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acccgovau-my.sharepoint.com/personal/jane_kelly_aer_gov_au/Documents/Desktop/"/>
    </mc:Choice>
  </mc:AlternateContent>
  <xr:revisionPtr revIDLastSave="0" documentId="13_ncr:1_{0F42508A-D899-4AB8-8F41-19DE1F067EAD}" xr6:coauthVersionLast="47" xr6:coauthVersionMax="47" xr10:uidLastSave="{00000000-0000-0000-0000-000000000000}"/>
  <bookViews>
    <workbookView xWindow="-120" yWindow="-120" windowWidth="29040" windowHeight="15840" tabRatio="758" xr2:uid="{8BD89A0A-CA8F-4611-B388-F15DA3449D37}"/>
  </bookViews>
  <sheets>
    <sheet name="CONTENTS" sheetId="3" r:id="rId1"/>
    <sheet name="Business &amp; other details" sheetId="4" r:id="rId2"/>
    <sheet name="Assurance requirements by table" sheetId="47" r:id="rId3"/>
    <sheet name="2.1 Expenditure summary" sheetId="5" r:id="rId4"/>
    <sheet name="2.2 Repex" sheetId="6" r:id="rId5"/>
    <sheet name="2.3 Augex" sheetId="7" r:id="rId6"/>
    <sheet name="2.5 Connections" sheetId="8" r:id="rId7"/>
    <sheet name="2.6 Non-network" sheetId="9" r:id="rId8"/>
    <sheet name="2.7 Vegetation management" sheetId="10" r:id="rId9"/>
    <sheet name="2.8 Maintenance" sheetId="11" r:id="rId10"/>
    <sheet name="2.10 Overheads" sheetId="13" r:id="rId11"/>
    <sheet name="2.12 Input tables" sheetId="15" r:id="rId12"/>
    <sheet name="5.2 Asset Age Profile" sheetId="24" r:id="rId13"/>
    <sheet name="5.3 MD - Network level" sheetId="25" r:id="rId14"/>
    <sheet name="5.4 MD &amp; utilisation-Spatial" sheetId="26" r:id="rId15"/>
    <sheet name="3.1 Revenue" sheetId="16" r:id="rId16"/>
    <sheet name="3.2.3 Provisions" sheetId="18" r:id="rId17"/>
    <sheet name="3.3 Assets (RAB)" sheetId="19" r:id="rId18"/>
    <sheet name="3.4 Operational data" sheetId="20" r:id="rId19"/>
    <sheet name="3.5 Physical assets" sheetId="21" r:id="rId20"/>
    <sheet name="3.6 Quality of services" sheetId="22" r:id="rId21"/>
    <sheet name="3.7 Operating environment" sheetId="23" r:id="rId22"/>
    <sheet name="2.4 Hist Capex by Asset Class" sheetId="40" r:id="rId23"/>
    <sheet name="8.5 DISAGG Opex" sheetId="33" r:id="rId24"/>
    <sheet name="9.1 DISAGG Inc" sheetId="36" r:id="rId25"/>
    <sheet name="9.2 RFS Inc" sheetId="41" r:id="rId26"/>
    <sheet name="7.6 PTS Price Redn" sheetId="44" r:id="rId27"/>
    <sheet name="7.7 Inf Rel Part Trans" sheetId="43" r:id="rId28"/>
    <sheet name="7.9 MIC" sheetId="38" r:id="rId29"/>
    <sheet name="7.5 Large projects" sheetId="34" r:id="rId30"/>
    <sheet name="8.6 Ind Asset Base Roll Fwd" sheetId="45" r:id="rId31"/>
    <sheet name="8.7 Profitability - tax data" sheetId="42" r:id="rId32"/>
    <sheet name="8.8 Revenue Requirements" sheetId="37" r:id="rId33"/>
    <sheet name="NSP additional information" sheetId="27" r:id="rId34"/>
    <sheet name="LOS - x &amp; y values" sheetId="46" state="hidden" r:id="rId35"/>
    <sheet name="AER CF" sheetId="28" state="hidden" r:id="rId36"/>
    <sheet name="AER NRs" sheetId="29" state="hidden" r:id="rId37"/>
    <sheet name="AER lookups" sheetId="30" state="hidden" r:id="rId38"/>
    <sheet name="AER ETL" sheetId="31" state="hidden" r:id="rId39"/>
  </sheets>
  <definedNames>
    <definedName name="_xlnm._FilterDatabase" localSheetId="16" hidden="1">'3.2.3 Provisions'!$D$1:$D$374</definedName>
    <definedName name="_xlnm._FilterDatabase" localSheetId="14" hidden="1">'5.4 MD &amp; utilisation-Spatial'!$E$1:$E$37</definedName>
    <definedName name="ARR">'AER lookups'!$C$23</definedName>
    <definedName name="ARR_Fmt2">'AER lookups'!$D$23</definedName>
    <definedName name="CA">'AER lookups'!$C$24</definedName>
    <definedName name="CA_Fmt2">'AER lookups'!$D$24</definedName>
    <definedName name="Calendar">'AER lookups'!$C$37:$C$86</definedName>
    <definedName name="CESS">'AER lookups'!$C$25</definedName>
    <definedName name="CESS_Fmt2">'AER lookups'!$D$25</definedName>
    <definedName name="CPI">'AER lookups'!$C$26</definedName>
    <definedName name="CPI_Fmt2">'AER lookups'!$D$26</definedName>
    <definedName name="CRCP_final_year">'AER ETL'!$C$47</definedName>
    <definedName name="CRCP_start_year">'AER ETL'!$C$44</definedName>
    <definedName name="CRCP_y1">'AER lookups'!$G$37</definedName>
    <definedName name="CRCP_y10">'AER lookups'!$G$46</definedName>
    <definedName name="CRCP_y11">'AER lookups'!$G$47</definedName>
    <definedName name="CRCP_y12">'AER lookups'!$G$48</definedName>
    <definedName name="CRCP_y13">'AER lookups'!$G$49</definedName>
    <definedName name="CRCP_y14">'AER lookups'!$G$50</definedName>
    <definedName name="CRCP_y15">'AER lookups'!$G$51</definedName>
    <definedName name="CRCP_y16">'AER lookups'!$G$52</definedName>
    <definedName name="CRCP_y2">'AER lookups'!$G$38</definedName>
    <definedName name="CRCP_y3">'AER lookups'!$G$39</definedName>
    <definedName name="CRCP_y4">'AER lookups'!$G$40</definedName>
    <definedName name="CRCP_y5">'AER lookups'!$G$41</definedName>
    <definedName name="CRCP_y6">'AER lookups'!$G$42</definedName>
    <definedName name="CRCP_y7">'AER lookups'!$G$43</definedName>
    <definedName name="CRCP_y8">'AER lookups'!$G$44</definedName>
    <definedName name="CRCP_y9">'AER lookups'!$G$45</definedName>
    <definedName name="CRY">'Business &amp; other details'!$V$40</definedName>
    <definedName name="dms_020101_DE_Values">'2.1 Expenditure summary'!$G$13:$G$21</definedName>
    <definedName name="dms_020101_IE_Values">'2.1 Expenditure summary'!$H$13:$H$21</definedName>
    <definedName name="dms_020101_Rows">'2.1 Expenditure summary'!$D$13:$D$21</definedName>
    <definedName name="dms_020101_Values">'2.1 Expenditure summary'!$F$13:$F$21</definedName>
    <definedName name="dms_020102_DE_Values">'2.1 Expenditure summary'!$G$31:$G$36</definedName>
    <definedName name="dms_020102_IE_Values">'2.1 Expenditure summary'!$H$31:$H$36</definedName>
    <definedName name="dms_020102_Rows">'2.1 Expenditure summary'!$D$31:$D$36</definedName>
    <definedName name="dms_020102_Values">'2.1 Expenditure summary'!$F$31:$F$36</definedName>
    <definedName name="dms_020201_01_Exp_Values">'2.2 Repex'!$F$16:$F$30</definedName>
    <definedName name="dms_020201_01_Fail_Values">'2.2 Repex'!$H$16:$H$30</definedName>
    <definedName name="dms_020201_01_Repl_Values">'2.2 Repex'!$G$16:$G$30</definedName>
    <definedName name="dms_020201_01_Rows">'2.2 Repex'!$D$16:$D$30</definedName>
    <definedName name="dms_020201_02_Exp_Values">'2.2 Repex'!$F$32:$F$46</definedName>
    <definedName name="dms_020201_02_Fail_Values">'2.2 Repex'!$H$32:$H$46</definedName>
    <definedName name="dms_020201_02_Repl_Values">'2.2 Repex'!$G$32:$G$46</definedName>
    <definedName name="dms_020201_02_Rows">'2.2 Repex'!$D$32:$D$46</definedName>
    <definedName name="dms_020201_03_Exp_Values">'2.2 Repex'!$F$48:$F$69</definedName>
    <definedName name="dms_020201_03_Fail_Values">'2.2 Repex'!$H$48:$H$69</definedName>
    <definedName name="dms_020201_03_Repl_Values">'2.2 Repex'!$G$48:$G$69</definedName>
    <definedName name="dms_020201_03_Rows">'2.2 Repex'!$D$48:$D$69</definedName>
    <definedName name="dms_020201_04_Exp_Values">'2.2 Repex'!$F$71:$F$92</definedName>
    <definedName name="dms_020201_04_Fail_Values">'2.2 Repex'!$H$71:$H$92</definedName>
    <definedName name="dms_020201_04_Repl_Values">'2.2 Repex'!$G$71:$G$92</definedName>
    <definedName name="dms_020201_04_Rows">'2.2 Repex'!$D$71:$D$92</definedName>
    <definedName name="dms_020201_05_Exp_Values">'2.2 Repex'!$F$94:$F$129</definedName>
    <definedName name="dms_020201_05_Fail_Values">'2.2 Repex'!$H$94:$H$129</definedName>
    <definedName name="dms_020201_05_Repl_Values">'2.2 Repex'!$G$94:$G$129</definedName>
    <definedName name="dms_020201_05_Rows">'2.2 Repex'!$D$94:$D$129</definedName>
    <definedName name="dms_020201_06_Exp_Values">'2.2 Repex'!$F$131:$F$155</definedName>
    <definedName name="dms_020201_06_Fail_Values">'2.2 Repex'!$H$131:$H$155</definedName>
    <definedName name="dms_020201_06_Repl_Values">'2.2 Repex'!$G$131:$G$155</definedName>
    <definedName name="dms_020201_06_Rows">'2.2 Repex'!$D$131:$D$155</definedName>
    <definedName name="dms_020201_07_Exp_Values">'2.2 Repex'!$F$157:$F$178</definedName>
    <definedName name="dms_020201_07_Fail_Values">'2.2 Repex'!$H$157:$H$178</definedName>
    <definedName name="dms_020201_07_Repl_Values">'2.2 Repex'!$G$157:$G$178</definedName>
    <definedName name="dms_020201_07_Rows">'2.2 Repex'!$D$157:$D$178</definedName>
    <definedName name="dms_020201_08_Exp_Values">'2.2 Repex'!$F$180:$F$191</definedName>
    <definedName name="dms_020201_08_Fail_Values">'2.2 Repex'!$H$180:$H$191</definedName>
    <definedName name="dms_020201_08_Repl_Values">'2.2 Repex'!$G$180:$G$191</definedName>
    <definedName name="dms_020201_08_Rows">'2.2 Repex'!$D$180:$D$191</definedName>
    <definedName name="dms_020201_09_Exp_Values">'2.2 Repex'!$F$193:$F$222</definedName>
    <definedName name="dms_020201_09_Fail_Values">'2.2 Repex'!$H$193:$H$222</definedName>
    <definedName name="dms_020201_09_Repl_Values">'2.2 Repex'!$G$193:$G$222</definedName>
    <definedName name="dms_020201_09_Rows">'2.2 Repex'!$D$193:$D$222</definedName>
    <definedName name="dms_020202_01_Com_Values">'2.2 Repex'!$H$234:$H$253</definedName>
    <definedName name="dms_020202_01_Fail_Values">'2.2 Repex'!$G$234:$G$253</definedName>
    <definedName name="dms_020202_01_Repl_Values">'2.2 Repex'!$F$234:$F$253</definedName>
    <definedName name="dms_020202_01_Rows">'2.2 Repex'!$D$234:$D$253</definedName>
    <definedName name="dms_020202_02_Com_Values">'2.2 Repex'!$H$255:$H$274</definedName>
    <definedName name="dms_020202_02_Fail_Values">'2.2 Repex'!$G$255:$G$274</definedName>
    <definedName name="dms_020202_02_Repl_Values">'2.2 Repex'!$F$255:$F$274</definedName>
    <definedName name="dms_020202_02_Rows">'2.2 Repex'!$D$255:$D$274</definedName>
    <definedName name="dms_020301_Rows">'2.3 Augex'!$D$12:$D$21</definedName>
    <definedName name="dms_020301_UOM">'2.3 Augex'!$E$12:$E$21</definedName>
    <definedName name="dms_020301_Values">'2.3 Augex'!$F$12:$F$21</definedName>
    <definedName name="dms_020303_01_UOM">'AER NRs'!$C$84:$C$90</definedName>
    <definedName name="dms_020401_01_Rows">'2.4 Hist Capex by Asset Class'!$D$13:$D$54</definedName>
    <definedName name="dms_020401_01_Values">'2.4 Hist Capex by Asset Class'!$F$13:$F$54</definedName>
    <definedName name="dms_020401_02_Rows">'2.4 Hist Capex by Asset Class'!$D$57:$D$98</definedName>
    <definedName name="dms_020401_02_Values">'2.4 Hist Capex by Asset Class'!$F$57:$F$98</definedName>
    <definedName name="dms_020401_03_Rows">'2.4 Hist Capex by Asset Class'!$D$100:$D$141</definedName>
    <definedName name="dms_020401_03_Values">'2.4 Hist Capex by Asset Class'!$F$100:$F$141</definedName>
    <definedName name="dms_020401_04_Rows">'2.4 Hist Capex by Asset Class'!$D$143:$D$184</definedName>
    <definedName name="dms_020401_04_Values">'2.4 Hist Capex by Asset Class'!$F$143:$F$184</definedName>
    <definedName name="dms_020401_05_Rows">'2.4 Hist Capex by Asset Class'!$D$187:$D$228</definedName>
    <definedName name="dms_020401_05_Values">'2.4 Hist Capex by Asset Class'!$F$187:$F$228</definedName>
    <definedName name="dms_020401_06_Rows">'2.4 Hist Capex by Asset Class'!$D$231:$D$245</definedName>
    <definedName name="dms_020401_06_Values">'2.4 Hist Capex by Asset Class'!$F$231:$F$245</definedName>
    <definedName name="dms_020402_01_Rows">'2.4 Hist Capex by Asset Class'!$D$254:$D$295</definedName>
    <definedName name="dms_020402_01_Values">'2.4 Hist Capex by Asset Class'!$F$254:$F$295</definedName>
    <definedName name="dms_020402_02_Rows">'2.4 Hist Capex by Asset Class'!$D$298:$D$339</definedName>
    <definedName name="dms_020402_02_Values">'2.4 Hist Capex by Asset Class'!$F$298:$F$339</definedName>
    <definedName name="dms_020402_03_Rows">'2.4 Hist Capex by Asset Class'!$D$341:$D$382</definedName>
    <definedName name="dms_020402_03_Values">'2.4 Hist Capex by Asset Class'!$F$341:$F$382</definedName>
    <definedName name="dms_020402_04_Rows">'2.4 Hist Capex by Asset Class'!$D$384:$D$425</definedName>
    <definedName name="dms_020402_04_Values">'2.4 Hist Capex by Asset Class'!$F$384:$F$425</definedName>
    <definedName name="dms_020402_06_Rows">'2.4 Hist Capex by Asset Class'!$D$428:$D$442</definedName>
    <definedName name="dms_020402_06_Values">'2.4 Hist Capex by Asset Class'!$F$428:$F$442</definedName>
    <definedName name="dms_020501_01_Rows">'2.5 Connections'!$D$13:$D$42</definedName>
    <definedName name="dms_020501_01_UOM">'AER NRs'!$D$84:$D$96</definedName>
    <definedName name="dms_020501_02_UOM">'AER NRs'!$E$84:$E$92</definedName>
    <definedName name="dms_020501_03_UOM">'AER NRs'!$F$84:$F$93</definedName>
    <definedName name="dms_020501_04_UOM">'AER NRs'!$G$84:$G$92</definedName>
    <definedName name="dms_020501_Values">'2.5 Connections'!$F$13:$F$42</definedName>
    <definedName name="dms_020502_01_Values">'2.5 Connections'!$F$52:$F$81</definedName>
    <definedName name="dms_020502_02_Values">'2.5 Connections'!$G$52:$G$81</definedName>
    <definedName name="dms_020502_03_Values">'2.5 Connections'!$H$52:$H$81</definedName>
    <definedName name="dms_020502_04_Values">'2.5 Connections'!$I$52:$I$81</definedName>
    <definedName name="dms_020502_Rows">'2.5 Connections'!$D$52:$D$81</definedName>
    <definedName name="dms_020601_01_dev_opex_Rows">'2.6 Non-network'!$D$16</definedName>
    <definedName name="dms_020601_01_dev_opex_Values">'2.6 Non-network'!$F$16</definedName>
    <definedName name="dms_020601_01_non_capex_Rows">'2.6 Non-network'!$D$84:$D$98</definedName>
    <definedName name="dms_020601_01_non_capex_Values">'2.6 Non-network'!$F$84:$F$98</definedName>
    <definedName name="dms_020601_01_non_opex_Rows">'2.6 Non-network'!$D$39:$D$48</definedName>
    <definedName name="dms_020601_01_non_opex_Values">'2.6 Non-network'!$F$39:$F$48</definedName>
    <definedName name="dms_020601_01_opex_Values">'2.6 Non-network'!$F$16:$F$48</definedName>
    <definedName name="dms_020601_01_rec_capex_Rows">'2.6 Non-network'!$D$68:$D$82</definedName>
    <definedName name="dms_020601_01_rec_capex_Values">'2.6 Non-network'!$F$68:$F$82</definedName>
    <definedName name="dms_020601_01_rec_opex_Rows">'2.6 Non-network'!$D$23:$D$32</definedName>
    <definedName name="dms_020601_01_rec_opex_Values">'2.6 Non-network'!$F$23:$F$32</definedName>
    <definedName name="dms_020601_01_Rows">'2.6 Non-network'!$D$16:$D$48</definedName>
    <definedName name="dms_020601_02_capex_Values">'2.6 Non-network'!$F$101:$F$105</definedName>
    <definedName name="dms_020601_02_opex_Values">'2.6 Non-network'!$F$51:$F$55</definedName>
    <definedName name="dms_020601_02_Rows">'2.6 Non-network'!$D$51:$D$55</definedName>
    <definedName name="dms_020601_03_capex_Values">'2.6 Non-network'!$F$108</definedName>
    <definedName name="dms_020601_03_opex_Values">'2.6 Non-network'!$F$58</definedName>
    <definedName name="dms_020601_03_Rows">'2.6 Non-network'!$D$58</definedName>
    <definedName name="dms_020601_04_opex_Values">'2.6 Non-network'!$F$61</definedName>
    <definedName name="dms_020601_04_Rows">'2.6 Non-network'!$D$61</definedName>
    <definedName name="dms_020601_05_capex_Rows">'2.6 Non-network'!$D$111:$D$126</definedName>
    <definedName name="dms_020601_05_capex_Values">'2.6 Non-network'!$F$111:$F$126</definedName>
    <definedName name="dms_020602_01_Rows">'2.6 Non-network'!$D$136:$D$136</definedName>
    <definedName name="dms_020602_01_Values">'2.6 Non-network'!$F$136:$F$136</definedName>
    <definedName name="dms_020603_01_Rows">'2.6 Non-network'!$D$144:$D$147</definedName>
    <definedName name="dms_020603_01_UOM">'2.6 Non-network'!$E$144:$E$147</definedName>
    <definedName name="dms_020603_01_Values">'2.6 Non-network'!$F$144:$F$147</definedName>
    <definedName name="dms_020603_02_Values">'2.6 Non-network'!$F$149:$F$152</definedName>
    <definedName name="dms_020603_03_Values">'2.6 Non-network'!$F$154:$F$157</definedName>
    <definedName name="dms_020603_04_Values">'2.6 Non-network'!$F$159:$F$162</definedName>
    <definedName name="dms_020603_05_Values">'2.6 Non-network'!$F$164:$F$167</definedName>
    <definedName name="dms_020701_01_Rows">'2.7 Vegetation management'!$D$13:$D$19</definedName>
    <definedName name="dms_020701_01_UOM">'2.7 Vegetation management'!$E$13:$E$19</definedName>
    <definedName name="dms_020701_01_Values">'2.7 Vegetation management'!$F$13:$F$19</definedName>
    <definedName name="dms_020701_02_UOM">'AER NRs'!$I$84:$I$89</definedName>
    <definedName name="dms_020701_02_Values">'2.7 Vegetation management'!$F$21:$F$27</definedName>
    <definedName name="dms_020701_03_Values">'2.7 Vegetation management'!$F$29:$F$35</definedName>
    <definedName name="dms_020701_04_Values">'2.7 Vegetation management'!$F$37:$F$43</definedName>
    <definedName name="dms_020701_05_Values">'2.7 Vegetation management'!$F$45:$F$51</definedName>
    <definedName name="dms_020701_06_Values">'2.7 Vegetation management'!$F$53:$F$59</definedName>
    <definedName name="dms_020701_07_Values">'2.7 Vegetation management'!$F$61:$F$67</definedName>
    <definedName name="dms_020701_08_Values">'2.7 Vegetation management'!$F$69:$F$75</definedName>
    <definedName name="dms_020701_09_Values">'2.7 Vegetation management'!$F$77:$F$83</definedName>
    <definedName name="dms_020701_10_Values">'2.7 Vegetation management'!$F$85:$F$91</definedName>
    <definedName name="dms_020701_11_Values">'2.7 Vegetation management'!$F$93:$F$99</definedName>
    <definedName name="dms_020701_12_Values">'2.7 Vegetation management'!$F$101:$F$107</definedName>
    <definedName name="dms_020702_01_Rows">'2.7 Vegetation management'!$D$116:$D$121</definedName>
    <definedName name="dms_020702_01_Values">'2.7 Vegetation management'!$F$116:$F$121</definedName>
    <definedName name="dms_020702_02_Values">'2.7 Vegetation management'!$F$123:$F$128</definedName>
    <definedName name="dms_020702_03_Values">'2.7 Vegetation management'!$F$130:$F$135</definedName>
    <definedName name="dms_020702_04_Values">'2.7 Vegetation management'!$F$137:$F$142</definedName>
    <definedName name="dms_020702_05_Values">'2.7 Vegetation management'!$F$144:$F$149</definedName>
    <definedName name="dms_020702_06_Values">'2.7 Vegetation management'!$F$151:$F$156</definedName>
    <definedName name="dms_020702_07_Values">'2.7 Vegetation management'!$F$158:$F$163</definedName>
    <definedName name="dms_020702_08_Values">'2.7 Vegetation management'!$F$165:$F$170</definedName>
    <definedName name="dms_020702_09_Values">'2.7 Vegetation management'!$F$172:$F$177</definedName>
    <definedName name="dms_020702_10_Values">'2.7 Vegetation management'!$F$179:$F$184</definedName>
    <definedName name="dms_020702_11_Values">'2.7 Vegetation management'!$F$186:$F$191</definedName>
    <definedName name="dms_020702_12_Values">'2.7 Vegetation management'!$F$193:$F$198</definedName>
    <definedName name="dms_020703_Rows">'2.7 Vegetation management'!$D$206:$D$213</definedName>
    <definedName name="dms_020703_Values">'2.7 Vegetation management'!$F$206:$F$213</definedName>
    <definedName name="dms_020801_01_Values">'2.8 Maintenance'!$F$12:$F$20</definedName>
    <definedName name="dms_020801_02_Values">'2.8 Maintenance'!$G$12:$G$20</definedName>
    <definedName name="dms_020801_Rows">'2.8 Maintenance'!$D$12:$D$20</definedName>
    <definedName name="dms_020801_UOM">'2.8 Maintenance'!$E$12:$E$20</definedName>
    <definedName name="dms_020802_01_NRM_Values">'2.8 Maintenance'!$G$29:$G$32</definedName>
    <definedName name="dms_020802_01_RM_Values">'2.8 Maintenance'!$F$29:$F$32</definedName>
    <definedName name="dms_020802_01_Rows">'2.8 Maintenance'!$D$29:$D$32</definedName>
    <definedName name="dms_020802_02_NRM_Values">'2.8 Maintenance'!$G$34:$G$36</definedName>
    <definedName name="dms_020802_02_RM_Values">'2.8 Maintenance'!$F$34:$F$36</definedName>
    <definedName name="dms_020802_02_Rows">'2.8 Maintenance'!$D$34:$D$36</definedName>
    <definedName name="dms_020802_03_NRM_Values">'2.8 Maintenance'!$G$38</definedName>
    <definedName name="dms_020802_03_RM_Values">'2.8 Maintenance'!$F$38</definedName>
    <definedName name="dms_020802_03_Rows">'2.8 Maintenance'!$D$38</definedName>
    <definedName name="dms_020802_04_NRM_Values">'2.8 Maintenance'!$G$40</definedName>
    <definedName name="dms_020802_04_RM_Values">'2.8 Maintenance'!$F$40</definedName>
    <definedName name="dms_020802_04_Rows">'2.8 Maintenance'!$D$40</definedName>
    <definedName name="dms_020802_05_NRM_Values">'2.8 Maintenance'!$G$42:$G$47</definedName>
    <definedName name="dms_020802_05_RM_Values">'2.8 Maintenance'!$F$42:$F$47</definedName>
    <definedName name="dms_020802_05_Rows">'2.8 Maintenance'!$D$42:$D$47</definedName>
    <definedName name="dms_021001_01_capex_Values">'2.10 Overheads'!$F$16</definedName>
    <definedName name="dms_021001_01_opex_Values">'2.10 Overheads'!$F$15</definedName>
    <definedName name="dms_021001_02_capex_Values">'2.10 Overheads'!$G$16</definedName>
    <definedName name="dms_021001_02_opex_Values">'2.10 Overheads'!$G$15</definedName>
    <definedName name="dms_021001_03_capex_Values">'2.10 Overheads'!$H$16</definedName>
    <definedName name="dms_021001_03_opex_Values">'2.10 Overheads'!$H$15</definedName>
    <definedName name="dms_021001_04_capex_Values">'2.10 Overheads'!$I$16</definedName>
    <definedName name="dms_021001_04_opex_Values">'2.10 Overheads'!$I$15</definedName>
    <definedName name="dms_021001_05_capex_Values">'2.10 Overheads'!$J$16</definedName>
    <definedName name="dms_021001_05_opex_Values">'2.10 Overheads'!$J$15</definedName>
    <definedName name="dms_021001_06_capex_Values">'2.10 Overheads'!$K$16</definedName>
    <definedName name="dms_021001_06_opex_Values">'2.10 Overheads'!$K$15</definedName>
    <definedName name="dms_021001_07_capex_Values">'2.10 Overheads'!$L$16</definedName>
    <definedName name="dms_021001_07_opex_Values">'2.10 Overheads'!$L$15</definedName>
    <definedName name="dms_021001_08_capex_Values">'2.10 Overheads'!$M$16</definedName>
    <definedName name="dms_021001_08_opex_Values">'2.10 Overheads'!$M$15</definedName>
    <definedName name="dms_021001_09_capex_Values">'2.10 Overheads'!$N$16</definedName>
    <definedName name="dms_021001_09_opex_Values">'2.10 Overheads'!$N$15</definedName>
    <definedName name="dms_021001_capex_Rows">'2.10 Overheads'!$D$16</definedName>
    <definedName name="dms_021001_opex_Rows">'2.10 Overheads'!$D$15</definedName>
    <definedName name="dms_021002_01_capex_Values">'2.10 Overheads'!$F$25:$F$26</definedName>
    <definedName name="dms_021002_01_opex_Values">'2.10 Overheads'!$F$22:$F$23</definedName>
    <definedName name="dms_021002_02_capex_Values">'2.10 Overheads'!$G$25:$G$26</definedName>
    <definedName name="dms_021002_02_opex_Values">'2.10 Overheads'!$G$22:$G$23</definedName>
    <definedName name="dms_021002_03_capex_Values">'2.10 Overheads'!$H$25:$H$26</definedName>
    <definedName name="dms_021002_03_opex_Values">'2.10 Overheads'!$H$22:$H$23</definedName>
    <definedName name="dms_021002_04_capex_Values">'2.10 Overheads'!$I$25:$I$26</definedName>
    <definedName name="dms_021002_04_opex_Values">'2.10 Overheads'!$I$22:$I$23</definedName>
    <definedName name="dms_021002_05_capex_Values">'2.10 Overheads'!$J$25:$J$26</definedName>
    <definedName name="dms_021002_05_opex_Values">'2.10 Overheads'!$J$22:$J$23</definedName>
    <definedName name="dms_021002_06_capex_Values">'2.10 Overheads'!$K$25:$K$26</definedName>
    <definedName name="dms_021002_06_opex_Values">'2.10 Overheads'!$K$22:$K$23</definedName>
    <definedName name="dms_021002_07_capex_Values">'2.10 Overheads'!$L$25:$L$26</definedName>
    <definedName name="dms_021002_07_opex_Values">'2.10 Overheads'!$L$22:$L$23</definedName>
    <definedName name="dms_021002_08_capex_Values">'2.10 Overheads'!$M$25:$M$26</definedName>
    <definedName name="dms_021002_08_opex_Values">'2.10 Overheads'!$M$22:$M$23</definedName>
    <definedName name="dms_021002_09_capex_Values">'2.10 Overheads'!$N$25:$N$26</definedName>
    <definedName name="dms_021002_09_opex_Values">'2.10 Overheads'!$N$22:$N$23</definedName>
    <definedName name="dms_021002_capex_Rows">'2.10 Overheads'!$D$25:$D$26</definedName>
    <definedName name="dms_021002_opex_Rows">'2.10 Overheads'!$D$22:$D$23</definedName>
    <definedName name="dms_021201_01_Contract_Values">'2.12 Input tables'!$H$13:$H$13</definedName>
    <definedName name="dms_021201_01_ContractNL_Values">'2.12 Input tables'!$I$13:$I$13</definedName>
    <definedName name="dms_021201_01_Labour_Values">'2.12 Input tables'!$G$13:$G$13</definedName>
    <definedName name="dms_021201_01_Material_Values">'2.12 Input tables'!$F$13:$F$13</definedName>
    <definedName name="dms_021201_01_Other_Values">'2.12 Input tables'!$J$13:$J$13</definedName>
    <definedName name="dms_021201_01_Rows">'2.12 Input tables'!$D$13</definedName>
    <definedName name="dms_021201_01_RPCmargin_Values">'2.12 Input tables'!#REF!</definedName>
    <definedName name="dms_021201_02_Contract_Values">'2.12 Input tables'!$H$14:$H$14</definedName>
    <definedName name="dms_021201_02_ContractNL_Values">'2.12 Input tables'!$I$14:$I$14</definedName>
    <definedName name="dms_021201_02_Labour_Values">'2.12 Input tables'!$G$14:$G$14</definedName>
    <definedName name="dms_021201_02_Material_Values">'2.12 Input tables'!$F$14:$F$14</definedName>
    <definedName name="dms_021201_02_Other_Values">'2.12 Input tables'!$J$14:$J$14</definedName>
    <definedName name="dms_021201_02_Rows">'2.12 Input tables'!$D$14</definedName>
    <definedName name="dms_021201_02_RPCmargin_Values">'2.12 Input tables'!#REF!</definedName>
    <definedName name="dms_021201_03_Contract_Values">'2.12 Input tables'!$H$15:$H$15</definedName>
    <definedName name="dms_021201_03_ContractNL_Values">'2.12 Input tables'!$I$15:$I$15</definedName>
    <definedName name="dms_021201_03_Labour_Values">'2.12 Input tables'!$G$15:$G$15</definedName>
    <definedName name="dms_021201_03_Material_Values">'2.12 Input tables'!$F$15:$F$15</definedName>
    <definedName name="dms_021201_03_Other_Values">'2.12 Input tables'!$J$15:$J$15</definedName>
    <definedName name="dms_021201_03_Rows">'2.12 Input tables'!$D$15</definedName>
    <definedName name="dms_021201_03_RPCmargin_Values">'2.12 Input tables'!#REF!</definedName>
    <definedName name="dms_021201_04_Contract_Values">'2.12 Input tables'!$H$23:$H$24</definedName>
    <definedName name="dms_021201_04_ContractNL_Values">'2.12 Input tables'!$I$23:$I$24</definedName>
    <definedName name="dms_021201_04_Labour_Values">'2.12 Input tables'!$G$23:$G$24</definedName>
    <definedName name="dms_021201_04_Material_Values">'2.12 Input tables'!$F$23:$F$24</definedName>
    <definedName name="dms_021201_04_Other_Values">'2.12 Input tables'!$J$23:$J$24</definedName>
    <definedName name="dms_021201_04_Rows">'2.12 Input tables'!$D$23:$D$24</definedName>
    <definedName name="dms_021201_04_RPCmargin_Values">'2.12 Input tables'!#REF!</definedName>
    <definedName name="dms_021201_07_Contract_Values">'2.12 Input tables'!$H$16</definedName>
    <definedName name="dms_021201_07_ContractNL_Values">'2.12 Input tables'!$I$16</definedName>
    <definedName name="dms_021201_07_Labour_Values">'2.12 Input tables'!$G$16</definedName>
    <definedName name="dms_021201_07_Material_Values">'2.12 Input tables'!$F$16</definedName>
    <definedName name="dms_021201_07_Other_Values">'2.12 Input tables'!$J$16</definedName>
    <definedName name="dms_021201_07_Rows">'2.12 Input tables'!$D$16</definedName>
    <definedName name="dms_021201_09_Contract_Values">'2.12 Input tables'!$H$18:$H$21</definedName>
    <definedName name="dms_021201_09_ContractNL_Values">'2.12 Input tables'!$I$18:$I$21</definedName>
    <definedName name="dms_021201_09_Labour_Values">'2.12 Input tables'!$G$18:$G$21</definedName>
    <definedName name="dms_021201_09_Material_Values">'2.12 Input tables'!$F$18:$F$21</definedName>
    <definedName name="dms_021201_09_Other_Values">'2.12 Input tables'!$J$18:$J$21</definedName>
    <definedName name="dms_021201_09_Rows">'2.12 Input tables'!$D$18:$D$21</definedName>
    <definedName name="dms_021201_09_RPCmargin_Values">'2.12 Input tables'!#REF!</definedName>
    <definedName name="dms_030102_01_Rows">'3.1 Revenue'!$D$12:$D$16</definedName>
    <definedName name="dms_030102_01_Values">'3.1 Revenue'!$F$12:$F$16</definedName>
    <definedName name="dms_030103_01_Rows">'3.1 Revenue'!$D$22:$D$33</definedName>
    <definedName name="dms_030103_01_Values">'3.1 Revenue'!$F$22:$F$33</definedName>
    <definedName name="dms_030203_01_Rows">'3.2.3 Provisions'!$D$33</definedName>
    <definedName name="dms_030203_02_Rows">'3.2.3 Provisions'!$D$35:$D$37</definedName>
    <definedName name="dms_030203_03_Rows">'3.2.3 Provisions'!$D$50</definedName>
    <definedName name="dms_030203_P01_01_Values">'3.2.3 Provisions'!$F$33</definedName>
    <definedName name="dms_030203_P01_02_01_Values">'3.2.3 Provisions'!$F$35:$F$37</definedName>
    <definedName name="dms_030203_P01_02_02_Values">'3.2.3 Provisions'!$F$39:$F$41</definedName>
    <definedName name="dms_030203_P01_02_03_Values">'3.2.3 Provisions'!$F$43:$F$45</definedName>
    <definedName name="dms_030203_P01_02_04_Values">'3.2.3 Provisions'!$F$47:$F$49</definedName>
    <definedName name="dms_030203_P01_03_Values">'3.2.3 Provisions'!$F$50</definedName>
    <definedName name="dms_030203_P02_01_Values">'3.2.3 Provisions'!$F$52</definedName>
    <definedName name="dms_030203_P02_02_01_Values">'3.2.3 Provisions'!$F$54:$F$56</definedName>
    <definedName name="dms_030203_P02_02_02_Values">'3.2.3 Provisions'!$F$58:$F$60</definedName>
    <definedName name="dms_030203_P02_02_03_Values">'3.2.3 Provisions'!$F$62:$F$64</definedName>
    <definedName name="dms_030203_P02_02_04_Values">'3.2.3 Provisions'!$F$66:$F$68</definedName>
    <definedName name="dms_030203_P02_03_Values">'3.2.3 Provisions'!$F$69</definedName>
    <definedName name="dms_030203_P03_01_Values">'3.2.3 Provisions'!$F$71</definedName>
    <definedName name="dms_030203_P03_02_01_Values">'3.2.3 Provisions'!$F$73:$F$75</definedName>
    <definedName name="dms_030203_P03_02_02_Values">'3.2.3 Provisions'!$F$77:$F$79</definedName>
    <definedName name="dms_030203_P03_02_03_Values">'3.2.3 Provisions'!$F$81:$F$83</definedName>
    <definedName name="dms_030203_P03_02_04_Values">'3.2.3 Provisions'!$F$85:$F$87</definedName>
    <definedName name="dms_030203_P03_03_Values">'3.2.3 Provisions'!$F$88</definedName>
    <definedName name="dms_030203_P04_01_Values">'3.2.3 Provisions'!$F$90</definedName>
    <definedName name="dms_030203_P04_02_01_Values">'3.2.3 Provisions'!$F$92:$F$94</definedName>
    <definedName name="dms_030203_P04_02_02_Values">'3.2.3 Provisions'!$F$96:$F$98</definedName>
    <definedName name="dms_030203_P04_02_03_Values">'3.2.3 Provisions'!$F$100:$F$102</definedName>
    <definedName name="dms_030203_P04_02_04_Values">'3.2.3 Provisions'!$F$104:$F$106</definedName>
    <definedName name="dms_030203_P04_03_Values">'3.2.3 Provisions'!$F$107</definedName>
    <definedName name="dms_030203_P05_01_Values">'3.2.3 Provisions'!$F$109</definedName>
    <definedName name="dms_030203_P05_02_01_Values">'3.2.3 Provisions'!$F$111:$F$113</definedName>
    <definedName name="dms_030203_P05_02_02_Values">'3.2.3 Provisions'!$F$115:$F$117</definedName>
    <definedName name="dms_030203_P05_02_03_Values">'3.2.3 Provisions'!$F$119:$F$121</definedName>
    <definedName name="dms_030203_P05_02_04_Values">'3.2.3 Provisions'!$F$123:$F$125</definedName>
    <definedName name="dms_030203_P05_03_Values">'3.2.3 Provisions'!$F$126</definedName>
    <definedName name="dms_030203_P06_01_Values">'3.2.3 Provisions'!$F$128</definedName>
    <definedName name="dms_030203_P06_02_01_Values">'3.2.3 Provisions'!$F$130:$F$132</definedName>
    <definedName name="dms_030203_P06_02_02_Values">'3.2.3 Provisions'!$F$134:$F$136</definedName>
    <definedName name="dms_030203_P06_02_03_Values">'3.2.3 Provisions'!$F$138:$F$140</definedName>
    <definedName name="dms_030203_P06_02_04_Values">'3.2.3 Provisions'!$F$142:$F$144</definedName>
    <definedName name="dms_030203_P06_03_Values">'3.2.3 Provisions'!$F$145</definedName>
    <definedName name="dms_030203_P07_01_Values">'3.2.3 Provisions'!$F$147</definedName>
    <definedName name="dms_030203_P07_02_01_Values">'3.2.3 Provisions'!$F$149:$F$151</definedName>
    <definedName name="dms_030203_P07_02_02_Values">'3.2.3 Provisions'!$F$153:$F$155</definedName>
    <definedName name="dms_030203_P07_02_03_Values">'3.2.3 Provisions'!$F$157:$F$159</definedName>
    <definedName name="dms_030203_P07_02_04_Values">'3.2.3 Provisions'!$F$161:$F$163</definedName>
    <definedName name="dms_030203_P07_03_Values">'3.2.3 Provisions'!$F$164</definedName>
    <definedName name="dms_030203_P08_01_Values">'3.2.3 Provisions'!$F$166</definedName>
    <definedName name="dms_030203_P08_02_01_Values">'3.2.3 Provisions'!$F$168:$F$170</definedName>
    <definedName name="dms_030203_P08_02_02_Values">'3.2.3 Provisions'!$F$172:$F$174</definedName>
    <definedName name="dms_030203_P08_02_03_Values">'3.2.3 Provisions'!$F$176:$F$178</definedName>
    <definedName name="dms_030203_P08_02_04_Values">'3.2.3 Provisions'!$F$180:$F$182</definedName>
    <definedName name="dms_030203_P08_03_Values">'3.2.3 Provisions'!$F$183</definedName>
    <definedName name="dms_030203_P09_01_Values">'3.2.3 Provisions'!$F$185</definedName>
    <definedName name="dms_030203_P09_02_01_Values">'3.2.3 Provisions'!$F$187:$F$189</definedName>
    <definedName name="dms_030203_P09_02_02_Values">'3.2.3 Provisions'!$F$191:$F$193</definedName>
    <definedName name="dms_030203_P09_02_03_Values">'3.2.3 Provisions'!$F$195:$F$197</definedName>
    <definedName name="dms_030203_P09_02_04_Values">'3.2.3 Provisions'!$F$199:$F$201</definedName>
    <definedName name="dms_030203_P09_03_Values">'3.2.3 Provisions'!$F$202</definedName>
    <definedName name="dms_030203_P10_01_Values">'3.2.3 Provisions'!$F$204</definedName>
    <definedName name="dms_030203_P10_02_01_Values">'3.2.3 Provisions'!$F$206:$F$208</definedName>
    <definedName name="dms_030203_P10_02_02_Values">'3.2.3 Provisions'!$F$210:$F$212</definedName>
    <definedName name="dms_030203_P10_02_03_Values">'3.2.3 Provisions'!$F$214:$F$216</definedName>
    <definedName name="dms_030203_P10_02_04_Values">'3.2.3 Provisions'!$F$218:$F$220</definedName>
    <definedName name="dms_030203_P10_03_Values">'3.2.3 Provisions'!$F$221</definedName>
    <definedName name="dms_030203_P11_01_Values">'3.2.3 Provisions'!$F$223</definedName>
    <definedName name="dms_030203_P11_02_01_Values">'3.2.3 Provisions'!$F$225:$F$227</definedName>
    <definedName name="dms_030203_P11_02_02_Values">'3.2.3 Provisions'!$F$229:$F$231</definedName>
    <definedName name="dms_030203_P11_02_03_Values">'3.2.3 Provisions'!$F$233:$F$235</definedName>
    <definedName name="dms_030203_P11_02_04_Values">'3.2.3 Provisions'!$F$237:$F$239</definedName>
    <definedName name="dms_030203_P11_03_Values">'3.2.3 Provisions'!$F$240</definedName>
    <definedName name="dms_030203_P12_01_Values">'3.2.3 Provisions'!$F$242</definedName>
    <definedName name="dms_030203_P12_02_01_Values">'3.2.3 Provisions'!$F$244:$F$246</definedName>
    <definedName name="dms_030203_P12_02_02_Values">'3.2.3 Provisions'!$F$248:$F$250</definedName>
    <definedName name="dms_030203_P12_02_03_Values">'3.2.3 Provisions'!$F$252:$F$254</definedName>
    <definedName name="dms_030203_P12_02_04_Values">'3.2.3 Provisions'!$F$256:$F$258</definedName>
    <definedName name="dms_030203_P12_03_Values">'3.2.3 Provisions'!$F$259</definedName>
    <definedName name="dms_030203_P13_01_Values">'3.2.3 Provisions'!$F$261</definedName>
    <definedName name="dms_030203_P13_02_01_Values">'3.2.3 Provisions'!$F$263:$F$265</definedName>
    <definedName name="dms_030203_P13_02_02_Values">'3.2.3 Provisions'!$F$267:$F$269</definedName>
    <definedName name="dms_030203_P13_02_03_Values">'3.2.3 Provisions'!$F$271:$F$273</definedName>
    <definedName name="dms_030203_P13_02_04_Values">'3.2.3 Provisions'!$F$275:$F$277</definedName>
    <definedName name="dms_030203_P13_03_Values">'3.2.3 Provisions'!$F$278</definedName>
    <definedName name="dms_030203_P14_01_Values">'3.2.3 Provisions'!$F$280</definedName>
    <definedName name="dms_030203_P14_02_01_Values">'3.2.3 Provisions'!$F$282:$F$284</definedName>
    <definedName name="dms_030203_P14_02_02_Values">'3.2.3 Provisions'!$F$286:$F$288</definedName>
    <definedName name="dms_030203_P14_02_03_Values">'3.2.3 Provisions'!$F$290:$F$292</definedName>
    <definedName name="dms_030203_P14_02_04_Values">'3.2.3 Provisions'!$F$294:$F$296</definedName>
    <definedName name="dms_030203_P14_03_Values">'3.2.3 Provisions'!$F$297</definedName>
    <definedName name="dms_030203_P15_01_Values">'3.2.3 Provisions'!$F$299</definedName>
    <definedName name="dms_030203_P15_02_01_Values">'3.2.3 Provisions'!$F$301:$F$303</definedName>
    <definedName name="dms_030203_P15_02_02_Values">'3.2.3 Provisions'!$F$305:$F$307</definedName>
    <definedName name="dms_030203_P15_02_03_Values">'3.2.3 Provisions'!$F$309:$F$311</definedName>
    <definedName name="dms_030203_P15_02_04_Values">'3.2.3 Provisions'!$F$313:$F$315</definedName>
    <definedName name="dms_030203_P15_03_Values">'3.2.3 Provisions'!$F$316</definedName>
    <definedName name="dms_030203_P16_01_Values">'3.2.3 Provisions'!$F$318</definedName>
    <definedName name="dms_030203_P16_02_01_Values">'3.2.3 Provisions'!$F$320:$F$322</definedName>
    <definedName name="dms_030203_P16_02_02_Values">'3.2.3 Provisions'!$F$324:$F$326</definedName>
    <definedName name="dms_030203_P16_02_03_Values">'3.2.3 Provisions'!$F$328:$F$330</definedName>
    <definedName name="dms_030203_P16_02_04_Values">'3.2.3 Provisions'!$F$332:$F$334</definedName>
    <definedName name="dms_030203_P16_03_Values">'3.2.3 Provisions'!$F$335</definedName>
    <definedName name="dms_030203_P17_01_Values">'3.2.3 Provisions'!$F$337</definedName>
    <definedName name="dms_030203_P17_02_01_Values">'3.2.3 Provisions'!$F$339:$F$341</definedName>
    <definedName name="dms_030203_P17_02_02_Values">'3.2.3 Provisions'!$F$343:$F$345</definedName>
    <definedName name="dms_030203_P17_02_03_Values">'3.2.3 Provisions'!$F$347:$F$349</definedName>
    <definedName name="dms_030203_P17_02_04_Values">'3.2.3 Provisions'!$F$351:$F$353</definedName>
    <definedName name="dms_030203_P17_03_Values">'3.2.3 Provisions'!$F$354</definedName>
    <definedName name="dms_030203_P18_01_Values">'3.2.3 Provisions'!$F$356</definedName>
    <definedName name="dms_030203_P18_02_01_Values">'3.2.3 Provisions'!$F$358:$F$360</definedName>
    <definedName name="dms_030203_P18_02_02_Values">'3.2.3 Provisions'!$F$362:$F$364</definedName>
    <definedName name="dms_030203_P18_02_03_Values">'3.2.3 Provisions'!$F$366:$F$368</definedName>
    <definedName name="dms_030203_P18_02_04_Values">'3.2.3 Provisions'!$F$370:$F$372</definedName>
    <definedName name="dms_030203_P18_03_Values">'3.2.3 Provisions'!$F$373</definedName>
    <definedName name="dms_030203_Provision_01">'3.2.3 Provisions'!$D$32</definedName>
    <definedName name="dms_030203_Provision_02">'3.2.3 Provisions'!$D$51</definedName>
    <definedName name="dms_030203_Provision_03">'3.2.3 Provisions'!$D$70</definedName>
    <definedName name="dms_030203_Provision_04">'3.2.3 Provisions'!$D$89</definedName>
    <definedName name="dms_030203_Provision_05">'3.2.3 Provisions'!$D$108</definedName>
    <definedName name="dms_030203_Provision_06">'3.2.3 Provisions'!$D$127</definedName>
    <definedName name="dms_030203_Provision_07">'3.2.3 Provisions'!$D$146</definedName>
    <definedName name="dms_030203_Provision_08">'3.2.3 Provisions'!$D$165</definedName>
    <definedName name="dms_030203_Provision_09">'3.2.3 Provisions'!$D$184</definedName>
    <definedName name="dms_030203_Provision_10">'3.2.3 Provisions'!$D$203</definedName>
    <definedName name="dms_030203_Provision_11">'3.2.3 Provisions'!$D$222</definedName>
    <definedName name="dms_030203_Provision_12">'3.2.3 Provisions'!$D$241</definedName>
    <definedName name="dms_030203_Provision_13">'3.2.3 Provisions'!$D$260</definedName>
    <definedName name="dms_030203_Provision_14">'3.2.3 Provisions'!$D$279</definedName>
    <definedName name="dms_030203_Provision_15">'3.2.3 Provisions'!$D$298</definedName>
    <definedName name="dms_030203_Provision_16">'3.2.3 Provisions'!$D$317</definedName>
    <definedName name="dms_030203_Provision_17">'3.2.3 Provisions'!$D$336</definedName>
    <definedName name="dms_030203_Provision_18">'3.2.3 Provisions'!$D$355</definedName>
    <definedName name="dms_030301_01_Rows">'3.3 Assets (RAB)'!$D$12:$D$18</definedName>
    <definedName name="dms_030301_01_Values">'3.3 Assets (RAB)'!$F$12:$F$18</definedName>
    <definedName name="dms_030302_01_Values">'3.3 Assets (RAB)'!$F$27:$F$33</definedName>
    <definedName name="dms_030302_02_Values">'3.3 Assets (RAB)'!$F$35:$F$41</definedName>
    <definedName name="dms_030302_03_Values">'3.3 Assets (RAB)'!$F$43:$F$49</definedName>
    <definedName name="dms_030302_04_Values">'3.3 Assets (RAB)'!$F$51:$F$57</definedName>
    <definedName name="dms_030302_05_Values">'3.3 Assets (RAB)'!$F$59:$F$65</definedName>
    <definedName name="dms_030302_06_Values">'3.3 Assets (RAB)'!$F$67:$F$73</definedName>
    <definedName name="dms_030302_Rows">'3.3 Assets (RAB)'!$D$27:$D$33</definedName>
    <definedName name="dms_030303G_01_Values">'3.3 Assets (RAB)'!$F$79:$F$85</definedName>
    <definedName name="dms_030303G_02_Values">'3.3 Assets (RAB)'!$F$87:$F$93</definedName>
    <definedName name="dms_030303G_03_Values">'3.3 Assets (RAB)'!$F$95:$F$101</definedName>
    <definedName name="dms_030303G_04_Values">'3.3 Assets (RAB)'!$F$103:$F$109</definedName>
    <definedName name="dms_030303G_05_Values">'3.3 Assets (RAB)'!$F$111:$F$117</definedName>
    <definedName name="dms_030303G_06_Values">'3.3 Assets (RAB)'!$F$119:$F$125</definedName>
    <definedName name="dms_030303G_Rows">'3.3 Assets (RAB)'!$D$79:$D$85</definedName>
    <definedName name="dms_030304_01_Rows">'3.3 Assets (RAB)'!$D$135:$D$139</definedName>
    <definedName name="dms_030304_01_Values">'3.3 Assets (RAB)'!$F$135:$F$139</definedName>
    <definedName name="dms_030304_02_Rows">'3.3 Assets (RAB)'!$D$141:$D$145</definedName>
    <definedName name="dms_030304_02_Values">'3.3 Assets (RAB)'!$F$141:$F$145</definedName>
    <definedName name="dms_030401_01_Rows">'3.4 Operational data'!$D$12:$D$16</definedName>
    <definedName name="dms_030401_01_Values">'3.4 Operational data'!$F$12:$F$16</definedName>
    <definedName name="dms_030402_01_Rows">'3.4 Operational data'!$D$38:$D$48</definedName>
    <definedName name="dms_030402_01_Values">'3.4 Operational data'!$F$38:$F$48</definedName>
    <definedName name="dms_030402_02_Rows">'3.4 Operational data'!$D$50:$D$60</definedName>
    <definedName name="dms_030402_02_Values">'3.4 Operational data'!$F$50:$F$60</definedName>
    <definedName name="dms_030403_01_Rows">'3.4 Operational data'!$D$69:$D$74</definedName>
    <definedName name="dms_030403_01_Values">'3.4 Operational data'!$F$69:$F$74</definedName>
    <definedName name="dms_030403_02_Rows">'3.4 Operational data'!$D$80:$D$85</definedName>
    <definedName name="dms_030403_02_Values">'3.4 Operational data'!$F$80:$F$85</definedName>
    <definedName name="dms_030403_05_Rows">'3.4 Operational data'!$D$94:$D$106</definedName>
    <definedName name="dms_030403_05_Values">'3.4 Operational data'!$F$94:$F$106</definedName>
    <definedName name="dms_030404_01_Rows">'3.4 Operational data'!$D$20:$D$29</definedName>
    <definedName name="dms_030404_01_Values">'3.4 Operational data'!$F$20:$F$29</definedName>
    <definedName name="dms_030501_01_Rows">'3.5 Physical assets'!$D$13:$D$24</definedName>
    <definedName name="dms_030501_01_Values">'3.5 Physical assets'!$F$13:$F$24</definedName>
    <definedName name="dms_030501_02_Rows">'3.5 Physical assets'!$D$31:$D$42</definedName>
    <definedName name="dms_030501_02_Values">'3.5 Physical assets'!$F$31:$F$42</definedName>
    <definedName name="dms_030501_03_Rows">'3.5 Physical assets'!$D$52:$D$62</definedName>
    <definedName name="dms_030501_03_Values">'3.5 Physical assets'!$F$52:$F$62</definedName>
    <definedName name="dms_030501_04_Rows">'3.5 Physical assets'!$D$68:$D$78</definedName>
    <definedName name="dms_030501_04_Values">'3.5 Physical assets'!$F$68:$F$78</definedName>
    <definedName name="dms_030501_05_Rows">'3.5 Physical assets'!$D$87:$D$91</definedName>
    <definedName name="dms_030501_05_Values">'3.5 Physical assets'!$F$87:$F$91</definedName>
    <definedName name="dms_030501_06_Rows">'3.5 Physical assets'!$D$97</definedName>
    <definedName name="dms_030501_06_Values">'3.5 Physical assets'!$F$97</definedName>
    <definedName name="dms_0306_Year">'AER ETL'!$C$86</definedName>
    <definedName name="dms_030601_01_Rows">'3.6 Quality of services'!$D$15:$D$29</definedName>
    <definedName name="dms_030601_01_UOM">'AER NRs'!$C$135:$C$149</definedName>
    <definedName name="dms_030601_01_Values">'3.6 Quality of services'!$F$15:$F$29</definedName>
    <definedName name="dms_030601_02_Rows">'3.6 Quality of services'!$D$33:$D$34</definedName>
    <definedName name="dms_030601_02_UOM">'AER NRs'!$D$118:$D$121</definedName>
    <definedName name="dms_030601_02_Values">'3.6 Quality of services'!$F$33:$F$34</definedName>
    <definedName name="dms_030601_03_Rows">'3.6 Quality of services'!$D$36</definedName>
    <definedName name="dms_030601_03_Values">'3.6 Quality of services'!$F$36</definedName>
    <definedName name="dms_030601_04_Rows">'3.6 Quality of services'!$D$38:$D$40</definedName>
    <definedName name="dms_030601_04_Values">'3.6 Quality of services'!$F$38:$F$40</definedName>
    <definedName name="dms_030602_Rows">'3.6 Quality of services'!$D$50</definedName>
    <definedName name="dms_030602_Values">'3.6 Quality of services'!$F$50</definedName>
    <definedName name="dms_030603_Rows">'3.6 Quality of services'!$D$59</definedName>
    <definedName name="dms_030603_Values">'3.6 Quality of services'!$F$59</definedName>
    <definedName name="dms_030605_UOM">'AER NRs'!$C$160:$C$173</definedName>
    <definedName name="dms_03060703_UOM">'AER NRs'!$D$160:$D$164</definedName>
    <definedName name="dms_030701_01_Rows">'3.7 Operating environment'!$D$12:$D$16</definedName>
    <definedName name="dms_030701_01_UOM">'AER NRs'!$E$135:$E$142</definedName>
    <definedName name="dms_030701_01_Values">'3.7 Operating environment'!$F$12:$F$16</definedName>
    <definedName name="dms_030702_01_Rows">'3.7 Operating environment'!$D$24:$D$26</definedName>
    <definedName name="dms_030702_01_UOM">'AER NRs'!$F$135:$F$138</definedName>
    <definedName name="dms_030702_01_Values">'3.7 Operating environment'!$F$24:$F$26</definedName>
    <definedName name="dms_030703_01_Rows">'3.7 Operating environment'!$D$34:$D$35</definedName>
    <definedName name="dms_030703_01_UOM">'AER NRs'!$G$135:$G$136</definedName>
    <definedName name="dms_030703_01_Values">'3.7 Operating environment'!$F$34:$F$35</definedName>
    <definedName name="dms_040102_01_UOM">'AER NRs'!$K$84:$K$87</definedName>
    <definedName name="dms_040102_04_UOM">'AER NRs'!$L$84:$L$87</definedName>
    <definedName name="dms_0502_Inst_Year">'AER ETL'!$C$65</definedName>
    <definedName name="dms_050201_01_Rows">'5.2 Asset Age Profile'!$D$12:$D$26</definedName>
    <definedName name="dms_050201_02_Rows">'5.2 Asset Age Profile'!$D$28:$D$42</definedName>
    <definedName name="dms_050201_03_Rows">'5.2 Asset Age Profile'!$D$44:$D$65</definedName>
    <definedName name="dms_050201_04_Rows">'5.2 Asset Age Profile'!$D$67:$D$88</definedName>
    <definedName name="dms_050201_05_Rows">'5.2 Asset Age Profile'!$D$90:$D$125</definedName>
    <definedName name="dms_050201_06_Rows">'5.2 Asset Age Profile'!$D$127:$D$151</definedName>
    <definedName name="dms_050201_07_Rows">'5.2 Asset Age Profile'!$D$153:$D$174</definedName>
    <definedName name="dms_050201_08_Rows">'5.2 Asset Age Profile'!$D$176:$D$187</definedName>
    <definedName name="dms_050201_09_Rows">'5.2 Asset Age Profile'!$D$189:$D$218</definedName>
    <definedName name="dms_050202_01_Values">'5.2 Asset Age Profile'!$F$12:$CV$26</definedName>
    <definedName name="dms_050202_02_Values">'5.2 Asset Age Profile'!$F$28:$CV$42</definedName>
    <definedName name="dms_050202_03_Values">'5.2 Asset Age Profile'!$F$44:$CV$65</definedName>
    <definedName name="dms_050202_04_Values">'5.2 Asset Age Profile'!$F$67:$CV$88</definedName>
    <definedName name="dms_050202_05_Values">'5.2 Asset Age Profile'!$F$90:$CV$125</definedName>
    <definedName name="dms_050202_06_Values">'5.2 Asset Age Profile'!$F$127:$CV$151</definedName>
    <definedName name="dms_050202_07_Values">'5.2 Asset Age Profile'!$F$153:$CV$174</definedName>
    <definedName name="dms_050202_08_Values">'5.2 Asset Age Profile'!$F$176:$CV$187</definedName>
    <definedName name="dms_050202_09_Values">'5.2 Asset Age Profile'!$F$189:$CV$218</definedName>
    <definedName name="dms_050301_01_Rows">'5.3 MD - Network level'!$D$12</definedName>
    <definedName name="dms_050301_01_Values">'5.3 MD - Network level'!$F$12</definedName>
    <definedName name="dms_050301_02_Rows">'5.3 MD - Network level'!$D$14</definedName>
    <definedName name="dms_050301_02_Values">'5.3 MD - Network level'!$F$14</definedName>
    <definedName name="dms_050301_03_Rows">'5.3 MD - Network level'!$D$16</definedName>
    <definedName name="dms_050301_03_Values">'5.3 MD - Network level'!$F$16</definedName>
    <definedName name="dms_060101_Rows">'AER NRs'!$C$195</definedName>
    <definedName name="dms_060101_StartDateTxt">'AER NRs'!$E$195</definedName>
    <definedName name="dms_060101_StartDateVal">'AER ETL'!$C$107</definedName>
    <definedName name="dms_060102_Rows">'AER NRs'!$D$195</definedName>
    <definedName name="dms_0603_FeederList">'AER NRs'!$D$212:$H$212</definedName>
    <definedName name="dms_060301_Avg_Duration_Sustained_Int_Row">'AER NRs'!$D$191</definedName>
    <definedName name="dms_060301_checkvalue">'AER ETL'!$C$90</definedName>
    <definedName name="dms_060301_CustNo_Affected_Row">'AER NRs'!$C$191</definedName>
    <definedName name="dms_060301_Effect_unplanned_SAIDI_Row">'AER NRs'!$E$191</definedName>
    <definedName name="dms_060301_Effect_unplanned_SAIFI_Row">'AER NRs'!$F$191</definedName>
    <definedName name="dms_060301_LastRow">'AER ETL'!$C$92</definedName>
    <definedName name="dms_060301_MaxRows">'AER ETL'!$C$93</definedName>
    <definedName name="dms_060701_ARR_MaxRows">'AER ETL'!$C$100</definedName>
    <definedName name="dms_060701_Feeder_Header_Lvl4">'AER NRs'!$D$207:$O$207</definedName>
    <definedName name="dms_060701_MaxCols">'AER ETL'!$C$103</definedName>
    <definedName name="dms_060701_MaxRows">'AER ETL'!$C$101</definedName>
    <definedName name="dms_060701_OffsetRows">'AER ETL'!$C$104</definedName>
    <definedName name="dms_060701_Reset_MaxRows">'AER ETL'!$C$99</definedName>
    <definedName name="dms_060701_Rows">'AER NRs'!$D$209:$O$209</definedName>
    <definedName name="dms_060701_StartDateTxt">'AER ETL'!$C$106</definedName>
    <definedName name="dms_060701_StartDateVal">'AER ETL'!$C$107</definedName>
    <definedName name="dms_0608_LastRow">'AER ETL'!$C$112</definedName>
    <definedName name="dms_0608_OffsetRows">'AER ETL'!$C$111</definedName>
    <definedName name="dms_060801_01_Rows">'AER NRs'!$C$199</definedName>
    <definedName name="dms_060801_02_Rows">'AER NRs'!$D$199</definedName>
    <definedName name="dms_060801_03_Rows">'AER NRs'!$E$199</definedName>
    <definedName name="dms_060801_04_Rows">'AER NRs'!$F$199</definedName>
    <definedName name="dms_060801_MaxRows">'AER ETL'!$C$113</definedName>
    <definedName name="dms_060801_StartCell">#REF!</definedName>
    <definedName name="dms_070501_Rows">'7.5 Large projects'!$D$11:$D$44</definedName>
    <definedName name="dms_070501_Values">'7.5 Large projects'!$F$11:$F$44</definedName>
    <definedName name="dms_070502_Rows">'7.5 Large projects'!$D$52:$D$85</definedName>
    <definedName name="dms_070502_Values">'7.5 Large projects'!$F$52:$F$85</definedName>
    <definedName name="dms_070601_01_Rows">'7.6 PTS Price Redn'!$D$12:$D$13</definedName>
    <definedName name="dms_070601_01_Values">'7.6 PTS Price Redn'!$F$12:$F$13</definedName>
    <definedName name="dms_070601_02_Rows">'7.6 PTS Price Redn'!$D$15</definedName>
    <definedName name="dms_070601_02_Values">'7.6 PTS Price Redn'!$F$15</definedName>
    <definedName name="dms_070701_01_Rows">'7.7 Inf Rel Part Trans'!$D$13:$D$22</definedName>
    <definedName name="dms_070701_01_Values">'7.7 Inf Rel Part Trans'!$I$13:$I$22</definedName>
    <definedName name="dms_070701_02_Rows">'7.7 Inf Rel Part Trans'!$D$26:$D$35</definedName>
    <definedName name="dms_070701_02_Values">'7.7 Inf Rel Part Trans'!$I$26:$I$35</definedName>
    <definedName name="dms_070701_02dot_Values">'7.7 Inf Rel Part Trans'!$E$26:$E$35</definedName>
    <definedName name="dms_070701_02pp_Values">'7.7 Inf Rel Part Trans'!$G$26:$G$35</definedName>
    <definedName name="dms_070701_02tos_Values">'7.7 Inf Rel Part Trans'!$F$26:$F$35</definedName>
    <definedName name="dms_070701_dot_Values">'7.7 Inf Rel Part Trans'!$E$13:$E$22</definedName>
    <definedName name="dms_070701_pp_Values">'7.7 Inf Rel Part Trans'!$G$13:$G$22</definedName>
    <definedName name="dms_070701_tos_Values">'7.7 Inf Rel Part Trans'!$F$13:$F$22</definedName>
    <definedName name="dms_070904_01_01_Values">'7.9 MIC'!$F$13:$F$24</definedName>
    <definedName name="dms_070904_01_02_Values">'7.9 MIC'!$G$13:$G$24</definedName>
    <definedName name="dms_070904_01_Rows">'7.9 MIC'!$D$13:$D$24</definedName>
    <definedName name="dms_070904_02_01_Values">'7.9 MIC'!$I$13:$I$24</definedName>
    <definedName name="dms_070904_02_02_Values">'7.9 MIC'!$J$13:$J$24</definedName>
    <definedName name="dms_080501_01_alc_Values">'8.5 DISAGG Opex'!$F$25:$F$34</definedName>
    <definedName name="dms_080501_01_dir_Values">'8.5 DISAGG Opex'!$F$13:$F$22</definedName>
    <definedName name="dms_080501_02_alc_Values">'8.5 DISAGG Opex'!$G$25:$G$34</definedName>
    <definedName name="dms_080501_02_dir_Values">'8.5 DISAGG Opex'!$G$13:$G$22</definedName>
    <definedName name="dms_080501_03_alc_Values">'8.5 DISAGG Opex'!$H$25:$H$34</definedName>
    <definedName name="dms_080501_03_dir_Values">'8.5 DISAGG Opex'!$H$13:$H$22</definedName>
    <definedName name="dms_080501_04_alc_Values">'8.5 DISAGG Opex'!$I$25:$I$34</definedName>
    <definedName name="dms_080501_04_dir_Values">'8.5 DISAGG Opex'!$I$13:$I$22</definedName>
    <definedName name="dms_080501_05_alc_Values">'8.5 DISAGG Opex'!$J$25:$J$34</definedName>
    <definedName name="dms_080501_05_dir_Values">'8.5 DISAGG Opex'!$J$13:$J$22</definedName>
    <definedName name="dms_080501_alc_Rows">'8.5 DISAGG Opex'!$D$25:$D$34</definedName>
    <definedName name="dms_080501_dir_Rows">'8.5 DISAGG Opex'!$D$13:$D$22</definedName>
    <definedName name="dms_080502_06_alc_Values">'8.5 DISAGG Opex'!$F$54:$F$63</definedName>
    <definedName name="dms_080502_06_dir_Values">'8.5 DISAGG Opex'!$F$42:$F$51</definedName>
    <definedName name="dms_080502_07_alc_Values">'8.5 DISAGG Opex'!$G$54:$G$63</definedName>
    <definedName name="dms_080502_07_dir_Values">'8.5 DISAGG Opex'!$G$42:$G$51</definedName>
    <definedName name="dms_080502_alc_Rows">'8.5 DISAGG Opex'!$D$54:$D$63</definedName>
    <definedName name="dms_080502_dir_Rows">'8.5 DISAGG Opex'!$D$42:$D$51</definedName>
    <definedName name="dms_080601_01_Rows">'8.6 Ind Asset Base Roll Fwd'!$D$12:$D$18</definedName>
    <definedName name="dms_080601_01_Values">'8.6 Ind Asset Base Roll Fwd'!$F$12:$F$18</definedName>
    <definedName name="dms_080602_01_Rows">'8.6 Ind Asset Base Roll Fwd'!$D$26:$D$32</definedName>
    <definedName name="dms_080602_01_Values">'8.6 Ind Asset Base Roll Fwd'!$F$26:$F$32</definedName>
    <definedName name="dms_080602_02_Rows">'8.6 Ind Asset Base Roll Fwd'!$D$34:$D$38</definedName>
    <definedName name="dms_080602_02_Values">'8.6 Ind Asset Base Roll Fwd'!$F$34:$F$38</definedName>
    <definedName name="dms_080701_01_Rows">'8.7 Profitability - tax data'!$D$12:$D$15</definedName>
    <definedName name="dms_080701_01_Values">'8.7 Profitability - tax data'!$F$12:$F$15</definedName>
    <definedName name="dms_080701_02_Rows">'8.7 Profitability - tax data'!$D$19</definedName>
    <definedName name="dms_080701_02_taxinc_Rows">'8.7 Profitability - tax data'!$D$22:$D$25</definedName>
    <definedName name="dms_080701_02_taxinc_Values">'8.7 Profitability - tax data'!$F$22:$F$25</definedName>
    <definedName name="dms_080701_02_taxr_Rows">'8.7 Profitability - tax data'!$D$20</definedName>
    <definedName name="dms_080701_02_taxr_Values">'8.7 Profitability - tax data'!$F$20</definedName>
    <definedName name="dms_080701_02_Values">'8.7 Profitability - tax data'!$F$19</definedName>
    <definedName name="dms_080701_03_Rows">'8.7 Profitability - tax data'!$D$29:$D$31</definedName>
    <definedName name="dms_080701_03_Values">'8.7 Profitability - tax data'!$F$29:$F$31</definedName>
    <definedName name="dms_080701_own_Rows">'8.7 Profitability - tax data'!$D$11</definedName>
    <definedName name="dms_080701_own_Values">'8.7 Profitability - tax data'!$F$11</definedName>
    <definedName name="dms_080702_01_Rows">'8.7 Profitability - tax data'!$D$38:$D$42</definedName>
    <definedName name="dms_080702_01_Values">'8.7 Profitability - tax data'!$F$38:$F$42</definedName>
    <definedName name="dms_080801_01_01_Rows">'8.8 Revenue Requirements'!$D$11</definedName>
    <definedName name="dms_080801_01_01_Values">'8.8 Revenue Requirements'!$F$11</definedName>
    <definedName name="dms_080801_01_02_Rows">'8.8 Revenue Requirements'!$D$13:$D$20</definedName>
    <definedName name="dms_080801_01_02_Values">'8.8 Revenue Requirements'!$F$13:$F$20</definedName>
    <definedName name="dms_080801_01_03_Rows">'8.8 Revenue Requirements'!$D$21</definedName>
    <definedName name="dms_080801_01_03_Values">'8.8 Revenue Requirements'!$F$21</definedName>
    <definedName name="dms_080801_02_Rows">'8.8 Revenue Requirements'!$D$24:$D$32</definedName>
    <definedName name="dms_080801_02_Values">'8.8 Revenue Requirements'!$F$24:$F$32</definedName>
    <definedName name="dms_080801_03_Rows">'8.8 Revenue Requirements'!$D$35</definedName>
    <definedName name="dms_080801_03_Values">'8.8 Revenue Requirements'!$F$35</definedName>
    <definedName name="dms_080801_04_Rows">'8.8 Revenue Requirements'!$D$38:$D$44</definedName>
    <definedName name="dms_080801_04_Values">'8.8 Revenue Requirements'!$F$38:$F$44</definedName>
    <definedName name="dms_080801_05_01_Rows">'8.8 Revenue Requirements'!$D$47</definedName>
    <definedName name="dms_080801_05_01_Values">'8.8 Revenue Requirements'!$F$47</definedName>
    <definedName name="dms_080801_05_02_Rows">'8.8 Revenue Requirements'!$D$48</definedName>
    <definedName name="dms_080801_05_02_Values">'8.8 Revenue Requirements'!$F$48</definedName>
    <definedName name="dms_080801_05_03_Rows">'8.8 Revenue Requirements'!$D$50:$D$51</definedName>
    <definedName name="dms_080801_05_03_Values">'8.8 Revenue Requirements'!$F$50:$F$51</definedName>
    <definedName name="dms_080801_06_01_Rows">'8.8 Revenue Requirements'!$D$56:$D$57</definedName>
    <definedName name="dms_080801_06_01_Values">'8.8 Revenue Requirements'!$F$56:$F$57</definedName>
    <definedName name="dms_080801_06_02_Rows">'8.8 Revenue Requirements'!$D$59:$D$60</definedName>
    <definedName name="dms_080801_06_02_Values">'8.8 Revenue Requirements'!$F$59:$F$60</definedName>
    <definedName name="dms_090101_01_oexp_Values">'9.1 DISAGG Inc'!$F$29:$F$40</definedName>
    <definedName name="dms_090101_01_orev_Values">'9.1 DISAGG Inc'!$F$15:$F$24</definedName>
    <definedName name="dms_090101_01_texp_Values">'9.1 DISAGG Inc'!$F$26:$F$27</definedName>
    <definedName name="dms_090101_01_trev_Values">'9.1 DISAGG Inc'!$F$12:$F$13</definedName>
    <definedName name="dms_090101_02_oexp_Values">'9.1 DISAGG Inc'!$G$29:$G$40</definedName>
    <definedName name="dms_090101_02_orev_Values">'9.1 DISAGG Inc'!$G$15:$G$24</definedName>
    <definedName name="dms_090101_02_texp_Values">'9.1 DISAGG Inc'!$G$26:$G$27</definedName>
    <definedName name="dms_090101_02_trev_Values">'9.1 DISAGG Inc'!$G$12:$G$13</definedName>
    <definedName name="dms_090101_03_oexp_Values">'9.1 DISAGG Inc'!$H$29:$H$40</definedName>
    <definedName name="dms_090101_03_orev_Values">'9.1 DISAGG Inc'!$H$15:$H$24</definedName>
    <definedName name="dms_090101_03_texp_Values">'9.1 DISAGG Inc'!$H$26:$H$27</definedName>
    <definedName name="dms_090101_03_trev_Values">'9.1 DISAGG Inc'!$H$12:$H$13</definedName>
    <definedName name="dms_090101_04_oexp_Values">'9.1 DISAGG Inc'!$I$29:$I$40</definedName>
    <definedName name="dms_090101_04_orev_Values">'9.1 DISAGG Inc'!$I$15:$I$24</definedName>
    <definedName name="dms_090101_04_texp_Values">'9.1 DISAGG Inc'!$I$26:$I$27</definedName>
    <definedName name="dms_090101_04_trev_Values">'9.1 DISAGG Inc'!$I$12:$I$13</definedName>
    <definedName name="dms_090101_05_oexp_Values">'9.1 DISAGG Inc'!$J$29:$J$40</definedName>
    <definedName name="dms_090101_05_orev_Values">'9.1 DISAGG Inc'!$J$15:$J$24</definedName>
    <definedName name="dms_090101_05_texp_Values">'9.1 DISAGG Inc'!$J$26:$J$27</definedName>
    <definedName name="dms_090101_05_trev_Values">'9.1 DISAGG Inc'!$J$12:$J$13</definedName>
    <definedName name="dms_090101_oexp_Rows">'9.1 DISAGG Inc'!$D$29:$D$40</definedName>
    <definedName name="dms_090101_orev_Rows">'9.1 DISAGG Inc'!$D$15:$D$24</definedName>
    <definedName name="dms_090101_texp_Rows">'9.1 DISAGG Inc'!$D$26:$D$27</definedName>
    <definedName name="dms_090101_trev_Rows">'9.1 DISAGG Inc'!$D$12:$D$13</definedName>
    <definedName name="dms_090102_01_oexp_Values">'9.2 RFS Inc'!$F$30:$F$41</definedName>
    <definedName name="dms_090102_01_orev_Values">'9.2 RFS Inc'!$F$16:$F$25</definedName>
    <definedName name="dms_090102_01_texp_Values">'9.2 RFS Inc'!$F$27:$F$28</definedName>
    <definedName name="dms_090102_01_trev_Values">'9.2 RFS Inc'!$F$13:$F$14</definedName>
    <definedName name="dms_090102_02_oexp_Values">'9.2 RFS Inc'!$G$30:$G$41</definedName>
    <definedName name="dms_090102_02_orev_Values">'9.2 RFS Inc'!$G$16:$G$25</definedName>
    <definedName name="dms_090102_02_texp_Values">'9.2 RFS Inc'!$G$27:$G$28</definedName>
    <definedName name="dms_090102_02_trev_Values">'9.2 RFS Inc'!$G$13:$G$14</definedName>
    <definedName name="dms_090102_oexp_Rows">'9.2 RFS Inc'!$D$30:$D$41</definedName>
    <definedName name="dms_090102_orev_Rows">'9.2 RFS Inc'!$D$16:$D$25</definedName>
    <definedName name="dms_090102_texp_Rows">'9.2 RFS Inc'!$D$27:$D$28</definedName>
    <definedName name="dms_090102_trev_Rows">'9.2 RFS Inc'!$D$13:$D$14</definedName>
    <definedName name="dms_663">'AER ETL'!$C$94</definedName>
    <definedName name="dms_663_List">'AER lookups'!$N$7:$N$15</definedName>
    <definedName name="dms_ABN">'Business &amp; other details'!$V$19</definedName>
    <definedName name="dms_ABN_List">'AER lookups'!$D$7:$D$15</definedName>
    <definedName name="dms_Addr1">'Business &amp; other details'!$V$25</definedName>
    <definedName name="dms_Addr1_List">'AER lookups'!$P$7:$P$15</definedName>
    <definedName name="dms_Addr2">'Business &amp; other details'!$V$26</definedName>
    <definedName name="dms_Addr2_List">'AER lookups'!$Q$7:$Q$15</definedName>
    <definedName name="dms_AdjAllowedRev" localSheetId="26">'7.6 PTS Price Redn'!#REF!</definedName>
    <definedName name="dms_AdjAllowedRev" localSheetId="27">'7.7 Inf Rel Part Trans'!#REF!</definedName>
    <definedName name="dms_AdjAllowedRev">'8.8 Revenue Requirements'!$F$22</definedName>
    <definedName name="dms_Amendment_Text">'Business &amp; other details'!$V$54</definedName>
    <definedName name="dms_AmendmentReason">'AER ETL'!$C$15</definedName>
    <definedName name="dms_ARR">'AER ETL'!$C$74</definedName>
    <definedName name="dms_Beg">'AER NRs'!$C$176</definedName>
    <definedName name="dms_CA">'AER ETL'!$C$73</definedName>
    <definedName name="dms_Cal_Year_B4_CRY">'AER ETL'!$C$29</definedName>
    <definedName name="dms_CBD_flag">'AER lookups'!$Z$7:$Z$15</definedName>
    <definedName name="dms_CBD_flag_NSP">'AER ETL'!$C$121</definedName>
    <definedName name="dms_CF_3.6.1">'AER CF'!$F$7:$F$27</definedName>
    <definedName name="dms_CF_3.6.5">'AER CF'!$G$7:$G$27</definedName>
    <definedName name="dms_CF_3.6.6">'AER CF'!$H$7:$H$27</definedName>
    <definedName name="dms_CF_3.6.7.1">'AER CF'!$I$7:$I$27</definedName>
    <definedName name="dms_CF_3.6.7.2">'AER CF'!$J$7:$J$27</definedName>
    <definedName name="dms_CF_3.6.7.3">'AER CF'!$K$7:$K$27</definedName>
    <definedName name="dms_CF_3.6.7.4">'AER CF'!$L$7:$L$27</definedName>
    <definedName name="dms_CF_3.6.8">'AER CF'!$M$7:$M$27</definedName>
    <definedName name="dms_CF_4.1">'AER CF'!$N$7:$N$27</definedName>
    <definedName name="dms_CF_4.4.1">'AER CF'!$U$7:$U$27</definedName>
    <definedName name="dms_CF_6.6.1">'AER CF'!$O$7:$O$27</definedName>
    <definedName name="dms_CF_6.8">'AER CF'!$P$7:$P$27</definedName>
    <definedName name="dms_CF_7.12">'AER CF'!$Q$7:$Q$27</definedName>
    <definedName name="dms_CF_8.1_A">'AER CF'!$R$7:$R$27</definedName>
    <definedName name="dms_CF_8.1_B">'AER CF'!$S$7:$S$27</definedName>
    <definedName name="dms_CF_8.1_Neg">'AER CF'!$T$7:$T$27</definedName>
    <definedName name="dms_CF_MAIFI_flag">'AER CF'!$V$7:$V$27</definedName>
    <definedName name="dms_CF_TradingName">'AER CF'!$B$7:$B$27</definedName>
    <definedName name="dms_Classification">'AER ETL'!$C$25</definedName>
    <definedName name="dms_Confid_status_List">'AER NRs'!$D$6:$D$8</definedName>
    <definedName name="dms_ContactEmail">'Business &amp; other details'!$V$36</definedName>
    <definedName name="dms_ContactEmail2">'Business &amp; other details'!$BA$36</definedName>
    <definedName name="dms_ContactName1">'Business &amp; other details'!$V$34</definedName>
    <definedName name="dms_ContactName2">'Business &amp; other details'!$BA$34</definedName>
    <definedName name="dms_ContactPh1">'Business &amp; other details'!$V$35</definedName>
    <definedName name="dms_ContactPh2">'Business &amp; other details'!$BA$35</definedName>
    <definedName name="dms_CRCP_FinalYear_Result">'AER ETL'!$C$80</definedName>
    <definedName name="dms_CRCP_start_row">'AER ETL'!$C$40</definedName>
    <definedName name="dms_CRCPlength_List">'AER lookups'!$K$7:$K$15</definedName>
    <definedName name="dms_CRCPlength_Num">'AER ETL'!$C$69</definedName>
    <definedName name="dms_CRY_RYE">'AER ETL'!$C$53</definedName>
    <definedName name="dms_CRY_start_row">'AER ETL'!$C$38</definedName>
    <definedName name="dms_DataQuality">'AER ETL'!$C$19</definedName>
    <definedName name="dms_DataQuality_List">'AER NRs'!$C$6:$C$9</definedName>
    <definedName name="dms_Defined_Names_Used">'AER ETL'!$C$3</definedName>
    <definedName name="dms_DeterminationRef">'AER ETL'!$C$119</definedName>
    <definedName name="dms_DeterminationRef_List">'AER lookups'!$O$7:$O$15</definedName>
    <definedName name="dms_DISCARD">'AER ETL'!$C$128</definedName>
    <definedName name="dms_DNSP_020301_ProjectTrigger">'AER NRs'!$E$32:$E$38</definedName>
    <definedName name="dms_DNSP_020301_ProjectType">'AER NRs'!$D$32:$D$35</definedName>
    <definedName name="dms_DNSP_020301_SubstationType">'AER NRs'!$C$32:$C$35</definedName>
    <definedName name="dms_DNSP_020302_ProjectTrigger">'AER NRs'!$G$32:$G$39</definedName>
    <definedName name="dms_DNSP_020302_ProjectType">'AER NRs'!$F$32:$F$44</definedName>
    <definedName name="dms_dollar_nom_UOM">'AER ETL'!$C$24</definedName>
    <definedName name="dms_DollarReal">'AER ETL'!$C$31</definedName>
    <definedName name="dms_DollarReal_Prev">'AER ETL'!$C$32</definedName>
    <definedName name="dms_DollarReal_year">'AER ETL'!$C$51</definedName>
    <definedName name="dms_DQ_1">'AER ETL'!$C$13</definedName>
    <definedName name="dms_DQ_2">'AER ETL'!$C$14</definedName>
    <definedName name="dms_EB">'AER ETL'!$C$72</definedName>
    <definedName name="dms_EB_RAB_PIT">'AER NRs'!$C$152:$C$157</definedName>
    <definedName name="dms_End">'AER NRs'!$E$176</definedName>
    <definedName name="dms_FeederName_1">'AER lookups'!$AF$7:$AF$15</definedName>
    <definedName name="dms_FeederName_2">'AER lookups'!$AG$7:$AG$15</definedName>
    <definedName name="dms_FeederName_3">'AER lookups'!$AH$7:$AH$15</definedName>
    <definedName name="dms_FeederName_4">'AER lookups'!$AI$7:$AI$15</definedName>
    <definedName name="dms_FeederName_5">'AER lookups'!$AJ$7:$AJ$15</definedName>
    <definedName name="dms_FeederType_5_flag">'AER lookups'!$AD$7:$AD$15</definedName>
    <definedName name="dms_FifthFeeder_flag_NSP">'AER ETL'!$C$125</definedName>
    <definedName name="dms_FormControl">'AER ETL'!$C$34</definedName>
    <definedName name="dms_FormControl_Choices">'AER NRs'!$D$14:$D$16</definedName>
    <definedName name="dms_FormControl_List">'AER lookups'!$H$7:$H$15</definedName>
    <definedName name="dms_FRCP_start_row">'AER ETL'!$C$39</definedName>
    <definedName name="dms_FRCP_y1">'AER lookups'!$H$37</definedName>
    <definedName name="dms_FRCPlength_List">'AER lookups'!$L$7:$L$15</definedName>
    <definedName name="dms_FRCPlength_Num">'AER ETL'!$C$70</definedName>
    <definedName name="dms_Header_Span">'AER ETL'!$C$60</definedName>
    <definedName name="dms_Jurisdiction">'AER ETL'!$C$26</definedName>
    <definedName name="dms_JurisdictionList">'AER lookups'!$E$7:$E$15</definedName>
    <definedName name="dms_LeapYear_Result">'AER ETL'!$C$98</definedName>
    <definedName name="dms_LongRural_flag">'AER lookups'!$AC$7:$AC$15</definedName>
    <definedName name="dms_LongRural_flag_NSP">'AER ETL'!$C$124</definedName>
    <definedName name="dms_MAIFI_flag_List">'AER lookups'!$AE$7:$AE$15</definedName>
    <definedName name="dms_Mid">'AER NRs'!$D$176</definedName>
    <definedName name="dms_Model">'AER ETL'!$C$11</definedName>
    <definedName name="dms_Model_List">'AER lookups'!$B$23:$B$32</definedName>
    <definedName name="dms_Model_Name_Format1">'AER lookups'!$C$23:$C$32</definedName>
    <definedName name="dms_Model_Span">'AER ETL'!$C$56</definedName>
    <definedName name="dms_Model_Span_List">'AER lookups'!$E$23:$E$32</definedName>
    <definedName name="dms_Multi_RYE_flag">'AER ETL'!$C$135</definedName>
    <definedName name="dms_MultiYear_ABC_RIN">'AER ETL'!$C$82</definedName>
    <definedName name="dms_MultiYear_FinalYear_Result">'AER ETL'!$C$80</definedName>
    <definedName name="dms_MultiYear_Flag">'AER ETL'!$C$63</definedName>
    <definedName name="dms_MultiYear_ResponseFlag">'AER ETL'!$C$62</definedName>
    <definedName name="dms_N0205_AssetType">'AER NRs'!$N$32:$N$42</definedName>
    <definedName name="dms_PAddr1">'Business &amp; other details'!$BA$25</definedName>
    <definedName name="dms_PAddr1_List">'AER lookups'!$U$7:$U$15</definedName>
    <definedName name="dms_PAddr2">'Business &amp; other details'!$BA$26</definedName>
    <definedName name="dms_PAddr2_List">'AER lookups'!$V$7:$V$15</definedName>
    <definedName name="dms_Partial">'AER ETL'!$C$131</definedName>
    <definedName name="dms_PostCode">'Business &amp; other details'!$AH$28</definedName>
    <definedName name="dms_PostCode_List">'AER lookups'!$T$7:$T$15</definedName>
    <definedName name="dms_PPostCode">'Business &amp; other details'!$BM$28</definedName>
    <definedName name="dms_PPostCode_List">'AER lookups'!$Y$7:$Y$15</definedName>
    <definedName name="dms_PRCP_start_row">'AER ETL'!$C$41</definedName>
    <definedName name="dms_PRCPlength_List">'AER lookups'!$M$7:$M$15</definedName>
    <definedName name="dms_PRCPlength_Num">'AER ETL'!$C$68</definedName>
    <definedName name="dms_Previous_DollarReal_year">'AER ETL'!$C$52</definedName>
    <definedName name="dms_PState">'Business &amp; other details'!$BA$28</definedName>
    <definedName name="dms_PState_List">'AER lookups'!$X$7:$X$15</definedName>
    <definedName name="dms_PSuburb">'Business &amp; other details'!$BA$27</definedName>
    <definedName name="dms_PSuburb_List">'AER lookups'!$W$7:$W$15</definedName>
    <definedName name="dms_PTRM_RAB_PIT">'AER NRs'!$C$179:$C$183</definedName>
    <definedName name="dms_PTRM_TAB_PIT">'AER NRs'!$D$179:$D$182</definedName>
    <definedName name="dms_Public_Lighting">'AER ETL'!$C$120</definedName>
    <definedName name="dms_Public_Lighting_List">'AER lookups'!$AK$7:$AK$15</definedName>
    <definedName name="dms_Reason_Interruption">'AER NRs'!$I$32:$I$47</definedName>
    <definedName name="dms_Reset_final_year">'AER ETL'!$C$49</definedName>
    <definedName name="dms_Reset_RYE">'AER ETL'!$C$54</definedName>
    <definedName name="dms_Reset_Span">'AER ETL'!$C$58</definedName>
    <definedName name="dms_RevenueEarned" localSheetId="26">'7.6 PTS Price Redn'!#REF!</definedName>
    <definedName name="dms_RevenueEarned" localSheetId="27">'7.7 Inf Rel Part Trans'!#REF!</definedName>
    <definedName name="dms_RevenueEarned">'8.8 Revenue Requirements'!$F$45</definedName>
    <definedName name="dms_RPT">'AER ETL'!$C$23</definedName>
    <definedName name="dms_RPT_List">'AER lookups'!$I$7:$I$15</definedName>
    <definedName name="dms_RPTMonth">'AER ETL'!$C$30</definedName>
    <definedName name="dms_RPTMonth_List">'AER lookups'!$J$7:$J$15</definedName>
    <definedName name="dms_RYE">'AER ETL'!$C$22</definedName>
    <definedName name="dms_RYE_01">'AER ETL'!$C$137</definedName>
    <definedName name="dms_RYE_02">'AER ETL'!$C$138</definedName>
    <definedName name="dms_RYE_03">'AER ETL'!$C$139</definedName>
    <definedName name="dms_RYE_04">'AER ETL'!$C$140</definedName>
    <definedName name="dms_RYE_05">'AER ETL'!$C$141</definedName>
    <definedName name="dms_RYE_06">'AER ETL'!$C$142</definedName>
    <definedName name="dms_RYE_07">'AER ETL'!$C$143</definedName>
    <definedName name="dms_RYE_08">'AER ETL'!$C$144</definedName>
    <definedName name="dms_RYE_09">'AER ETL'!$C$145</definedName>
    <definedName name="dms_RYE_result">'AER ETL'!$C$57</definedName>
    <definedName name="dms_RYE_start_row">'AER ETL'!$C$42</definedName>
    <definedName name="dms_S140101_UOM">'AER NRs'!$M$84:$M$87</definedName>
    <definedName name="dms_S140102_UOM">'AER NRs'!$N$84:$N$87</definedName>
    <definedName name="dms_S140201_UOM">'AER NRs'!$O$84:$O$86</definedName>
    <definedName name="dms_Sector">'AER ETL'!$C$20</definedName>
    <definedName name="dms_Sector_List">'AER lookups'!$F$7:$F$15</definedName>
    <definedName name="dms_Segment">'AER ETL'!$C$21</definedName>
    <definedName name="dms_Segment_List">'AER lookups'!$G$7:$G$15</definedName>
    <definedName name="dms_Selected_Quality">'Business &amp; other details'!$V$50</definedName>
    <definedName name="dms_Selected_Source">'Business &amp; other details'!$V$48</definedName>
    <definedName name="dms_Selected_Status">'Business &amp; other details'!$V$52</definedName>
    <definedName name="dms_SheetHeading1">'Business &amp; other details'!$F$1</definedName>
    <definedName name="dms_SheetHeading2">'Business &amp; other details'!$F$2</definedName>
    <definedName name="dms_SheetHeading3">'Business &amp; other details'!$F$3</definedName>
    <definedName name="dms_ShortRural_flag">'AER lookups'!$AB$7:$AB$15</definedName>
    <definedName name="dms_ShortRural_flag_NSP">'AER ETL'!$C$123</definedName>
    <definedName name="dms_SingleYear_FinalYear_Result">'AER ETL'!$C$76</definedName>
    <definedName name="dms_SingleYear_Model">'AER ETL'!$C$72:$C$74</definedName>
    <definedName name="dms_SingleYearModel">'AER ETL'!$C$75</definedName>
    <definedName name="dms_Source">'AER ETL'!$C$12</definedName>
    <definedName name="dms_SourceList">'AER NRs'!$C$14:$C$27</definedName>
    <definedName name="dms_Specified_FinalYear">'AER ETL'!$C$64</definedName>
    <definedName name="dms_Specified_RYE">'AER ETL'!$C$55</definedName>
    <definedName name="dms_SpecifiedYear_final_year">'AER ETL'!$C$50</definedName>
    <definedName name="dms_SpecifiedYear_Span">'AER ETL'!$C$59</definedName>
    <definedName name="dms_start_year">'AER ETL'!$C$36</definedName>
    <definedName name="dms_State">'Business &amp; other details'!$V$28</definedName>
    <definedName name="dms_State_List">'AER lookups'!$S$7:$S$15</definedName>
    <definedName name="dms_STPIS_Exclusion_List">'AER NRs'!$H$32:$H$41</definedName>
    <definedName name="dms_SubmissionDate">'AER ETL'!$C$16</definedName>
    <definedName name="dms_Suburb">'Business &amp; other details'!$V$27</definedName>
    <definedName name="dms_Suburb_List">'AER lookups'!$R$7:$R$15</definedName>
    <definedName name="dms_TemplateNumber">'AER lookups'!$D$3</definedName>
    <definedName name="dms_TNSP_0203_ProjectTrigger">'AER NRs'!$G$65:$G$72</definedName>
    <definedName name="dms_TNSP_0203_SubstationType">'AER NRs'!$C$65:$C$68</definedName>
    <definedName name="dms_TNSP_020301_ProjectTrigger">'AER NRs'!$E$65:$E$72</definedName>
    <definedName name="dms_TNSP_020301_ProjectType">'AER NRs'!$D$65:$D$68</definedName>
    <definedName name="dms_TNSP_020302_ProjectType">'AER NRs'!$F$65:$F$77</definedName>
    <definedName name="dms_Today">'AER lookups'!$A$6</definedName>
    <definedName name="dms_TradingName">'Business &amp; other details'!$V$18</definedName>
    <definedName name="dms_TradingName_List">'AER lookups'!$B$7:$B$15</definedName>
    <definedName name="dms_TradingNameFull">'AER ETL'!$C$9</definedName>
    <definedName name="dms_TradingNameFull_List">'AER lookups'!$C$7:$C$15</definedName>
    <definedName name="dms_Typed_Submission_Date">'Business &amp; other details'!$V$58</definedName>
    <definedName name="dms_Urban_flag">'AER lookups'!$AA$7:$AA$15</definedName>
    <definedName name="dms_Urban_flag_NSP">'AER ETL'!$C$122</definedName>
    <definedName name="dms_Worksheet_List">'AER lookups'!$D$23:$D$32</definedName>
    <definedName name="DMS_Xfactor">'AER NRs'!$E$179</definedName>
    <definedName name="dms_y1">'AER lookups'!$E$56</definedName>
    <definedName name="dms_y10">'AER lookups'!$E$65</definedName>
    <definedName name="dms_y11">'AER lookups'!$E$66</definedName>
    <definedName name="dms_y12">'AER lookups'!$E$67</definedName>
    <definedName name="dms_y13">'AER lookups'!$E$68</definedName>
    <definedName name="dms_y14">'AER lookups'!$E$69</definedName>
    <definedName name="dms_y15">'AER lookups'!$E$70</definedName>
    <definedName name="dms_y16">'AER lookups'!$E$71</definedName>
    <definedName name="dms_y2">'AER lookups'!$E$57</definedName>
    <definedName name="dms_y3">'AER lookups'!$E$58</definedName>
    <definedName name="dms_y4">'AER lookups'!$E$59</definedName>
    <definedName name="dms_y5">'AER lookups'!$E$60</definedName>
    <definedName name="dms_y6">'AER lookups'!$E$61</definedName>
    <definedName name="dms_y7">'AER lookups'!$E$62</definedName>
    <definedName name="dms_y8">'AER lookups'!$E$63</definedName>
    <definedName name="dms_y9">'AER lookups'!$E$64</definedName>
    <definedName name="EB">'AER lookups'!$C$27</definedName>
    <definedName name="EB_Fmt2">'AER lookups'!$D$27</definedName>
    <definedName name="Financial">'AER lookups'!$B$37:$B$86</definedName>
    <definedName name="FRCP_final_year">'AER ETL'!$C$46</definedName>
    <definedName name="FRCP_start_year">'AER ETL'!$C$43</definedName>
    <definedName name="FRCP_y1">'Business &amp; other details'!#REF!</definedName>
    <definedName name="FRCP_y10">'AER lookups'!$I$46</definedName>
    <definedName name="FRCP_y11">'AER lookups'!$I$47</definedName>
    <definedName name="FRCP_y12">'AER lookups'!$I$48</definedName>
    <definedName name="FRCP_y13">'AER lookups'!$I$49</definedName>
    <definedName name="FRCP_y14">'AER lookups'!$I$50</definedName>
    <definedName name="FRCP_y15">'AER lookups'!$I$51</definedName>
    <definedName name="FRCP_y16">'AER lookups'!$I$52</definedName>
    <definedName name="FRCP_y2">'AER lookups'!$I$38</definedName>
    <definedName name="FRCP_y3">'AER lookups'!$I$39</definedName>
    <definedName name="FRCP_y4">'AER lookups'!$I$40</definedName>
    <definedName name="FRCP_y5">'AER lookups'!$I$41</definedName>
    <definedName name="FRCP_y6">'AER lookups'!$I$42</definedName>
    <definedName name="FRCP_y7">'AER lookups'!$I$43</definedName>
    <definedName name="FRCP_y8">'AER lookups'!$I$44</definedName>
    <definedName name="FRCP_y9">'AER lookups'!$I$45</definedName>
    <definedName name="FRY">'Business &amp; other details'!#REF!</definedName>
    <definedName name="JurisdictionList">'AER CF'!$C$7:$C$27</definedName>
    <definedName name="MAIFI_flag">'AER lookups'!#REF!</definedName>
    <definedName name="PRCP_final_year">'AER ETL'!$C$48</definedName>
    <definedName name="PRCP_start_year">'AER ETL'!$C$45</definedName>
    <definedName name="PRCP_y1">'AER lookups'!$E$37</definedName>
    <definedName name="PRCP_y10">'AER lookups'!$E$46</definedName>
    <definedName name="PRCP_y11">'AER lookups'!$E$47</definedName>
    <definedName name="PRCP_y12">'AER lookups'!$E$48</definedName>
    <definedName name="PRCP_y13">'AER lookups'!$E$49</definedName>
    <definedName name="PRCP_y14">'AER lookups'!$E$50</definedName>
    <definedName name="PRCP_y15">'AER lookups'!$E$51</definedName>
    <definedName name="PRCP_y16">'AER lookups'!$E$52</definedName>
    <definedName name="PRCP_y2">'AER lookups'!$E$38</definedName>
    <definedName name="PRCP_y3">'AER lookups'!$E$39</definedName>
    <definedName name="PRCP_y4">'AER lookups'!$E$40</definedName>
    <definedName name="PRCP_y5">'AER lookups'!$E$41</definedName>
    <definedName name="PRCP_y6">'AER lookups'!$E$42</definedName>
    <definedName name="PRCP_y7">'AER lookups'!$E$43</definedName>
    <definedName name="PRCP_y8">'AER lookups'!$E$44</definedName>
    <definedName name="PRCP_y9">'AER lookups'!$E$45</definedName>
    <definedName name="Pricing">'AER lookups'!$C$28</definedName>
    <definedName name="Pricing_Fmt2">'AER lookups'!$D$28</definedName>
    <definedName name="_xlnm.Print_Area" localSheetId="22">'2.4 Hist Capex by Asset Class'!$D$11:$G$443</definedName>
    <definedName name="PTRM">'AER lookups'!$C$29</definedName>
    <definedName name="PTRM_Fmt2">'AER lookups'!$D$29</definedName>
    <definedName name="Reset">'AER lookups'!$C$30</definedName>
    <definedName name="Reset_Fmt2">'AER lookups'!$D$30</definedName>
    <definedName name="RFM">'AER lookups'!$C$31</definedName>
    <definedName name="RFM_Fmt2">'AER lookups'!$D$31</definedName>
    <definedName name="Sector">'AER CF'!$D$7:$D$27</definedName>
    <definedName name="Segment">'AER CF'!$E$7:$E$27</definedName>
    <definedName name="WACC">'AER lookups'!$C$32</definedName>
    <definedName name="WACC_Fmt2">'AER lookups'!$D$32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5" i="40" l="1"/>
  <c r="D386" i="40"/>
  <c r="D387" i="40"/>
  <c r="D388" i="40"/>
  <c r="D389" i="40"/>
  <c r="D390" i="40"/>
  <c r="D391" i="40"/>
  <c r="D392" i="40"/>
  <c r="D393" i="40"/>
  <c r="D394" i="40"/>
  <c r="D395" i="40"/>
  <c r="D396" i="40"/>
  <c r="D397" i="40"/>
  <c r="D398" i="40"/>
  <c r="D399" i="40"/>
  <c r="D400" i="40"/>
  <c r="D401" i="40"/>
  <c r="D402" i="40"/>
  <c r="D403" i="40"/>
  <c r="D404" i="40"/>
  <c r="D405" i="40"/>
  <c r="D406" i="40"/>
  <c r="D407" i="40"/>
  <c r="D408" i="40"/>
  <c r="D409" i="40"/>
  <c r="D410" i="40"/>
  <c r="D411" i="40"/>
  <c r="D412" i="40"/>
  <c r="D413" i="40"/>
  <c r="D414" i="40"/>
  <c r="D415" i="40"/>
  <c r="D416" i="40"/>
  <c r="D417" i="40"/>
  <c r="D418" i="40"/>
  <c r="D419" i="40"/>
  <c r="D420" i="40"/>
  <c r="D421" i="40"/>
  <c r="D422" i="40"/>
  <c r="D423" i="40"/>
  <c r="D424" i="40"/>
  <c r="D425" i="40"/>
  <c r="D384" i="40"/>
  <c r="D342" i="40"/>
  <c r="D343" i="40"/>
  <c r="D344" i="40"/>
  <c r="D345" i="40"/>
  <c r="D346" i="40"/>
  <c r="D347" i="40"/>
  <c r="D348" i="40"/>
  <c r="D349" i="40"/>
  <c r="D350" i="40"/>
  <c r="D351" i="40"/>
  <c r="D352" i="40"/>
  <c r="D353" i="40"/>
  <c r="D354" i="40"/>
  <c r="D355" i="40"/>
  <c r="D356" i="40"/>
  <c r="D357" i="40"/>
  <c r="D358" i="40"/>
  <c r="D359" i="40"/>
  <c r="D360" i="40"/>
  <c r="D361" i="40"/>
  <c r="D362" i="40"/>
  <c r="D363" i="40"/>
  <c r="D364" i="40"/>
  <c r="D365" i="40"/>
  <c r="D366" i="40"/>
  <c r="D367" i="40"/>
  <c r="D368" i="40"/>
  <c r="D369" i="40"/>
  <c r="D370" i="40"/>
  <c r="D371" i="40"/>
  <c r="D372" i="40"/>
  <c r="D373" i="40"/>
  <c r="D374" i="40"/>
  <c r="D375" i="40"/>
  <c r="D376" i="40"/>
  <c r="D377" i="40"/>
  <c r="D378" i="40"/>
  <c r="D379" i="40"/>
  <c r="D380" i="40"/>
  <c r="D381" i="40"/>
  <c r="D382" i="40"/>
  <c r="D341" i="40"/>
  <c r="D299" i="40"/>
  <c r="D300" i="40"/>
  <c r="D301" i="40"/>
  <c r="D302" i="40"/>
  <c r="D303" i="40"/>
  <c r="D304" i="40"/>
  <c r="D305" i="40"/>
  <c r="D306" i="40"/>
  <c r="D307" i="40"/>
  <c r="D308" i="40"/>
  <c r="D309" i="40"/>
  <c r="D310" i="40"/>
  <c r="D311" i="40"/>
  <c r="D312" i="40"/>
  <c r="D313" i="40"/>
  <c r="D314" i="40"/>
  <c r="D315" i="40"/>
  <c r="D316" i="40"/>
  <c r="D317" i="40"/>
  <c r="D318" i="40"/>
  <c r="D319" i="40"/>
  <c r="D320" i="40"/>
  <c r="D321" i="40"/>
  <c r="D322" i="40"/>
  <c r="D323" i="40"/>
  <c r="D324" i="40"/>
  <c r="D325" i="40"/>
  <c r="D326" i="40"/>
  <c r="D327" i="40"/>
  <c r="D328" i="40"/>
  <c r="D329" i="40"/>
  <c r="D330" i="40"/>
  <c r="D331" i="40"/>
  <c r="D332" i="40"/>
  <c r="D333" i="40"/>
  <c r="D334" i="40"/>
  <c r="D335" i="40"/>
  <c r="D336" i="40"/>
  <c r="D337" i="40"/>
  <c r="D338" i="40"/>
  <c r="D339" i="40"/>
  <c r="D298" i="40"/>
  <c r="D255" i="40"/>
  <c r="D256" i="40"/>
  <c r="D257" i="40"/>
  <c r="D258" i="40"/>
  <c r="D259" i="40"/>
  <c r="D260" i="40"/>
  <c r="D261" i="40"/>
  <c r="D262" i="40"/>
  <c r="D263" i="40"/>
  <c r="D264" i="40"/>
  <c r="D265" i="40"/>
  <c r="D266" i="40"/>
  <c r="D267" i="40"/>
  <c r="D268" i="40"/>
  <c r="D269" i="40"/>
  <c r="D270" i="40"/>
  <c r="D271" i="40"/>
  <c r="D272" i="40"/>
  <c r="D273" i="40"/>
  <c r="D274" i="40"/>
  <c r="D275" i="40"/>
  <c r="D276" i="40"/>
  <c r="D277" i="40"/>
  <c r="D278" i="40"/>
  <c r="D279" i="40"/>
  <c r="D280" i="40"/>
  <c r="D281" i="40"/>
  <c r="D282" i="40"/>
  <c r="D283" i="40"/>
  <c r="D284" i="40"/>
  <c r="D285" i="40"/>
  <c r="D286" i="40"/>
  <c r="D287" i="40"/>
  <c r="D288" i="40"/>
  <c r="D289" i="40"/>
  <c r="D290" i="40"/>
  <c r="D291" i="40"/>
  <c r="D292" i="40"/>
  <c r="D293" i="40"/>
  <c r="D294" i="40"/>
  <c r="D295" i="40"/>
  <c r="D188" i="40"/>
  <c r="D189" i="40"/>
  <c r="D190" i="40"/>
  <c r="D191" i="40"/>
  <c r="D192" i="40"/>
  <c r="D193" i="40"/>
  <c r="D194" i="40"/>
  <c r="D195" i="40"/>
  <c r="D196" i="40"/>
  <c r="D197" i="40"/>
  <c r="D198" i="40"/>
  <c r="D199" i="40"/>
  <c r="D200" i="40"/>
  <c r="D201" i="40"/>
  <c r="D202" i="40"/>
  <c r="D203" i="40"/>
  <c r="D204" i="40"/>
  <c r="D205" i="40"/>
  <c r="D206" i="40"/>
  <c r="D207" i="40"/>
  <c r="D208" i="40"/>
  <c r="D209" i="40"/>
  <c r="D210" i="40"/>
  <c r="D211" i="40"/>
  <c r="D212" i="40"/>
  <c r="D213" i="40"/>
  <c r="D214" i="40"/>
  <c r="D215" i="40"/>
  <c r="D216" i="40"/>
  <c r="D217" i="40"/>
  <c r="D218" i="40"/>
  <c r="D219" i="40"/>
  <c r="D220" i="40"/>
  <c r="D221" i="40"/>
  <c r="D222" i="40"/>
  <c r="D223" i="40"/>
  <c r="D224" i="40"/>
  <c r="D225" i="40"/>
  <c r="D226" i="40"/>
  <c r="D227" i="40"/>
  <c r="D228" i="40"/>
  <c r="D144" i="40"/>
  <c r="D145" i="40"/>
  <c r="D146" i="40"/>
  <c r="D147" i="40"/>
  <c r="D148" i="40"/>
  <c r="D149" i="40"/>
  <c r="D150" i="40"/>
  <c r="D151" i="40"/>
  <c r="D152" i="40"/>
  <c r="D153" i="40"/>
  <c r="D154" i="40"/>
  <c r="D155" i="40"/>
  <c r="D156" i="40"/>
  <c r="D157" i="40"/>
  <c r="D158" i="40"/>
  <c r="D159" i="40"/>
  <c r="D160" i="40"/>
  <c r="D161" i="40"/>
  <c r="D162" i="40"/>
  <c r="D163" i="40"/>
  <c r="D164" i="40"/>
  <c r="D165" i="40"/>
  <c r="D166" i="40"/>
  <c r="D167" i="40"/>
  <c r="D168" i="40"/>
  <c r="D169" i="40"/>
  <c r="D170" i="40"/>
  <c r="D171" i="40"/>
  <c r="D172" i="40"/>
  <c r="D173" i="40"/>
  <c r="D174" i="40"/>
  <c r="D175" i="40"/>
  <c r="D176" i="40"/>
  <c r="D177" i="40"/>
  <c r="D178" i="40"/>
  <c r="D179" i="40"/>
  <c r="D180" i="40"/>
  <c r="D181" i="40"/>
  <c r="D182" i="40"/>
  <c r="D183" i="40"/>
  <c r="D184" i="40"/>
  <c r="D101" i="40"/>
  <c r="D102" i="40"/>
  <c r="D103" i="40"/>
  <c r="D104" i="40"/>
  <c r="D105" i="40"/>
  <c r="D106" i="40"/>
  <c r="D107" i="40"/>
  <c r="D108" i="40"/>
  <c r="D109" i="40"/>
  <c r="D110" i="40"/>
  <c r="D111" i="40"/>
  <c r="D112" i="40"/>
  <c r="D113" i="40"/>
  <c r="D114" i="40"/>
  <c r="D115" i="40"/>
  <c r="D116" i="40"/>
  <c r="D117" i="40"/>
  <c r="D118" i="40"/>
  <c r="D119" i="40"/>
  <c r="D120" i="40"/>
  <c r="D121" i="40"/>
  <c r="D122" i="40"/>
  <c r="D123" i="40"/>
  <c r="D124" i="40"/>
  <c r="D125" i="40"/>
  <c r="D126" i="40"/>
  <c r="D127" i="40"/>
  <c r="D128" i="40"/>
  <c r="D129" i="40"/>
  <c r="D130" i="40"/>
  <c r="D131" i="40"/>
  <c r="D132" i="40"/>
  <c r="D133" i="40"/>
  <c r="D134" i="40"/>
  <c r="D135" i="40"/>
  <c r="D136" i="40"/>
  <c r="D137" i="40"/>
  <c r="D138" i="40"/>
  <c r="D139" i="40"/>
  <c r="D140" i="40"/>
  <c r="D141"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T35" i="43"/>
  <c r="S35" i="43"/>
  <c r="R35" i="43"/>
  <c r="Q35" i="43"/>
  <c r="T34" i="43"/>
  <c r="S34" i="43"/>
  <c r="R34" i="43"/>
  <c r="Q34" i="43"/>
  <c r="T33" i="43"/>
  <c r="S33" i="43"/>
  <c r="R33" i="43"/>
  <c r="Q33" i="43"/>
  <c r="T32" i="43"/>
  <c r="S32" i="43"/>
  <c r="R32" i="43"/>
  <c r="Q32" i="43"/>
  <c r="T31" i="43"/>
  <c r="S31" i="43"/>
  <c r="R31" i="43"/>
  <c r="Q31" i="43"/>
  <c r="T30" i="43"/>
  <c r="S30" i="43"/>
  <c r="R30" i="43"/>
  <c r="Q30" i="43"/>
  <c r="T29" i="43"/>
  <c r="S29" i="43"/>
  <c r="R29" i="43"/>
  <c r="Q29" i="43"/>
  <c r="T28" i="43"/>
  <c r="S28" i="43"/>
  <c r="R28" i="43"/>
  <c r="Q28" i="43"/>
  <c r="T27" i="43"/>
  <c r="S27" i="43"/>
  <c r="R27" i="43"/>
  <c r="Q27" i="43"/>
  <c r="T26" i="43"/>
  <c r="S26" i="43"/>
  <c r="R26" i="43"/>
  <c r="Q26" i="43"/>
  <c r="O35" i="43"/>
  <c r="N35" i="43"/>
  <c r="M35" i="43"/>
  <c r="O34" i="43"/>
  <c r="N34" i="43"/>
  <c r="M34" i="43"/>
  <c r="O33" i="43"/>
  <c r="N33" i="43"/>
  <c r="M33" i="43"/>
  <c r="O32" i="43"/>
  <c r="N32" i="43"/>
  <c r="M32" i="43"/>
  <c r="O31" i="43"/>
  <c r="N31" i="43"/>
  <c r="M31" i="43"/>
  <c r="O30" i="43"/>
  <c r="N30" i="43"/>
  <c r="M30" i="43"/>
  <c r="O29" i="43"/>
  <c r="N29" i="43"/>
  <c r="M29" i="43"/>
  <c r="O28" i="43"/>
  <c r="N28" i="43"/>
  <c r="M28" i="43"/>
  <c r="O27" i="43"/>
  <c r="N27" i="43"/>
  <c r="M27" i="43"/>
  <c r="O26" i="43"/>
  <c r="N26" i="43"/>
  <c r="M26" i="43"/>
  <c r="Q14" i="43"/>
  <c r="R14" i="43"/>
  <c r="S14" i="43"/>
  <c r="T14" i="43"/>
  <c r="Q15" i="43"/>
  <c r="R15" i="43"/>
  <c r="S15" i="43"/>
  <c r="T15" i="43"/>
  <c r="Q16" i="43"/>
  <c r="R16" i="43"/>
  <c r="S16" i="43"/>
  <c r="T16" i="43"/>
  <c r="Q17" i="43"/>
  <c r="R17" i="43"/>
  <c r="S17" i="43"/>
  <c r="T17" i="43"/>
  <c r="Q18" i="43"/>
  <c r="R18" i="43"/>
  <c r="S18" i="43"/>
  <c r="T18" i="43"/>
  <c r="Q19" i="43"/>
  <c r="R19" i="43"/>
  <c r="S19" i="43"/>
  <c r="T19" i="43"/>
  <c r="Q20" i="43"/>
  <c r="R20" i="43"/>
  <c r="S20" i="43"/>
  <c r="T20" i="43"/>
  <c r="Q21" i="43"/>
  <c r="R21" i="43"/>
  <c r="S21" i="43"/>
  <c r="T21" i="43"/>
  <c r="Q22" i="43"/>
  <c r="R22" i="43"/>
  <c r="S22" i="43"/>
  <c r="T22" i="43"/>
  <c r="T13" i="43"/>
  <c r="S13" i="43"/>
  <c r="R13" i="43"/>
  <c r="Q13" i="43"/>
  <c r="M14" i="43"/>
  <c r="N14" i="43"/>
  <c r="O14" i="43"/>
  <c r="M15" i="43"/>
  <c r="N15" i="43"/>
  <c r="O15" i="43"/>
  <c r="M16" i="43"/>
  <c r="N16" i="43"/>
  <c r="O16" i="43"/>
  <c r="M17" i="43"/>
  <c r="N17" i="43"/>
  <c r="O17" i="43"/>
  <c r="M18" i="43"/>
  <c r="N18" i="43"/>
  <c r="O18" i="43"/>
  <c r="M19" i="43"/>
  <c r="N19" i="43"/>
  <c r="O19" i="43"/>
  <c r="M20" i="43"/>
  <c r="N20" i="43"/>
  <c r="O20" i="43"/>
  <c r="M21" i="43"/>
  <c r="N21" i="43"/>
  <c r="O21" i="43"/>
  <c r="M22" i="43"/>
  <c r="N22" i="43"/>
  <c r="O22" i="43"/>
  <c r="O13" i="43"/>
  <c r="N13" i="43"/>
  <c r="M13" i="43"/>
  <c r="L53" i="34" l="1"/>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52"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11" i="34"/>
  <c r="K17" i="41"/>
  <c r="N41" i="41"/>
  <c r="N40" i="41"/>
  <c r="N39" i="41"/>
  <c r="N38" i="41"/>
  <c r="N37" i="41"/>
  <c r="N36" i="41"/>
  <c r="N35" i="41"/>
  <c r="N34" i="41"/>
  <c r="N33" i="41"/>
  <c r="K41" i="41"/>
  <c r="K40" i="41"/>
  <c r="K39" i="41"/>
  <c r="K38" i="41"/>
  <c r="K37" i="41"/>
  <c r="K36" i="41"/>
  <c r="K35" i="41"/>
  <c r="K34" i="41"/>
  <c r="K33" i="41"/>
  <c r="K25" i="41"/>
  <c r="L25" i="41"/>
  <c r="N25" i="41"/>
  <c r="K18" i="41"/>
  <c r="L18" i="41"/>
  <c r="N18" i="41"/>
  <c r="K19" i="41"/>
  <c r="L19" i="41"/>
  <c r="N19" i="41"/>
  <c r="K20" i="41"/>
  <c r="L20" i="41"/>
  <c r="N20" i="41"/>
  <c r="K21" i="41"/>
  <c r="L21" i="41"/>
  <c r="N21" i="41"/>
  <c r="K22" i="41"/>
  <c r="L22" i="41"/>
  <c r="N22" i="41"/>
  <c r="K23" i="41"/>
  <c r="L23" i="41"/>
  <c r="N23" i="41"/>
  <c r="K24" i="41"/>
  <c r="L24" i="41"/>
  <c r="N24" i="41"/>
  <c r="N17" i="41"/>
  <c r="U17" i="36"/>
  <c r="U16" i="36"/>
  <c r="AG40" i="36"/>
  <c r="AG39" i="36"/>
  <c r="AG38" i="36"/>
  <c r="AG37" i="36"/>
  <c r="AG36" i="36"/>
  <c r="AG35" i="36"/>
  <c r="AG34" i="36"/>
  <c r="AG33" i="36"/>
  <c r="AG32" i="36"/>
  <c r="AC40" i="36"/>
  <c r="AC39" i="36"/>
  <c r="AC38" i="36"/>
  <c r="AC37" i="36"/>
  <c r="AC36" i="36"/>
  <c r="AC35" i="36"/>
  <c r="AC34" i="36"/>
  <c r="AC33" i="36"/>
  <c r="AC32" i="36"/>
  <c r="Y40" i="36"/>
  <c r="Y39" i="36"/>
  <c r="Y38" i="36"/>
  <c r="Y37" i="36"/>
  <c r="Y36" i="36"/>
  <c r="Y35" i="36"/>
  <c r="Y34" i="36"/>
  <c r="Y33" i="36"/>
  <c r="Y32" i="36"/>
  <c r="U40" i="36"/>
  <c r="U39" i="36"/>
  <c r="U38" i="36"/>
  <c r="U37" i="36"/>
  <c r="U36" i="36"/>
  <c r="U35" i="36"/>
  <c r="U34" i="36"/>
  <c r="U33" i="36"/>
  <c r="U32" i="36"/>
  <c r="AG17" i="36"/>
  <c r="AG18" i="36"/>
  <c r="AG19" i="36"/>
  <c r="AG20" i="36"/>
  <c r="AG21" i="36"/>
  <c r="AG22" i="36"/>
  <c r="AG23" i="36"/>
  <c r="AG24" i="36"/>
  <c r="AG16" i="36"/>
  <c r="AC17" i="36"/>
  <c r="AC18" i="36"/>
  <c r="AC19" i="36"/>
  <c r="AC20" i="36"/>
  <c r="AC21" i="36"/>
  <c r="AC22" i="36"/>
  <c r="AC23" i="36"/>
  <c r="AC24" i="36"/>
  <c r="AC16" i="36"/>
  <c r="Y17" i="36"/>
  <c r="Y18" i="36"/>
  <c r="Y19" i="36"/>
  <c r="Y20" i="36"/>
  <c r="Y21" i="36"/>
  <c r="Y22" i="36"/>
  <c r="Y23" i="36"/>
  <c r="Y24" i="36"/>
  <c r="Y16" i="36"/>
  <c r="U18" i="36"/>
  <c r="U19" i="36"/>
  <c r="U20" i="36"/>
  <c r="U21" i="36"/>
  <c r="U22" i="36"/>
  <c r="U23" i="36"/>
  <c r="U24" i="36"/>
  <c r="T13" i="33"/>
  <c r="L63" i="33"/>
  <c r="M63" i="33"/>
  <c r="N63" i="33"/>
  <c r="O63" i="33"/>
  <c r="P63" i="33"/>
  <c r="Q63" i="33"/>
  <c r="Q62" i="33"/>
  <c r="P62" i="33"/>
  <c r="O62" i="33"/>
  <c r="N62" i="33"/>
  <c r="M62" i="33"/>
  <c r="L62" i="33"/>
  <c r="Q61" i="33"/>
  <c r="P61" i="33"/>
  <c r="O61" i="33"/>
  <c r="N61" i="33"/>
  <c r="M61" i="33"/>
  <c r="L61" i="33"/>
  <c r="Q60" i="33"/>
  <c r="P60" i="33"/>
  <c r="O60" i="33"/>
  <c r="N60" i="33"/>
  <c r="M60" i="33"/>
  <c r="L60" i="33"/>
  <c r="Q59" i="33"/>
  <c r="P59" i="33"/>
  <c r="O59" i="33"/>
  <c r="N59" i="33"/>
  <c r="M59" i="33"/>
  <c r="L59" i="33"/>
  <c r="Q58" i="33"/>
  <c r="P58" i="33"/>
  <c r="O58" i="33"/>
  <c r="N58" i="33"/>
  <c r="M58" i="33"/>
  <c r="L58" i="33"/>
  <c r="Q57" i="33"/>
  <c r="P57" i="33"/>
  <c r="O57" i="33"/>
  <c r="N57" i="33"/>
  <c r="M57" i="33"/>
  <c r="L57" i="33"/>
  <c r="Q56" i="33"/>
  <c r="P56" i="33"/>
  <c r="O56" i="33"/>
  <c r="N56" i="33"/>
  <c r="M56" i="33"/>
  <c r="L56" i="33"/>
  <c r="Q55" i="33"/>
  <c r="P55" i="33"/>
  <c r="O55" i="33"/>
  <c r="N55" i="33"/>
  <c r="M55" i="33"/>
  <c r="L55" i="33"/>
  <c r="Q54" i="33"/>
  <c r="P54" i="33"/>
  <c r="O54" i="33"/>
  <c r="N54" i="33"/>
  <c r="M54" i="33"/>
  <c r="L54" i="33"/>
  <c r="N43" i="33"/>
  <c r="O43" i="33"/>
  <c r="P43" i="33"/>
  <c r="Q43" i="33"/>
  <c r="N44" i="33"/>
  <c r="O44" i="33"/>
  <c r="P44" i="33"/>
  <c r="Q44" i="33"/>
  <c r="N45" i="33"/>
  <c r="O45" i="33"/>
  <c r="P45" i="33"/>
  <c r="Q45" i="33"/>
  <c r="N46" i="33"/>
  <c r="O46" i="33"/>
  <c r="P46" i="33"/>
  <c r="Q46" i="33"/>
  <c r="N47" i="33"/>
  <c r="O47" i="33"/>
  <c r="P47" i="33"/>
  <c r="Q47" i="33"/>
  <c r="N48" i="33"/>
  <c r="O48" i="33"/>
  <c r="P48" i="33"/>
  <c r="Q48" i="33"/>
  <c r="N49" i="33"/>
  <c r="O49" i="33"/>
  <c r="P49" i="33"/>
  <c r="Q49" i="33"/>
  <c r="N50" i="33"/>
  <c r="O50" i="33"/>
  <c r="P50" i="33"/>
  <c r="Q50" i="33"/>
  <c r="N51" i="33"/>
  <c r="O51" i="33"/>
  <c r="P51" i="33"/>
  <c r="Q51" i="33"/>
  <c r="Q42" i="33"/>
  <c r="N42" i="33"/>
  <c r="T34" i="33"/>
  <c r="AC34" i="33"/>
  <c r="AB34" i="33"/>
  <c r="AA34" i="33"/>
  <c r="Z34" i="33"/>
  <c r="Y34" i="33"/>
  <c r="X34" i="33"/>
  <c r="W34" i="33"/>
  <c r="V34" i="33"/>
  <c r="U34" i="33"/>
  <c r="AC33" i="33"/>
  <c r="AB33" i="33"/>
  <c r="AA33" i="33"/>
  <c r="Z33" i="33"/>
  <c r="Y33" i="33"/>
  <c r="X33" i="33"/>
  <c r="W33" i="33"/>
  <c r="V33" i="33"/>
  <c r="U33" i="33"/>
  <c r="T33" i="33"/>
  <c r="AC32" i="33"/>
  <c r="AB32" i="33"/>
  <c r="AA32" i="33"/>
  <c r="Z32" i="33"/>
  <c r="Y32" i="33"/>
  <c r="X32" i="33"/>
  <c r="W32" i="33"/>
  <c r="V32" i="33"/>
  <c r="U32" i="33"/>
  <c r="T32" i="33"/>
  <c r="AC31" i="33"/>
  <c r="AB31" i="33"/>
  <c r="AA31" i="33"/>
  <c r="Z31" i="33"/>
  <c r="Y31" i="33"/>
  <c r="X31" i="33"/>
  <c r="W31" i="33"/>
  <c r="V31" i="33"/>
  <c r="U31" i="33"/>
  <c r="T31" i="33"/>
  <c r="AC30" i="33"/>
  <c r="AB30" i="33"/>
  <c r="AA30" i="33"/>
  <c r="Z30" i="33"/>
  <c r="Y30" i="33"/>
  <c r="X30" i="33"/>
  <c r="W30" i="33"/>
  <c r="V30" i="33"/>
  <c r="U30" i="33"/>
  <c r="T30" i="33"/>
  <c r="AC29" i="33"/>
  <c r="AB29" i="33"/>
  <c r="AA29" i="33"/>
  <c r="Z29" i="33"/>
  <c r="Y29" i="33"/>
  <c r="X29" i="33"/>
  <c r="W29" i="33"/>
  <c r="V29" i="33"/>
  <c r="U29" i="33"/>
  <c r="T29" i="33"/>
  <c r="AC28" i="33"/>
  <c r="AB28" i="33"/>
  <c r="AA28" i="33"/>
  <c r="Z28" i="33"/>
  <c r="Y28" i="33"/>
  <c r="X28" i="33"/>
  <c r="W28" i="33"/>
  <c r="V28" i="33"/>
  <c r="U28" i="33"/>
  <c r="T28" i="33"/>
  <c r="AC27" i="33"/>
  <c r="AB27" i="33"/>
  <c r="AA27" i="33"/>
  <c r="Z27" i="33"/>
  <c r="Y27" i="33"/>
  <c r="X27" i="33"/>
  <c r="W27" i="33"/>
  <c r="V27" i="33"/>
  <c r="U27" i="33"/>
  <c r="T27" i="33"/>
  <c r="AC26" i="33"/>
  <c r="AB26" i="33"/>
  <c r="AA26" i="33"/>
  <c r="Z26" i="33"/>
  <c r="Y26" i="33"/>
  <c r="X26" i="33"/>
  <c r="W26" i="33"/>
  <c r="V26" i="33"/>
  <c r="U26" i="33"/>
  <c r="T26" i="33"/>
  <c r="AC25" i="33"/>
  <c r="AB25" i="33"/>
  <c r="AA25" i="33"/>
  <c r="Z25" i="33"/>
  <c r="Y25" i="33"/>
  <c r="X25" i="33"/>
  <c r="W25" i="33"/>
  <c r="V25" i="33"/>
  <c r="U25" i="33"/>
  <c r="T25" i="33"/>
  <c r="T14" i="33"/>
  <c r="U14" i="33"/>
  <c r="V14" i="33"/>
  <c r="W14" i="33"/>
  <c r="X14" i="33"/>
  <c r="Y14" i="33"/>
  <c r="Z14" i="33"/>
  <c r="AA14" i="33"/>
  <c r="AB14" i="33"/>
  <c r="AC14" i="33"/>
  <c r="T15" i="33"/>
  <c r="U15" i="33"/>
  <c r="V15" i="33"/>
  <c r="W15" i="33"/>
  <c r="X15" i="33"/>
  <c r="Y15" i="33"/>
  <c r="Z15" i="33"/>
  <c r="AA15" i="33"/>
  <c r="AB15" i="33"/>
  <c r="AC15" i="33"/>
  <c r="T16" i="33"/>
  <c r="U16" i="33"/>
  <c r="V16" i="33"/>
  <c r="W16" i="33"/>
  <c r="X16" i="33"/>
  <c r="Y16" i="33"/>
  <c r="Z16" i="33"/>
  <c r="AA16" i="33"/>
  <c r="AB16" i="33"/>
  <c r="AC16" i="33"/>
  <c r="T17" i="33"/>
  <c r="U17" i="33"/>
  <c r="V17" i="33"/>
  <c r="W17" i="33"/>
  <c r="X17" i="33"/>
  <c r="Y17" i="33"/>
  <c r="Z17" i="33"/>
  <c r="AA17" i="33"/>
  <c r="AB17" i="33"/>
  <c r="AC17" i="33"/>
  <c r="T18" i="33"/>
  <c r="U18" i="33"/>
  <c r="V18" i="33"/>
  <c r="W18" i="33"/>
  <c r="X18" i="33"/>
  <c r="Y18" i="33"/>
  <c r="Z18" i="33"/>
  <c r="AA18" i="33"/>
  <c r="AB18" i="33"/>
  <c r="AC18" i="33"/>
  <c r="T19" i="33"/>
  <c r="U19" i="33"/>
  <c r="V19" i="33"/>
  <c r="W19" i="33"/>
  <c r="X19" i="33"/>
  <c r="Y19" i="33"/>
  <c r="Z19" i="33"/>
  <c r="AA19" i="33"/>
  <c r="AB19" i="33"/>
  <c r="AC19" i="33"/>
  <c r="T20" i="33"/>
  <c r="U20" i="33"/>
  <c r="V20" i="33"/>
  <c r="W20" i="33"/>
  <c r="X20" i="33"/>
  <c r="Y20" i="33"/>
  <c r="Z20" i="33"/>
  <c r="AA20" i="33"/>
  <c r="AB20" i="33"/>
  <c r="AC20" i="33"/>
  <c r="T21" i="33"/>
  <c r="U21" i="33"/>
  <c r="V21" i="33"/>
  <c r="W21" i="33"/>
  <c r="X21" i="33"/>
  <c r="Y21" i="33"/>
  <c r="Z21" i="33"/>
  <c r="AA21" i="33"/>
  <c r="AB21" i="33"/>
  <c r="AC21" i="33"/>
  <c r="T22" i="33"/>
  <c r="U22" i="33"/>
  <c r="V22" i="33"/>
  <c r="W22" i="33"/>
  <c r="X22" i="33"/>
  <c r="Y22" i="33"/>
  <c r="Z22" i="33"/>
  <c r="AA22" i="33"/>
  <c r="AB22" i="33"/>
  <c r="AC22" i="33"/>
  <c r="AC13" i="33"/>
  <c r="Z13" i="33"/>
  <c r="W13" i="33"/>
  <c r="L14" i="40"/>
  <c r="L429" i="40"/>
  <c r="L430" i="40"/>
  <c r="L431" i="40"/>
  <c r="L432" i="40"/>
  <c r="L433" i="40"/>
  <c r="L434" i="40"/>
  <c r="L435" i="40"/>
  <c r="L436" i="40"/>
  <c r="L437" i="40"/>
  <c r="L438" i="40"/>
  <c r="L439" i="40"/>
  <c r="L440" i="40"/>
  <c r="L441" i="40"/>
  <c r="L442" i="40"/>
  <c r="L428" i="40"/>
  <c r="L256" i="40"/>
  <c r="L257" i="40"/>
  <c r="L258" i="40"/>
  <c r="L259" i="40"/>
  <c r="L260" i="40"/>
  <c r="L261" i="40"/>
  <c r="L262" i="40"/>
  <c r="L263" i="40"/>
  <c r="L264" i="40"/>
  <c r="L265" i="40"/>
  <c r="L266" i="40"/>
  <c r="L267" i="40"/>
  <c r="L268" i="40"/>
  <c r="L269" i="40"/>
  <c r="L270" i="40"/>
  <c r="L271" i="40"/>
  <c r="L272" i="40"/>
  <c r="L273" i="40"/>
  <c r="L274" i="40"/>
  <c r="L275" i="40"/>
  <c r="L276" i="40"/>
  <c r="L277" i="40"/>
  <c r="L278" i="40"/>
  <c r="L279" i="40"/>
  <c r="L280" i="40"/>
  <c r="L281" i="40"/>
  <c r="L282" i="40"/>
  <c r="L283" i="40"/>
  <c r="L284" i="40"/>
  <c r="L285" i="40"/>
  <c r="L286" i="40"/>
  <c r="L287" i="40"/>
  <c r="L288" i="40"/>
  <c r="L289" i="40"/>
  <c r="L290" i="40"/>
  <c r="L291" i="40"/>
  <c r="L292" i="40"/>
  <c r="L293" i="40"/>
  <c r="L294" i="40"/>
  <c r="L295" i="40"/>
  <c r="L255" i="40"/>
  <c r="L232" i="40"/>
  <c r="L233" i="40"/>
  <c r="L234" i="40"/>
  <c r="L235" i="40"/>
  <c r="L236" i="40"/>
  <c r="L237" i="40"/>
  <c r="L238" i="40"/>
  <c r="L239" i="40"/>
  <c r="L240" i="40"/>
  <c r="L241" i="40"/>
  <c r="L242" i="40"/>
  <c r="L243" i="40"/>
  <c r="L244" i="40"/>
  <c r="L245" i="40"/>
  <c r="L231"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L188"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44"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58"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D57" i="40"/>
  <c r="D100" i="40"/>
  <c r="D143" i="40"/>
  <c r="D187" i="40"/>
  <c r="N27" i="16"/>
  <c r="N28" i="16"/>
  <c r="N29" i="16"/>
  <c r="N30" i="16"/>
  <c r="N31" i="16"/>
  <c r="N32" i="16"/>
  <c r="N33" i="16"/>
  <c r="N26" i="16"/>
  <c r="DE190" i="24"/>
  <c r="DF190" i="24"/>
  <c r="DI190" i="24"/>
  <c r="DJ190" i="24"/>
  <c r="DM190" i="24"/>
  <c r="DN190" i="24"/>
  <c r="DQ190" i="24"/>
  <c r="DR190" i="24"/>
  <c r="DE191" i="24"/>
  <c r="DF191" i="24"/>
  <c r="DI191" i="24"/>
  <c r="DJ191" i="24"/>
  <c r="DM191" i="24"/>
  <c r="DN191" i="24"/>
  <c r="DQ191" i="24"/>
  <c r="DR191" i="24"/>
  <c r="DE192" i="24"/>
  <c r="DF192" i="24"/>
  <c r="DI192" i="24"/>
  <c r="DJ192" i="24"/>
  <c r="DM192" i="24"/>
  <c r="DN192" i="24"/>
  <c r="DQ192" i="24"/>
  <c r="DR192" i="24"/>
  <c r="DE193" i="24"/>
  <c r="DF193" i="24"/>
  <c r="DI193" i="24"/>
  <c r="DJ193" i="24"/>
  <c r="DM193" i="24"/>
  <c r="DN193" i="24"/>
  <c r="DQ193" i="24"/>
  <c r="DR193" i="24"/>
  <c r="DE194" i="24"/>
  <c r="DF194" i="24"/>
  <c r="DI194" i="24"/>
  <c r="DJ194" i="24"/>
  <c r="DM194" i="24"/>
  <c r="DN194" i="24"/>
  <c r="DQ194" i="24"/>
  <c r="DR194" i="24"/>
  <c r="DE195" i="24"/>
  <c r="DF195" i="24"/>
  <c r="DI195" i="24"/>
  <c r="DJ195" i="24"/>
  <c r="DM195" i="24"/>
  <c r="DN195" i="24"/>
  <c r="DQ195" i="24"/>
  <c r="DR195" i="24"/>
  <c r="DE196" i="24"/>
  <c r="DF196" i="24"/>
  <c r="DI196" i="24"/>
  <c r="DJ196" i="24"/>
  <c r="DM196" i="24"/>
  <c r="DN196" i="24"/>
  <c r="DQ196" i="24"/>
  <c r="DR196" i="24"/>
  <c r="DE197" i="24"/>
  <c r="DF197" i="24"/>
  <c r="DI197" i="24"/>
  <c r="DJ197" i="24"/>
  <c r="DM197" i="24"/>
  <c r="DN197" i="24"/>
  <c r="DQ197" i="24"/>
  <c r="DR197" i="24"/>
  <c r="DE198" i="24"/>
  <c r="DF198" i="24"/>
  <c r="DI198" i="24"/>
  <c r="DJ198" i="24"/>
  <c r="DM198" i="24"/>
  <c r="DN198" i="24"/>
  <c r="DQ198" i="24"/>
  <c r="DR198" i="24"/>
  <c r="DE199" i="24"/>
  <c r="DF199" i="24"/>
  <c r="DI199" i="24"/>
  <c r="DJ199" i="24"/>
  <c r="DM199" i="24"/>
  <c r="DN199" i="24"/>
  <c r="DQ199" i="24"/>
  <c r="DR199" i="24"/>
  <c r="DE200" i="24"/>
  <c r="DF200" i="24"/>
  <c r="DI200" i="24"/>
  <c r="DJ200" i="24"/>
  <c r="DM200" i="24"/>
  <c r="DN200" i="24"/>
  <c r="DQ200" i="24"/>
  <c r="DR200" i="24"/>
  <c r="DE201" i="24"/>
  <c r="DF201" i="24"/>
  <c r="DI201" i="24"/>
  <c r="DJ201" i="24"/>
  <c r="DM201" i="24"/>
  <c r="DN201" i="24"/>
  <c r="DQ201" i="24"/>
  <c r="DR201" i="24"/>
  <c r="DE202" i="24"/>
  <c r="DF202" i="24"/>
  <c r="DI202" i="24"/>
  <c r="DJ202" i="24"/>
  <c r="DM202" i="24"/>
  <c r="DN202" i="24"/>
  <c r="DQ202" i="24"/>
  <c r="DR202" i="24"/>
  <c r="DE203" i="24"/>
  <c r="DF203" i="24"/>
  <c r="DI203" i="24"/>
  <c r="DJ203" i="24"/>
  <c r="DM203" i="24"/>
  <c r="DN203" i="24"/>
  <c r="DQ203" i="24"/>
  <c r="DR203" i="24"/>
  <c r="DE204" i="24"/>
  <c r="DF204" i="24"/>
  <c r="DI204" i="24"/>
  <c r="DJ204" i="24"/>
  <c r="DM204" i="24"/>
  <c r="DN204" i="24"/>
  <c r="DQ204" i="24"/>
  <c r="DR204" i="24"/>
  <c r="DE205" i="24"/>
  <c r="DF205" i="24"/>
  <c r="DI205" i="24"/>
  <c r="DJ205" i="24"/>
  <c r="DM205" i="24"/>
  <c r="DN205" i="24"/>
  <c r="DQ205" i="24"/>
  <c r="DR205" i="24"/>
  <c r="DE206" i="24"/>
  <c r="DF206" i="24"/>
  <c r="DI206" i="24"/>
  <c r="DJ206" i="24"/>
  <c r="DM206" i="24"/>
  <c r="DN206" i="24"/>
  <c r="DQ206" i="24"/>
  <c r="DR206" i="24"/>
  <c r="DE207" i="24"/>
  <c r="DF207" i="24"/>
  <c r="DI207" i="24"/>
  <c r="DJ207" i="24"/>
  <c r="DM207" i="24"/>
  <c r="DN207" i="24"/>
  <c r="DQ207" i="24"/>
  <c r="DR207" i="24"/>
  <c r="DE208" i="24"/>
  <c r="DF208" i="24"/>
  <c r="DI208" i="24"/>
  <c r="DJ208" i="24"/>
  <c r="DM208" i="24"/>
  <c r="DN208" i="24"/>
  <c r="DQ208" i="24"/>
  <c r="DR208" i="24"/>
  <c r="DE209" i="24"/>
  <c r="DF209" i="24"/>
  <c r="DI209" i="24"/>
  <c r="DJ209" i="24"/>
  <c r="DM209" i="24"/>
  <c r="DN209" i="24"/>
  <c r="DQ209" i="24"/>
  <c r="DR209" i="24"/>
  <c r="DE210" i="24"/>
  <c r="DF210" i="24"/>
  <c r="DI210" i="24"/>
  <c r="DJ210" i="24"/>
  <c r="DM210" i="24"/>
  <c r="DN210" i="24"/>
  <c r="DQ210" i="24"/>
  <c r="DR210" i="24"/>
  <c r="DE211" i="24"/>
  <c r="DF211" i="24"/>
  <c r="DI211" i="24"/>
  <c r="DJ211" i="24"/>
  <c r="DM211" i="24"/>
  <c r="DN211" i="24"/>
  <c r="DQ211" i="24"/>
  <c r="DR211" i="24"/>
  <c r="DE212" i="24"/>
  <c r="DF212" i="24"/>
  <c r="DI212" i="24"/>
  <c r="DJ212" i="24"/>
  <c r="DM212" i="24"/>
  <c r="DN212" i="24"/>
  <c r="DQ212" i="24"/>
  <c r="DR212" i="24"/>
  <c r="DE213" i="24"/>
  <c r="DF213" i="24"/>
  <c r="DI213" i="24"/>
  <c r="DJ213" i="24"/>
  <c r="DM213" i="24"/>
  <c r="DN213" i="24"/>
  <c r="DQ213" i="24"/>
  <c r="DR213" i="24"/>
  <c r="DE214" i="24"/>
  <c r="DF214" i="24"/>
  <c r="DI214" i="24"/>
  <c r="DJ214" i="24"/>
  <c r="DM214" i="24"/>
  <c r="DN214" i="24"/>
  <c r="DQ214" i="24"/>
  <c r="DR214" i="24"/>
  <c r="DE215" i="24"/>
  <c r="DF215" i="24"/>
  <c r="DI215" i="24"/>
  <c r="DJ215" i="24"/>
  <c r="DM215" i="24"/>
  <c r="DN215" i="24"/>
  <c r="DQ215" i="24"/>
  <c r="DR215" i="24"/>
  <c r="DE216" i="24"/>
  <c r="DF216" i="24"/>
  <c r="DI216" i="24"/>
  <c r="DJ216" i="24"/>
  <c r="DM216" i="24"/>
  <c r="DN216" i="24"/>
  <c r="DQ216" i="24"/>
  <c r="DR216" i="24"/>
  <c r="DE217" i="24"/>
  <c r="DF217" i="24"/>
  <c r="DI217" i="24"/>
  <c r="DJ217" i="24"/>
  <c r="DM217" i="24"/>
  <c r="DN217" i="24"/>
  <c r="DQ217" i="24"/>
  <c r="DR217" i="24"/>
  <c r="DE218" i="24"/>
  <c r="DF218" i="24"/>
  <c r="DI218" i="24"/>
  <c r="DJ218" i="24"/>
  <c r="DM218" i="24"/>
  <c r="DN218" i="24"/>
  <c r="DQ218" i="24"/>
  <c r="DR218" i="24"/>
  <c r="O42" i="11"/>
  <c r="O47" i="11"/>
  <c r="O46" i="11"/>
  <c r="O45" i="11"/>
  <c r="O44" i="11"/>
  <c r="O43" i="11"/>
  <c r="S47" i="11"/>
  <c r="S46" i="11"/>
  <c r="S45" i="11"/>
  <c r="S44" i="11"/>
  <c r="S43" i="11"/>
  <c r="S42" i="11"/>
  <c r="M21" i="10"/>
  <c r="M194" i="10"/>
  <c r="M195" i="10"/>
  <c r="M196" i="10"/>
  <c r="M197" i="10"/>
  <c r="M198" i="10"/>
  <c r="M193" i="10"/>
  <c r="M187" i="10"/>
  <c r="M188" i="10"/>
  <c r="M189" i="10"/>
  <c r="M190" i="10"/>
  <c r="M191" i="10"/>
  <c r="M186" i="10"/>
  <c r="M180" i="10"/>
  <c r="M181" i="10"/>
  <c r="M182" i="10"/>
  <c r="M183" i="10"/>
  <c r="M184" i="10"/>
  <c r="M179" i="10"/>
  <c r="M173" i="10"/>
  <c r="M174" i="10"/>
  <c r="M175" i="10"/>
  <c r="M176" i="10"/>
  <c r="M177" i="10"/>
  <c r="M172" i="10"/>
  <c r="M166" i="10"/>
  <c r="M167" i="10"/>
  <c r="M168" i="10"/>
  <c r="M169" i="10"/>
  <c r="M170" i="10"/>
  <c r="M165" i="10"/>
  <c r="M159" i="10"/>
  <c r="M160" i="10"/>
  <c r="M161" i="10"/>
  <c r="M162" i="10"/>
  <c r="M163" i="10"/>
  <c r="M158" i="10"/>
  <c r="M152" i="10"/>
  <c r="M153" i="10"/>
  <c r="M154" i="10"/>
  <c r="M155" i="10"/>
  <c r="M156" i="10"/>
  <c r="M151" i="10"/>
  <c r="M145" i="10"/>
  <c r="M146" i="10"/>
  <c r="M147" i="10"/>
  <c r="M148" i="10"/>
  <c r="M149" i="10"/>
  <c r="M144" i="10"/>
  <c r="M138" i="10"/>
  <c r="M139" i="10"/>
  <c r="M140" i="10"/>
  <c r="M141" i="10"/>
  <c r="M142" i="10"/>
  <c r="M137" i="10"/>
  <c r="M131" i="10"/>
  <c r="M132" i="10"/>
  <c r="M133" i="10"/>
  <c r="M134" i="10"/>
  <c r="M135" i="10"/>
  <c r="M130" i="10"/>
  <c r="M124" i="10"/>
  <c r="M125" i="10"/>
  <c r="M126" i="10"/>
  <c r="M127" i="10"/>
  <c r="M128" i="10"/>
  <c r="M123" i="10"/>
  <c r="I115" i="10"/>
  <c r="I12" i="10"/>
  <c r="M102" i="10"/>
  <c r="M103" i="10"/>
  <c r="M104" i="10"/>
  <c r="M105" i="10"/>
  <c r="M106" i="10"/>
  <c r="M107" i="10"/>
  <c r="M101" i="10"/>
  <c r="M94" i="10"/>
  <c r="M95" i="10"/>
  <c r="M96" i="10"/>
  <c r="M97" i="10"/>
  <c r="M98" i="10"/>
  <c r="M99" i="10"/>
  <c r="M93" i="10"/>
  <c r="M86" i="10"/>
  <c r="M87" i="10"/>
  <c r="M88" i="10"/>
  <c r="M89" i="10"/>
  <c r="M90" i="10"/>
  <c r="M91" i="10"/>
  <c r="M85" i="10"/>
  <c r="M78" i="10"/>
  <c r="M79" i="10"/>
  <c r="M80" i="10"/>
  <c r="M81" i="10"/>
  <c r="M82" i="10"/>
  <c r="M83" i="10"/>
  <c r="M77" i="10"/>
  <c r="M70" i="10"/>
  <c r="M71" i="10"/>
  <c r="M72" i="10"/>
  <c r="M73" i="10"/>
  <c r="M74" i="10"/>
  <c r="M75" i="10"/>
  <c r="M69" i="10"/>
  <c r="M62" i="10"/>
  <c r="M63" i="10"/>
  <c r="M64" i="10"/>
  <c r="M65" i="10"/>
  <c r="M66" i="10"/>
  <c r="M67" i="10"/>
  <c r="M61" i="10"/>
  <c r="M54" i="10"/>
  <c r="M55" i="10"/>
  <c r="M56" i="10"/>
  <c r="M57" i="10"/>
  <c r="M58" i="10"/>
  <c r="M59" i="10"/>
  <c r="M53" i="10"/>
  <c r="M51" i="10"/>
  <c r="M50" i="10"/>
  <c r="M49" i="10"/>
  <c r="M48" i="10"/>
  <c r="M47" i="10"/>
  <c r="M46" i="10"/>
  <c r="M45" i="10"/>
  <c r="M43" i="10"/>
  <c r="M42" i="10"/>
  <c r="M41" i="10"/>
  <c r="M40" i="10"/>
  <c r="M39" i="10"/>
  <c r="M38" i="10"/>
  <c r="M37" i="10"/>
  <c r="M35" i="10"/>
  <c r="M34" i="10"/>
  <c r="M33" i="10"/>
  <c r="M32" i="10"/>
  <c r="M31" i="10"/>
  <c r="M30" i="10"/>
  <c r="M29" i="10"/>
  <c r="M27" i="10"/>
  <c r="M26" i="10"/>
  <c r="M25" i="10"/>
  <c r="M24" i="10"/>
  <c r="M23" i="10"/>
  <c r="M22" i="10"/>
  <c r="J35" i="26"/>
  <c r="Y35" i="7"/>
  <c r="Y36" i="7"/>
  <c r="Y37" i="7"/>
  <c r="Y38" i="7"/>
  <c r="Y39" i="7"/>
  <c r="Y40" i="7"/>
  <c r="Y41" i="7"/>
  <c r="Y42" i="7"/>
  <c r="Y43" i="7"/>
  <c r="Y44" i="7"/>
  <c r="Y45" i="7"/>
  <c r="Y46" i="7"/>
  <c r="Y47" i="7"/>
  <c r="Y48" i="7"/>
  <c r="Y49" i="7"/>
  <c r="Y50" i="7"/>
  <c r="Y51" i="7"/>
  <c r="Y52" i="7"/>
  <c r="Y53" i="7"/>
  <c r="Y54" i="7"/>
  <c r="Y55" i="7"/>
  <c r="Y56" i="7"/>
  <c r="D38" i="16"/>
  <c r="J429" i="40"/>
  <c r="J430" i="40"/>
  <c r="J431" i="40"/>
  <c r="J432" i="40"/>
  <c r="J433" i="40"/>
  <c r="J434" i="40"/>
  <c r="J435" i="40"/>
  <c r="J436" i="40"/>
  <c r="J437" i="40"/>
  <c r="J438" i="40"/>
  <c r="J439" i="40"/>
  <c r="J440" i="40"/>
  <c r="J441" i="40"/>
  <c r="J442" i="40"/>
  <c r="J428" i="40"/>
  <c r="J425" i="40"/>
  <c r="J424" i="40"/>
  <c r="J423" i="40"/>
  <c r="J422" i="40"/>
  <c r="J421" i="40"/>
  <c r="J420" i="40"/>
  <c r="J419" i="40"/>
  <c r="J418" i="40"/>
  <c r="J417" i="40"/>
  <c r="J416" i="40"/>
  <c r="J415" i="40"/>
  <c r="J414" i="40"/>
  <c r="J413" i="40"/>
  <c r="J412" i="40"/>
  <c r="J411" i="40"/>
  <c r="J410" i="40"/>
  <c r="J409" i="40"/>
  <c r="J408" i="40"/>
  <c r="J407" i="40"/>
  <c r="J406" i="40"/>
  <c r="J405" i="40"/>
  <c r="J404" i="40"/>
  <c r="J403" i="40"/>
  <c r="J402" i="40"/>
  <c r="J401" i="40"/>
  <c r="J400" i="40"/>
  <c r="J399" i="40"/>
  <c r="J398" i="40"/>
  <c r="J397" i="40"/>
  <c r="J396" i="40"/>
  <c r="J395" i="40"/>
  <c r="J394" i="40"/>
  <c r="J393" i="40"/>
  <c r="J392" i="40"/>
  <c r="J391" i="40"/>
  <c r="J390" i="40"/>
  <c r="J389" i="40"/>
  <c r="J388" i="40"/>
  <c r="J387" i="40"/>
  <c r="J386" i="40"/>
  <c r="J385" i="40"/>
  <c r="K384" i="40"/>
  <c r="J384" i="40"/>
  <c r="J339" i="40"/>
  <c r="J338" i="40"/>
  <c r="J337" i="40"/>
  <c r="J336" i="40"/>
  <c r="J335" i="40"/>
  <c r="J334" i="40"/>
  <c r="J333" i="40"/>
  <c r="J332" i="40"/>
  <c r="J331" i="40"/>
  <c r="J330" i="40"/>
  <c r="J329" i="40"/>
  <c r="J328" i="40"/>
  <c r="J327" i="40"/>
  <c r="J326" i="40"/>
  <c r="J325" i="40"/>
  <c r="J324" i="40"/>
  <c r="J323" i="40"/>
  <c r="J322" i="40"/>
  <c r="J321" i="40"/>
  <c r="J320" i="40"/>
  <c r="J319" i="40"/>
  <c r="J318" i="40"/>
  <c r="J317" i="40"/>
  <c r="J316" i="40"/>
  <c r="J315" i="40"/>
  <c r="J314" i="40"/>
  <c r="J313" i="40"/>
  <c r="J312" i="40"/>
  <c r="J311" i="40"/>
  <c r="J310" i="40"/>
  <c r="J309" i="40"/>
  <c r="J308" i="40"/>
  <c r="J307" i="40"/>
  <c r="J306" i="40"/>
  <c r="J305" i="40"/>
  <c r="J304" i="40"/>
  <c r="J303" i="40"/>
  <c r="J302" i="40"/>
  <c r="J301" i="40"/>
  <c r="J300" i="40"/>
  <c r="J299" i="40"/>
  <c r="K298" i="40"/>
  <c r="J298" i="40"/>
  <c r="J295" i="40"/>
  <c r="J294" i="40"/>
  <c r="J293" i="40"/>
  <c r="J292" i="40"/>
  <c r="J291" i="40"/>
  <c r="J290" i="40"/>
  <c r="J289" i="40"/>
  <c r="J288" i="40"/>
  <c r="J287" i="40"/>
  <c r="J286" i="40"/>
  <c r="J285" i="40"/>
  <c r="J284" i="40"/>
  <c r="J283" i="40"/>
  <c r="J282" i="40"/>
  <c r="J281" i="40"/>
  <c r="J280" i="40"/>
  <c r="J279" i="40"/>
  <c r="J278" i="40"/>
  <c r="J277" i="40"/>
  <c r="J276" i="40"/>
  <c r="J275" i="40"/>
  <c r="J274" i="40"/>
  <c r="J273" i="40"/>
  <c r="J272" i="40"/>
  <c r="J271" i="40"/>
  <c r="J270" i="40"/>
  <c r="J269" i="40"/>
  <c r="J268" i="40"/>
  <c r="J267" i="40"/>
  <c r="J266" i="40"/>
  <c r="J265" i="40"/>
  <c r="J264" i="40"/>
  <c r="J263" i="40"/>
  <c r="J262" i="40"/>
  <c r="J261" i="40"/>
  <c r="J260" i="40"/>
  <c r="J259" i="40"/>
  <c r="J258" i="40"/>
  <c r="J257" i="40"/>
  <c r="J256" i="40"/>
  <c r="J255" i="40"/>
  <c r="K254" i="40"/>
  <c r="J254" i="40"/>
  <c r="J232" i="40"/>
  <c r="J233" i="40"/>
  <c r="J234" i="40"/>
  <c r="J235" i="40"/>
  <c r="J236" i="40"/>
  <c r="J237" i="40"/>
  <c r="J238" i="40"/>
  <c r="J239" i="40"/>
  <c r="J240" i="40"/>
  <c r="J241" i="40"/>
  <c r="J242" i="40"/>
  <c r="J243" i="40"/>
  <c r="J244" i="40"/>
  <c r="J245" i="40"/>
  <c r="J231" i="40"/>
  <c r="J228" i="40"/>
  <c r="J227" i="40"/>
  <c r="J226" i="40"/>
  <c r="J225" i="40"/>
  <c r="J224" i="40"/>
  <c r="J223" i="40"/>
  <c r="J222" i="40"/>
  <c r="J221" i="40"/>
  <c r="J220" i="40"/>
  <c r="J219" i="40"/>
  <c r="J218" i="40"/>
  <c r="J217" i="40"/>
  <c r="J216" i="40"/>
  <c r="J215" i="40"/>
  <c r="J214" i="40"/>
  <c r="J213" i="40"/>
  <c r="J212" i="40"/>
  <c r="J211" i="40"/>
  <c r="J210" i="40"/>
  <c r="J209" i="40"/>
  <c r="J208" i="40"/>
  <c r="J207" i="40"/>
  <c r="J206" i="40"/>
  <c r="J205" i="40"/>
  <c r="J204" i="40"/>
  <c r="J203" i="40"/>
  <c r="J202" i="40"/>
  <c r="J201" i="40"/>
  <c r="J200" i="40"/>
  <c r="J199" i="40"/>
  <c r="J198" i="40"/>
  <c r="J197" i="40"/>
  <c r="J196" i="40"/>
  <c r="J195" i="40"/>
  <c r="J194" i="40"/>
  <c r="J193" i="40"/>
  <c r="J192" i="40"/>
  <c r="J191" i="40"/>
  <c r="J190" i="40"/>
  <c r="J189" i="40"/>
  <c r="J188" i="40"/>
  <c r="K187" i="40"/>
  <c r="J187" i="40"/>
  <c r="J184" i="40"/>
  <c r="J183" i="40"/>
  <c r="J182" i="40"/>
  <c r="J181" i="40"/>
  <c r="J180" i="40"/>
  <c r="J179" i="40"/>
  <c r="J178" i="40"/>
  <c r="J177" i="40"/>
  <c r="J176" i="40"/>
  <c r="J175" i="40"/>
  <c r="J174" i="40"/>
  <c r="J173" i="40"/>
  <c r="J172" i="40"/>
  <c r="J171" i="40"/>
  <c r="J170" i="40"/>
  <c r="J169" i="40"/>
  <c r="J168" i="40"/>
  <c r="J167" i="40"/>
  <c r="J166" i="40"/>
  <c r="J165" i="40"/>
  <c r="J164" i="40"/>
  <c r="J163" i="40"/>
  <c r="J162" i="40"/>
  <c r="J161" i="40"/>
  <c r="J160" i="40"/>
  <c r="J159" i="40"/>
  <c r="J158" i="40"/>
  <c r="J157" i="40"/>
  <c r="J156" i="40"/>
  <c r="J155" i="40"/>
  <c r="J154" i="40"/>
  <c r="J153" i="40"/>
  <c r="J152" i="40"/>
  <c r="J151" i="40"/>
  <c r="J150" i="40"/>
  <c r="J149" i="40"/>
  <c r="J148" i="40"/>
  <c r="J147" i="40"/>
  <c r="J146" i="40"/>
  <c r="J145" i="40"/>
  <c r="J144" i="40"/>
  <c r="K143" i="40"/>
  <c r="J143" i="40"/>
  <c r="K57" i="40"/>
  <c r="DA93" i="24"/>
  <c r="DB93" i="24"/>
  <c r="DC93" i="24"/>
  <c r="DE93" i="24"/>
  <c r="DF93" i="24"/>
  <c r="DG93" i="24"/>
  <c r="DI93" i="24"/>
  <c r="DJ93" i="24"/>
  <c r="DK93" i="24"/>
  <c r="DM93" i="24"/>
  <c r="DN93" i="24"/>
  <c r="DO93" i="24"/>
  <c r="DQ93" i="24"/>
  <c r="DR93" i="24"/>
  <c r="DS93" i="24"/>
  <c r="DA94" i="24"/>
  <c r="DB94" i="24"/>
  <c r="DC94" i="24"/>
  <c r="DE94" i="24"/>
  <c r="DF94" i="24"/>
  <c r="DG94" i="24"/>
  <c r="DI94" i="24"/>
  <c r="DJ94" i="24"/>
  <c r="DK94" i="24"/>
  <c r="DM94" i="24"/>
  <c r="DN94" i="24"/>
  <c r="DO94" i="24"/>
  <c r="DQ94" i="24"/>
  <c r="DR94" i="24"/>
  <c r="DS94" i="24"/>
  <c r="DA95" i="24"/>
  <c r="DB95" i="24"/>
  <c r="DC95" i="24"/>
  <c r="DE95" i="24"/>
  <c r="DF95" i="24"/>
  <c r="DG95" i="24"/>
  <c r="DI95" i="24"/>
  <c r="DJ95" i="24"/>
  <c r="DK95" i="24"/>
  <c r="DM95" i="24"/>
  <c r="DN95" i="24"/>
  <c r="DO95" i="24"/>
  <c r="DQ95" i="24"/>
  <c r="DR95" i="24"/>
  <c r="DS95" i="24"/>
  <c r="DA96" i="24"/>
  <c r="DB96" i="24"/>
  <c r="DC96" i="24"/>
  <c r="DE96" i="24"/>
  <c r="DF96" i="24"/>
  <c r="DG96" i="24"/>
  <c r="DI96" i="24"/>
  <c r="DJ96" i="24"/>
  <c r="DK96" i="24"/>
  <c r="DM96" i="24"/>
  <c r="DN96" i="24"/>
  <c r="DO96" i="24"/>
  <c r="DQ96" i="24"/>
  <c r="DR96" i="24"/>
  <c r="DS96" i="24"/>
  <c r="DA97" i="24"/>
  <c r="DB97" i="24"/>
  <c r="DC97" i="24"/>
  <c r="DE97" i="24"/>
  <c r="DF97" i="24"/>
  <c r="DG97" i="24"/>
  <c r="DI97" i="24"/>
  <c r="DJ97" i="24"/>
  <c r="DK97" i="24"/>
  <c r="DM97" i="24"/>
  <c r="DN97" i="24"/>
  <c r="DO97" i="24"/>
  <c r="DQ97" i="24"/>
  <c r="DR97" i="24"/>
  <c r="DS97" i="24"/>
  <c r="DA98" i="24"/>
  <c r="DB98" i="24"/>
  <c r="DC98" i="24"/>
  <c r="DE98" i="24"/>
  <c r="DF98" i="24"/>
  <c r="DG98" i="24"/>
  <c r="DI98" i="24"/>
  <c r="DJ98" i="24"/>
  <c r="DK98" i="24"/>
  <c r="DM98" i="24"/>
  <c r="DN98" i="24"/>
  <c r="DO98" i="24"/>
  <c r="DQ98" i="24"/>
  <c r="DR98" i="24"/>
  <c r="DS98" i="24"/>
  <c r="DA99" i="24"/>
  <c r="DB99" i="24"/>
  <c r="DC99" i="24"/>
  <c r="DE99" i="24"/>
  <c r="DF99" i="24"/>
  <c r="DG99" i="24"/>
  <c r="DI99" i="24"/>
  <c r="DJ99" i="24"/>
  <c r="DK99" i="24"/>
  <c r="DM99" i="24"/>
  <c r="DN99" i="24"/>
  <c r="DO99" i="24"/>
  <c r="DQ99" i="24"/>
  <c r="DR99" i="24"/>
  <c r="DS99" i="24"/>
  <c r="DA100" i="24"/>
  <c r="DB100" i="24"/>
  <c r="DC100" i="24"/>
  <c r="DE100" i="24"/>
  <c r="DF100" i="24"/>
  <c r="DG100" i="24"/>
  <c r="DI100" i="24"/>
  <c r="DJ100" i="24"/>
  <c r="DK100" i="24"/>
  <c r="DM100" i="24"/>
  <c r="DN100" i="24"/>
  <c r="DO100" i="24"/>
  <c r="DQ100" i="24"/>
  <c r="DR100" i="24"/>
  <c r="DS100" i="24"/>
  <c r="DA101" i="24"/>
  <c r="DB101" i="24"/>
  <c r="DC101" i="24"/>
  <c r="DE101" i="24"/>
  <c r="DF101" i="24"/>
  <c r="DG101" i="24"/>
  <c r="DI101" i="24"/>
  <c r="DJ101" i="24"/>
  <c r="DK101" i="24"/>
  <c r="DM101" i="24"/>
  <c r="DN101" i="24"/>
  <c r="DO101" i="24"/>
  <c r="DQ101" i="24"/>
  <c r="DR101" i="24"/>
  <c r="DS101" i="24"/>
  <c r="DA102" i="24"/>
  <c r="DB102" i="24"/>
  <c r="DC102" i="24"/>
  <c r="DE102" i="24"/>
  <c r="DF102" i="24"/>
  <c r="DG102" i="24"/>
  <c r="DI102" i="24"/>
  <c r="DJ102" i="24"/>
  <c r="DK102" i="24"/>
  <c r="DM102" i="24"/>
  <c r="DN102" i="24"/>
  <c r="DO102" i="24"/>
  <c r="DQ102" i="24"/>
  <c r="DR102" i="24"/>
  <c r="DS102" i="24"/>
  <c r="DA103" i="24"/>
  <c r="DB103" i="24"/>
  <c r="DC103" i="24"/>
  <c r="DE103" i="24"/>
  <c r="DF103" i="24"/>
  <c r="DG103" i="24"/>
  <c r="DI103" i="24"/>
  <c r="DJ103" i="24"/>
  <c r="DK103" i="24"/>
  <c r="DM103" i="24"/>
  <c r="DN103" i="24"/>
  <c r="DO103" i="24"/>
  <c r="DQ103" i="24"/>
  <c r="DR103" i="24"/>
  <c r="DS103" i="24"/>
  <c r="DA104" i="24"/>
  <c r="DB104" i="24"/>
  <c r="DC104" i="24"/>
  <c r="DE104" i="24"/>
  <c r="DF104" i="24"/>
  <c r="DG104" i="24"/>
  <c r="DI104" i="24"/>
  <c r="DJ104" i="24"/>
  <c r="DK104" i="24"/>
  <c r="DM104" i="24"/>
  <c r="DN104" i="24"/>
  <c r="DO104" i="24"/>
  <c r="DQ104" i="24"/>
  <c r="DR104" i="24"/>
  <c r="DS104" i="24"/>
  <c r="DA105" i="24"/>
  <c r="DB105" i="24"/>
  <c r="DC105" i="24"/>
  <c r="DE105" i="24"/>
  <c r="DF105" i="24"/>
  <c r="DG105" i="24"/>
  <c r="DI105" i="24"/>
  <c r="DJ105" i="24"/>
  <c r="DK105" i="24"/>
  <c r="DM105" i="24"/>
  <c r="DN105" i="24"/>
  <c r="DO105" i="24"/>
  <c r="DQ105" i="24"/>
  <c r="DR105" i="24"/>
  <c r="DS105" i="24"/>
  <c r="DA106" i="24"/>
  <c r="DB106" i="24"/>
  <c r="DC106" i="24"/>
  <c r="DE106" i="24"/>
  <c r="DF106" i="24"/>
  <c r="DG106" i="24"/>
  <c r="DI106" i="24"/>
  <c r="DJ106" i="24"/>
  <c r="DK106" i="24"/>
  <c r="DM106" i="24"/>
  <c r="DN106" i="24"/>
  <c r="DO106" i="24"/>
  <c r="DQ106" i="24"/>
  <c r="DR106" i="24"/>
  <c r="DS106" i="24"/>
  <c r="DA107" i="24"/>
  <c r="DB107" i="24"/>
  <c r="DC107" i="24"/>
  <c r="DE107" i="24"/>
  <c r="DF107" i="24"/>
  <c r="DG107" i="24"/>
  <c r="DI107" i="24"/>
  <c r="DJ107" i="24"/>
  <c r="DK107" i="24"/>
  <c r="DM107" i="24"/>
  <c r="DN107" i="24"/>
  <c r="DO107" i="24"/>
  <c r="DQ107" i="24"/>
  <c r="DR107" i="24"/>
  <c r="DS107" i="24"/>
  <c r="DA108" i="24"/>
  <c r="DB108" i="24"/>
  <c r="DC108" i="24"/>
  <c r="DE108" i="24"/>
  <c r="DF108" i="24"/>
  <c r="DG108" i="24"/>
  <c r="DI108" i="24"/>
  <c r="DJ108" i="24"/>
  <c r="DK108" i="24"/>
  <c r="DM108" i="24"/>
  <c r="DN108" i="24"/>
  <c r="DO108" i="24"/>
  <c r="DQ108" i="24"/>
  <c r="DR108" i="24"/>
  <c r="DS108" i="24"/>
  <c r="DA109" i="24"/>
  <c r="DB109" i="24"/>
  <c r="DC109" i="24"/>
  <c r="DE109" i="24"/>
  <c r="DF109" i="24"/>
  <c r="DG109" i="24"/>
  <c r="DI109" i="24"/>
  <c r="DJ109" i="24"/>
  <c r="DK109" i="24"/>
  <c r="DM109" i="24"/>
  <c r="DN109" i="24"/>
  <c r="DO109" i="24"/>
  <c r="DQ109" i="24"/>
  <c r="DR109" i="24"/>
  <c r="DS109" i="24"/>
  <c r="DA110" i="24"/>
  <c r="DB110" i="24"/>
  <c r="DC110" i="24"/>
  <c r="DE110" i="24"/>
  <c r="DF110" i="24"/>
  <c r="DG110" i="24"/>
  <c r="DI110" i="24"/>
  <c r="DJ110" i="24"/>
  <c r="DK110" i="24"/>
  <c r="DM110" i="24"/>
  <c r="DN110" i="24"/>
  <c r="DO110" i="24"/>
  <c r="DQ110" i="24"/>
  <c r="DR110" i="24"/>
  <c r="DS110" i="24"/>
  <c r="DA111" i="24"/>
  <c r="DB111" i="24"/>
  <c r="DC111" i="24"/>
  <c r="DE111" i="24"/>
  <c r="DF111" i="24"/>
  <c r="DG111" i="24"/>
  <c r="DI111" i="24"/>
  <c r="DJ111" i="24"/>
  <c r="DK111" i="24"/>
  <c r="DM111" i="24"/>
  <c r="DN111" i="24"/>
  <c r="DO111" i="24"/>
  <c r="DQ111" i="24"/>
  <c r="DR111" i="24"/>
  <c r="DS111" i="24"/>
  <c r="DA112" i="24"/>
  <c r="DB112" i="24"/>
  <c r="DC112" i="24"/>
  <c r="DE112" i="24"/>
  <c r="DF112" i="24"/>
  <c r="DG112" i="24"/>
  <c r="DI112" i="24"/>
  <c r="DJ112" i="24"/>
  <c r="DK112" i="24"/>
  <c r="DM112" i="24"/>
  <c r="DN112" i="24"/>
  <c r="DO112" i="24"/>
  <c r="DQ112" i="24"/>
  <c r="DR112" i="24"/>
  <c r="DS112" i="24"/>
  <c r="DA113" i="24"/>
  <c r="DB113" i="24"/>
  <c r="DC113" i="24"/>
  <c r="DE113" i="24"/>
  <c r="DF113" i="24"/>
  <c r="DG113" i="24"/>
  <c r="DI113" i="24"/>
  <c r="DJ113" i="24"/>
  <c r="DK113" i="24"/>
  <c r="DM113" i="24"/>
  <c r="DN113" i="24"/>
  <c r="DO113" i="24"/>
  <c r="DQ113" i="24"/>
  <c r="DR113" i="24"/>
  <c r="DS113" i="24"/>
  <c r="DA114" i="24"/>
  <c r="DB114" i="24"/>
  <c r="DC114" i="24"/>
  <c r="DE114" i="24"/>
  <c r="DF114" i="24"/>
  <c r="DG114" i="24"/>
  <c r="DI114" i="24"/>
  <c r="DJ114" i="24"/>
  <c r="DK114" i="24"/>
  <c r="DM114" i="24"/>
  <c r="DN114" i="24"/>
  <c r="DO114" i="24"/>
  <c r="DQ114" i="24"/>
  <c r="DR114" i="24"/>
  <c r="DS114" i="24"/>
  <c r="DA115" i="24"/>
  <c r="DB115" i="24"/>
  <c r="DC115" i="24"/>
  <c r="DE115" i="24"/>
  <c r="DF115" i="24"/>
  <c r="DG115" i="24"/>
  <c r="DI115" i="24"/>
  <c r="DJ115" i="24"/>
  <c r="DK115" i="24"/>
  <c r="DM115" i="24"/>
  <c r="DN115" i="24"/>
  <c r="DO115" i="24"/>
  <c r="DQ115" i="24"/>
  <c r="DR115" i="24"/>
  <c r="DS115" i="24"/>
  <c r="DA116" i="24"/>
  <c r="DB116" i="24"/>
  <c r="DC116" i="24"/>
  <c r="DE116" i="24"/>
  <c r="DF116" i="24"/>
  <c r="DG116" i="24"/>
  <c r="DI116" i="24"/>
  <c r="DJ116" i="24"/>
  <c r="DK116" i="24"/>
  <c r="DM116" i="24"/>
  <c r="DN116" i="24"/>
  <c r="DO116" i="24"/>
  <c r="DQ116" i="24"/>
  <c r="DR116" i="24"/>
  <c r="DS116" i="24"/>
  <c r="DA117" i="24"/>
  <c r="DB117" i="24"/>
  <c r="DC117" i="24"/>
  <c r="DE117" i="24"/>
  <c r="DF117" i="24"/>
  <c r="DG117" i="24"/>
  <c r="DI117" i="24"/>
  <c r="DJ117" i="24"/>
  <c r="DK117" i="24"/>
  <c r="DM117" i="24"/>
  <c r="DN117" i="24"/>
  <c r="DO117" i="24"/>
  <c r="DQ117" i="24"/>
  <c r="DR117" i="24"/>
  <c r="DS117" i="24"/>
  <c r="DA118" i="24"/>
  <c r="DB118" i="24"/>
  <c r="DC118" i="24"/>
  <c r="DE118" i="24"/>
  <c r="DF118" i="24"/>
  <c r="DG118" i="24"/>
  <c r="DI118" i="24"/>
  <c r="DJ118" i="24"/>
  <c r="DK118" i="24"/>
  <c r="DM118" i="24"/>
  <c r="DN118" i="24"/>
  <c r="DO118" i="24"/>
  <c r="DQ118" i="24"/>
  <c r="DR118" i="24"/>
  <c r="DS118" i="24"/>
  <c r="DA119" i="24"/>
  <c r="DB119" i="24"/>
  <c r="DC119" i="24"/>
  <c r="DE119" i="24"/>
  <c r="DF119" i="24"/>
  <c r="DG119" i="24"/>
  <c r="DI119" i="24"/>
  <c r="DJ119" i="24"/>
  <c r="DK119" i="24"/>
  <c r="DM119" i="24"/>
  <c r="DN119" i="24"/>
  <c r="DO119" i="24"/>
  <c r="DQ119" i="24"/>
  <c r="DR119" i="24"/>
  <c r="DS119" i="24"/>
  <c r="DA120" i="24"/>
  <c r="DB120" i="24"/>
  <c r="DC120" i="24"/>
  <c r="DE120" i="24"/>
  <c r="DF120" i="24"/>
  <c r="DG120" i="24"/>
  <c r="DI120" i="24"/>
  <c r="DJ120" i="24"/>
  <c r="DK120" i="24"/>
  <c r="DM120" i="24"/>
  <c r="DN120" i="24"/>
  <c r="DO120" i="24"/>
  <c r="DQ120" i="24"/>
  <c r="DR120" i="24"/>
  <c r="DS120" i="24"/>
  <c r="DA121" i="24"/>
  <c r="DB121" i="24"/>
  <c r="DC121" i="24"/>
  <c r="DE121" i="24"/>
  <c r="DF121" i="24"/>
  <c r="DG121" i="24"/>
  <c r="DI121" i="24"/>
  <c r="DJ121" i="24"/>
  <c r="DK121" i="24"/>
  <c r="DM121" i="24"/>
  <c r="DN121" i="24"/>
  <c r="DO121" i="24"/>
  <c r="DQ121" i="24"/>
  <c r="DR121" i="24"/>
  <c r="DS121" i="24"/>
  <c r="DA122" i="24"/>
  <c r="DB122" i="24"/>
  <c r="DC122" i="24"/>
  <c r="DE122" i="24"/>
  <c r="DF122" i="24"/>
  <c r="DG122" i="24"/>
  <c r="DI122" i="24"/>
  <c r="DJ122" i="24"/>
  <c r="DK122" i="24"/>
  <c r="DM122" i="24"/>
  <c r="DN122" i="24"/>
  <c r="DO122" i="24"/>
  <c r="DQ122" i="24"/>
  <c r="DR122" i="24"/>
  <c r="DS122" i="24"/>
  <c r="DA123" i="24"/>
  <c r="DB123" i="24"/>
  <c r="DC123" i="24"/>
  <c r="DE123" i="24"/>
  <c r="DF123" i="24"/>
  <c r="DG123" i="24"/>
  <c r="DI123" i="24"/>
  <c r="DJ123" i="24"/>
  <c r="DK123" i="24"/>
  <c r="DM123" i="24"/>
  <c r="DN123" i="24"/>
  <c r="DO123" i="24"/>
  <c r="DQ123" i="24"/>
  <c r="DR123" i="24"/>
  <c r="DS123" i="24"/>
  <c r="DA124" i="24"/>
  <c r="DB124" i="24"/>
  <c r="DC124" i="24"/>
  <c r="DE124" i="24"/>
  <c r="DF124" i="24"/>
  <c r="DG124" i="24"/>
  <c r="DI124" i="24"/>
  <c r="DJ124" i="24"/>
  <c r="DK124" i="24"/>
  <c r="DM124" i="24"/>
  <c r="DN124" i="24"/>
  <c r="DO124" i="24"/>
  <c r="DQ124" i="24"/>
  <c r="DR124" i="24"/>
  <c r="DS124" i="24"/>
  <c r="DA125" i="24"/>
  <c r="DB125" i="24"/>
  <c r="DC125" i="24"/>
  <c r="DE125" i="24"/>
  <c r="DF125" i="24"/>
  <c r="DG125" i="24"/>
  <c r="DI125" i="24"/>
  <c r="DJ125" i="24"/>
  <c r="DK125" i="24"/>
  <c r="DM125" i="24"/>
  <c r="DN125" i="24"/>
  <c r="DO125" i="24"/>
  <c r="DQ125" i="24"/>
  <c r="DR125" i="24"/>
  <c r="DS125" i="24"/>
  <c r="DA129" i="24"/>
  <c r="DB129" i="24"/>
  <c r="DC129" i="24"/>
  <c r="DE129" i="24"/>
  <c r="DF129" i="24"/>
  <c r="DG129" i="24"/>
  <c r="DI129" i="24"/>
  <c r="DJ129" i="24"/>
  <c r="DK129" i="24"/>
  <c r="DM129" i="24"/>
  <c r="DN129" i="24"/>
  <c r="DO129" i="24"/>
  <c r="DQ129" i="24"/>
  <c r="DR129" i="24"/>
  <c r="DS129" i="24"/>
  <c r="DA130" i="24"/>
  <c r="DB130" i="24"/>
  <c r="DC130" i="24"/>
  <c r="DE130" i="24"/>
  <c r="DF130" i="24"/>
  <c r="DG130" i="24"/>
  <c r="DI130" i="24"/>
  <c r="DJ130" i="24"/>
  <c r="DK130" i="24"/>
  <c r="DM130" i="24"/>
  <c r="DN130" i="24"/>
  <c r="DO130" i="24"/>
  <c r="DQ130" i="24"/>
  <c r="DR130" i="24"/>
  <c r="DS130" i="24"/>
  <c r="DA131" i="24"/>
  <c r="DB131" i="24"/>
  <c r="DC131" i="24"/>
  <c r="DE131" i="24"/>
  <c r="DF131" i="24"/>
  <c r="DG131" i="24"/>
  <c r="DI131" i="24"/>
  <c r="DJ131" i="24"/>
  <c r="DK131" i="24"/>
  <c r="DM131" i="24"/>
  <c r="DN131" i="24"/>
  <c r="DO131" i="24"/>
  <c r="DQ131" i="24"/>
  <c r="DR131" i="24"/>
  <c r="DS131" i="24"/>
  <c r="DA132" i="24"/>
  <c r="DB132" i="24"/>
  <c r="DC132" i="24"/>
  <c r="DE132" i="24"/>
  <c r="DF132" i="24"/>
  <c r="DG132" i="24"/>
  <c r="DI132" i="24"/>
  <c r="DJ132" i="24"/>
  <c r="DK132" i="24"/>
  <c r="DM132" i="24"/>
  <c r="DN132" i="24"/>
  <c r="DO132" i="24"/>
  <c r="DQ132" i="24"/>
  <c r="DR132" i="24"/>
  <c r="DS132" i="24"/>
  <c r="DA133" i="24"/>
  <c r="DB133" i="24"/>
  <c r="DC133" i="24"/>
  <c r="DE133" i="24"/>
  <c r="DF133" i="24"/>
  <c r="DG133" i="24"/>
  <c r="DI133" i="24"/>
  <c r="DJ133" i="24"/>
  <c r="DK133" i="24"/>
  <c r="DM133" i="24"/>
  <c r="DN133" i="24"/>
  <c r="DO133" i="24"/>
  <c r="DQ133" i="24"/>
  <c r="DR133" i="24"/>
  <c r="DS133" i="24"/>
  <c r="DA134" i="24"/>
  <c r="DB134" i="24"/>
  <c r="DC134" i="24"/>
  <c r="DE134" i="24"/>
  <c r="DF134" i="24"/>
  <c r="DG134" i="24"/>
  <c r="DI134" i="24"/>
  <c r="DJ134" i="24"/>
  <c r="DK134" i="24"/>
  <c r="DM134" i="24"/>
  <c r="DN134" i="24"/>
  <c r="DO134" i="24"/>
  <c r="DQ134" i="24"/>
  <c r="DR134" i="24"/>
  <c r="DS134" i="24"/>
  <c r="DA135" i="24"/>
  <c r="DB135" i="24"/>
  <c r="DC135" i="24"/>
  <c r="DE135" i="24"/>
  <c r="DF135" i="24"/>
  <c r="DG135" i="24"/>
  <c r="DI135" i="24"/>
  <c r="DJ135" i="24"/>
  <c r="DK135" i="24"/>
  <c r="DM135" i="24"/>
  <c r="DN135" i="24"/>
  <c r="DO135" i="24"/>
  <c r="DQ135" i="24"/>
  <c r="DR135" i="24"/>
  <c r="DS135" i="24"/>
  <c r="DA136" i="24"/>
  <c r="DB136" i="24"/>
  <c r="DC136" i="24"/>
  <c r="DE136" i="24"/>
  <c r="DF136" i="24"/>
  <c r="DG136" i="24"/>
  <c r="DI136" i="24"/>
  <c r="DJ136" i="24"/>
  <c r="DK136" i="24"/>
  <c r="DM136" i="24"/>
  <c r="DN136" i="24"/>
  <c r="DO136" i="24"/>
  <c r="DQ136" i="24"/>
  <c r="DR136" i="24"/>
  <c r="DS136" i="24"/>
  <c r="DA137" i="24"/>
  <c r="DB137" i="24"/>
  <c r="DC137" i="24"/>
  <c r="DE137" i="24"/>
  <c r="DF137" i="24"/>
  <c r="DG137" i="24"/>
  <c r="DI137" i="24"/>
  <c r="DJ137" i="24"/>
  <c r="DK137" i="24"/>
  <c r="DM137" i="24"/>
  <c r="DN137" i="24"/>
  <c r="DO137" i="24"/>
  <c r="DQ137" i="24"/>
  <c r="DR137" i="24"/>
  <c r="DS137" i="24"/>
  <c r="DA138" i="24"/>
  <c r="DB138" i="24"/>
  <c r="DC138" i="24"/>
  <c r="DE138" i="24"/>
  <c r="DF138" i="24"/>
  <c r="DG138" i="24"/>
  <c r="DI138" i="24"/>
  <c r="DJ138" i="24"/>
  <c r="DK138" i="24"/>
  <c r="DM138" i="24"/>
  <c r="DN138" i="24"/>
  <c r="DO138" i="24"/>
  <c r="DQ138" i="24"/>
  <c r="DR138" i="24"/>
  <c r="DS138" i="24"/>
  <c r="DA139" i="24"/>
  <c r="DB139" i="24"/>
  <c r="DC139" i="24"/>
  <c r="DE139" i="24"/>
  <c r="DF139" i="24"/>
  <c r="DG139" i="24"/>
  <c r="DI139" i="24"/>
  <c r="DJ139" i="24"/>
  <c r="DK139" i="24"/>
  <c r="DM139" i="24"/>
  <c r="DN139" i="24"/>
  <c r="DO139" i="24"/>
  <c r="DQ139" i="24"/>
  <c r="DR139" i="24"/>
  <c r="DS139" i="24"/>
  <c r="DA140" i="24"/>
  <c r="DB140" i="24"/>
  <c r="DC140" i="24"/>
  <c r="DE140" i="24"/>
  <c r="DF140" i="24"/>
  <c r="DG140" i="24"/>
  <c r="DI140" i="24"/>
  <c r="DJ140" i="24"/>
  <c r="DK140" i="24"/>
  <c r="DM140" i="24"/>
  <c r="DN140" i="24"/>
  <c r="DO140" i="24"/>
  <c r="DQ140" i="24"/>
  <c r="DR140" i="24"/>
  <c r="DS140" i="24"/>
  <c r="DA141" i="24"/>
  <c r="DB141" i="24"/>
  <c r="DC141" i="24"/>
  <c r="DE141" i="24"/>
  <c r="DF141" i="24"/>
  <c r="DG141" i="24"/>
  <c r="DI141" i="24"/>
  <c r="DJ141" i="24"/>
  <c r="DK141" i="24"/>
  <c r="DM141" i="24"/>
  <c r="DN141" i="24"/>
  <c r="DO141" i="24"/>
  <c r="DQ141" i="24"/>
  <c r="DR141" i="24"/>
  <c r="DS141" i="24"/>
  <c r="DA142" i="24"/>
  <c r="DB142" i="24"/>
  <c r="DC142" i="24"/>
  <c r="DE142" i="24"/>
  <c r="DF142" i="24"/>
  <c r="DG142" i="24"/>
  <c r="DI142" i="24"/>
  <c r="DJ142" i="24"/>
  <c r="DK142" i="24"/>
  <c r="DM142" i="24"/>
  <c r="DN142" i="24"/>
  <c r="DO142" i="24"/>
  <c r="DQ142" i="24"/>
  <c r="DR142" i="24"/>
  <c r="DS142" i="24"/>
  <c r="DA143" i="24"/>
  <c r="DB143" i="24"/>
  <c r="DC143" i="24"/>
  <c r="DE143" i="24"/>
  <c r="DF143" i="24"/>
  <c r="DG143" i="24"/>
  <c r="DI143" i="24"/>
  <c r="DJ143" i="24"/>
  <c r="DK143" i="24"/>
  <c r="DM143" i="24"/>
  <c r="DN143" i="24"/>
  <c r="DO143" i="24"/>
  <c r="DQ143" i="24"/>
  <c r="DR143" i="24"/>
  <c r="DS143" i="24"/>
  <c r="DA144" i="24"/>
  <c r="DB144" i="24"/>
  <c r="DC144" i="24"/>
  <c r="DE144" i="24"/>
  <c r="DF144" i="24"/>
  <c r="DG144" i="24"/>
  <c r="DI144" i="24"/>
  <c r="DJ144" i="24"/>
  <c r="DK144" i="24"/>
  <c r="DM144" i="24"/>
  <c r="DN144" i="24"/>
  <c r="DO144" i="24"/>
  <c r="DQ144" i="24"/>
  <c r="DR144" i="24"/>
  <c r="DS144" i="24"/>
  <c r="DA145" i="24"/>
  <c r="DB145" i="24"/>
  <c r="DC145" i="24"/>
  <c r="DE145" i="24"/>
  <c r="DF145" i="24"/>
  <c r="DG145" i="24"/>
  <c r="DI145" i="24"/>
  <c r="DJ145" i="24"/>
  <c r="DK145" i="24"/>
  <c r="DM145" i="24"/>
  <c r="DN145" i="24"/>
  <c r="DO145" i="24"/>
  <c r="DQ145" i="24"/>
  <c r="DR145" i="24"/>
  <c r="DS145" i="24"/>
  <c r="DA146" i="24"/>
  <c r="DB146" i="24"/>
  <c r="DC146" i="24"/>
  <c r="DE146" i="24"/>
  <c r="DF146" i="24"/>
  <c r="DG146" i="24"/>
  <c r="DI146" i="24"/>
  <c r="DJ146" i="24"/>
  <c r="DK146" i="24"/>
  <c r="DM146" i="24"/>
  <c r="DN146" i="24"/>
  <c r="DO146" i="24"/>
  <c r="DQ146" i="24"/>
  <c r="DR146" i="24"/>
  <c r="DS146" i="24"/>
  <c r="DA147" i="24"/>
  <c r="DB147" i="24"/>
  <c r="DC147" i="24"/>
  <c r="DE147" i="24"/>
  <c r="DF147" i="24"/>
  <c r="DG147" i="24"/>
  <c r="DI147" i="24"/>
  <c r="DJ147" i="24"/>
  <c r="DK147" i="24"/>
  <c r="DM147" i="24"/>
  <c r="DN147" i="24"/>
  <c r="DO147" i="24"/>
  <c r="DQ147" i="24"/>
  <c r="DR147" i="24"/>
  <c r="DS147" i="24"/>
  <c r="DA148" i="24"/>
  <c r="DB148" i="24"/>
  <c r="DC148" i="24"/>
  <c r="DE148" i="24"/>
  <c r="DF148" i="24"/>
  <c r="DG148" i="24"/>
  <c r="DI148" i="24"/>
  <c r="DJ148" i="24"/>
  <c r="DK148" i="24"/>
  <c r="DM148" i="24"/>
  <c r="DN148" i="24"/>
  <c r="DO148" i="24"/>
  <c r="DQ148" i="24"/>
  <c r="DR148" i="24"/>
  <c r="DS148" i="24"/>
  <c r="DA149" i="24"/>
  <c r="DB149" i="24"/>
  <c r="DC149" i="24"/>
  <c r="DE149" i="24"/>
  <c r="DF149" i="24"/>
  <c r="DG149" i="24"/>
  <c r="DI149" i="24"/>
  <c r="DJ149" i="24"/>
  <c r="DK149" i="24"/>
  <c r="DM149" i="24"/>
  <c r="DN149" i="24"/>
  <c r="DO149" i="24"/>
  <c r="DQ149" i="24"/>
  <c r="DR149" i="24"/>
  <c r="DS149" i="24"/>
  <c r="DA150" i="24"/>
  <c r="DB150" i="24"/>
  <c r="DC150" i="24"/>
  <c r="DE150" i="24"/>
  <c r="DF150" i="24"/>
  <c r="DG150" i="24"/>
  <c r="DI150" i="24"/>
  <c r="DJ150" i="24"/>
  <c r="DK150" i="24"/>
  <c r="DM150" i="24"/>
  <c r="DN150" i="24"/>
  <c r="DO150" i="24"/>
  <c r="DQ150" i="24"/>
  <c r="DR150" i="24"/>
  <c r="DS150" i="24"/>
  <c r="DA151" i="24"/>
  <c r="DB151" i="24"/>
  <c r="DC151" i="24"/>
  <c r="DE151" i="24"/>
  <c r="DF151" i="24"/>
  <c r="DG151" i="24"/>
  <c r="DI151" i="24"/>
  <c r="DJ151" i="24"/>
  <c r="DK151" i="24"/>
  <c r="DM151" i="24"/>
  <c r="DN151" i="24"/>
  <c r="DO151" i="24"/>
  <c r="DQ151" i="24"/>
  <c r="DR151" i="24"/>
  <c r="DS151" i="24"/>
  <c r="DA160" i="24"/>
  <c r="DB160" i="24"/>
  <c r="DC160" i="24"/>
  <c r="DE160" i="24"/>
  <c r="DF160" i="24"/>
  <c r="DG160" i="24"/>
  <c r="DI160" i="24"/>
  <c r="DJ160" i="24"/>
  <c r="DK160" i="24"/>
  <c r="DM160" i="24"/>
  <c r="DN160" i="24"/>
  <c r="DO160" i="24"/>
  <c r="DQ160" i="24"/>
  <c r="DR160" i="24"/>
  <c r="DS160" i="24"/>
  <c r="DA161" i="24"/>
  <c r="DB161" i="24"/>
  <c r="DC161" i="24"/>
  <c r="DE161" i="24"/>
  <c r="DF161" i="24"/>
  <c r="DG161" i="24"/>
  <c r="DI161" i="24"/>
  <c r="DJ161" i="24"/>
  <c r="DK161" i="24"/>
  <c r="DM161" i="24"/>
  <c r="DN161" i="24"/>
  <c r="DO161" i="24"/>
  <c r="DQ161" i="24"/>
  <c r="DR161" i="24"/>
  <c r="DS161" i="24"/>
  <c r="DA162" i="24"/>
  <c r="DB162" i="24"/>
  <c r="DC162" i="24"/>
  <c r="DE162" i="24"/>
  <c r="DF162" i="24"/>
  <c r="DG162" i="24"/>
  <c r="DI162" i="24"/>
  <c r="DJ162" i="24"/>
  <c r="DK162" i="24"/>
  <c r="DM162" i="24"/>
  <c r="DN162" i="24"/>
  <c r="DO162" i="24"/>
  <c r="DQ162" i="24"/>
  <c r="DR162" i="24"/>
  <c r="DS162" i="24"/>
  <c r="DA163" i="24"/>
  <c r="DB163" i="24"/>
  <c r="DC163" i="24"/>
  <c r="DE163" i="24"/>
  <c r="DF163" i="24"/>
  <c r="DG163" i="24"/>
  <c r="DI163" i="24"/>
  <c r="DJ163" i="24"/>
  <c r="DK163" i="24"/>
  <c r="DM163" i="24"/>
  <c r="DN163" i="24"/>
  <c r="DO163" i="24"/>
  <c r="DQ163" i="24"/>
  <c r="DR163" i="24"/>
  <c r="DS163" i="24"/>
  <c r="DA164" i="24"/>
  <c r="DB164" i="24"/>
  <c r="DC164" i="24"/>
  <c r="DE164" i="24"/>
  <c r="DF164" i="24"/>
  <c r="DG164" i="24"/>
  <c r="DI164" i="24"/>
  <c r="DJ164" i="24"/>
  <c r="DK164" i="24"/>
  <c r="DM164" i="24"/>
  <c r="DN164" i="24"/>
  <c r="DO164" i="24"/>
  <c r="DQ164" i="24"/>
  <c r="DR164" i="24"/>
  <c r="DS164" i="24"/>
  <c r="DA165" i="24"/>
  <c r="DB165" i="24"/>
  <c r="DC165" i="24"/>
  <c r="DE165" i="24"/>
  <c r="DF165" i="24"/>
  <c r="DG165" i="24"/>
  <c r="DI165" i="24"/>
  <c r="DJ165" i="24"/>
  <c r="DK165" i="24"/>
  <c r="DM165" i="24"/>
  <c r="DN165" i="24"/>
  <c r="DO165" i="24"/>
  <c r="DQ165" i="24"/>
  <c r="DR165" i="24"/>
  <c r="DS165" i="24"/>
  <c r="DA166" i="24"/>
  <c r="DB166" i="24"/>
  <c r="DC166" i="24"/>
  <c r="DE166" i="24"/>
  <c r="DF166" i="24"/>
  <c r="DG166" i="24"/>
  <c r="DI166" i="24"/>
  <c r="DJ166" i="24"/>
  <c r="DK166" i="24"/>
  <c r="DM166" i="24"/>
  <c r="DN166" i="24"/>
  <c r="DO166" i="24"/>
  <c r="DQ166" i="24"/>
  <c r="DR166" i="24"/>
  <c r="DS166" i="24"/>
  <c r="DA167" i="24"/>
  <c r="DB167" i="24"/>
  <c r="DC167" i="24"/>
  <c r="DE167" i="24"/>
  <c r="DF167" i="24"/>
  <c r="DG167" i="24"/>
  <c r="DI167" i="24"/>
  <c r="DJ167" i="24"/>
  <c r="DK167" i="24"/>
  <c r="DM167" i="24"/>
  <c r="DN167" i="24"/>
  <c r="DO167" i="24"/>
  <c r="DQ167" i="24"/>
  <c r="DR167" i="24"/>
  <c r="DS167" i="24"/>
  <c r="DA168" i="24"/>
  <c r="DB168" i="24"/>
  <c r="DC168" i="24"/>
  <c r="DE168" i="24"/>
  <c r="DF168" i="24"/>
  <c r="DG168" i="24"/>
  <c r="DI168" i="24"/>
  <c r="DJ168" i="24"/>
  <c r="DK168" i="24"/>
  <c r="DM168" i="24"/>
  <c r="DN168" i="24"/>
  <c r="DO168" i="24"/>
  <c r="DQ168" i="24"/>
  <c r="DR168" i="24"/>
  <c r="DS168" i="24"/>
  <c r="DA169" i="24"/>
  <c r="DB169" i="24"/>
  <c r="DC169" i="24"/>
  <c r="DE169" i="24"/>
  <c r="DF169" i="24"/>
  <c r="DG169" i="24"/>
  <c r="DI169" i="24"/>
  <c r="DJ169" i="24"/>
  <c r="DK169" i="24"/>
  <c r="DM169" i="24"/>
  <c r="DN169" i="24"/>
  <c r="DO169" i="24"/>
  <c r="DQ169" i="24"/>
  <c r="DR169" i="24"/>
  <c r="DS169" i="24"/>
  <c r="DA170" i="24"/>
  <c r="DB170" i="24"/>
  <c r="DC170" i="24"/>
  <c r="DE170" i="24"/>
  <c r="DF170" i="24"/>
  <c r="DG170" i="24"/>
  <c r="DI170" i="24"/>
  <c r="DJ170" i="24"/>
  <c r="DK170" i="24"/>
  <c r="DM170" i="24"/>
  <c r="DN170" i="24"/>
  <c r="DO170" i="24"/>
  <c r="DQ170" i="24"/>
  <c r="DR170" i="24"/>
  <c r="DS170" i="24"/>
  <c r="DA171" i="24"/>
  <c r="DB171" i="24"/>
  <c r="DC171" i="24"/>
  <c r="DE171" i="24"/>
  <c r="DF171" i="24"/>
  <c r="DG171" i="24"/>
  <c r="DI171" i="24"/>
  <c r="DJ171" i="24"/>
  <c r="DK171" i="24"/>
  <c r="DM171" i="24"/>
  <c r="DN171" i="24"/>
  <c r="DO171" i="24"/>
  <c r="DQ171" i="24"/>
  <c r="DR171" i="24"/>
  <c r="DS171" i="24"/>
  <c r="DA172" i="24"/>
  <c r="DB172" i="24"/>
  <c r="DC172" i="24"/>
  <c r="DE172" i="24"/>
  <c r="DF172" i="24"/>
  <c r="DG172" i="24"/>
  <c r="DI172" i="24"/>
  <c r="DJ172" i="24"/>
  <c r="DK172" i="24"/>
  <c r="DM172" i="24"/>
  <c r="DN172" i="24"/>
  <c r="DO172" i="24"/>
  <c r="DQ172" i="24"/>
  <c r="DR172" i="24"/>
  <c r="DS172" i="24"/>
  <c r="DA173" i="24"/>
  <c r="DB173" i="24"/>
  <c r="DC173" i="24"/>
  <c r="DE173" i="24"/>
  <c r="DF173" i="24"/>
  <c r="DG173" i="24"/>
  <c r="DI173" i="24"/>
  <c r="DJ173" i="24"/>
  <c r="DK173" i="24"/>
  <c r="DM173" i="24"/>
  <c r="DN173" i="24"/>
  <c r="DO173" i="24"/>
  <c r="DQ173" i="24"/>
  <c r="DR173" i="24"/>
  <c r="DS173" i="24"/>
  <c r="DA174" i="24"/>
  <c r="DB174" i="24"/>
  <c r="DC174" i="24"/>
  <c r="DE174" i="24"/>
  <c r="DF174" i="24"/>
  <c r="DG174" i="24"/>
  <c r="DI174" i="24"/>
  <c r="DJ174" i="24"/>
  <c r="DK174" i="24"/>
  <c r="DM174" i="24"/>
  <c r="DN174" i="24"/>
  <c r="DO174" i="24"/>
  <c r="DQ174" i="24"/>
  <c r="DR174" i="24"/>
  <c r="DS174" i="24"/>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13" i="8"/>
  <c r="M62" i="6"/>
  <c r="N62" i="6"/>
  <c r="O62" i="6"/>
  <c r="Q62" i="6"/>
  <c r="R62" i="6"/>
  <c r="S62" i="6"/>
  <c r="U62" i="6"/>
  <c r="V62" i="6"/>
  <c r="W62" i="6"/>
  <c r="M63" i="6"/>
  <c r="N63" i="6"/>
  <c r="O63" i="6"/>
  <c r="Q63" i="6"/>
  <c r="R63" i="6"/>
  <c r="S63" i="6"/>
  <c r="U63" i="6"/>
  <c r="V63" i="6"/>
  <c r="W63" i="6"/>
  <c r="M64" i="6"/>
  <c r="N64" i="6"/>
  <c r="O64" i="6"/>
  <c r="Q64" i="6"/>
  <c r="R64" i="6"/>
  <c r="S64" i="6"/>
  <c r="U64" i="6"/>
  <c r="V64" i="6"/>
  <c r="W64" i="6"/>
  <c r="M65" i="6"/>
  <c r="N65" i="6"/>
  <c r="O65" i="6"/>
  <c r="Q65" i="6"/>
  <c r="R65" i="6"/>
  <c r="S65" i="6"/>
  <c r="U65" i="6"/>
  <c r="V65" i="6"/>
  <c r="W65" i="6"/>
  <c r="M66" i="6"/>
  <c r="N66" i="6"/>
  <c r="O66" i="6"/>
  <c r="Q66" i="6"/>
  <c r="R66" i="6"/>
  <c r="S66" i="6"/>
  <c r="U66" i="6"/>
  <c r="V66" i="6"/>
  <c r="W66" i="6"/>
  <c r="M67" i="6"/>
  <c r="N67" i="6"/>
  <c r="O67" i="6"/>
  <c r="Q67" i="6"/>
  <c r="R67" i="6"/>
  <c r="S67" i="6"/>
  <c r="U67" i="6"/>
  <c r="V67" i="6"/>
  <c r="W67" i="6"/>
  <c r="M68" i="6"/>
  <c r="N68" i="6"/>
  <c r="O68" i="6"/>
  <c r="Q68" i="6"/>
  <c r="R68" i="6"/>
  <c r="S68" i="6"/>
  <c r="U68" i="6"/>
  <c r="V68" i="6"/>
  <c r="W68" i="6"/>
  <c r="M69" i="6"/>
  <c r="N69" i="6"/>
  <c r="O69" i="6"/>
  <c r="Q69" i="6"/>
  <c r="R69" i="6"/>
  <c r="S69" i="6"/>
  <c r="U69" i="6"/>
  <c r="V69" i="6"/>
  <c r="W69" i="6"/>
  <c r="M85" i="6"/>
  <c r="N85" i="6"/>
  <c r="O85" i="6"/>
  <c r="Q85" i="6"/>
  <c r="R85" i="6"/>
  <c r="S85" i="6"/>
  <c r="U85" i="6"/>
  <c r="V85" i="6"/>
  <c r="W85" i="6"/>
  <c r="M86" i="6"/>
  <c r="N86" i="6"/>
  <c r="O86" i="6"/>
  <c r="Q86" i="6"/>
  <c r="R86" i="6"/>
  <c r="S86" i="6"/>
  <c r="U86" i="6"/>
  <c r="V86" i="6"/>
  <c r="W86" i="6"/>
  <c r="M87" i="6"/>
  <c r="N87" i="6"/>
  <c r="O87" i="6"/>
  <c r="Q87" i="6"/>
  <c r="R87" i="6"/>
  <c r="S87" i="6"/>
  <c r="U87" i="6"/>
  <c r="V87" i="6"/>
  <c r="W87" i="6"/>
  <c r="M88" i="6"/>
  <c r="N88" i="6"/>
  <c r="O88" i="6"/>
  <c r="Q88" i="6"/>
  <c r="R88" i="6"/>
  <c r="S88" i="6"/>
  <c r="U88" i="6"/>
  <c r="V88" i="6"/>
  <c r="W88" i="6"/>
  <c r="M89" i="6"/>
  <c r="N89" i="6"/>
  <c r="O89" i="6"/>
  <c r="Q89" i="6"/>
  <c r="R89" i="6"/>
  <c r="S89" i="6"/>
  <c r="U89" i="6"/>
  <c r="V89" i="6"/>
  <c r="W89" i="6"/>
  <c r="M90" i="6"/>
  <c r="N90" i="6"/>
  <c r="O90" i="6"/>
  <c r="Q90" i="6"/>
  <c r="R90" i="6"/>
  <c r="S90" i="6"/>
  <c r="U90" i="6"/>
  <c r="V90" i="6"/>
  <c r="W90" i="6"/>
  <c r="M91" i="6"/>
  <c r="N91" i="6"/>
  <c r="O91" i="6"/>
  <c r="Q91" i="6"/>
  <c r="R91" i="6"/>
  <c r="S91" i="6"/>
  <c r="U91" i="6"/>
  <c r="V91" i="6"/>
  <c r="W91" i="6"/>
  <c r="M92" i="6"/>
  <c r="N92" i="6"/>
  <c r="O92" i="6"/>
  <c r="Q92" i="6"/>
  <c r="R92" i="6"/>
  <c r="S92" i="6"/>
  <c r="U92" i="6"/>
  <c r="V92" i="6"/>
  <c r="W92" i="6"/>
  <c r="M145" i="6"/>
  <c r="N145" i="6"/>
  <c r="O145" i="6"/>
  <c r="Q145" i="6"/>
  <c r="R145" i="6"/>
  <c r="S145" i="6"/>
  <c r="U145" i="6"/>
  <c r="V145" i="6"/>
  <c r="W145" i="6"/>
  <c r="M146" i="6"/>
  <c r="N146" i="6"/>
  <c r="O146" i="6"/>
  <c r="Q146" i="6"/>
  <c r="R146" i="6"/>
  <c r="S146" i="6"/>
  <c r="U146" i="6"/>
  <c r="V146" i="6"/>
  <c r="W146" i="6"/>
  <c r="M147" i="6"/>
  <c r="N147" i="6"/>
  <c r="O147" i="6"/>
  <c r="Q147" i="6"/>
  <c r="R147" i="6"/>
  <c r="S147" i="6"/>
  <c r="U147" i="6"/>
  <c r="V147" i="6"/>
  <c r="W147" i="6"/>
  <c r="M148" i="6"/>
  <c r="N148" i="6"/>
  <c r="O148" i="6"/>
  <c r="Q148" i="6"/>
  <c r="R148" i="6"/>
  <c r="S148" i="6"/>
  <c r="U148" i="6"/>
  <c r="V148" i="6"/>
  <c r="W148" i="6"/>
  <c r="M149" i="6"/>
  <c r="N149" i="6"/>
  <c r="O149" i="6"/>
  <c r="Q149" i="6"/>
  <c r="R149" i="6"/>
  <c r="S149" i="6"/>
  <c r="U149" i="6"/>
  <c r="V149" i="6"/>
  <c r="W149" i="6"/>
  <c r="M150" i="6"/>
  <c r="N150" i="6"/>
  <c r="O150" i="6"/>
  <c r="Q150" i="6"/>
  <c r="R150" i="6"/>
  <c r="S150" i="6"/>
  <c r="U150" i="6"/>
  <c r="V150" i="6"/>
  <c r="W150" i="6"/>
  <c r="M151" i="6"/>
  <c r="N151" i="6"/>
  <c r="O151" i="6"/>
  <c r="Q151" i="6"/>
  <c r="R151" i="6"/>
  <c r="S151" i="6"/>
  <c r="U151" i="6"/>
  <c r="V151" i="6"/>
  <c r="W151" i="6"/>
  <c r="M152" i="6"/>
  <c r="N152" i="6"/>
  <c r="O152" i="6"/>
  <c r="Q152" i="6"/>
  <c r="R152" i="6"/>
  <c r="S152" i="6"/>
  <c r="U152" i="6"/>
  <c r="V152" i="6"/>
  <c r="W152" i="6"/>
  <c r="M153" i="6"/>
  <c r="N153" i="6"/>
  <c r="O153" i="6"/>
  <c r="Q153" i="6"/>
  <c r="R153" i="6"/>
  <c r="S153" i="6"/>
  <c r="U153" i="6"/>
  <c r="V153" i="6"/>
  <c r="W153" i="6"/>
  <c r="M154" i="6"/>
  <c r="N154" i="6"/>
  <c r="O154" i="6"/>
  <c r="Q154" i="6"/>
  <c r="R154" i="6"/>
  <c r="S154" i="6"/>
  <c r="U154" i="6"/>
  <c r="V154" i="6"/>
  <c r="W154" i="6"/>
  <c r="M155" i="6"/>
  <c r="N155" i="6"/>
  <c r="O155" i="6"/>
  <c r="Q155" i="6"/>
  <c r="R155" i="6"/>
  <c r="S155" i="6"/>
  <c r="U155" i="6"/>
  <c r="V155" i="6"/>
  <c r="W155" i="6"/>
  <c r="M171" i="6"/>
  <c r="N171" i="6"/>
  <c r="O171" i="6"/>
  <c r="Q171" i="6"/>
  <c r="R171" i="6"/>
  <c r="S171" i="6"/>
  <c r="U171" i="6"/>
  <c r="V171" i="6"/>
  <c r="W171" i="6"/>
  <c r="M172" i="6"/>
  <c r="N172" i="6"/>
  <c r="O172" i="6"/>
  <c r="Q172" i="6"/>
  <c r="R172" i="6"/>
  <c r="S172" i="6"/>
  <c r="U172" i="6"/>
  <c r="V172" i="6"/>
  <c r="W172" i="6"/>
  <c r="M173" i="6"/>
  <c r="N173" i="6"/>
  <c r="O173" i="6"/>
  <c r="Q173" i="6"/>
  <c r="R173" i="6"/>
  <c r="S173" i="6"/>
  <c r="U173" i="6"/>
  <c r="V173" i="6"/>
  <c r="W173" i="6"/>
  <c r="M174" i="6"/>
  <c r="N174" i="6"/>
  <c r="O174" i="6"/>
  <c r="Q174" i="6"/>
  <c r="R174" i="6"/>
  <c r="S174" i="6"/>
  <c r="U174" i="6"/>
  <c r="V174" i="6"/>
  <c r="W174" i="6"/>
  <c r="M175" i="6"/>
  <c r="N175" i="6"/>
  <c r="O175" i="6"/>
  <c r="Q175" i="6"/>
  <c r="R175" i="6"/>
  <c r="S175" i="6"/>
  <c r="U175" i="6"/>
  <c r="V175" i="6"/>
  <c r="W175" i="6"/>
  <c r="M176" i="6"/>
  <c r="N176" i="6"/>
  <c r="O176" i="6"/>
  <c r="Q176" i="6"/>
  <c r="R176" i="6"/>
  <c r="S176" i="6"/>
  <c r="U176" i="6"/>
  <c r="V176" i="6"/>
  <c r="W176" i="6"/>
  <c r="M177" i="6"/>
  <c r="N177" i="6"/>
  <c r="O177" i="6"/>
  <c r="Q177" i="6"/>
  <c r="R177" i="6"/>
  <c r="S177" i="6"/>
  <c r="U177" i="6"/>
  <c r="V177" i="6"/>
  <c r="W177" i="6"/>
  <c r="M178" i="6"/>
  <c r="N178" i="6"/>
  <c r="O178" i="6"/>
  <c r="Q178" i="6"/>
  <c r="R178" i="6"/>
  <c r="S178" i="6"/>
  <c r="U178" i="6"/>
  <c r="V178" i="6"/>
  <c r="W178" i="6"/>
  <c r="M183" i="6"/>
  <c r="N183" i="6"/>
  <c r="O183" i="6"/>
  <c r="Q183" i="6"/>
  <c r="R183" i="6"/>
  <c r="S183" i="6"/>
  <c r="U183" i="6"/>
  <c r="V183" i="6"/>
  <c r="W183" i="6"/>
  <c r="M184" i="6"/>
  <c r="N184" i="6"/>
  <c r="O184" i="6"/>
  <c r="Q184" i="6"/>
  <c r="R184" i="6"/>
  <c r="S184" i="6"/>
  <c r="U184" i="6"/>
  <c r="V184" i="6"/>
  <c r="W184" i="6"/>
  <c r="M185" i="6"/>
  <c r="N185" i="6"/>
  <c r="O185" i="6"/>
  <c r="Q185" i="6"/>
  <c r="R185" i="6"/>
  <c r="S185" i="6"/>
  <c r="U185" i="6"/>
  <c r="V185" i="6"/>
  <c r="W185" i="6"/>
  <c r="M186" i="6"/>
  <c r="N186" i="6"/>
  <c r="O186" i="6"/>
  <c r="Q186" i="6"/>
  <c r="R186" i="6"/>
  <c r="S186" i="6"/>
  <c r="U186" i="6"/>
  <c r="V186" i="6"/>
  <c r="W186" i="6"/>
  <c r="M187" i="6"/>
  <c r="N187" i="6"/>
  <c r="O187" i="6"/>
  <c r="Q187" i="6"/>
  <c r="R187" i="6"/>
  <c r="S187" i="6"/>
  <c r="U187" i="6"/>
  <c r="V187" i="6"/>
  <c r="W187" i="6"/>
  <c r="M188" i="6"/>
  <c r="N188" i="6"/>
  <c r="O188" i="6"/>
  <c r="Q188" i="6"/>
  <c r="R188" i="6"/>
  <c r="S188" i="6"/>
  <c r="U188" i="6"/>
  <c r="V188" i="6"/>
  <c r="W188" i="6"/>
  <c r="M189" i="6"/>
  <c r="N189" i="6"/>
  <c r="O189" i="6"/>
  <c r="Q189" i="6"/>
  <c r="R189" i="6"/>
  <c r="S189" i="6"/>
  <c r="U189" i="6"/>
  <c r="V189" i="6"/>
  <c r="W189" i="6"/>
  <c r="M190" i="6"/>
  <c r="N190" i="6"/>
  <c r="O190" i="6"/>
  <c r="Q190" i="6"/>
  <c r="R190" i="6"/>
  <c r="S190" i="6"/>
  <c r="U190" i="6"/>
  <c r="V190" i="6"/>
  <c r="W190" i="6"/>
  <c r="M191" i="6"/>
  <c r="N191" i="6"/>
  <c r="O191" i="6"/>
  <c r="Q191" i="6"/>
  <c r="R191" i="6"/>
  <c r="S191" i="6"/>
  <c r="U191" i="6"/>
  <c r="V191" i="6"/>
  <c r="W191" i="6"/>
  <c r="I59" i="22" l="1"/>
  <c r="L31" i="13"/>
  <c r="K167" i="9"/>
  <c r="K162" i="9"/>
  <c r="K157" i="9"/>
  <c r="K152" i="9"/>
  <c r="K147" i="9"/>
  <c r="X274" i="6"/>
  <c r="V274" i="6"/>
  <c r="U274" i="6"/>
  <c r="T274" i="6"/>
  <c r="R274" i="6"/>
  <c r="Q274" i="6"/>
  <c r="P274" i="6"/>
  <c r="N274" i="6"/>
  <c r="M274" i="6"/>
  <c r="X273" i="6"/>
  <c r="V273" i="6"/>
  <c r="U273" i="6"/>
  <c r="T273" i="6"/>
  <c r="R273" i="6"/>
  <c r="Q273" i="6"/>
  <c r="P273" i="6"/>
  <c r="N273" i="6"/>
  <c r="M273" i="6"/>
  <c r="X272" i="6"/>
  <c r="V272" i="6"/>
  <c r="U272" i="6"/>
  <c r="T272" i="6"/>
  <c r="R272" i="6"/>
  <c r="Q272" i="6"/>
  <c r="P272" i="6"/>
  <c r="N272" i="6"/>
  <c r="M272" i="6"/>
  <c r="X271" i="6"/>
  <c r="V271" i="6"/>
  <c r="U271" i="6"/>
  <c r="T271" i="6"/>
  <c r="R271" i="6"/>
  <c r="Q271" i="6"/>
  <c r="P271" i="6"/>
  <c r="N271" i="6"/>
  <c r="M271" i="6"/>
  <c r="X270" i="6"/>
  <c r="V270" i="6"/>
  <c r="U270" i="6"/>
  <c r="T270" i="6"/>
  <c r="R270" i="6"/>
  <c r="Q270" i="6"/>
  <c r="P270" i="6"/>
  <c r="N270" i="6"/>
  <c r="M270" i="6"/>
  <c r="X269" i="6"/>
  <c r="V269" i="6"/>
  <c r="U269" i="6"/>
  <c r="T269" i="6"/>
  <c r="R269" i="6"/>
  <c r="Q269" i="6"/>
  <c r="P269" i="6"/>
  <c r="N269" i="6"/>
  <c r="M269" i="6"/>
  <c r="X268" i="6"/>
  <c r="V268" i="6"/>
  <c r="U268" i="6"/>
  <c r="T268" i="6"/>
  <c r="R268" i="6"/>
  <c r="Q268" i="6"/>
  <c r="P268" i="6"/>
  <c r="N268" i="6"/>
  <c r="M268" i="6"/>
  <c r="X267" i="6"/>
  <c r="V267" i="6"/>
  <c r="U267" i="6"/>
  <c r="T267" i="6"/>
  <c r="R267" i="6"/>
  <c r="Q267" i="6"/>
  <c r="P267" i="6"/>
  <c r="N267" i="6"/>
  <c r="M267" i="6"/>
  <c r="X266" i="6"/>
  <c r="V266" i="6"/>
  <c r="U266" i="6"/>
  <c r="T266" i="6"/>
  <c r="R266" i="6"/>
  <c r="Q266" i="6"/>
  <c r="P266" i="6"/>
  <c r="N266" i="6"/>
  <c r="M266" i="6"/>
  <c r="X265" i="6"/>
  <c r="V265" i="6"/>
  <c r="U265" i="6"/>
  <c r="T265" i="6"/>
  <c r="R265" i="6"/>
  <c r="Q265" i="6"/>
  <c r="P265" i="6"/>
  <c r="N265" i="6"/>
  <c r="M265" i="6"/>
  <c r="X264" i="6"/>
  <c r="V264" i="6"/>
  <c r="U264" i="6"/>
  <c r="T264" i="6"/>
  <c r="R264" i="6"/>
  <c r="Q264" i="6"/>
  <c r="P264" i="6"/>
  <c r="N264" i="6"/>
  <c r="M264" i="6"/>
  <c r="X263" i="6"/>
  <c r="V263" i="6"/>
  <c r="U263" i="6"/>
  <c r="T263" i="6"/>
  <c r="R263" i="6"/>
  <c r="Q263" i="6"/>
  <c r="P263" i="6"/>
  <c r="N263" i="6"/>
  <c r="M263" i="6"/>
  <c r="X262" i="6"/>
  <c r="V262" i="6"/>
  <c r="U262" i="6"/>
  <c r="T262" i="6"/>
  <c r="R262" i="6"/>
  <c r="Q262" i="6"/>
  <c r="P262" i="6"/>
  <c r="N262" i="6"/>
  <c r="M262" i="6"/>
  <c r="X261" i="6"/>
  <c r="V261" i="6"/>
  <c r="U261" i="6"/>
  <c r="T261" i="6"/>
  <c r="R261" i="6"/>
  <c r="Q261" i="6"/>
  <c r="P261" i="6"/>
  <c r="N261" i="6"/>
  <c r="M261" i="6"/>
  <c r="X260" i="6"/>
  <c r="V260" i="6"/>
  <c r="U260" i="6"/>
  <c r="T260" i="6"/>
  <c r="R260" i="6"/>
  <c r="Q260" i="6"/>
  <c r="P260" i="6"/>
  <c r="N260" i="6"/>
  <c r="M260" i="6"/>
  <c r="X259" i="6"/>
  <c r="V259" i="6"/>
  <c r="U259" i="6"/>
  <c r="T259" i="6"/>
  <c r="R259" i="6"/>
  <c r="Q259" i="6"/>
  <c r="P259" i="6"/>
  <c r="N259" i="6"/>
  <c r="M259" i="6"/>
  <c r="X258" i="6"/>
  <c r="V258" i="6"/>
  <c r="U258" i="6"/>
  <c r="T258" i="6"/>
  <c r="R258" i="6"/>
  <c r="Q258" i="6"/>
  <c r="P258" i="6"/>
  <c r="N258" i="6"/>
  <c r="M258" i="6"/>
  <c r="X257" i="6"/>
  <c r="V257" i="6"/>
  <c r="U257" i="6"/>
  <c r="T257" i="6"/>
  <c r="R257" i="6"/>
  <c r="Q257" i="6"/>
  <c r="P257" i="6"/>
  <c r="N257" i="6"/>
  <c r="M257" i="6"/>
  <c r="X256" i="6"/>
  <c r="V256" i="6"/>
  <c r="U256" i="6"/>
  <c r="T256" i="6"/>
  <c r="R256" i="6"/>
  <c r="Q256" i="6"/>
  <c r="P256" i="6"/>
  <c r="N256" i="6"/>
  <c r="M256" i="6"/>
  <c r="X255" i="6"/>
  <c r="V255" i="6"/>
  <c r="U255" i="6"/>
  <c r="T255" i="6"/>
  <c r="R255" i="6"/>
  <c r="Q255" i="6"/>
  <c r="P255" i="6"/>
  <c r="N255" i="6"/>
  <c r="M255" i="6"/>
  <c r="M235" i="6"/>
  <c r="N235" i="6"/>
  <c r="P235" i="6"/>
  <c r="Q235" i="6"/>
  <c r="R235" i="6"/>
  <c r="T235" i="6"/>
  <c r="U235" i="6"/>
  <c r="V235" i="6"/>
  <c r="X235" i="6"/>
  <c r="M236" i="6"/>
  <c r="N236" i="6"/>
  <c r="P236" i="6"/>
  <c r="Q236" i="6"/>
  <c r="R236" i="6"/>
  <c r="T236" i="6"/>
  <c r="U236" i="6"/>
  <c r="V236" i="6"/>
  <c r="X236" i="6"/>
  <c r="M237" i="6"/>
  <c r="N237" i="6"/>
  <c r="P237" i="6"/>
  <c r="Q237" i="6"/>
  <c r="R237" i="6"/>
  <c r="T237" i="6"/>
  <c r="U237" i="6"/>
  <c r="V237" i="6"/>
  <c r="X237" i="6"/>
  <c r="M238" i="6"/>
  <c r="N238" i="6"/>
  <c r="P238" i="6"/>
  <c r="Q238" i="6"/>
  <c r="R238" i="6"/>
  <c r="T238" i="6"/>
  <c r="U238" i="6"/>
  <c r="V238" i="6"/>
  <c r="X238" i="6"/>
  <c r="M239" i="6"/>
  <c r="N239" i="6"/>
  <c r="P239" i="6"/>
  <c r="Q239" i="6"/>
  <c r="R239" i="6"/>
  <c r="T239" i="6"/>
  <c r="U239" i="6"/>
  <c r="V239" i="6"/>
  <c r="X239" i="6"/>
  <c r="M240" i="6"/>
  <c r="N240" i="6"/>
  <c r="P240" i="6"/>
  <c r="Q240" i="6"/>
  <c r="R240" i="6"/>
  <c r="T240" i="6"/>
  <c r="U240" i="6"/>
  <c r="V240" i="6"/>
  <c r="X240" i="6"/>
  <c r="M241" i="6"/>
  <c r="N241" i="6"/>
  <c r="P241" i="6"/>
  <c r="Q241" i="6"/>
  <c r="R241" i="6"/>
  <c r="T241" i="6"/>
  <c r="U241" i="6"/>
  <c r="V241" i="6"/>
  <c r="X241" i="6"/>
  <c r="M242" i="6"/>
  <c r="N242" i="6"/>
  <c r="P242" i="6"/>
  <c r="Q242" i="6"/>
  <c r="R242" i="6"/>
  <c r="T242" i="6"/>
  <c r="U242" i="6"/>
  <c r="V242" i="6"/>
  <c r="X242" i="6"/>
  <c r="M243" i="6"/>
  <c r="N243" i="6"/>
  <c r="P243" i="6"/>
  <c r="Q243" i="6"/>
  <c r="R243" i="6"/>
  <c r="T243" i="6"/>
  <c r="U243" i="6"/>
  <c r="V243" i="6"/>
  <c r="X243" i="6"/>
  <c r="M244" i="6"/>
  <c r="N244" i="6"/>
  <c r="P244" i="6"/>
  <c r="Q244" i="6"/>
  <c r="R244" i="6"/>
  <c r="T244" i="6"/>
  <c r="U244" i="6"/>
  <c r="V244" i="6"/>
  <c r="X244" i="6"/>
  <c r="M245" i="6"/>
  <c r="N245" i="6"/>
  <c r="P245" i="6"/>
  <c r="Q245" i="6"/>
  <c r="R245" i="6"/>
  <c r="T245" i="6"/>
  <c r="U245" i="6"/>
  <c r="V245" i="6"/>
  <c r="X245" i="6"/>
  <c r="M246" i="6"/>
  <c r="N246" i="6"/>
  <c r="P246" i="6"/>
  <c r="Q246" i="6"/>
  <c r="R246" i="6"/>
  <c r="T246" i="6"/>
  <c r="U246" i="6"/>
  <c r="V246" i="6"/>
  <c r="X246" i="6"/>
  <c r="M247" i="6"/>
  <c r="N247" i="6"/>
  <c r="P247" i="6"/>
  <c r="Q247" i="6"/>
  <c r="R247" i="6"/>
  <c r="T247" i="6"/>
  <c r="U247" i="6"/>
  <c r="V247" i="6"/>
  <c r="X247" i="6"/>
  <c r="M248" i="6"/>
  <c r="N248" i="6"/>
  <c r="P248" i="6"/>
  <c r="Q248" i="6"/>
  <c r="R248" i="6"/>
  <c r="T248" i="6"/>
  <c r="U248" i="6"/>
  <c r="V248" i="6"/>
  <c r="X248" i="6"/>
  <c r="M249" i="6"/>
  <c r="N249" i="6"/>
  <c r="P249" i="6"/>
  <c r="Q249" i="6"/>
  <c r="R249" i="6"/>
  <c r="T249" i="6"/>
  <c r="U249" i="6"/>
  <c r="V249" i="6"/>
  <c r="X249" i="6"/>
  <c r="M250" i="6"/>
  <c r="N250" i="6"/>
  <c r="P250" i="6"/>
  <c r="Q250" i="6"/>
  <c r="R250" i="6"/>
  <c r="T250" i="6"/>
  <c r="U250" i="6"/>
  <c r="V250" i="6"/>
  <c r="X250" i="6"/>
  <c r="M251" i="6"/>
  <c r="N251" i="6"/>
  <c r="P251" i="6"/>
  <c r="Q251" i="6"/>
  <c r="R251" i="6"/>
  <c r="T251" i="6"/>
  <c r="U251" i="6"/>
  <c r="V251" i="6"/>
  <c r="X251" i="6"/>
  <c r="M252" i="6"/>
  <c r="N252" i="6"/>
  <c r="P252" i="6"/>
  <c r="Q252" i="6"/>
  <c r="R252" i="6"/>
  <c r="T252" i="6"/>
  <c r="U252" i="6"/>
  <c r="V252" i="6"/>
  <c r="X252" i="6"/>
  <c r="M253" i="6"/>
  <c r="N253" i="6"/>
  <c r="P253" i="6"/>
  <c r="Q253" i="6"/>
  <c r="R253" i="6"/>
  <c r="T253" i="6"/>
  <c r="U253" i="6"/>
  <c r="V253" i="6"/>
  <c r="X253" i="6"/>
  <c r="X234" i="6"/>
  <c r="V234" i="6"/>
  <c r="U234" i="6"/>
  <c r="T234" i="6"/>
  <c r="R234" i="6"/>
  <c r="Q234" i="6"/>
  <c r="P234" i="6"/>
  <c r="N234" i="6"/>
  <c r="M234" i="6"/>
  <c r="M194" i="6"/>
  <c r="N194" i="6"/>
  <c r="P194" i="6"/>
  <c r="Q194" i="6"/>
  <c r="R194" i="6"/>
  <c r="T194" i="6"/>
  <c r="U194" i="6"/>
  <c r="V194" i="6"/>
  <c r="X194" i="6"/>
  <c r="M195" i="6"/>
  <c r="N195" i="6"/>
  <c r="P195" i="6"/>
  <c r="Q195" i="6"/>
  <c r="R195" i="6"/>
  <c r="T195" i="6"/>
  <c r="U195" i="6"/>
  <c r="V195" i="6"/>
  <c r="X195" i="6"/>
  <c r="M196" i="6"/>
  <c r="N196" i="6"/>
  <c r="P196" i="6"/>
  <c r="Q196" i="6"/>
  <c r="R196" i="6"/>
  <c r="T196" i="6"/>
  <c r="U196" i="6"/>
  <c r="V196" i="6"/>
  <c r="X196" i="6"/>
  <c r="M197" i="6"/>
  <c r="N197" i="6"/>
  <c r="P197" i="6"/>
  <c r="Q197" i="6"/>
  <c r="R197" i="6"/>
  <c r="T197" i="6"/>
  <c r="U197" i="6"/>
  <c r="V197" i="6"/>
  <c r="X197" i="6"/>
  <c r="M198" i="6"/>
  <c r="N198" i="6"/>
  <c r="P198" i="6"/>
  <c r="Q198" i="6"/>
  <c r="R198" i="6"/>
  <c r="T198" i="6"/>
  <c r="U198" i="6"/>
  <c r="V198" i="6"/>
  <c r="X198" i="6"/>
  <c r="M199" i="6"/>
  <c r="N199" i="6"/>
  <c r="P199" i="6"/>
  <c r="Q199" i="6"/>
  <c r="R199" i="6"/>
  <c r="T199" i="6"/>
  <c r="U199" i="6"/>
  <c r="V199" i="6"/>
  <c r="X199" i="6"/>
  <c r="M200" i="6"/>
  <c r="N200" i="6"/>
  <c r="P200" i="6"/>
  <c r="Q200" i="6"/>
  <c r="R200" i="6"/>
  <c r="T200" i="6"/>
  <c r="U200" i="6"/>
  <c r="V200" i="6"/>
  <c r="X200" i="6"/>
  <c r="M201" i="6"/>
  <c r="N201" i="6"/>
  <c r="P201" i="6"/>
  <c r="Q201" i="6"/>
  <c r="R201" i="6"/>
  <c r="T201" i="6"/>
  <c r="U201" i="6"/>
  <c r="V201" i="6"/>
  <c r="X201" i="6"/>
  <c r="M202" i="6"/>
  <c r="N202" i="6"/>
  <c r="P202" i="6"/>
  <c r="Q202" i="6"/>
  <c r="R202" i="6"/>
  <c r="T202" i="6"/>
  <c r="U202" i="6"/>
  <c r="V202" i="6"/>
  <c r="X202" i="6"/>
  <c r="M203" i="6"/>
  <c r="N203" i="6"/>
  <c r="P203" i="6"/>
  <c r="Q203" i="6"/>
  <c r="R203" i="6"/>
  <c r="T203" i="6"/>
  <c r="U203" i="6"/>
  <c r="V203" i="6"/>
  <c r="X203" i="6"/>
  <c r="M204" i="6"/>
  <c r="N204" i="6"/>
  <c r="P204" i="6"/>
  <c r="Q204" i="6"/>
  <c r="R204" i="6"/>
  <c r="T204" i="6"/>
  <c r="U204" i="6"/>
  <c r="V204" i="6"/>
  <c r="X204" i="6"/>
  <c r="M205" i="6"/>
  <c r="N205" i="6"/>
  <c r="P205" i="6"/>
  <c r="Q205" i="6"/>
  <c r="R205" i="6"/>
  <c r="T205" i="6"/>
  <c r="U205" i="6"/>
  <c r="V205" i="6"/>
  <c r="X205" i="6"/>
  <c r="M206" i="6"/>
  <c r="N206" i="6"/>
  <c r="P206" i="6"/>
  <c r="Q206" i="6"/>
  <c r="R206" i="6"/>
  <c r="T206" i="6"/>
  <c r="U206" i="6"/>
  <c r="V206" i="6"/>
  <c r="X206" i="6"/>
  <c r="M207" i="6"/>
  <c r="N207" i="6"/>
  <c r="P207" i="6"/>
  <c r="Q207" i="6"/>
  <c r="R207" i="6"/>
  <c r="T207" i="6"/>
  <c r="U207" i="6"/>
  <c r="V207" i="6"/>
  <c r="X207" i="6"/>
  <c r="M208" i="6"/>
  <c r="N208" i="6"/>
  <c r="P208" i="6"/>
  <c r="Q208" i="6"/>
  <c r="R208" i="6"/>
  <c r="T208" i="6"/>
  <c r="U208" i="6"/>
  <c r="V208" i="6"/>
  <c r="X208" i="6"/>
  <c r="M209" i="6"/>
  <c r="N209" i="6"/>
  <c r="P209" i="6"/>
  <c r="Q209" i="6"/>
  <c r="R209" i="6"/>
  <c r="T209" i="6"/>
  <c r="U209" i="6"/>
  <c r="V209" i="6"/>
  <c r="X209" i="6"/>
  <c r="M210" i="6"/>
  <c r="N210" i="6"/>
  <c r="P210" i="6"/>
  <c r="Q210" i="6"/>
  <c r="R210" i="6"/>
  <c r="T210" i="6"/>
  <c r="U210" i="6"/>
  <c r="V210" i="6"/>
  <c r="X210" i="6"/>
  <c r="M211" i="6"/>
  <c r="N211" i="6"/>
  <c r="P211" i="6"/>
  <c r="Q211" i="6"/>
  <c r="R211" i="6"/>
  <c r="T211" i="6"/>
  <c r="U211" i="6"/>
  <c r="V211" i="6"/>
  <c r="X211" i="6"/>
  <c r="M212" i="6"/>
  <c r="N212" i="6"/>
  <c r="P212" i="6"/>
  <c r="Q212" i="6"/>
  <c r="R212" i="6"/>
  <c r="T212" i="6"/>
  <c r="U212" i="6"/>
  <c r="V212" i="6"/>
  <c r="X212" i="6"/>
  <c r="M213" i="6"/>
  <c r="N213" i="6"/>
  <c r="P213" i="6"/>
  <c r="Q213" i="6"/>
  <c r="R213" i="6"/>
  <c r="T213" i="6"/>
  <c r="U213" i="6"/>
  <c r="V213" i="6"/>
  <c r="X213" i="6"/>
  <c r="M214" i="6"/>
  <c r="N214" i="6"/>
  <c r="P214" i="6"/>
  <c r="Q214" i="6"/>
  <c r="R214" i="6"/>
  <c r="T214" i="6"/>
  <c r="U214" i="6"/>
  <c r="V214" i="6"/>
  <c r="X214" i="6"/>
  <c r="M215" i="6"/>
  <c r="N215" i="6"/>
  <c r="P215" i="6"/>
  <c r="Q215" i="6"/>
  <c r="R215" i="6"/>
  <c r="T215" i="6"/>
  <c r="U215" i="6"/>
  <c r="V215" i="6"/>
  <c r="X215" i="6"/>
  <c r="M216" i="6"/>
  <c r="N216" i="6"/>
  <c r="P216" i="6"/>
  <c r="Q216" i="6"/>
  <c r="R216" i="6"/>
  <c r="T216" i="6"/>
  <c r="U216" i="6"/>
  <c r="V216" i="6"/>
  <c r="X216" i="6"/>
  <c r="M217" i="6"/>
  <c r="N217" i="6"/>
  <c r="P217" i="6"/>
  <c r="Q217" i="6"/>
  <c r="R217" i="6"/>
  <c r="T217" i="6"/>
  <c r="U217" i="6"/>
  <c r="V217" i="6"/>
  <c r="X217" i="6"/>
  <c r="M218" i="6"/>
  <c r="N218" i="6"/>
  <c r="P218" i="6"/>
  <c r="Q218" i="6"/>
  <c r="R218" i="6"/>
  <c r="T218" i="6"/>
  <c r="U218" i="6"/>
  <c r="V218" i="6"/>
  <c r="X218" i="6"/>
  <c r="M219" i="6"/>
  <c r="N219" i="6"/>
  <c r="P219" i="6"/>
  <c r="Q219" i="6"/>
  <c r="R219" i="6"/>
  <c r="T219" i="6"/>
  <c r="U219" i="6"/>
  <c r="V219" i="6"/>
  <c r="X219" i="6"/>
  <c r="M220" i="6"/>
  <c r="N220" i="6"/>
  <c r="P220" i="6"/>
  <c r="Q220" i="6"/>
  <c r="R220" i="6"/>
  <c r="T220" i="6"/>
  <c r="U220" i="6"/>
  <c r="V220" i="6"/>
  <c r="X220" i="6"/>
  <c r="M221" i="6"/>
  <c r="N221" i="6"/>
  <c r="P221" i="6"/>
  <c r="Q221" i="6"/>
  <c r="R221" i="6"/>
  <c r="T221" i="6"/>
  <c r="U221" i="6"/>
  <c r="V221" i="6"/>
  <c r="X221" i="6"/>
  <c r="M222" i="6"/>
  <c r="N222" i="6"/>
  <c r="P222" i="6"/>
  <c r="Q222" i="6"/>
  <c r="R222" i="6"/>
  <c r="T222" i="6"/>
  <c r="U222" i="6"/>
  <c r="V222" i="6"/>
  <c r="X222" i="6"/>
  <c r="X193" i="6"/>
  <c r="T193" i="6"/>
  <c r="P193" i="6"/>
  <c r="M102" i="6"/>
  <c r="N102" i="6"/>
  <c r="O102" i="6"/>
  <c r="Q102" i="6"/>
  <c r="R102" i="6"/>
  <c r="S102" i="6"/>
  <c r="U102" i="6"/>
  <c r="V102" i="6"/>
  <c r="W102" i="6"/>
  <c r="M103" i="6"/>
  <c r="N103" i="6"/>
  <c r="O103" i="6"/>
  <c r="Q103" i="6"/>
  <c r="R103" i="6"/>
  <c r="S103" i="6"/>
  <c r="U103" i="6"/>
  <c r="V103" i="6"/>
  <c r="W103" i="6"/>
  <c r="M104" i="6"/>
  <c r="N104" i="6"/>
  <c r="O104" i="6"/>
  <c r="Q104" i="6"/>
  <c r="R104" i="6"/>
  <c r="S104" i="6"/>
  <c r="U104" i="6"/>
  <c r="V104" i="6"/>
  <c r="W104" i="6"/>
  <c r="M105" i="6"/>
  <c r="N105" i="6"/>
  <c r="O105" i="6"/>
  <c r="Q105" i="6"/>
  <c r="R105" i="6"/>
  <c r="S105" i="6"/>
  <c r="U105" i="6"/>
  <c r="V105" i="6"/>
  <c r="W105" i="6"/>
  <c r="M106" i="6"/>
  <c r="N106" i="6"/>
  <c r="O106" i="6"/>
  <c r="Q106" i="6"/>
  <c r="R106" i="6"/>
  <c r="S106" i="6"/>
  <c r="U106" i="6"/>
  <c r="V106" i="6"/>
  <c r="W106" i="6"/>
  <c r="M107" i="6"/>
  <c r="N107" i="6"/>
  <c r="O107" i="6"/>
  <c r="Q107" i="6"/>
  <c r="R107" i="6"/>
  <c r="S107" i="6"/>
  <c r="U107" i="6"/>
  <c r="V107" i="6"/>
  <c r="W107" i="6"/>
  <c r="M108" i="6"/>
  <c r="N108" i="6"/>
  <c r="O108" i="6"/>
  <c r="Q108" i="6"/>
  <c r="R108" i="6"/>
  <c r="S108" i="6"/>
  <c r="U108" i="6"/>
  <c r="V108" i="6"/>
  <c r="W108" i="6"/>
  <c r="M109" i="6"/>
  <c r="N109" i="6"/>
  <c r="O109" i="6"/>
  <c r="Q109" i="6"/>
  <c r="R109" i="6"/>
  <c r="S109" i="6"/>
  <c r="U109" i="6"/>
  <c r="V109" i="6"/>
  <c r="W109" i="6"/>
  <c r="M110" i="6"/>
  <c r="N110" i="6"/>
  <c r="O110" i="6"/>
  <c r="Q110" i="6"/>
  <c r="R110" i="6"/>
  <c r="S110" i="6"/>
  <c r="U110" i="6"/>
  <c r="V110" i="6"/>
  <c r="W110" i="6"/>
  <c r="M111" i="6"/>
  <c r="N111" i="6"/>
  <c r="O111" i="6"/>
  <c r="Q111" i="6"/>
  <c r="R111" i="6"/>
  <c r="S111" i="6"/>
  <c r="U111" i="6"/>
  <c r="V111" i="6"/>
  <c r="W111" i="6"/>
  <c r="M112" i="6"/>
  <c r="N112" i="6"/>
  <c r="O112" i="6"/>
  <c r="Q112" i="6"/>
  <c r="R112" i="6"/>
  <c r="S112" i="6"/>
  <c r="U112" i="6"/>
  <c r="V112" i="6"/>
  <c r="W112" i="6"/>
  <c r="M113" i="6"/>
  <c r="N113" i="6"/>
  <c r="O113" i="6"/>
  <c r="Q113" i="6"/>
  <c r="R113" i="6"/>
  <c r="S113" i="6"/>
  <c r="U113" i="6"/>
  <c r="V113" i="6"/>
  <c r="W113" i="6"/>
  <c r="M114" i="6"/>
  <c r="N114" i="6"/>
  <c r="O114" i="6"/>
  <c r="Q114" i="6"/>
  <c r="R114" i="6"/>
  <c r="S114" i="6"/>
  <c r="U114" i="6"/>
  <c r="V114" i="6"/>
  <c r="W114" i="6"/>
  <c r="M115" i="6"/>
  <c r="N115" i="6"/>
  <c r="O115" i="6"/>
  <c r="Q115" i="6"/>
  <c r="R115" i="6"/>
  <c r="S115" i="6"/>
  <c r="U115" i="6"/>
  <c r="V115" i="6"/>
  <c r="W115" i="6"/>
  <c r="M116" i="6"/>
  <c r="N116" i="6"/>
  <c r="O116" i="6"/>
  <c r="Q116" i="6"/>
  <c r="R116" i="6"/>
  <c r="S116" i="6"/>
  <c r="U116" i="6"/>
  <c r="V116" i="6"/>
  <c r="W116" i="6"/>
  <c r="M117" i="6"/>
  <c r="N117" i="6"/>
  <c r="O117" i="6"/>
  <c r="Q117" i="6"/>
  <c r="R117" i="6"/>
  <c r="S117" i="6"/>
  <c r="U117" i="6"/>
  <c r="V117" i="6"/>
  <c r="W117" i="6"/>
  <c r="M118" i="6"/>
  <c r="N118" i="6"/>
  <c r="O118" i="6"/>
  <c r="Q118" i="6"/>
  <c r="R118" i="6"/>
  <c r="S118" i="6"/>
  <c r="U118" i="6"/>
  <c r="V118" i="6"/>
  <c r="W118" i="6"/>
  <c r="M119" i="6"/>
  <c r="N119" i="6"/>
  <c r="O119" i="6"/>
  <c r="Q119" i="6"/>
  <c r="R119" i="6"/>
  <c r="S119" i="6"/>
  <c r="U119" i="6"/>
  <c r="V119" i="6"/>
  <c r="W119" i="6"/>
  <c r="M120" i="6"/>
  <c r="N120" i="6"/>
  <c r="O120" i="6"/>
  <c r="Q120" i="6"/>
  <c r="R120" i="6"/>
  <c r="S120" i="6"/>
  <c r="U120" i="6"/>
  <c r="V120" i="6"/>
  <c r="W120" i="6"/>
  <c r="M121" i="6"/>
  <c r="N121" i="6"/>
  <c r="O121" i="6"/>
  <c r="Q121" i="6"/>
  <c r="R121" i="6"/>
  <c r="S121" i="6"/>
  <c r="U121" i="6"/>
  <c r="V121" i="6"/>
  <c r="W121" i="6"/>
  <c r="M122" i="6"/>
  <c r="N122" i="6"/>
  <c r="O122" i="6"/>
  <c r="Q122" i="6"/>
  <c r="R122" i="6"/>
  <c r="S122" i="6"/>
  <c r="U122" i="6"/>
  <c r="V122" i="6"/>
  <c r="W122" i="6"/>
  <c r="M123" i="6"/>
  <c r="N123" i="6"/>
  <c r="O123" i="6"/>
  <c r="Q123" i="6"/>
  <c r="R123" i="6"/>
  <c r="S123" i="6"/>
  <c r="U123" i="6"/>
  <c r="V123" i="6"/>
  <c r="W123" i="6"/>
  <c r="M124" i="6"/>
  <c r="N124" i="6"/>
  <c r="O124" i="6"/>
  <c r="Q124" i="6"/>
  <c r="R124" i="6"/>
  <c r="S124" i="6"/>
  <c r="U124" i="6"/>
  <c r="V124" i="6"/>
  <c r="W124" i="6"/>
  <c r="M125" i="6"/>
  <c r="N125" i="6"/>
  <c r="O125" i="6"/>
  <c r="Q125" i="6"/>
  <c r="R125" i="6"/>
  <c r="S125" i="6"/>
  <c r="U125" i="6"/>
  <c r="V125" i="6"/>
  <c r="W125" i="6"/>
  <c r="M126" i="6"/>
  <c r="N126" i="6"/>
  <c r="O126" i="6"/>
  <c r="Q126" i="6"/>
  <c r="R126" i="6"/>
  <c r="S126" i="6"/>
  <c r="U126" i="6"/>
  <c r="V126" i="6"/>
  <c r="W126" i="6"/>
  <c r="M127" i="6"/>
  <c r="N127" i="6"/>
  <c r="O127" i="6"/>
  <c r="Q127" i="6"/>
  <c r="R127" i="6"/>
  <c r="S127" i="6"/>
  <c r="U127" i="6"/>
  <c r="V127" i="6"/>
  <c r="W127" i="6"/>
  <c r="M128" i="6"/>
  <c r="N128" i="6"/>
  <c r="O128" i="6"/>
  <c r="Q128" i="6"/>
  <c r="R128" i="6"/>
  <c r="S128" i="6"/>
  <c r="U128" i="6"/>
  <c r="V128" i="6"/>
  <c r="W128" i="6"/>
  <c r="M129" i="6"/>
  <c r="N129" i="6"/>
  <c r="O129" i="6"/>
  <c r="Q129" i="6"/>
  <c r="R129" i="6"/>
  <c r="S129" i="6"/>
  <c r="U129" i="6"/>
  <c r="V129" i="6"/>
  <c r="W129" i="6"/>
  <c r="F365" i="40"/>
  <c r="F364" i="40"/>
  <c r="F363" i="40"/>
  <c r="F362" i="40"/>
  <c r="F361" i="40"/>
  <c r="F360" i="40"/>
  <c r="F359" i="40"/>
  <c r="F358" i="40"/>
  <c r="F357" i="40"/>
  <c r="F356" i="40"/>
  <c r="F355" i="40"/>
  <c r="F354" i="40"/>
  <c r="F353" i="40"/>
  <c r="F352" i="40"/>
  <c r="F351" i="40"/>
  <c r="F350" i="40"/>
  <c r="F349" i="40"/>
  <c r="F348" i="40"/>
  <c r="F347" i="40"/>
  <c r="F346" i="40"/>
  <c r="F345" i="40"/>
  <c r="F344" i="40"/>
  <c r="F343" i="40"/>
  <c r="F342" i="40"/>
  <c r="F374" i="40"/>
  <c r="F373" i="40"/>
  <c r="F372" i="40"/>
  <c r="F371" i="40"/>
  <c r="F370" i="40"/>
  <c r="F369" i="40"/>
  <c r="F368" i="40"/>
  <c r="F367" i="40"/>
  <c r="F366" i="40"/>
  <c r="F375" i="40"/>
  <c r="L393" i="40"/>
  <c r="F129" i="40"/>
  <c r="F128" i="40"/>
  <c r="F127" i="40"/>
  <c r="F126" i="40"/>
  <c r="F125" i="40"/>
  <c r="F124" i="40"/>
  <c r="F123" i="40"/>
  <c r="F122" i="40"/>
  <c r="F121" i="40"/>
  <c r="F120" i="40"/>
  <c r="F106" i="40"/>
  <c r="F105" i="40"/>
  <c r="F104" i="40"/>
  <c r="F103" i="40"/>
  <c r="F102" i="40"/>
  <c r="F101" i="40"/>
  <c r="F112" i="40"/>
  <c r="F111" i="40"/>
  <c r="F110" i="40"/>
  <c r="F109" i="40"/>
  <c r="F108" i="40"/>
  <c r="F107" i="40"/>
  <c r="F118" i="40"/>
  <c r="F117" i="40"/>
  <c r="F116" i="40"/>
  <c r="F115" i="40"/>
  <c r="F114" i="40"/>
  <c r="F113" i="40"/>
  <c r="F134" i="40"/>
  <c r="F133" i="40"/>
  <c r="F132" i="40"/>
  <c r="F131" i="40"/>
  <c r="F130" i="40"/>
  <c r="F119" i="40"/>
  <c r="J86" i="40"/>
  <c r="J85" i="40"/>
  <c r="J84" i="40"/>
  <c r="J83" i="40"/>
  <c r="J82" i="40"/>
  <c r="J81" i="40"/>
  <c r="J80" i="40"/>
  <c r="J79" i="40"/>
  <c r="J78" i="40"/>
  <c r="J77" i="40"/>
  <c r="J63" i="40"/>
  <c r="J62" i="40"/>
  <c r="J61" i="40"/>
  <c r="J60" i="40"/>
  <c r="J59" i="40"/>
  <c r="J58" i="40"/>
  <c r="J69" i="40"/>
  <c r="J68" i="40"/>
  <c r="J67" i="40"/>
  <c r="J66" i="40"/>
  <c r="J65" i="40"/>
  <c r="J64" i="40"/>
  <c r="J75" i="40"/>
  <c r="J74" i="40"/>
  <c r="J73" i="40"/>
  <c r="J72" i="40"/>
  <c r="J71" i="40"/>
  <c r="J70" i="40"/>
  <c r="J91" i="40"/>
  <c r="J90" i="40"/>
  <c r="J89" i="40"/>
  <c r="J88" i="40"/>
  <c r="J87" i="40"/>
  <c r="J76" i="40"/>
  <c r="J23" i="40"/>
  <c r="J22" i="40"/>
  <c r="J21" i="40"/>
  <c r="J20" i="40"/>
  <c r="J19" i="40"/>
  <c r="J18" i="40"/>
  <c r="J17" i="40"/>
  <c r="J16" i="40"/>
  <c r="J15" i="40"/>
  <c r="J14" i="40"/>
  <c r="J33" i="40"/>
  <c r="J32" i="40"/>
  <c r="J31" i="40"/>
  <c r="J30" i="40"/>
  <c r="J29" i="40"/>
  <c r="J28" i="40"/>
  <c r="J27" i="40"/>
  <c r="J26" i="40"/>
  <c r="J25" i="40"/>
  <c r="J24" i="40"/>
  <c r="J43" i="40"/>
  <c r="J42" i="40"/>
  <c r="J41" i="40"/>
  <c r="J40" i="40"/>
  <c r="J39" i="40"/>
  <c r="J38" i="40"/>
  <c r="J37" i="40"/>
  <c r="J36" i="40"/>
  <c r="J35" i="40"/>
  <c r="J34" i="40"/>
  <c r="J47" i="40"/>
  <c r="J46" i="40"/>
  <c r="J45" i="40"/>
  <c r="J44" i="40"/>
  <c r="DB209" i="24"/>
  <c r="DA209" i="24"/>
  <c r="D209" i="24"/>
  <c r="DB208" i="24"/>
  <c r="DA208" i="24"/>
  <c r="D208" i="24"/>
  <c r="DB207" i="24"/>
  <c r="DA207" i="24"/>
  <c r="D207" i="24"/>
  <c r="DB206" i="24"/>
  <c r="DA206" i="24"/>
  <c r="D206" i="24"/>
  <c r="DB205" i="24"/>
  <c r="DA205" i="24"/>
  <c r="D205" i="24"/>
  <c r="DB204" i="24"/>
  <c r="DA204" i="24"/>
  <c r="D204" i="24"/>
  <c r="DB210" i="24"/>
  <c r="DA210" i="24"/>
  <c r="D210" i="24"/>
  <c r="DB203" i="24"/>
  <c r="DA203" i="24"/>
  <c r="D203" i="24"/>
  <c r="DB202" i="24"/>
  <c r="DA202" i="24"/>
  <c r="D202" i="24"/>
  <c r="DB201" i="24"/>
  <c r="DA201" i="24"/>
  <c r="D201" i="24"/>
  <c r="DB200" i="24"/>
  <c r="DA200" i="24"/>
  <c r="D200" i="24"/>
  <c r="DB199" i="24"/>
  <c r="DA199" i="24"/>
  <c r="D199" i="24"/>
  <c r="DB198" i="24"/>
  <c r="DA198" i="24"/>
  <c r="D198" i="24"/>
  <c r="DB196" i="24"/>
  <c r="DA196" i="24"/>
  <c r="D196" i="24"/>
  <c r="DB195" i="24"/>
  <c r="DA195" i="24"/>
  <c r="D195" i="24"/>
  <c r="DB194" i="24"/>
  <c r="DA194" i="24"/>
  <c r="D194" i="24"/>
  <c r="DB193" i="24"/>
  <c r="DA193" i="24"/>
  <c r="D193" i="24"/>
  <c r="DB192" i="24"/>
  <c r="DA192" i="24"/>
  <c r="D192" i="24"/>
  <c r="DB191" i="24"/>
  <c r="DA191" i="24"/>
  <c r="D191" i="24"/>
  <c r="DB190" i="24"/>
  <c r="DA190" i="24"/>
  <c r="D190" i="24"/>
  <c r="O116" i="9"/>
  <c r="M116" i="9"/>
  <c r="L116" i="9"/>
  <c r="O115" i="9"/>
  <c r="M115" i="9"/>
  <c r="L115" i="9"/>
  <c r="O114" i="9"/>
  <c r="M114" i="9"/>
  <c r="L114" i="9"/>
  <c r="O113" i="9"/>
  <c r="M113" i="9"/>
  <c r="L113" i="9"/>
  <c r="O112" i="9"/>
  <c r="M112" i="9"/>
  <c r="L112" i="9"/>
  <c r="O89" i="9"/>
  <c r="M89" i="9"/>
  <c r="L89" i="9"/>
  <c r="O88" i="9"/>
  <c r="M88" i="9"/>
  <c r="L88" i="9"/>
  <c r="O87" i="9"/>
  <c r="M87" i="9"/>
  <c r="L87" i="9"/>
  <c r="O86" i="9"/>
  <c r="M86" i="9"/>
  <c r="L86" i="9"/>
  <c r="O85" i="9"/>
  <c r="M85" i="9"/>
  <c r="L85" i="9"/>
  <c r="O78" i="9"/>
  <c r="M78" i="9"/>
  <c r="L78" i="9"/>
  <c r="O77" i="9"/>
  <c r="M77" i="9"/>
  <c r="L77" i="9"/>
  <c r="O76" i="9"/>
  <c r="M76" i="9"/>
  <c r="L76" i="9"/>
  <c r="O75" i="9"/>
  <c r="M75" i="9"/>
  <c r="L75" i="9"/>
  <c r="O74" i="9"/>
  <c r="M74" i="9"/>
  <c r="L74" i="9"/>
  <c r="O38" i="9"/>
  <c r="M38" i="9"/>
  <c r="L38" i="9"/>
  <c r="O37" i="9"/>
  <c r="M37" i="9"/>
  <c r="L37" i="9"/>
  <c r="O36" i="9"/>
  <c r="M36" i="9"/>
  <c r="L36" i="9"/>
  <c r="O35" i="9"/>
  <c r="M35" i="9"/>
  <c r="L35" i="9"/>
  <c r="O34" i="9"/>
  <c r="M34" i="9"/>
  <c r="L34" i="9"/>
  <c r="K34" i="9"/>
  <c r="O22" i="9"/>
  <c r="M22" i="9"/>
  <c r="L22" i="9"/>
  <c r="O21" i="9"/>
  <c r="M21" i="9"/>
  <c r="L21" i="9"/>
  <c r="O20" i="9"/>
  <c r="M20" i="9"/>
  <c r="L20" i="9"/>
  <c r="O19" i="9"/>
  <c r="M19" i="9"/>
  <c r="L19" i="9"/>
  <c r="O18" i="9"/>
  <c r="M18" i="9"/>
  <c r="L18" i="9"/>
  <c r="K18" i="9"/>
  <c r="V63" i="8"/>
  <c r="T63" i="8"/>
  <c r="R63" i="8"/>
  <c r="Q63" i="8"/>
  <c r="P63" i="8"/>
  <c r="O63" i="8"/>
  <c r="N63" i="8"/>
  <c r="D63" i="8"/>
  <c r="U63" i="8" s="1"/>
  <c r="V62" i="8"/>
  <c r="T62" i="8"/>
  <c r="R62" i="8"/>
  <c r="Q62" i="8"/>
  <c r="O62" i="8"/>
  <c r="N62" i="8"/>
  <c r="D62" i="8"/>
  <c r="P62" i="8" s="1"/>
  <c r="V61" i="8"/>
  <c r="T61" i="8"/>
  <c r="R61" i="8"/>
  <c r="Q61" i="8"/>
  <c r="O61" i="8"/>
  <c r="N61" i="8"/>
  <c r="D61" i="8"/>
  <c r="U61" i="8" s="1"/>
  <c r="V60" i="8"/>
  <c r="T60" i="8"/>
  <c r="R60" i="8"/>
  <c r="Q60" i="8"/>
  <c r="P60" i="8"/>
  <c r="O60" i="8"/>
  <c r="N60" i="8"/>
  <c r="D60" i="8"/>
  <c r="W60" i="8" s="1"/>
  <c r="V59" i="8"/>
  <c r="T59" i="8"/>
  <c r="R59" i="8"/>
  <c r="Q59" i="8"/>
  <c r="O59" i="8"/>
  <c r="N59" i="8"/>
  <c r="D59" i="8"/>
  <c r="W59" i="8" s="1"/>
  <c r="V58" i="8"/>
  <c r="T58" i="8"/>
  <c r="R58" i="8"/>
  <c r="Q58" i="8"/>
  <c r="P58" i="8"/>
  <c r="O58" i="8"/>
  <c r="N58" i="8"/>
  <c r="D58" i="8"/>
  <c r="U58" i="8" s="1"/>
  <c r="O30" i="8"/>
  <c r="N30" i="8"/>
  <c r="O29" i="8"/>
  <c r="N29" i="8"/>
  <c r="O28" i="8"/>
  <c r="N28" i="8"/>
  <c r="O27" i="8"/>
  <c r="N27" i="8"/>
  <c r="O26" i="8"/>
  <c r="N26" i="8"/>
  <c r="O25" i="8"/>
  <c r="N25" i="8"/>
  <c r="F40" i="16"/>
  <c r="DL195" i="24" l="1"/>
  <c r="DD195" i="24"/>
  <c r="DP195" i="24"/>
  <c r="DH195" i="24"/>
  <c r="DT195" i="24"/>
  <c r="DD193" i="24"/>
  <c r="DP193" i="24"/>
  <c r="DH193" i="24"/>
  <c r="DT193" i="24"/>
  <c r="DL193" i="24"/>
  <c r="DH202" i="24"/>
  <c r="DT202" i="24"/>
  <c r="DL202" i="24"/>
  <c r="DD202" i="24"/>
  <c r="DP202" i="24"/>
  <c r="DD209" i="24"/>
  <c r="DP209" i="24"/>
  <c r="DH209" i="24"/>
  <c r="DT209" i="24"/>
  <c r="DL209" i="24"/>
  <c r="DL192" i="24"/>
  <c r="DD192" i="24"/>
  <c r="DP192" i="24"/>
  <c r="DT192" i="24"/>
  <c r="DH192" i="24"/>
  <c r="DH210" i="24"/>
  <c r="DT210" i="24"/>
  <c r="DL210" i="24"/>
  <c r="DD210" i="24"/>
  <c r="DP210" i="24"/>
  <c r="DP196" i="24"/>
  <c r="DH196" i="24"/>
  <c r="DD196" i="24"/>
  <c r="DT196" i="24"/>
  <c r="DL196" i="24"/>
  <c r="DP204" i="24"/>
  <c r="DD204" i="24"/>
  <c r="DH204" i="24"/>
  <c r="DT204" i="24"/>
  <c r="DL204" i="24"/>
  <c r="DH207" i="24"/>
  <c r="DP207" i="24"/>
  <c r="DT207" i="24"/>
  <c r="DL207" i="24"/>
  <c r="DD207" i="24"/>
  <c r="DL200" i="24"/>
  <c r="DT200" i="24"/>
  <c r="DD200" i="24"/>
  <c r="DP200" i="24"/>
  <c r="DH200" i="24"/>
  <c r="DH194" i="24"/>
  <c r="DT194" i="24"/>
  <c r="DL194" i="24"/>
  <c r="DD194" i="24"/>
  <c r="DP194" i="24"/>
  <c r="DL203" i="24"/>
  <c r="DD203" i="24"/>
  <c r="DP203" i="24"/>
  <c r="DH203" i="24"/>
  <c r="DT203" i="24"/>
  <c r="DT205" i="24"/>
  <c r="DH205" i="24"/>
  <c r="DL205" i="24"/>
  <c r="DD205" i="24"/>
  <c r="DP205" i="24"/>
  <c r="DD198" i="24"/>
  <c r="DP198" i="24"/>
  <c r="DH198" i="24"/>
  <c r="DT198" i="24"/>
  <c r="DL198" i="24"/>
  <c r="DD201" i="24"/>
  <c r="DP201" i="24"/>
  <c r="DH201" i="24"/>
  <c r="DT201" i="24"/>
  <c r="DL201" i="24"/>
  <c r="DH191" i="24"/>
  <c r="DP191" i="24"/>
  <c r="DT191" i="24"/>
  <c r="DL191" i="24"/>
  <c r="DD191" i="24"/>
  <c r="DL208" i="24"/>
  <c r="DD208" i="24"/>
  <c r="DP208" i="24"/>
  <c r="DH208" i="24"/>
  <c r="DT208" i="24"/>
  <c r="DL190" i="24"/>
  <c r="DD190" i="24"/>
  <c r="DP190" i="24"/>
  <c r="DH190" i="24"/>
  <c r="DT190" i="24"/>
  <c r="DH199" i="24"/>
  <c r="DT199" i="24"/>
  <c r="DL199" i="24"/>
  <c r="DP199" i="24"/>
  <c r="DD199" i="24"/>
  <c r="DD206" i="24"/>
  <c r="DP206" i="24"/>
  <c r="DL206" i="24"/>
  <c r="DH206" i="24"/>
  <c r="DT206" i="24"/>
  <c r="L389" i="40"/>
  <c r="L329" i="40"/>
  <c r="L311" i="40"/>
  <c r="L303" i="40"/>
  <c r="L330" i="40"/>
  <c r="L312" i="40"/>
  <c r="L304" i="40"/>
  <c r="L331" i="40"/>
  <c r="L313" i="40"/>
  <c r="L305" i="40"/>
  <c r="L332" i="40"/>
  <c r="L314" i="40"/>
  <c r="L306" i="40"/>
  <c r="L307" i="40"/>
  <c r="L315" i="40"/>
  <c r="L299" i="40"/>
  <c r="L319" i="40"/>
  <c r="L308" i="40"/>
  <c r="L316" i="40"/>
  <c r="L300" i="40"/>
  <c r="L320" i="40"/>
  <c r="L323" i="40"/>
  <c r="L309" i="40"/>
  <c r="L317" i="40"/>
  <c r="L301" i="40"/>
  <c r="L321" i="40"/>
  <c r="L324" i="40"/>
  <c r="L310" i="40"/>
  <c r="L318" i="40"/>
  <c r="L302" i="40"/>
  <c r="L322" i="40"/>
  <c r="S62" i="8"/>
  <c r="S59" i="8"/>
  <c r="S60" i="8"/>
  <c r="S63" i="8"/>
  <c r="W58" i="8"/>
  <c r="W63" i="8"/>
  <c r="L396" i="40"/>
  <c r="L391" i="40"/>
  <c r="L394" i="40"/>
  <c r="L408" i="40"/>
  <c r="L388" i="40"/>
  <c r="L392" i="40"/>
  <c r="L405" i="40"/>
  <c r="L387" i="40"/>
  <c r="L399" i="40"/>
  <c r="L390" i="40"/>
  <c r="L385" i="40"/>
  <c r="L397" i="40"/>
  <c r="L400" i="40"/>
  <c r="L395" i="40"/>
  <c r="L414" i="40"/>
  <c r="L386" i="40"/>
  <c r="L398" i="40"/>
  <c r="L403" i="40"/>
  <c r="L411" i="40"/>
  <c r="L406" i="40"/>
  <c r="L401" i="40"/>
  <c r="L409" i="40"/>
  <c r="L416" i="40"/>
  <c r="L404" i="40"/>
  <c r="L412" i="40"/>
  <c r="L407" i="40"/>
  <c r="L402" i="40"/>
  <c r="L410" i="40"/>
  <c r="L417" i="40"/>
  <c r="L415" i="40"/>
  <c r="L418" i="40"/>
  <c r="L413" i="40"/>
  <c r="L327" i="40"/>
  <c r="L325" i="40"/>
  <c r="L328" i="40"/>
  <c r="L326" i="40"/>
  <c r="U62" i="8"/>
  <c r="U59" i="8"/>
  <c r="P61" i="8"/>
  <c r="S58" i="8"/>
  <c r="P59" i="8"/>
  <c r="U60" i="8"/>
  <c r="W62" i="8"/>
  <c r="W61" i="8"/>
  <c r="S61" i="8"/>
  <c r="G71" i="33" l="1"/>
  <c r="D69" i="33" s="1"/>
  <c r="G44" i="5"/>
  <c r="G43" i="5"/>
  <c r="H279" i="6" l="1"/>
  <c r="D277" i="6" s="1"/>
  <c r="J124" i="19"/>
  <c r="J123" i="19"/>
  <c r="J122" i="19"/>
  <c r="J121" i="19"/>
  <c r="J120" i="19"/>
  <c r="J119" i="19"/>
  <c r="J116" i="19"/>
  <c r="J115" i="19"/>
  <c r="J114" i="19"/>
  <c r="J113" i="19"/>
  <c r="J112" i="19"/>
  <c r="J111" i="19"/>
  <c r="J108" i="19"/>
  <c r="J107" i="19"/>
  <c r="J106" i="19"/>
  <c r="J105" i="19"/>
  <c r="J104" i="19"/>
  <c r="J103" i="19"/>
  <c r="J100" i="19"/>
  <c r="J99" i="19"/>
  <c r="J98" i="19"/>
  <c r="J97" i="19"/>
  <c r="J96" i="19"/>
  <c r="J95" i="19"/>
  <c r="J92" i="19"/>
  <c r="J91" i="19"/>
  <c r="J90" i="19"/>
  <c r="J89" i="19"/>
  <c r="J88" i="19"/>
  <c r="J87" i="19"/>
  <c r="J80" i="19"/>
  <c r="J81" i="19"/>
  <c r="J82" i="19"/>
  <c r="J83" i="19"/>
  <c r="J84" i="19"/>
  <c r="J79" i="19"/>
  <c r="F378" i="40"/>
  <c r="F377" i="40"/>
  <c r="F376" i="40"/>
  <c r="F137" i="40"/>
  <c r="F136" i="40"/>
  <c r="F135" i="40"/>
  <c r="J94" i="40"/>
  <c r="J93" i="40"/>
  <c r="J92" i="40"/>
  <c r="J50" i="40"/>
  <c r="J49" i="40"/>
  <c r="J48" i="40"/>
  <c r="J15" i="25"/>
  <c r="L333" i="40" l="1"/>
  <c r="L335" i="40"/>
  <c r="L334" i="40"/>
  <c r="L421" i="40"/>
  <c r="L419" i="40"/>
  <c r="L420" i="40"/>
  <c r="L26" i="13"/>
  <c r="L25" i="13"/>
  <c r="L23" i="13"/>
  <c r="L22" i="13"/>
  <c r="F26" i="13"/>
  <c r="F25" i="13"/>
  <c r="F23" i="13"/>
  <c r="F22" i="13"/>
  <c r="L16" i="13"/>
  <c r="L15" i="13"/>
  <c r="L36" i="13" s="1"/>
  <c r="F16" i="13"/>
  <c r="F15" i="13"/>
  <c r="O23" i="9"/>
  <c r="M22" i="16"/>
  <c r="I147" i="9"/>
  <c r="J147" i="9"/>
  <c r="F43" i="8"/>
  <c r="DC49" i="7"/>
  <c r="DB49" i="7"/>
  <c r="DA49" i="7"/>
  <c r="CZ49" i="7"/>
  <c r="CY49" i="7"/>
  <c r="CX49" i="7"/>
  <c r="CW49" i="7"/>
  <c r="CV49" i="7"/>
  <c r="CU49" i="7"/>
  <c r="CT49" i="7"/>
  <c r="CS49" i="7"/>
  <c r="CR49" i="7"/>
  <c r="CQ49" i="7"/>
  <c r="CP49" i="7"/>
  <c r="CO49" i="7"/>
  <c r="CN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A49" i="7"/>
  <c r="AZ49" i="7"/>
  <c r="AY49" i="7"/>
  <c r="AX49" i="7"/>
  <c r="AW49" i="7"/>
  <c r="AV49" i="7"/>
  <c r="AU49" i="7"/>
  <c r="AT49" i="7"/>
  <c r="AS49" i="7"/>
  <c r="AR49" i="7"/>
  <c r="AQ49" i="7"/>
  <c r="AP49" i="7"/>
  <c r="AO49" i="7"/>
  <c r="AN49" i="7"/>
  <c r="AM49" i="7"/>
  <c r="AL49" i="7"/>
  <c r="AK49" i="7"/>
  <c r="AJ49" i="7"/>
  <c r="DC48" i="7"/>
  <c r="DB48" i="7"/>
  <c r="DA48" i="7"/>
  <c r="CZ48" i="7"/>
  <c r="CY48" i="7"/>
  <c r="CX48" i="7"/>
  <c r="CW48" i="7"/>
  <c r="CV48" i="7"/>
  <c r="CU48" i="7"/>
  <c r="CT48" i="7"/>
  <c r="CS48" i="7"/>
  <c r="CR48" i="7"/>
  <c r="CQ48" i="7"/>
  <c r="CP48" i="7"/>
  <c r="CO48" i="7"/>
  <c r="CN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A48" i="7"/>
  <c r="AZ48" i="7"/>
  <c r="AY48" i="7"/>
  <c r="AX48" i="7"/>
  <c r="AW48" i="7"/>
  <c r="AV48" i="7"/>
  <c r="AU48" i="7"/>
  <c r="AT48" i="7"/>
  <c r="AS48" i="7"/>
  <c r="AR48" i="7"/>
  <c r="AQ48" i="7"/>
  <c r="AP48" i="7"/>
  <c r="AO48" i="7"/>
  <c r="AN48" i="7"/>
  <c r="AM48" i="7"/>
  <c r="AL48" i="7"/>
  <c r="AK48" i="7"/>
  <c r="AJ48" i="7"/>
  <c r="DC47" i="7"/>
  <c r="DB47" i="7"/>
  <c r="DA47" i="7"/>
  <c r="CZ47" i="7"/>
  <c r="CY47" i="7"/>
  <c r="CX47" i="7"/>
  <c r="CW47" i="7"/>
  <c r="CV47" i="7"/>
  <c r="CU47" i="7"/>
  <c r="CT47" i="7"/>
  <c r="CS47" i="7"/>
  <c r="CR47" i="7"/>
  <c r="CQ47" i="7"/>
  <c r="CP47" i="7"/>
  <c r="CO47" i="7"/>
  <c r="CN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A47" i="7"/>
  <c r="AZ47" i="7"/>
  <c r="AY47" i="7"/>
  <c r="AX47" i="7"/>
  <c r="AW47" i="7"/>
  <c r="AV47" i="7"/>
  <c r="AU47" i="7"/>
  <c r="AT47" i="7"/>
  <c r="AS47" i="7"/>
  <c r="AR47" i="7"/>
  <c r="AQ47" i="7"/>
  <c r="AP47" i="7"/>
  <c r="AO47" i="7"/>
  <c r="AN47" i="7"/>
  <c r="AM47" i="7"/>
  <c r="AL47" i="7"/>
  <c r="AK47" i="7"/>
  <c r="AJ47" i="7"/>
  <c r="DC46" i="7"/>
  <c r="DB46" i="7"/>
  <c r="DA46" i="7"/>
  <c r="CZ46" i="7"/>
  <c r="CY46" i="7"/>
  <c r="CX46" i="7"/>
  <c r="CW46" i="7"/>
  <c r="CV46" i="7"/>
  <c r="CU46" i="7"/>
  <c r="CT46" i="7"/>
  <c r="CS46" i="7"/>
  <c r="CR46" i="7"/>
  <c r="CQ46" i="7"/>
  <c r="CP46" i="7"/>
  <c r="CO46" i="7"/>
  <c r="CN46" i="7"/>
  <c r="CI46" i="7"/>
  <c r="CH46" i="7"/>
  <c r="CG46" i="7"/>
  <c r="CF46" i="7"/>
  <c r="CE46" i="7"/>
  <c r="CD46" i="7"/>
  <c r="CC46" i="7"/>
  <c r="CB46" i="7"/>
  <c r="CA46" i="7"/>
  <c r="BZ46" i="7"/>
  <c r="BY46" i="7"/>
  <c r="BX46" i="7"/>
  <c r="BW46" i="7"/>
  <c r="BV46" i="7"/>
  <c r="BU46" i="7"/>
  <c r="BT46" i="7"/>
  <c r="BS46" i="7"/>
  <c r="BR46" i="7"/>
  <c r="BQ46" i="7"/>
  <c r="BP46" i="7"/>
  <c r="BO46" i="7"/>
  <c r="BN46" i="7"/>
  <c r="BM46" i="7"/>
  <c r="BL46" i="7"/>
  <c r="BK46" i="7"/>
  <c r="BJ46" i="7"/>
  <c r="BI46" i="7"/>
  <c r="BH46" i="7"/>
  <c r="BG46" i="7"/>
  <c r="BF46" i="7"/>
  <c r="BE46" i="7"/>
  <c r="BD46" i="7"/>
  <c r="BC46" i="7"/>
  <c r="BA46" i="7"/>
  <c r="AZ46" i="7"/>
  <c r="AY46" i="7"/>
  <c r="AX46" i="7"/>
  <c r="AW46" i="7"/>
  <c r="AV46" i="7"/>
  <c r="AU46" i="7"/>
  <c r="AT46" i="7"/>
  <c r="AS46" i="7"/>
  <c r="AR46" i="7"/>
  <c r="AQ46" i="7"/>
  <c r="AP46" i="7"/>
  <c r="AO46" i="7"/>
  <c r="AN46" i="7"/>
  <c r="AM46" i="7"/>
  <c r="AL46" i="7"/>
  <c r="AK46" i="7"/>
  <c r="AJ46" i="7"/>
  <c r="DC45" i="7"/>
  <c r="DB45" i="7"/>
  <c r="DA45" i="7"/>
  <c r="CZ45" i="7"/>
  <c r="CY45" i="7"/>
  <c r="CX45" i="7"/>
  <c r="CW45" i="7"/>
  <c r="CV45" i="7"/>
  <c r="CU45" i="7"/>
  <c r="CT45" i="7"/>
  <c r="CS45" i="7"/>
  <c r="CR45" i="7"/>
  <c r="CQ45" i="7"/>
  <c r="CP45" i="7"/>
  <c r="CO45" i="7"/>
  <c r="CN45" i="7"/>
  <c r="CI45" i="7"/>
  <c r="CH45" i="7"/>
  <c r="CG45" i="7"/>
  <c r="CF45" i="7"/>
  <c r="CE45" i="7"/>
  <c r="CD45" i="7"/>
  <c r="CC45" i="7"/>
  <c r="CB45" i="7"/>
  <c r="CA45" i="7"/>
  <c r="BZ45" i="7"/>
  <c r="BY45" i="7"/>
  <c r="BX45" i="7"/>
  <c r="BW45" i="7"/>
  <c r="BV45" i="7"/>
  <c r="BU45" i="7"/>
  <c r="BT45" i="7"/>
  <c r="BS45" i="7"/>
  <c r="BR45" i="7"/>
  <c r="BQ45" i="7"/>
  <c r="BP45" i="7"/>
  <c r="BO45" i="7"/>
  <c r="BN45" i="7"/>
  <c r="BM45" i="7"/>
  <c r="BL45" i="7"/>
  <c r="BK45" i="7"/>
  <c r="BJ45" i="7"/>
  <c r="BI45" i="7"/>
  <c r="BH45" i="7"/>
  <c r="BG45" i="7"/>
  <c r="BF45" i="7"/>
  <c r="BE45" i="7"/>
  <c r="BD45" i="7"/>
  <c r="BC45" i="7"/>
  <c r="BA45" i="7"/>
  <c r="AZ45" i="7"/>
  <c r="AY45" i="7"/>
  <c r="AX45" i="7"/>
  <c r="AW45" i="7"/>
  <c r="AV45" i="7"/>
  <c r="AU45" i="7"/>
  <c r="AT45" i="7"/>
  <c r="AS45" i="7"/>
  <c r="AR45" i="7"/>
  <c r="AQ45" i="7"/>
  <c r="AP45" i="7"/>
  <c r="AO45" i="7"/>
  <c r="AN45" i="7"/>
  <c r="AM45" i="7"/>
  <c r="AL45" i="7"/>
  <c r="AK45" i="7"/>
  <c r="AJ45" i="7"/>
  <c r="DC44" i="7"/>
  <c r="DB44" i="7"/>
  <c r="DA44" i="7"/>
  <c r="CZ44" i="7"/>
  <c r="CY44" i="7"/>
  <c r="CX44" i="7"/>
  <c r="CW44" i="7"/>
  <c r="CV44" i="7"/>
  <c r="CU44" i="7"/>
  <c r="CT44" i="7"/>
  <c r="CS44" i="7"/>
  <c r="CR44" i="7"/>
  <c r="CQ44" i="7"/>
  <c r="CP44" i="7"/>
  <c r="CO44" i="7"/>
  <c r="CN44" i="7"/>
  <c r="CI44" i="7"/>
  <c r="CH44" i="7"/>
  <c r="CG44" i="7"/>
  <c r="CF44" i="7"/>
  <c r="CE44" i="7"/>
  <c r="CD44" i="7"/>
  <c r="CC44" i="7"/>
  <c r="CB44" i="7"/>
  <c r="CA44" i="7"/>
  <c r="BZ44" i="7"/>
  <c r="BY44" i="7"/>
  <c r="BX44" i="7"/>
  <c r="BW44" i="7"/>
  <c r="BV44" i="7"/>
  <c r="BU44" i="7"/>
  <c r="BT44" i="7"/>
  <c r="BS44" i="7"/>
  <c r="BR44" i="7"/>
  <c r="BQ44" i="7"/>
  <c r="BP44" i="7"/>
  <c r="BO44" i="7"/>
  <c r="BN44" i="7"/>
  <c r="BM44" i="7"/>
  <c r="BL44" i="7"/>
  <c r="BK44" i="7"/>
  <c r="BJ44" i="7"/>
  <c r="BI44" i="7"/>
  <c r="BH44" i="7"/>
  <c r="BG44" i="7"/>
  <c r="BF44" i="7"/>
  <c r="BE44" i="7"/>
  <c r="BD44" i="7"/>
  <c r="BC44" i="7"/>
  <c r="BA44" i="7"/>
  <c r="AZ44" i="7"/>
  <c r="AY44" i="7"/>
  <c r="AX44" i="7"/>
  <c r="AW44" i="7"/>
  <c r="AV44" i="7"/>
  <c r="AU44" i="7"/>
  <c r="AT44" i="7"/>
  <c r="AS44" i="7"/>
  <c r="AR44" i="7"/>
  <c r="AQ44" i="7"/>
  <c r="AP44" i="7"/>
  <c r="AO44" i="7"/>
  <c r="AN44" i="7"/>
  <c r="AM44" i="7"/>
  <c r="AL44" i="7"/>
  <c r="AK44" i="7"/>
  <c r="AJ44" i="7"/>
  <c r="DC43" i="7"/>
  <c r="DB43" i="7"/>
  <c r="DA43" i="7"/>
  <c r="CZ43" i="7"/>
  <c r="CY43" i="7"/>
  <c r="CX43" i="7"/>
  <c r="CW43" i="7"/>
  <c r="CV43" i="7"/>
  <c r="CU43" i="7"/>
  <c r="CT43" i="7"/>
  <c r="CS43" i="7"/>
  <c r="CR43" i="7"/>
  <c r="CQ43" i="7"/>
  <c r="CP43" i="7"/>
  <c r="CO43" i="7"/>
  <c r="CN43" i="7"/>
  <c r="CI43" i="7"/>
  <c r="CH43" i="7"/>
  <c r="CG43" i="7"/>
  <c r="CF43" i="7"/>
  <c r="CE43" i="7"/>
  <c r="CD43" i="7"/>
  <c r="CC43" i="7"/>
  <c r="CB43" i="7"/>
  <c r="CA43" i="7"/>
  <c r="BZ43" i="7"/>
  <c r="BY43" i="7"/>
  <c r="BX43" i="7"/>
  <c r="BW43" i="7"/>
  <c r="BV43" i="7"/>
  <c r="BU43" i="7"/>
  <c r="BT43" i="7"/>
  <c r="BS43" i="7"/>
  <c r="BR43" i="7"/>
  <c r="BQ43" i="7"/>
  <c r="BP43" i="7"/>
  <c r="BO43" i="7"/>
  <c r="BN43" i="7"/>
  <c r="BM43" i="7"/>
  <c r="BL43" i="7"/>
  <c r="BK43" i="7"/>
  <c r="BJ43" i="7"/>
  <c r="BI43" i="7"/>
  <c r="BH43" i="7"/>
  <c r="BG43" i="7"/>
  <c r="BF43" i="7"/>
  <c r="BE43" i="7"/>
  <c r="BD43" i="7"/>
  <c r="BC43" i="7"/>
  <c r="BA43" i="7"/>
  <c r="AZ43" i="7"/>
  <c r="AY43" i="7"/>
  <c r="AX43" i="7"/>
  <c r="AW43" i="7"/>
  <c r="AV43" i="7"/>
  <c r="AU43" i="7"/>
  <c r="AT43" i="7"/>
  <c r="AS43" i="7"/>
  <c r="AR43" i="7"/>
  <c r="AQ43" i="7"/>
  <c r="AP43" i="7"/>
  <c r="AO43" i="7"/>
  <c r="AN43" i="7"/>
  <c r="AM43" i="7"/>
  <c r="AL43" i="7"/>
  <c r="AK43" i="7"/>
  <c r="AJ43" i="7"/>
  <c r="DC42" i="7"/>
  <c r="DB42" i="7"/>
  <c r="DA42" i="7"/>
  <c r="CZ42" i="7"/>
  <c r="CY42" i="7"/>
  <c r="CX42" i="7"/>
  <c r="CW42" i="7"/>
  <c r="CV42" i="7"/>
  <c r="CU42" i="7"/>
  <c r="CT42" i="7"/>
  <c r="CS42" i="7"/>
  <c r="CR42" i="7"/>
  <c r="CQ42" i="7"/>
  <c r="CP42" i="7"/>
  <c r="CO42" i="7"/>
  <c r="CN42" i="7"/>
  <c r="CI42" i="7"/>
  <c r="CH42" i="7"/>
  <c r="CG42" i="7"/>
  <c r="CF42" i="7"/>
  <c r="CE42" i="7"/>
  <c r="CD42" i="7"/>
  <c r="CC42" i="7"/>
  <c r="CB42" i="7"/>
  <c r="CA42" i="7"/>
  <c r="BZ42" i="7"/>
  <c r="BY42" i="7"/>
  <c r="BX42" i="7"/>
  <c r="BW42" i="7"/>
  <c r="BV42" i="7"/>
  <c r="BU42" i="7"/>
  <c r="BT42" i="7"/>
  <c r="BS42" i="7"/>
  <c r="BR42" i="7"/>
  <c r="BQ42" i="7"/>
  <c r="BP42" i="7"/>
  <c r="BO42" i="7"/>
  <c r="BN42" i="7"/>
  <c r="BM42" i="7"/>
  <c r="BL42" i="7"/>
  <c r="BK42" i="7"/>
  <c r="BJ42" i="7"/>
  <c r="BI42" i="7"/>
  <c r="BH42" i="7"/>
  <c r="BG42" i="7"/>
  <c r="BF42" i="7"/>
  <c r="BE42" i="7"/>
  <c r="BD42" i="7"/>
  <c r="BC42" i="7"/>
  <c r="BA42" i="7"/>
  <c r="AZ42" i="7"/>
  <c r="AY42" i="7"/>
  <c r="AX42" i="7"/>
  <c r="AW42" i="7"/>
  <c r="AV42" i="7"/>
  <c r="AU42" i="7"/>
  <c r="AT42" i="7"/>
  <c r="AS42" i="7"/>
  <c r="AR42" i="7"/>
  <c r="AQ42" i="7"/>
  <c r="AP42" i="7"/>
  <c r="AO42" i="7"/>
  <c r="AN42" i="7"/>
  <c r="AM42" i="7"/>
  <c r="AL42" i="7"/>
  <c r="AK42" i="7"/>
  <c r="AJ42" i="7"/>
  <c r="DC41" i="7"/>
  <c r="DB41" i="7"/>
  <c r="DA41" i="7"/>
  <c r="CZ41" i="7"/>
  <c r="CY41" i="7"/>
  <c r="CX41" i="7"/>
  <c r="CW41" i="7"/>
  <c r="CV41" i="7"/>
  <c r="CU41" i="7"/>
  <c r="CT41" i="7"/>
  <c r="CS41" i="7"/>
  <c r="CR41" i="7"/>
  <c r="CQ41" i="7"/>
  <c r="CP41" i="7"/>
  <c r="CO41" i="7"/>
  <c r="CN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A41" i="7"/>
  <c r="AZ41" i="7"/>
  <c r="AY41" i="7"/>
  <c r="AX41" i="7"/>
  <c r="AW41" i="7"/>
  <c r="AV41" i="7"/>
  <c r="AU41" i="7"/>
  <c r="AT41" i="7"/>
  <c r="AS41" i="7"/>
  <c r="AR41" i="7"/>
  <c r="AQ41" i="7"/>
  <c r="AP41" i="7"/>
  <c r="AO41" i="7"/>
  <c r="AN41" i="7"/>
  <c r="AM41" i="7"/>
  <c r="AL41" i="7"/>
  <c r="AK41" i="7"/>
  <c r="AJ41" i="7"/>
  <c r="DC40" i="7"/>
  <c r="DB40" i="7"/>
  <c r="DA40" i="7"/>
  <c r="CZ40" i="7"/>
  <c r="CY40" i="7"/>
  <c r="CX40" i="7"/>
  <c r="CW40" i="7"/>
  <c r="CV40" i="7"/>
  <c r="CU40" i="7"/>
  <c r="CT40" i="7"/>
  <c r="CS40" i="7"/>
  <c r="CR40" i="7"/>
  <c r="CQ40" i="7"/>
  <c r="CP40" i="7"/>
  <c r="CO40" i="7"/>
  <c r="CN40" i="7"/>
  <c r="CI40" i="7"/>
  <c r="CH40" i="7"/>
  <c r="CG40" i="7"/>
  <c r="CF40" i="7"/>
  <c r="CE40" i="7"/>
  <c r="CD40" i="7"/>
  <c r="CC40" i="7"/>
  <c r="CB40" i="7"/>
  <c r="CA40" i="7"/>
  <c r="BZ40" i="7"/>
  <c r="BY40" i="7"/>
  <c r="BX40" i="7"/>
  <c r="BW40" i="7"/>
  <c r="BV40" i="7"/>
  <c r="BU40" i="7"/>
  <c r="BT40" i="7"/>
  <c r="BS40" i="7"/>
  <c r="BR40" i="7"/>
  <c r="BQ40" i="7"/>
  <c r="BP40" i="7"/>
  <c r="BO40" i="7"/>
  <c r="BN40" i="7"/>
  <c r="BM40" i="7"/>
  <c r="BL40" i="7"/>
  <c r="BK40" i="7"/>
  <c r="BJ40" i="7"/>
  <c r="BI40" i="7"/>
  <c r="BH40" i="7"/>
  <c r="BG40" i="7"/>
  <c r="BF40" i="7"/>
  <c r="BE40" i="7"/>
  <c r="BD40" i="7"/>
  <c r="BC40" i="7"/>
  <c r="BA40" i="7"/>
  <c r="AZ40" i="7"/>
  <c r="AY40" i="7"/>
  <c r="AX40" i="7"/>
  <c r="AW40" i="7"/>
  <c r="AV40" i="7"/>
  <c r="AU40" i="7"/>
  <c r="AT40" i="7"/>
  <c r="AS40" i="7"/>
  <c r="AR40" i="7"/>
  <c r="AQ40" i="7"/>
  <c r="AP40" i="7"/>
  <c r="AO40" i="7"/>
  <c r="AN40" i="7"/>
  <c r="AM40" i="7"/>
  <c r="AL40" i="7"/>
  <c r="AK40" i="7"/>
  <c r="AJ40" i="7"/>
  <c r="I60" i="37"/>
  <c r="I59" i="37"/>
  <c r="I57" i="37"/>
  <c r="I56" i="37"/>
  <c r="J57" i="37"/>
  <c r="K57" i="37"/>
  <c r="L57" i="37"/>
  <c r="H57" i="37"/>
  <c r="H58" i="37"/>
  <c r="J59" i="37"/>
  <c r="K59" i="37"/>
  <c r="L59" i="37"/>
  <c r="H59" i="37"/>
  <c r="J60" i="37"/>
  <c r="K60" i="37"/>
  <c r="L60" i="37"/>
  <c r="H60" i="37"/>
  <c r="H56" i="37"/>
  <c r="L56" i="37"/>
  <c r="K56" i="37"/>
  <c r="J56" i="37"/>
  <c r="H48" i="37"/>
  <c r="J48" i="37"/>
  <c r="H50" i="37"/>
  <c r="J50" i="37"/>
  <c r="H51" i="37"/>
  <c r="J51" i="37"/>
  <c r="J44" i="37"/>
  <c r="I44" i="37"/>
  <c r="H44" i="37"/>
  <c r="J43" i="37"/>
  <c r="I43" i="37"/>
  <c r="H43" i="37"/>
  <c r="J42" i="37"/>
  <c r="I42" i="37"/>
  <c r="H42" i="37"/>
  <c r="J41" i="37"/>
  <c r="I41" i="37"/>
  <c r="H41" i="37"/>
  <c r="J40" i="37"/>
  <c r="I40" i="37"/>
  <c r="H40" i="37"/>
  <c r="J39" i="37"/>
  <c r="I39" i="37"/>
  <c r="H39" i="37"/>
  <c r="J38" i="37"/>
  <c r="I38" i="37"/>
  <c r="H38" i="37"/>
  <c r="H25" i="37"/>
  <c r="I25" i="37"/>
  <c r="J25" i="37"/>
  <c r="H26" i="37"/>
  <c r="I26" i="37"/>
  <c r="J26" i="37"/>
  <c r="H27" i="37"/>
  <c r="I27" i="37"/>
  <c r="J27" i="37"/>
  <c r="H28" i="37"/>
  <c r="I28" i="37"/>
  <c r="J28" i="37"/>
  <c r="H29" i="37"/>
  <c r="I29" i="37"/>
  <c r="J29" i="37"/>
  <c r="H30" i="37"/>
  <c r="I30" i="37"/>
  <c r="J30" i="37"/>
  <c r="H31" i="37"/>
  <c r="I31" i="37"/>
  <c r="J31" i="37"/>
  <c r="H32" i="37"/>
  <c r="I32" i="37"/>
  <c r="J32" i="37"/>
  <c r="H18" i="37"/>
  <c r="I18" i="37"/>
  <c r="H19" i="37"/>
  <c r="I19" i="37"/>
  <c r="H20" i="37"/>
  <c r="I20" i="37"/>
  <c r="H21" i="37"/>
  <c r="I21" i="37"/>
  <c r="H24" i="37"/>
  <c r="I24" i="37"/>
  <c r="J24" i="37"/>
  <c r="H13" i="37"/>
  <c r="I13" i="37"/>
  <c r="H14" i="37"/>
  <c r="I14" i="37"/>
  <c r="H15" i="37"/>
  <c r="I15" i="37"/>
  <c r="H16" i="37"/>
  <c r="I16" i="37"/>
  <c r="H17" i="37"/>
  <c r="I17" i="37"/>
  <c r="J11" i="37"/>
  <c r="I11" i="37"/>
  <c r="H11" i="37"/>
  <c r="H39" i="42"/>
  <c r="I39" i="42"/>
  <c r="H40" i="42"/>
  <c r="I40" i="42"/>
  <c r="H41" i="42"/>
  <c r="I41" i="42"/>
  <c r="H42" i="42"/>
  <c r="I42" i="42"/>
  <c r="H38" i="42"/>
  <c r="I38" i="42"/>
  <c r="K31" i="42"/>
  <c r="J31" i="42"/>
  <c r="I31" i="42"/>
  <c r="K30" i="42"/>
  <c r="J30" i="42"/>
  <c r="I30" i="42"/>
  <c r="K29" i="42"/>
  <c r="J29" i="42"/>
  <c r="I29" i="42"/>
  <c r="K25" i="42"/>
  <c r="J25" i="42"/>
  <c r="I25" i="42"/>
  <c r="K24" i="42"/>
  <c r="J24" i="42"/>
  <c r="I24" i="42"/>
  <c r="K23" i="42"/>
  <c r="J23" i="42"/>
  <c r="I23" i="42"/>
  <c r="J22" i="42"/>
  <c r="I22" i="42"/>
  <c r="L20" i="42"/>
  <c r="K20" i="42"/>
  <c r="K19" i="42"/>
  <c r="J19" i="42"/>
  <c r="I19" i="42"/>
  <c r="K12" i="42"/>
  <c r="L12" i="42"/>
  <c r="K13" i="42"/>
  <c r="L13" i="42"/>
  <c r="K14" i="42"/>
  <c r="L14" i="42"/>
  <c r="K15" i="42"/>
  <c r="L15" i="42"/>
  <c r="H35" i="45"/>
  <c r="I35" i="45"/>
  <c r="J35" i="45"/>
  <c r="H36" i="45"/>
  <c r="I36" i="45"/>
  <c r="J36" i="45"/>
  <c r="H37" i="45"/>
  <c r="I37" i="45"/>
  <c r="J37" i="45"/>
  <c r="J34" i="45"/>
  <c r="I34" i="45"/>
  <c r="H34" i="45"/>
  <c r="J31" i="45"/>
  <c r="I31" i="45"/>
  <c r="H31" i="45"/>
  <c r="J30" i="45"/>
  <c r="I30" i="45"/>
  <c r="H30" i="45"/>
  <c r="J29" i="45"/>
  <c r="I29" i="45"/>
  <c r="H29" i="45"/>
  <c r="J28" i="45"/>
  <c r="I28" i="45"/>
  <c r="H28" i="45"/>
  <c r="J27" i="45"/>
  <c r="I27" i="45"/>
  <c r="H27" i="45"/>
  <c r="J26" i="45"/>
  <c r="I26" i="45"/>
  <c r="H26" i="45"/>
  <c r="H13" i="45"/>
  <c r="I13" i="45"/>
  <c r="J13" i="45"/>
  <c r="H14" i="45"/>
  <c r="I14" i="45"/>
  <c r="J14" i="45"/>
  <c r="H15" i="45"/>
  <c r="I15" i="45"/>
  <c r="J15" i="45"/>
  <c r="H16" i="45"/>
  <c r="I16" i="45"/>
  <c r="J16" i="45"/>
  <c r="H17" i="45"/>
  <c r="I17" i="45"/>
  <c r="J17" i="45"/>
  <c r="J12" i="45"/>
  <c r="I12" i="45"/>
  <c r="H12" i="45"/>
  <c r="J53" i="34"/>
  <c r="K53" i="34"/>
  <c r="J54" i="34"/>
  <c r="K54" i="34"/>
  <c r="J55" i="34"/>
  <c r="K55" i="34"/>
  <c r="J56" i="34"/>
  <c r="K56" i="34"/>
  <c r="J57" i="34"/>
  <c r="K57" i="34"/>
  <c r="J58" i="34"/>
  <c r="K58" i="34"/>
  <c r="J59" i="34"/>
  <c r="K59" i="34"/>
  <c r="J60" i="34"/>
  <c r="K60" i="34"/>
  <c r="J61" i="34"/>
  <c r="K61" i="34"/>
  <c r="J62" i="34"/>
  <c r="K62" i="34"/>
  <c r="J63" i="34"/>
  <c r="K63" i="34"/>
  <c r="J64" i="34"/>
  <c r="K64" i="34"/>
  <c r="J65" i="34"/>
  <c r="K65" i="34"/>
  <c r="J66" i="34"/>
  <c r="K66" i="34"/>
  <c r="J67" i="34"/>
  <c r="K67" i="34"/>
  <c r="J68" i="34"/>
  <c r="K68" i="34"/>
  <c r="J69" i="34"/>
  <c r="K69" i="34"/>
  <c r="J70" i="34"/>
  <c r="K70" i="34"/>
  <c r="J71" i="34"/>
  <c r="K71" i="34"/>
  <c r="J72" i="34"/>
  <c r="K72" i="34"/>
  <c r="J73" i="34"/>
  <c r="K73" i="34"/>
  <c r="J74" i="34"/>
  <c r="K74" i="34"/>
  <c r="J75" i="34"/>
  <c r="K75" i="34"/>
  <c r="J76" i="34"/>
  <c r="K76" i="34"/>
  <c r="J77" i="34"/>
  <c r="K77" i="34"/>
  <c r="J78" i="34"/>
  <c r="K78" i="34"/>
  <c r="J79" i="34"/>
  <c r="K79" i="34"/>
  <c r="J80" i="34"/>
  <c r="K80" i="34"/>
  <c r="J81" i="34"/>
  <c r="K81" i="34"/>
  <c r="J82" i="34"/>
  <c r="K82" i="34"/>
  <c r="J83" i="34"/>
  <c r="K83" i="34"/>
  <c r="J84" i="34"/>
  <c r="K84" i="34"/>
  <c r="J85" i="34"/>
  <c r="K85" i="34"/>
  <c r="K52" i="34"/>
  <c r="J52" i="34"/>
  <c r="J12" i="34"/>
  <c r="K12" i="34"/>
  <c r="J13" i="34"/>
  <c r="K13" i="34"/>
  <c r="J14" i="34"/>
  <c r="K14" i="34"/>
  <c r="J15" i="34"/>
  <c r="K15" i="34"/>
  <c r="J16" i="34"/>
  <c r="K16" i="34"/>
  <c r="J17" i="34"/>
  <c r="K17" i="34"/>
  <c r="J18" i="34"/>
  <c r="K18" i="34"/>
  <c r="J19" i="34"/>
  <c r="K19" i="34"/>
  <c r="J20" i="34"/>
  <c r="K20" i="34"/>
  <c r="J21" i="34"/>
  <c r="K21" i="34"/>
  <c r="J22" i="34"/>
  <c r="K22" i="34"/>
  <c r="J23" i="34"/>
  <c r="K23" i="34"/>
  <c r="J24" i="34"/>
  <c r="K24" i="34"/>
  <c r="J25" i="34"/>
  <c r="K25" i="34"/>
  <c r="J26" i="34"/>
  <c r="K26" i="34"/>
  <c r="J27" i="34"/>
  <c r="K27" i="34"/>
  <c r="J28" i="34"/>
  <c r="K28" i="34"/>
  <c r="J29" i="34"/>
  <c r="K29" i="34"/>
  <c r="J30" i="34"/>
  <c r="K30" i="34"/>
  <c r="J31" i="34"/>
  <c r="K31" i="34"/>
  <c r="J32" i="34"/>
  <c r="K32" i="34"/>
  <c r="J33" i="34"/>
  <c r="K33" i="34"/>
  <c r="J34" i="34"/>
  <c r="K34" i="34"/>
  <c r="J35" i="34"/>
  <c r="K35" i="34"/>
  <c r="J36" i="34"/>
  <c r="K36" i="34"/>
  <c r="J37" i="34"/>
  <c r="K37" i="34"/>
  <c r="J38" i="34"/>
  <c r="K38" i="34"/>
  <c r="J39" i="34"/>
  <c r="K39" i="34"/>
  <c r="J40" i="34"/>
  <c r="K40" i="34"/>
  <c r="J41" i="34"/>
  <c r="K41" i="34"/>
  <c r="J42" i="34"/>
  <c r="K42" i="34"/>
  <c r="J43" i="34"/>
  <c r="K43" i="34"/>
  <c r="J44" i="34"/>
  <c r="K44" i="34"/>
  <c r="K11" i="34"/>
  <c r="J11" i="34"/>
  <c r="O14" i="38"/>
  <c r="P14" i="38"/>
  <c r="Q14" i="38"/>
  <c r="R14" i="38"/>
  <c r="S14" i="38"/>
  <c r="T14" i="38"/>
  <c r="U14" i="38"/>
  <c r="V14" i="38"/>
  <c r="W14" i="38"/>
  <c r="O15" i="38"/>
  <c r="P15" i="38"/>
  <c r="Q15" i="38"/>
  <c r="R15" i="38"/>
  <c r="S15" i="38"/>
  <c r="T15" i="38"/>
  <c r="U15" i="38"/>
  <c r="V15" i="38"/>
  <c r="W15" i="38"/>
  <c r="O16" i="38"/>
  <c r="P16" i="38"/>
  <c r="Q16" i="38"/>
  <c r="R16" i="38"/>
  <c r="S16" i="38"/>
  <c r="T16" i="38"/>
  <c r="U16" i="38"/>
  <c r="V16" i="38"/>
  <c r="W16" i="38"/>
  <c r="O17" i="38"/>
  <c r="P17" i="38"/>
  <c r="Q17" i="38"/>
  <c r="R17" i="38"/>
  <c r="S17" i="38"/>
  <c r="T17" i="38"/>
  <c r="U17" i="38"/>
  <c r="V17" i="38"/>
  <c r="W17" i="38"/>
  <c r="O18" i="38"/>
  <c r="P18" i="38"/>
  <c r="Q18" i="38"/>
  <c r="R18" i="38"/>
  <c r="S18" i="38"/>
  <c r="T18" i="38"/>
  <c r="U18" i="38"/>
  <c r="V18" i="38"/>
  <c r="W18" i="38"/>
  <c r="O19" i="38"/>
  <c r="P19" i="38"/>
  <c r="Q19" i="38"/>
  <c r="R19" i="38"/>
  <c r="S19" i="38"/>
  <c r="T19" i="38"/>
  <c r="U19" i="38"/>
  <c r="V19" i="38"/>
  <c r="W19" i="38"/>
  <c r="O20" i="38"/>
  <c r="P20" i="38"/>
  <c r="Q20" i="38"/>
  <c r="R20" i="38"/>
  <c r="S20" i="38"/>
  <c r="T20" i="38"/>
  <c r="U20" i="38"/>
  <c r="V20" i="38"/>
  <c r="W20" i="38"/>
  <c r="O21" i="38"/>
  <c r="P21" i="38"/>
  <c r="Q21" i="38"/>
  <c r="R21" i="38"/>
  <c r="S21" i="38"/>
  <c r="T21" i="38"/>
  <c r="U21" i="38"/>
  <c r="V21" i="38"/>
  <c r="W21" i="38"/>
  <c r="O22" i="38"/>
  <c r="P22" i="38"/>
  <c r="Q22" i="38"/>
  <c r="R22" i="38"/>
  <c r="S22" i="38"/>
  <c r="T22" i="38"/>
  <c r="U22" i="38"/>
  <c r="V22" i="38"/>
  <c r="W22" i="38"/>
  <c r="O23" i="38"/>
  <c r="P23" i="38"/>
  <c r="Q23" i="38"/>
  <c r="R23" i="38"/>
  <c r="S23" i="38"/>
  <c r="T23" i="38"/>
  <c r="U23" i="38"/>
  <c r="V23" i="38"/>
  <c r="W23" i="38"/>
  <c r="O24" i="38"/>
  <c r="P24" i="38"/>
  <c r="Q24" i="38"/>
  <c r="R24" i="38"/>
  <c r="S24" i="38"/>
  <c r="T24" i="38"/>
  <c r="U24" i="38"/>
  <c r="V24" i="38"/>
  <c r="W24" i="38"/>
  <c r="W13" i="38"/>
  <c r="V13" i="38"/>
  <c r="U13" i="38"/>
  <c r="T13" i="38"/>
  <c r="S13" i="38"/>
  <c r="R13" i="38"/>
  <c r="Q13" i="38"/>
  <c r="P13" i="38"/>
  <c r="O13" i="38"/>
  <c r="L14" i="38"/>
  <c r="M14" i="38"/>
  <c r="N14" i="38"/>
  <c r="L15" i="38"/>
  <c r="M15" i="38"/>
  <c r="N15" i="38"/>
  <c r="L16" i="38"/>
  <c r="M16" i="38"/>
  <c r="N16" i="38"/>
  <c r="L17" i="38"/>
  <c r="M17" i="38"/>
  <c r="N17" i="38"/>
  <c r="L18" i="38"/>
  <c r="M18" i="38"/>
  <c r="N18" i="38"/>
  <c r="L19" i="38"/>
  <c r="M19" i="38"/>
  <c r="N19" i="38"/>
  <c r="L20" i="38"/>
  <c r="M20" i="38"/>
  <c r="N20" i="38"/>
  <c r="L21" i="38"/>
  <c r="M21" i="38"/>
  <c r="N21" i="38"/>
  <c r="L22" i="38"/>
  <c r="M22" i="38"/>
  <c r="N22" i="38"/>
  <c r="L23" i="38"/>
  <c r="M23" i="38"/>
  <c r="N23" i="38"/>
  <c r="L24" i="38"/>
  <c r="M24" i="38"/>
  <c r="N24" i="38"/>
  <c r="N13" i="38"/>
  <c r="M13" i="38"/>
  <c r="L13" i="38"/>
  <c r="I15" i="44"/>
  <c r="H15" i="44"/>
  <c r="H13" i="44"/>
  <c r="I13" i="44"/>
  <c r="I12" i="44"/>
  <c r="H12" i="44"/>
  <c r="I17" i="41"/>
  <c r="L17" i="41"/>
  <c r="I18" i="41"/>
  <c r="I19" i="41"/>
  <c r="I20" i="41"/>
  <c r="I21" i="41"/>
  <c r="I22" i="41"/>
  <c r="I23" i="41"/>
  <c r="I24" i="41"/>
  <c r="I25" i="41"/>
  <c r="I27" i="41"/>
  <c r="J27" i="41"/>
  <c r="L27" i="41"/>
  <c r="M27" i="41"/>
  <c r="I28" i="41"/>
  <c r="J28" i="41"/>
  <c r="L28" i="41"/>
  <c r="M28" i="41"/>
  <c r="I30" i="41"/>
  <c r="J30" i="41"/>
  <c r="L30" i="41"/>
  <c r="M30" i="41"/>
  <c r="I31" i="41"/>
  <c r="J31" i="41"/>
  <c r="L31" i="41"/>
  <c r="M31" i="41"/>
  <c r="I32" i="41"/>
  <c r="J32" i="41"/>
  <c r="L32" i="41"/>
  <c r="M32" i="41"/>
  <c r="I33" i="41"/>
  <c r="L33" i="41"/>
  <c r="I34" i="41"/>
  <c r="L34" i="41"/>
  <c r="I35" i="41"/>
  <c r="L35" i="41"/>
  <c r="I36" i="41"/>
  <c r="L36" i="41"/>
  <c r="I37" i="41"/>
  <c r="L37" i="41"/>
  <c r="I38" i="41"/>
  <c r="L38" i="41"/>
  <c r="I39" i="41"/>
  <c r="L39" i="41"/>
  <c r="I40" i="41"/>
  <c r="L40" i="41"/>
  <c r="I41" i="41"/>
  <c r="L41" i="41"/>
  <c r="M16" i="41"/>
  <c r="L16" i="41"/>
  <c r="J16" i="41"/>
  <c r="I16" i="41"/>
  <c r="I14" i="41"/>
  <c r="J14" i="41"/>
  <c r="L14" i="41"/>
  <c r="M14" i="41"/>
  <c r="M13" i="41"/>
  <c r="L13" i="41"/>
  <c r="I13" i="41"/>
  <c r="J13" i="41"/>
  <c r="X26" i="36"/>
  <c r="X27" i="36"/>
  <c r="AB26" i="36"/>
  <c r="AB27" i="36"/>
  <c r="AE40" i="36"/>
  <c r="AD40" i="36"/>
  <c r="AA40" i="36"/>
  <c r="Z40" i="36"/>
  <c r="W40" i="36"/>
  <c r="V40" i="36"/>
  <c r="S40" i="36"/>
  <c r="R40" i="36"/>
  <c r="AE39" i="36"/>
  <c r="AD39" i="36"/>
  <c r="AA39" i="36"/>
  <c r="Z39" i="36"/>
  <c r="W39" i="36"/>
  <c r="V39" i="36"/>
  <c r="S39" i="36"/>
  <c r="R39" i="36"/>
  <c r="AE38" i="36"/>
  <c r="AD38" i="36"/>
  <c r="AA38" i="36"/>
  <c r="Z38" i="36"/>
  <c r="W38" i="36"/>
  <c r="V38" i="36"/>
  <c r="S38" i="36"/>
  <c r="R38" i="36"/>
  <c r="AE37" i="36"/>
  <c r="AD37" i="36"/>
  <c r="AA37" i="36"/>
  <c r="Z37" i="36"/>
  <c r="W37" i="36"/>
  <c r="V37" i="36"/>
  <c r="S37" i="36"/>
  <c r="R37" i="36"/>
  <c r="AE36" i="36"/>
  <c r="AD36" i="36"/>
  <c r="AA36" i="36"/>
  <c r="Z36" i="36"/>
  <c r="W36" i="36"/>
  <c r="V36" i="36"/>
  <c r="S36" i="36"/>
  <c r="R36" i="36"/>
  <c r="AE35" i="36"/>
  <c r="AD35" i="36"/>
  <c r="AA35" i="36"/>
  <c r="Z35" i="36"/>
  <c r="W35" i="36"/>
  <c r="V35" i="36"/>
  <c r="S35" i="36"/>
  <c r="R35" i="36"/>
  <c r="AE34" i="36"/>
  <c r="AD34" i="36"/>
  <c r="AA34" i="36"/>
  <c r="Z34" i="36"/>
  <c r="W34" i="36"/>
  <c r="V34" i="36"/>
  <c r="S34" i="36"/>
  <c r="R34" i="36"/>
  <c r="AE33" i="36"/>
  <c r="AD33" i="36"/>
  <c r="AA33" i="36"/>
  <c r="Z33" i="36"/>
  <c r="W33" i="36"/>
  <c r="V33" i="36"/>
  <c r="S33" i="36"/>
  <c r="R33" i="36"/>
  <c r="AE32" i="36"/>
  <c r="AD32" i="36"/>
  <c r="AA32" i="36"/>
  <c r="Z32" i="36"/>
  <c r="W32" i="36"/>
  <c r="V32" i="36"/>
  <c r="S32" i="36"/>
  <c r="R32" i="36"/>
  <c r="AF31" i="36"/>
  <c r="AE31" i="36"/>
  <c r="AD31" i="36"/>
  <c r="AB31" i="36"/>
  <c r="AA31" i="36"/>
  <c r="Z31" i="36"/>
  <c r="X31" i="36"/>
  <c r="W31" i="36"/>
  <c r="V31" i="36"/>
  <c r="T31" i="36"/>
  <c r="S31" i="36"/>
  <c r="R31" i="36"/>
  <c r="AF30" i="36"/>
  <c r="AE30" i="36"/>
  <c r="AD30" i="36"/>
  <c r="AB30" i="36"/>
  <c r="AA30" i="36"/>
  <c r="Z30" i="36"/>
  <c r="X30" i="36"/>
  <c r="W30" i="36"/>
  <c r="V30" i="36"/>
  <c r="T30" i="36"/>
  <c r="S30" i="36"/>
  <c r="R30" i="36"/>
  <c r="AF29" i="36"/>
  <c r="AE29" i="36"/>
  <c r="AD29" i="36"/>
  <c r="AB29" i="36"/>
  <c r="AA29" i="36"/>
  <c r="Z29" i="36"/>
  <c r="X29" i="36"/>
  <c r="W29" i="36"/>
  <c r="V29" i="36"/>
  <c r="T29" i="36"/>
  <c r="S29" i="36"/>
  <c r="R29" i="36"/>
  <c r="AF27" i="36"/>
  <c r="AE27" i="36"/>
  <c r="AD27" i="36"/>
  <c r="AA27" i="36"/>
  <c r="Z27" i="36"/>
  <c r="W27" i="36"/>
  <c r="V27" i="36"/>
  <c r="T27" i="36"/>
  <c r="S27" i="36"/>
  <c r="R27" i="36"/>
  <c r="AF26" i="36"/>
  <c r="AE26" i="36"/>
  <c r="AD26" i="36"/>
  <c r="AA26" i="36"/>
  <c r="Z26" i="36"/>
  <c r="W26" i="36"/>
  <c r="V26" i="36"/>
  <c r="T26" i="36"/>
  <c r="S26" i="36"/>
  <c r="R26" i="36"/>
  <c r="V16" i="36"/>
  <c r="W16" i="36"/>
  <c r="Z16" i="36"/>
  <c r="AA16" i="36"/>
  <c r="AD16" i="36"/>
  <c r="AE16" i="36"/>
  <c r="V17" i="36"/>
  <c r="W17" i="36"/>
  <c r="Z17" i="36"/>
  <c r="AA17" i="36"/>
  <c r="AD17" i="36"/>
  <c r="AE17" i="36"/>
  <c r="V18" i="36"/>
  <c r="W18" i="36"/>
  <c r="Z18" i="36"/>
  <c r="AA18" i="36"/>
  <c r="AD18" i="36"/>
  <c r="AE18" i="36"/>
  <c r="V19" i="36"/>
  <c r="W19" i="36"/>
  <c r="Z19" i="36"/>
  <c r="AA19" i="36"/>
  <c r="AD19" i="36"/>
  <c r="AE19" i="36"/>
  <c r="V20" i="36"/>
  <c r="W20" i="36"/>
  <c r="Z20" i="36"/>
  <c r="AA20" i="36"/>
  <c r="AD20" i="36"/>
  <c r="AE20" i="36"/>
  <c r="V21" i="36"/>
  <c r="W21" i="36"/>
  <c r="Z21" i="36"/>
  <c r="AA21" i="36"/>
  <c r="AD21" i="36"/>
  <c r="AE21" i="36"/>
  <c r="V22" i="36"/>
  <c r="W22" i="36"/>
  <c r="Z22" i="36"/>
  <c r="AA22" i="36"/>
  <c r="AD22" i="36"/>
  <c r="AE22" i="36"/>
  <c r="V23" i="36"/>
  <c r="W23" i="36"/>
  <c r="Z23" i="36"/>
  <c r="AA23" i="36"/>
  <c r="AD23" i="36"/>
  <c r="AE23" i="36"/>
  <c r="V24" i="36"/>
  <c r="W24" i="36"/>
  <c r="Z24" i="36"/>
  <c r="AA24" i="36"/>
  <c r="AD24" i="36"/>
  <c r="AE24" i="36"/>
  <c r="AF15" i="36"/>
  <c r="AE15" i="36"/>
  <c r="AD15" i="36"/>
  <c r="AB15" i="36"/>
  <c r="AA15" i="36"/>
  <c r="Z15" i="36"/>
  <c r="X15" i="36"/>
  <c r="W15" i="36"/>
  <c r="V15" i="36"/>
  <c r="V13" i="36"/>
  <c r="W13" i="36"/>
  <c r="X13" i="36"/>
  <c r="Z13" i="36"/>
  <c r="AA13" i="36"/>
  <c r="AB13" i="36"/>
  <c r="AD13" i="36"/>
  <c r="AE13" i="36"/>
  <c r="AF13" i="36"/>
  <c r="AF12" i="36"/>
  <c r="AE12" i="36"/>
  <c r="AD12" i="36"/>
  <c r="AB12" i="36"/>
  <c r="AA12" i="36"/>
  <c r="Z12" i="36"/>
  <c r="X12" i="36"/>
  <c r="W12" i="36"/>
  <c r="V12" i="36"/>
  <c r="R16" i="36"/>
  <c r="S16" i="36"/>
  <c r="R17" i="36"/>
  <c r="S17" i="36"/>
  <c r="R18" i="36"/>
  <c r="S18" i="36"/>
  <c r="R19" i="36"/>
  <c r="S19" i="36"/>
  <c r="R20" i="36"/>
  <c r="S20" i="36"/>
  <c r="R21" i="36"/>
  <c r="S21" i="36"/>
  <c r="R22" i="36"/>
  <c r="S22" i="36"/>
  <c r="R23" i="36"/>
  <c r="S23" i="36"/>
  <c r="R24" i="36"/>
  <c r="S24" i="36"/>
  <c r="T15" i="36"/>
  <c r="S15" i="36"/>
  <c r="R15" i="36"/>
  <c r="R13" i="36"/>
  <c r="S13" i="36"/>
  <c r="T13" i="36"/>
  <c r="T12" i="36"/>
  <c r="S12" i="36"/>
  <c r="R12" i="36"/>
  <c r="L43" i="33"/>
  <c r="M43" i="33"/>
  <c r="L44" i="33"/>
  <c r="M44" i="33"/>
  <c r="L45" i="33"/>
  <c r="M45" i="33"/>
  <c r="L46" i="33"/>
  <c r="M46" i="33"/>
  <c r="L47" i="33"/>
  <c r="M47" i="33"/>
  <c r="L48" i="33"/>
  <c r="M48" i="33"/>
  <c r="L49" i="33"/>
  <c r="M49" i="33"/>
  <c r="L50" i="33"/>
  <c r="M50" i="33"/>
  <c r="L51" i="33"/>
  <c r="M51" i="33"/>
  <c r="P42" i="33"/>
  <c r="O42" i="33"/>
  <c r="M42" i="33"/>
  <c r="L42" i="33"/>
  <c r="R26" i="33"/>
  <c r="S26" i="33"/>
  <c r="R27" i="33"/>
  <c r="S27" i="33"/>
  <c r="R28" i="33"/>
  <c r="S28" i="33"/>
  <c r="R29" i="33"/>
  <c r="S29" i="33"/>
  <c r="R30" i="33"/>
  <c r="S30" i="33"/>
  <c r="R31" i="33"/>
  <c r="S31" i="33"/>
  <c r="R32" i="33"/>
  <c r="S32" i="33"/>
  <c r="R33" i="33"/>
  <c r="S33" i="33"/>
  <c r="R34" i="33"/>
  <c r="S34" i="33"/>
  <c r="S25" i="33"/>
  <c r="R25" i="33"/>
  <c r="R14" i="33"/>
  <c r="S14" i="33"/>
  <c r="R15" i="33"/>
  <c r="S15" i="33"/>
  <c r="R16" i="33"/>
  <c r="S16" i="33"/>
  <c r="R17" i="33"/>
  <c r="S17" i="33"/>
  <c r="R18" i="33"/>
  <c r="S18" i="33"/>
  <c r="R19" i="33"/>
  <c r="S19" i="33"/>
  <c r="R20" i="33"/>
  <c r="S20" i="33"/>
  <c r="R21" i="33"/>
  <c r="S21" i="33"/>
  <c r="R22" i="33"/>
  <c r="S22" i="33"/>
  <c r="AB13" i="33"/>
  <c r="AA13" i="33"/>
  <c r="Y13" i="33"/>
  <c r="X13" i="33"/>
  <c r="V13" i="33"/>
  <c r="U13" i="33"/>
  <c r="S13" i="33"/>
  <c r="R13" i="33"/>
  <c r="J98" i="40"/>
  <c r="J97" i="40"/>
  <c r="J96" i="40"/>
  <c r="J95" i="40"/>
  <c r="J57" i="40"/>
  <c r="J51" i="40"/>
  <c r="J52" i="40"/>
  <c r="J53" i="40"/>
  <c r="J54" i="40"/>
  <c r="K13" i="40"/>
  <c r="J13" i="40"/>
  <c r="H25" i="23"/>
  <c r="I25" i="23"/>
  <c r="J25" i="23"/>
  <c r="H26" i="23"/>
  <c r="I26" i="23"/>
  <c r="J26" i="23"/>
  <c r="K24" i="23"/>
  <c r="J24" i="23"/>
  <c r="H24" i="23"/>
  <c r="H13" i="23"/>
  <c r="I13" i="23"/>
  <c r="J13" i="23"/>
  <c r="H14" i="23"/>
  <c r="I14" i="23"/>
  <c r="J14" i="23"/>
  <c r="H15" i="23"/>
  <c r="I15" i="23"/>
  <c r="J15" i="23"/>
  <c r="H16" i="23"/>
  <c r="I16" i="23"/>
  <c r="J16" i="23"/>
  <c r="J12" i="23"/>
  <c r="I12" i="23"/>
  <c r="H12" i="23"/>
  <c r="J68" i="22"/>
  <c r="I68" i="22"/>
  <c r="H68" i="22"/>
  <c r="J59" i="22"/>
  <c r="J50" i="22"/>
  <c r="I50" i="22"/>
  <c r="H50" i="22"/>
  <c r="J11" i="22"/>
  <c r="J40" i="22"/>
  <c r="I40" i="22"/>
  <c r="H40" i="22"/>
  <c r="J39" i="22"/>
  <c r="I39" i="22"/>
  <c r="H39" i="22"/>
  <c r="J38" i="22"/>
  <c r="I38" i="22"/>
  <c r="H38" i="22"/>
  <c r="H36" i="22"/>
  <c r="J36" i="22"/>
  <c r="I36" i="22"/>
  <c r="J34" i="22"/>
  <c r="I34" i="22"/>
  <c r="H34" i="22"/>
  <c r="J33" i="22"/>
  <c r="I33" i="22"/>
  <c r="H33" i="22"/>
  <c r="F32" i="22"/>
  <c r="F31" i="22"/>
  <c r="H19" i="22"/>
  <c r="I19" i="22"/>
  <c r="J19" i="22"/>
  <c r="H20" i="22"/>
  <c r="I20" i="22"/>
  <c r="J20" i="22"/>
  <c r="H22" i="22"/>
  <c r="I22" i="22"/>
  <c r="J22" i="22"/>
  <c r="H23" i="22"/>
  <c r="I23" i="22"/>
  <c r="J23" i="22"/>
  <c r="H25" i="22"/>
  <c r="I25" i="22"/>
  <c r="J25" i="22"/>
  <c r="H27" i="22"/>
  <c r="I27" i="22"/>
  <c r="J27" i="22"/>
  <c r="H29" i="22"/>
  <c r="I29" i="22"/>
  <c r="J29" i="22"/>
  <c r="H17" i="22"/>
  <c r="I17" i="22"/>
  <c r="J17" i="22"/>
  <c r="H16" i="22"/>
  <c r="I16" i="22"/>
  <c r="J16" i="22"/>
  <c r="J97" i="21"/>
  <c r="I97" i="21"/>
  <c r="H97" i="21"/>
  <c r="H88" i="21"/>
  <c r="I88" i="21"/>
  <c r="J88" i="21"/>
  <c r="H89" i="21"/>
  <c r="I89" i="21"/>
  <c r="J89" i="21"/>
  <c r="H90" i="21"/>
  <c r="I90" i="21"/>
  <c r="J90" i="21"/>
  <c r="H91" i="21"/>
  <c r="I91" i="21"/>
  <c r="J91" i="21"/>
  <c r="J87" i="21"/>
  <c r="I87" i="21"/>
  <c r="H87" i="21"/>
  <c r="H69" i="21"/>
  <c r="I69" i="21"/>
  <c r="J69" i="21"/>
  <c r="H70" i="21"/>
  <c r="I70" i="21"/>
  <c r="J70" i="21"/>
  <c r="H71" i="21"/>
  <c r="I71" i="21"/>
  <c r="J71" i="21"/>
  <c r="H72" i="21"/>
  <c r="I72" i="21"/>
  <c r="J72" i="21"/>
  <c r="H73" i="21"/>
  <c r="I73" i="21"/>
  <c r="J73" i="21"/>
  <c r="H74" i="21"/>
  <c r="I74" i="21"/>
  <c r="J74" i="21"/>
  <c r="H75" i="21"/>
  <c r="I75" i="21"/>
  <c r="J75" i="21"/>
  <c r="H76" i="21"/>
  <c r="I76" i="21"/>
  <c r="J76" i="21"/>
  <c r="H77" i="21"/>
  <c r="I77" i="21"/>
  <c r="J77" i="21"/>
  <c r="H78" i="21"/>
  <c r="I78" i="21"/>
  <c r="J78" i="21"/>
  <c r="J68" i="21"/>
  <c r="I68" i="21"/>
  <c r="H68" i="21"/>
  <c r="H53" i="21"/>
  <c r="I53" i="21"/>
  <c r="J53" i="21"/>
  <c r="H54" i="21"/>
  <c r="I54" i="21"/>
  <c r="J54" i="21"/>
  <c r="H55" i="21"/>
  <c r="I55" i="21"/>
  <c r="J55" i="21"/>
  <c r="H56" i="21"/>
  <c r="I56" i="21"/>
  <c r="J56" i="21"/>
  <c r="H57" i="21"/>
  <c r="I57" i="21"/>
  <c r="J57" i="21"/>
  <c r="H58" i="21"/>
  <c r="I58" i="21"/>
  <c r="J58" i="21"/>
  <c r="H59" i="21"/>
  <c r="I59" i="21"/>
  <c r="J59" i="21"/>
  <c r="H60" i="21"/>
  <c r="I60" i="21"/>
  <c r="J60" i="21"/>
  <c r="H61" i="21"/>
  <c r="I61" i="21"/>
  <c r="J61" i="21"/>
  <c r="H62" i="21"/>
  <c r="I62" i="21"/>
  <c r="J62" i="21"/>
  <c r="J52" i="21"/>
  <c r="I52" i="21"/>
  <c r="H52" i="21"/>
  <c r="J42" i="21"/>
  <c r="I42" i="21"/>
  <c r="H42" i="21"/>
  <c r="J41" i="21"/>
  <c r="I41" i="21"/>
  <c r="H41" i="21"/>
  <c r="J40" i="21"/>
  <c r="I40" i="21"/>
  <c r="H40" i="21"/>
  <c r="J39" i="21"/>
  <c r="I39" i="21"/>
  <c r="H39" i="21"/>
  <c r="J38" i="21"/>
  <c r="I38" i="21"/>
  <c r="H38" i="21"/>
  <c r="J37" i="21"/>
  <c r="I37" i="21"/>
  <c r="H37" i="21"/>
  <c r="J36" i="21"/>
  <c r="I36" i="21"/>
  <c r="H36" i="21"/>
  <c r="J35" i="21"/>
  <c r="I35" i="21"/>
  <c r="H35" i="21"/>
  <c r="J34" i="21"/>
  <c r="I34" i="21"/>
  <c r="H34" i="21"/>
  <c r="J33" i="21"/>
  <c r="I33" i="21"/>
  <c r="H33" i="21"/>
  <c r="J32" i="21"/>
  <c r="I32" i="21"/>
  <c r="H32" i="21"/>
  <c r="J31" i="21"/>
  <c r="I31" i="21"/>
  <c r="H31" i="21"/>
  <c r="H14" i="21"/>
  <c r="I14" i="21"/>
  <c r="J14" i="21"/>
  <c r="H15" i="21"/>
  <c r="I15" i="21"/>
  <c r="J15" i="21"/>
  <c r="H16" i="21"/>
  <c r="I16" i="21"/>
  <c r="J16" i="21"/>
  <c r="H17" i="21"/>
  <c r="I17" i="21"/>
  <c r="J17" i="21"/>
  <c r="H18" i="21"/>
  <c r="I18" i="21"/>
  <c r="J18" i="21"/>
  <c r="H19" i="21"/>
  <c r="I19" i="21"/>
  <c r="J19" i="21"/>
  <c r="H20" i="21"/>
  <c r="I20" i="21"/>
  <c r="J20" i="21"/>
  <c r="H21" i="21"/>
  <c r="I21" i="21"/>
  <c r="J21" i="21"/>
  <c r="H22" i="21"/>
  <c r="I22" i="21"/>
  <c r="J22" i="21"/>
  <c r="H23" i="21"/>
  <c r="I23" i="21"/>
  <c r="J23" i="21"/>
  <c r="H24" i="21"/>
  <c r="I24" i="21"/>
  <c r="J24" i="21"/>
  <c r="J13" i="21"/>
  <c r="I13" i="21"/>
  <c r="H13" i="21"/>
  <c r="H95" i="20"/>
  <c r="I95" i="20"/>
  <c r="J95" i="20"/>
  <c r="H96" i="20"/>
  <c r="I96" i="20"/>
  <c r="J96" i="20"/>
  <c r="H97" i="20"/>
  <c r="I97" i="20"/>
  <c r="J97" i="20"/>
  <c r="H98" i="20"/>
  <c r="I98" i="20"/>
  <c r="J98" i="20"/>
  <c r="H99" i="20"/>
  <c r="I99" i="20"/>
  <c r="J99" i="20"/>
  <c r="H100" i="20"/>
  <c r="I100" i="20"/>
  <c r="J100" i="20"/>
  <c r="H101" i="20"/>
  <c r="I101" i="20"/>
  <c r="J101" i="20"/>
  <c r="H102" i="20"/>
  <c r="I102" i="20"/>
  <c r="J102" i="20"/>
  <c r="H103" i="20"/>
  <c r="I103" i="20"/>
  <c r="J103" i="20"/>
  <c r="H104" i="20"/>
  <c r="I104" i="20"/>
  <c r="J104" i="20"/>
  <c r="H105" i="20"/>
  <c r="I105" i="20"/>
  <c r="J105" i="20"/>
  <c r="H106" i="20"/>
  <c r="I106" i="20"/>
  <c r="J106" i="20"/>
  <c r="J94" i="20"/>
  <c r="I94" i="20"/>
  <c r="H94" i="20"/>
  <c r="H81" i="20"/>
  <c r="I81" i="20"/>
  <c r="J81" i="20"/>
  <c r="H82" i="20"/>
  <c r="I82" i="20"/>
  <c r="J82" i="20"/>
  <c r="H83" i="20"/>
  <c r="I83" i="20"/>
  <c r="J83" i="20"/>
  <c r="H84" i="20"/>
  <c r="I84" i="20"/>
  <c r="J84" i="20"/>
  <c r="H85" i="20"/>
  <c r="I85" i="20"/>
  <c r="J85" i="20"/>
  <c r="J80" i="20"/>
  <c r="I80" i="20"/>
  <c r="H80" i="20"/>
  <c r="H70" i="20"/>
  <c r="I70" i="20"/>
  <c r="J70" i="20"/>
  <c r="H71" i="20"/>
  <c r="I71" i="20"/>
  <c r="J71" i="20"/>
  <c r="H72" i="20"/>
  <c r="I72" i="20"/>
  <c r="J72" i="20"/>
  <c r="H73" i="20"/>
  <c r="I73" i="20"/>
  <c r="J73" i="20"/>
  <c r="H74" i="20"/>
  <c r="I74" i="20"/>
  <c r="J74" i="20"/>
  <c r="J69" i="20"/>
  <c r="I69" i="20"/>
  <c r="H69" i="20"/>
  <c r="J60" i="20"/>
  <c r="I60" i="20"/>
  <c r="H60" i="20"/>
  <c r="J59" i="20"/>
  <c r="I59" i="20"/>
  <c r="H59" i="20"/>
  <c r="J58" i="20"/>
  <c r="I58" i="20"/>
  <c r="H58" i="20"/>
  <c r="J57" i="20"/>
  <c r="I57" i="20"/>
  <c r="H57" i="20"/>
  <c r="J56" i="20"/>
  <c r="I56" i="20"/>
  <c r="H56" i="20"/>
  <c r="J55" i="20"/>
  <c r="I55" i="20"/>
  <c r="H55" i="20"/>
  <c r="J54" i="20"/>
  <c r="I54" i="20"/>
  <c r="H54" i="20"/>
  <c r="J53" i="20"/>
  <c r="I53" i="20"/>
  <c r="H53" i="20"/>
  <c r="J52" i="20"/>
  <c r="I52" i="20"/>
  <c r="H52" i="20"/>
  <c r="J51" i="20"/>
  <c r="I51" i="20"/>
  <c r="H51" i="20"/>
  <c r="J50" i="20"/>
  <c r="I50" i="20"/>
  <c r="H50" i="20"/>
  <c r="H39" i="20"/>
  <c r="I39" i="20"/>
  <c r="J39" i="20"/>
  <c r="H40" i="20"/>
  <c r="I40" i="20"/>
  <c r="J40" i="20"/>
  <c r="H41" i="20"/>
  <c r="I41" i="20"/>
  <c r="J41" i="20"/>
  <c r="H42" i="20"/>
  <c r="I42" i="20"/>
  <c r="J42" i="20"/>
  <c r="H43" i="20"/>
  <c r="I43" i="20"/>
  <c r="J43" i="20"/>
  <c r="H44" i="20"/>
  <c r="I44" i="20"/>
  <c r="J44" i="20"/>
  <c r="H45" i="20"/>
  <c r="I45" i="20"/>
  <c r="J45" i="20"/>
  <c r="H46" i="20"/>
  <c r="I46" i="20"/>
  <c r="J46" i="20"/>
  <c r="H47" i="20"/>
  <c r="I47" i="20"/>
  <c r="J47" i="20"/>
  <c r="H48" i="20"/>
  <c r="I48" i="20"/>
  <c r="J48" i="20"/>
  <c r="J38" i="20"/>
  <c r="I38" i="20"/>
  <c r="H38" i="20"/>
  <c r="H15" i="20"/>
  <c r="I15" i="20"/>
  <c r="J15" i="20"/>
  <c r="H16" i="20"/>
  <c r="I16" i="20"/>
  <c r="J16" i="20"/>
  <c r="H20" i="20"/>
  <c r="I20" i="20"/>
  <c r="J20" i="20"/>
  <c r="H21" i="20"/>
  <c r="I21" i="20"/>
  <c r="J21" i="20"/>
  <c r="H22" i="20"/>
  <c r="I22" i="20"/>
  <c r="J22" i="20"/>
  <c r="H23" i="20"/>
  <c r="I23" i="20"/>
  <c r="J23" i="20"/>
  <c r="H24" i="20"/>
  <c r="I24" i="20"/>
  <c r="J24" i="20"/>
  <c r="H25" i="20"/>
  <c r="I25" i="20"/>
  <c r="J25" i="20"/>
  <c r="H26" i="20"/>
  <c r="I26" i="20"/>
  <c r="J26" i="20"/>
  <c r="H27" i="20"/>
  <c r="I27" i="20"/>
  <c r="J27" i="20"/>
  <c r="H28" i="20"/>
  <c r="I28" i="20"/>
  <c r="J28" i="20"/>
  <c r="H29" i="20"/>
  <c r="I29" i="20"/>
  <c r="J29" i="20"/>
  <c r="J13" i="20"/>
  <c r="I13" i="20"/>
  <c r="H13" i="20"/>
  <c r="J12" i="20"/>
  <c r="I12" i="20"/>
  <c r="H12" i="20"/>
  <c r="H136" i="19"/>
  <c r="I136" i="19"/>
  <c r="J136" i="19"/>
  <c r="H137" i="19"/>
  <c r="I137" i="19"/>
  <c r="J137" i="19"/>
  <c r="H138" i="19"/>
  <c r="I138" i="19"/>
  <c r="J138" i="19"/>
  <c r="H139" i="19"/>
  <c r="I139" i="19"/>
  <c r="J139" i="19"/>
  <c r="H141" i="19"/>
  <c r="I141" i="19"/>
  <c r="J141" i="19"/>
  <c r="H142" i="19"/>
  <c r="I142" i="19"/>
  <c r="J142" i="19"/>
  <c r="H143" i="19"/>
  <c r="I143" i="19"/>
  <c r="J143" i="19"/>
  <c r="H144" i="19"/>
  <c r="I144" i="19"/>
  <c r="J144" i="19"/>
  <c r="H145" i="19"/>
  <c r="I145" i="19"/>
  <c r="J145" i="19"/>
  <c r="J135" i="19"/>
  <c r="I135" i="19"/>
  <c r="H135" i="19"/>
  <c r="H80" i="19"/>
  <c r="I80" i="19"/>
  <c r="H81" i="19"/>
  <c r="I81" i="19"/>
  <c r="H82" i="19"/>
  <c r="I82" i="19"/>
  <c r="H83" i="19"/>
  <c r="I83" i="19"/>
  <c r="H84" i="19"/>
  <c r="I84" i="19"/>
  <c r="H87" i="19"/>
  <c r="I87" i="19"/>
  <c r="H88" i="19"/>
  <c r="I88" i="19"/>
  <c r="H89" i="19"/>
  <c r="I89" i="19"/>
  <c r="H90" i="19"/>
  <c r="I90" i="19"/>
  <c r="H91" i="19"/>
  <c r="I91" i="19"/>
  <c r="H92" i="19"/>
  <c r="I92" i="19"/>
  <c r="H95" i="19"/>
  <c r="I95" i="19"/>
  <c r="H96" i="19"/>
  <c r="I96" i="19"/>
  <c r="H97" i="19"/>
  <c r="I97" i="19"/>
  <c r="H98" i="19"/>
  <c r="I98" i="19"/>
  <c r="H99" i="19"/>
  <c r="I99" i="19"/>
  <c r="H100" i="19"/>
  <c r="I100" i="19"/>
  <c r="H103" i="19"/>
  <c r="I103" i="19"/>
  <c r="H104" i="19"/>
  <c r="I104" i="19"/>
  <c r="H105" i="19"/>
  <c r="I105" i="19"/>
  <c r="H106" i="19"/>
  <c r="I106" i="19"/>
  <c r="H107" i="19"/>
  <c r="I107" i="19"/>
  <c r="H108" i="19"/>
  <c r="I108" i="19"/>
  <c r="H111" i="19"/>
  <c r="I111" i="19"/>
  <c r="H112" i="19"/>
  <c r="I112" i="19"/>
  <c r="H113" i="19"/>
  <c r="I113" i="19"/>
  <c r="H114" i="19"/>
  <c r="I114" i="19"/>
  <c r="H115" i="19"/>
  <c r="I115" i="19"/>
  <c r="H116" i="19"/>
  <c r="I116" i="19"/>
  <c r="H119" i="19"/>
  <c r="I119" i="19"/>
  <c r="H120" i="19"/>
  <c r="I120" i="19"/>
  <c r="H121" i="19"/>
  <c r="I121" i="19"/>
  <c r="H122" i="19"/>
  <c r="I122" i="19"/>
  <c r="H123" i="19"/>
  <c r="I123" i="19"/>
  <c r="H124" i="19"/>
  <c r="I124" i="19"/>
  <c r="H79" i="19"/>
  <c r="I79" i="19"/>
  <c r="J72" i="19"/>
  <c r="I72" i="19"/>
  <c r="H72" i="19"/>
  <c r="J71" i="19"/>
  <c r="I71" i="19"/>
  <c r="H71" i="19"/>
  <c r="J70" i="19"/>
  <c r="I70" i="19"/>
  <c r="H70" i="19"/>
  <c r="J69" i="19"/>
  <c r="I69" i="19"/>
  <c r="H69" i="19"/>
  <c r="J68" i="19"/>
  <c r="I68" i="19"/>
  <c r="H68" i="19"/>
  <c r="J67" i="19"/>
  <c r="I67" i="19"/>
  <c r="H67" i="19"/>
  <c r="J64" i="19"/>
  <c r="I64" i="19"/>
  <c r="H64" i="19"/>
  <c r="J63" i="19"/>
  <c r="I63" i="19"/>
  <c r="H63" i="19"/>
  <c r="J62" i="19"/>
  <c r="I62" i="19"/>
  <c r="H62" i="19"/>
  <c r="J61" i="19"/>
  <c r="I61" i="19"/>
  <c r="H61" i="19"/>
  <c r="J60" i="19"/>
  <c r="I60" i="19"/>
  <c r="H60" i="19"/>
  <c r="J59" i="19"/>
  <c r="I59" i="19"/>
  <c r="H59" i="19"/>
  <c r="J56" i="19"/>
  <c r="I56" i="19"/>
  <c r="H56" i="19"/>
  <c r="J55" i="19"/>
  <c r="I55" i="19"/>
  <c r="H55" i="19"/>
  <c r="J54" i="19"/>
  <c r="I54" i="19"/>
  <c r="H54" i="19"/>
  <c r="J52" i="19"/>
  <c r="I52" i="19"/>
  <c r="H52" i="19"/>
  <c r="J51" i="19"/>
  <c r="I51" i="19"/>
  <c r="H51" i="19"/>
  <c r="J48" i="19"/>
  <c r="I48" i="19"/>
  <c r="H48" i="19"/>
  <c r="J47" i="19"/>
  <c r="I47" i="19"/>
  <c r="H47" i="19"/>
  <c r="J46" i="19"/>
  <c r="I46" i="19"/>
  <c r="H46" i="19"/>
  <c r="J45" i="19"/>
  <c r="I45" i="19"/>
  <c r="H45" i="19"/>
  <c r="J44" i="19"/>
  <c r="I44" i="19"/>
  <c r="H44" i="19"/>
  <c r="J43" i="19"/>
  <c r="I43" i="19"/>
  <c r="H43" i="19"/>
  <c r="J40" i="19"/>
  <c r="I40" i="19"/>
  <c r="H40" i="19"/>
  <c r="J39" i="19"/>
  <c r="I39" i="19"/>
  <c r="H39" i="19"/>
  <c r="J38" i="19"/>
  <c r="I38" i="19"/>
  <c r="H38" i="19"/>
  <c r="J37" i="19"/>
  <c r="I37" i="19"/>
  <c r="H37" i="19"/>
  <c r="J36" i="19"/>
  <c r="I36" i="19"/>
  <c r="H36" i="19"/>
  <c r="J35" i="19"/>
  <c r="I35" i="19"/>
  <c r="H35" i="19"/>
  <c r="H28" i="19"/>
  <c r="I28" i="19"/>
  <c r="J28" i="19"/>
  <c r="H29" i="19"/>
  <c r="I29" i="19"/>
  <c r="J29" i="19"/>
  <c r="H30" i="19"/>
  <c r="I30" i="19"/>
  <c r="J30" i="19"/>
  <c r="H31" i="19"/>
  <c r="I31" i="19"/>
  <c r="J31" i="19"/>
  <c r="H32" i="19"/>
  <c r="I32" i="19"/>
  <c r="J32" i="19"/>
  <c r="J27" i="19"/>
  <c r="I27" i="19"/>
  <c r="H27" i="19"/>
  <c r="H13" i="19"/>
  <c r="I13" i="19"/>
  <c r="J13" i="19"/>
  <c r="H14" i="19"/>
  <c r="I14" i="19"/>
  <c r="J14" i="19"/>
  <c r="H15" i="19"/>
  <c r="I15" i="19"/>
  <c r="J15" i="19"/>
  <c r="H16" i="19"/>
  <c r="I16" i="19"/>
  <c r="J16" i="19"/>
  <c r="H17" i="19"/>
  <c r="I17" i="19"/>
  <c r="J17" i="19"/>
  <c r="J12" i="19"/>
  <c r="I12" i="19"/>
  <c r="H12" i="19"/>
  <c r="I373" i="18"/>
  <c r="I372" i="18"/>
  <c r="I371" i="18"/>
  <c r="I370" i="18"/>
  <c r="I368" i="18"/>
  <c r="I367" i="18"/>
  <c r="I366" i="18"/>
  <c r="I364" i="18"/>
  <c r="I363" i="18"/>
  <c r="I362" i="18"/>
  <c r="I360" i="18"/>
  <c r="I359" i="18"/>
  <c r="I358" i="18"/>
  <c r="I356" i="18"/>
  <c r="I354" i="18"/>
  <c r="I353" i="18"/>
  <c r="I352" i="18"/>
  <c r="I351" i="18"/>
  <c r="I349" i="18"/>
  <c r="I348" i="18"/>
  <c r="I347" i="18"/>
  <c r="I345" i="18"/>
  <c r="I344" i="18"/>
  <c r="I343" i="18"/>
  <c r="I341" i="18"/>
  <c r="I340" i="18"/>
  <c r="I339" i="18"/>
  <c r="I337" i="18"/>
  <c r="I335" i="18"/>
  <c r="I334" i="18"/>
  <c r="I333" i="18"/>
  <c r="I332" i="18"/>
  <c r="I330" i="18"/>
  <c r="I329" i="18"/>
  <c r="I328" i="18"/>
  <c r="I326" i="18"/>
  <c r="I325" i="18"/>
  <c r="I324" i="18"/>
  <c r="I322" i="18"/>
  <c r="I321" i="18"/>
  <c r="I320" i="18"/>
  <c r="I318" i="18"/>
  <c r="I316" i="18"/>
  <c r="I315" i="18"/>
  <c r="I314" i="18"/>
  <c r="I313" i="18"/>
  <c r="I311" i="18"/>
  <c r="I310" i="18"/>
  <c r="I309" i="18"/>
  <c r="I307" i="18"/>
  <c r="I306" i="18"/>
  <c r="I305" i="18"/>
  <c r="I303" i="18"/>
  <c r="I302" i="18"/>
  <c r="I301" i="18"/>
  <c r="I299" i="18"/>
  <c r="I297" i="18"/>
  <c r="I296" i="18"/>
  <c r="I295" i="18"/>
  <c r="I294" i="18"/>
  <c r="I292" i="18"/>
  <c r="I291" i="18"/>
  <c r="I290" i="18"/>
  <c r="I288" i="18"/>
  <c r="I287" i="18"/>
  <c r="I286" i="18"/>
  <c r="I284" i="18"/>
  <c r="I283" i="18"/>
  <c r="I282" i="18"/>
  <c r="I280" i="18"/>
  <c r="I278" i="18"/>
  <c r="I277" i="18"/>
  <c r="I276" i="18"/>
  <c r="I275" i="18"/>
  <c r="I273" i="18"/>
  <c r="I272" i="18"/>
  <c r="I271" i="18"/>
  <c r="I269" i="18"/>
  <c r="I268" i="18"/>
  <c r="I267" i="18"/>
  <c r="I265" i="18"/>
  <c r="I264" i="18"/>
  <c r="I263" i="18"/>
  <c r="I261" i="18"/>
  <c r="I259" i="18"/>
  <c r="I258" i="18"/>
  <c r="I257" i="18"/>
  <c r="I256" i="18"/>
  <c r="I254" i="18"/>
  <c r="I253" i="18"/>
  <c r="I252" i="18"/>
  <c r="I250" i="18"/>
  <c r="I249" i="18"/>
  <c r="I248" i="18"/>
  <c r="I246" i="18"/>
  <c r="I245" i="18"/>
  <c r="I244" i="18"/>
  <c r="I242" i="18"/>
  <c r="I240" i="18"/>
  <c r="I239" i="18"/>
  <c r="I238" i="18"/>
  <c r="I237" i="18"/>
  <c r="I235" i="18"/>
  <c r="I234" i="18"/>
  <c r="I233" i="18"/>
  <c r="I231" i="18"/>
  <c r="I230" i="18"/>
  <c r="I229" i="18"/>
  <c r="I227" i="18"/>
  <c r="I226" i="18"/>
  <c r="I225" i="18"/>
  <c r="I223" i="18"/>
  <c r="I221" i="18"/>
  <c r="I220" i="18"/>
  <c r="I219" i="18"/>
  <c r="I218" i="18"/>
  <c r="I216" i="18"/>
  <c r="I215" i="18"/>
  <c r="I214" i="18"/>
  <c r="I212" i="18"/>
  <c r="I211" i="18"/>
  <c r="I210" i="18"/>
  <c r="I208" i="18"/>
  <c r="I207" i="18"/>
  <c r="I206" i="18"/>
  <c r="I204" i="18"/>
  <c r="I202" i="18"/>
  <c r="I201" i="18"/>
  <c r="I200" i="18"/>
  <c r="I199" i="18"/>
  <c r="I197" i="18"/>
  <c r="I196" i="18"/>
  <c r="I195" i="18"/>
  <c r="I193" i="18"/>
  <c r="I192" i="18"/>
  <c r="I191" i="18"/>
  <c r="I189" i="18"/>
  <c r="I188" i="18"/>
  <c r="I187" i="18"/>
  <c r="I185" i="18"/>
  <c r="I183" i="18"/>
  <c r="I182" i="18"/>
  <c r="I181" i="18"/>
  <c r="I180" i="18"/>
  <c r="I178" i="18"/>
  <c r="I177" i="18"/>
  <c r="I176" i="18"/>
  <c r="I174" i="18"/>
  <c r="I173" i="18"/>
  <c r="I172" i="18"/>
  <c r="I170" i="18"/>
  <c r="I169" i="18"/>
  <c r="I168" i="18"/>
  <c r="I166" i="18"/>
  <c r="I164" i="18"/>
  <c r="I163" i="18"/>
  <c r="I162" i="18"/>
  <c r="I161" i="18"/>
  <c r="I159" i="18"/>
  <c r="I158" i="18"/>
  <c r="I157" i="18"/>
  <c r="I155" i="18"/>
  <c r="I154" i="18"/>
  <c r="I153" i="18"/>
  <c r="I151" i="18"/>
  <c r="I150" i="18"/>
  <c r="I149" i="18"/>
  <c r="I147" i="18"/>
  <c r="I145" i="18"/>
  <c r="I144" i="18"/>
  <c r="I143" i="18"/>
  <c r="I142" i="18"/>
  <c r="I140" i="18"/>
  <c r="I139" i="18"/>
  <c r="I138" i="18"/>
  <c r="I136" i="18"/>
  <c r="I135" i="18"/>
  <c r="I134" i="18"/>
  <c r="I132" i="18"/>
  <c r="I131" i="18"/>
  <c r="I130" i="18"/>
  <c r="I128" i="18"/>
  <c r="I126" i="18"/>
  <c r="I125" i="18"/>
  <c r="I124" i="18"/>
  <c r="I123" i="18"/>
  <c r="I121" i="18"/>
  <c r="I120" i="18"/>
  <c r="I119" i="18"/>
  <c r="I117" i="18"/>
  <c r="I116" i="18"/>
  <c r="I115" i="18"/>
  <c r="I113" i="18"/>
  <c r="I112" i="18"/>
  <c r="I111" i="18"/>
  <c r="I109" i="18"/>
  <c r="I107" i="18"/>
  <c r="I106" i="18"/>
  <c r="I105" i="18"/>
  <c r="I104" i="18"/>
  <c r="I102" i="18"/>
  <c r="I101" i="18"/>
  <c r="I100" i="18"/>
  <c r="I98" i="18"/>
  <c r="I97" i="18"/>
  <c r="I96" i="18"/>
  <c r="I94" i="18"/>
  <c r="I93" i="18"/>
  <c r="I92" i="18"/>
  <c r="I90" i="18"/>
  <c r="I88" i="18"/>
  <c r="I87" i="18"/>
  <c r="I86" i="18"/>
  <c r="I85" i="18"/>
  <c r="I83" i="18"/>
  <c r="I82" i="18"/>
  <c r="I81" i="18"/>
  <c r="I79" i="18"/>
  <c r="I78" i="18"/>
  <c r="I77" i="18"/>
  <c r="I75" i="18"/>
  <c r="I74" i="18"/>
  <c r="I73" i="18"/>
  <c r="I71" i="18"/>
  <c r="I69" i="18"/>
  <c r="I68" i="18"/>
  <c r="I67" i="18"/>
  <c r="I66" i="18"/>
  <c r="I64" i="18"/>
  <c r="I63" i="18"/>
  <c r="I62" i="18"/>
  <c r="I60" i="18"/>
  <c r="I59" i="18"/>
  <c r="I58" i="18"/>
  <c r="I56" i="18"/>
  <c r="I55" i="18"/>
  <c r="I54" i="18"/>
  <c r="I52" i="18"/>
  <c r="I35" i="18"/>
  <c r="I36" i="18"/>
  <c r="I37" i="18"/>
  <c r="I39" i="18"/>
  <c r="I40" i="18"/>
  <c r="I41" i="18"/>
  <c r="I43" i="18"/>
  <c r="I44" i="18"/>
  <c r="I45" i="18"/>
  <c r="I47" i="18"/>
  <c r="I48" i="18"/>
  <c r="I49" i="18"/>
  <c r="I50" i="18"/>
  <c r="I33" i="18"/>
  <c r="K13" i="16"/>
  <c r="L13" i="16"/>
  <c r="M13" i="16"/>
  <c r="K14" i="16"/>
  <c r="L14" i="16"/>
  <c r="M14" i="16"/>
  <c r="K15" i="16"/>
  <c r="L15" i="16"/>
  <c r="M15" i="16"/>
  <c r="K16" i="16"/>
  <c r="L16" i="16"/>
  <c r="M16" i="16"/>
  <c r="K22" i="16"/>
  <c r="K23" i="16"/>
  <c r="M23" i="16"/>
  <c r="K24" i="16"/>
  <c r="M24" i="16"/>
  <c r="K26" i="16"/>
  <c r="K27" i="16"/>
  <c r="K28" i="16"/>
  <c r="K29" i="16"/>
  <c r="K30" i="16"/>
  <c r="K31" i="16"/>
  <c r="K32" i="16"/>
  <c r="K33" i="16"/>
  <c r="M12" i="16"/>
  <c r="L12" i="16"/>
  <c r="K12" i="16"/>
  <c r="M16" i="26"/>
  <c r="M17" i="26"/>
  <c r="M18" i="26"/>
  <c r="M19" i="26"/>
  <c r="M20" i="26"/>
  <c r="M21" i="26"/>
  <c r="M22" i="26"/>
  <c r="M23" i="26"/>
  <c r="M24" i="26"/>
  <c r="M15" i="26"/>
  <c r="J13" i="5"/>
  <c r="L14" i="25" a="1"/>
  <c r="M15" i="25" a="1"/>
  <c r="L35" i="13" l="1"/>
  <c r="L32" i="13"/>
  <c r="L40" i="13"/>
  <c r="L39" i="13"/>
  <c r="L38" i="13"/>
  <c r="L37" i="13"/>
  <c r="M15" i="25"/>
  <c r="L14" i="25"/>
  <c r="V53" i="8"/>
  <c r="V54" i="8"/>
  <c r="V55" i="8"/>
  <c r="V56" i="8"/>
  <c r="V57" i="8"/>
  <c r="V64" i="8"/>
  <c r="V65" i="8"/>
  <c r="V66" i="8"/>
  <c r="V67" i="8"/>
  <c r="V68" i="8"/>
  <c r="V69" i="8"/>
  <c r="V70" i="8"/>
  <c r="V71" i="8"/>
  <c r="V72" i="8"/>
  <c r="V73" i="8"/>
  <c r="V74" i="8"/>
  <c r="V75" i="8"/>
  <c r="V76" i="8"/>
  <c r="V77" i="8"/>
  <c r="V78" i="8"/>
  <c r="V79" i="8"/>
  <c r="V80" i="8"/>
  <c r="V81" i="8"/>
  <c r="V52" i="8"/>
  <c r="D29" i="13" l="1"/>
  <c r="L4611" i="26"/>
  <c r="K4611" i="26"/>
  <c r="L4610" i="26"/>
  <c r="K4610" i="26"/>
  <c r="L4609" i="26"/>
  <c r="K4609" i="26"/>
  <c r="L4608" i="26"/>
  <c r="K4608" i="26"/>
  <c r="L4607" i="26"/>
  <c r="K4607" i="26"/>
  <c r="L4606" i="26"/>
  <c r="K4606" i="26"/>
  <c r="L4605" i="26"/>
  <c r="K4605" i="26"/>
  <c r="L4604" i="26"/>
  <c r="K4604" i="26"/>
  <c r="L4603" i="26"/>
  <c r="K4603" i="26"/>
  <c r="L4602" i="26"/>
  <c r="K4602" i="26"/>
  <c r="P4601" i="26"/>
  <c r="L4601" i="26"/>
  <c r="K4601" i="26"/>
  <c r="P4600" i="26"/>
  <c r="L4600" i="26"/>
  <c r="K4600" i="26"/>
  <c r="O4599" i="26" a="1"/>
  <c r="O4599" i="26" s="1"/>
  <c r="L4599" i="26"/>
  <c r="K4599" i="26"/>
  <c r="O4598" i="26" a="1"/>
  <c r="O4598" i="26" s="1"/>
  <c r="L4598" i="26"/>
  <c r="K4598" i="26"/>
  <c r="L4597" i="26"/>
  <c r="K4597" i="26"/>
  <c r="L4596" i="26"/>
  <c r="K4596" i="26"/>
  <c r="L4595" i="26"/>
  <c r="K4595" i="26"/>
  <c r="L4594" i="26"/>
  <c r="K4594" i="26"/>
  <c r="L4593" i="26"/>
  <c r="K4593" i="26"/>
  <c r="L4592" i="26"/>
  <c r="K4592" i="26"/>
  <c r="L4591" i="26"/>
  <c r="K4591" i="26"/>
  <c r="L4590" i="26"/>
  <c r="K4590" i="26"/>
  <c r="L4588" i="26"/>
  <c r="K4588" i="26"/>
  <c r="L4587" i="26"/>
  <c r="K4587" i="26"/>
  <c r="L4586" i="26"/>
  <c r="K4586" i="26"/>
  <c r="L4585" i="26"/>
  <c r="K4585" i="26"/>
  <c r="L4584" i="26"/>
  <c r="K4584" i="26"/>
  <c r="L4583" i="26"/>
  <c r="K4583" i="26"/>
  <c r="L4582" i="26"/>
  <c r="K4582" i="26"/>
  <c r="L4581" i="26"/>
  <c r="K4581" i="26"/>
  <c r="L4580" i="26"/>
  <c r="K4580" i="26"/>
  <c r="L4579" i="26"/>
  <c r="K4579" i="26"/>
  <c r="P4578" i="26"/>
  <c r="L4578" i="26"/>
  <c r="K4578" i="26"/>
  <c r="P4577" i="26"/>
  <c r="L4577" i="26"/>
  <c r="K4577" i="26"/>
  <c r="O4576" i="26" a="1"/>
  <c r="O4576" i="26" s="1"/>
  <c r="L4576" i="26"/>
  <c r="K4576" i="26"/>
  <c r="O4575" i="26" a="1"/>
  <c r="O4575" i="26" s="1"/>
  <c r="L4575" i="26"/>
  <c r="K4575" i="26"/>
  <c r="L4574" i="26"/>
  <c r="K4574" i="26"/>
  <c r="L4573" i="26"/>
  <c r="K4573" i="26"/>
  <c r="L4572" i="26"/>
  <c r="K4572" i="26"/>
  <c r="L4571" i="26"/>
  <c r="K4571" i="26"/>
  <c r="L4570" i="26"/>
  <c r="K4570" i="26"/>
  <c r="L4569" i="26"/>
  <c r="K4569" i="26"/>
  <c r="L4568" i="26"/>
  <c r="K4568" i="26"/>
  <c r="L4567" i="26"/>
  <c r="K4567" i="26"/>
  <c r="L4565" i="26"/>
  <c r="K4565" i="26"/>
  <c r="L4564" i="26"/>
  <c r="K4564" i="26"/>
  <c r="L4563" i="26"/>
  <c r="K4563" i="26"/>
  <c r="L4562" i="26"/>
  <c r="K4562" i="26"/>
  <c r="L4561" i="26"/>
  <c r="K4561" i="26"/>
  <c r="L4560" i="26"/>
  <c r="K4560" i="26"/>
  <c r="L4559" i="26"/>
  <c r="K4559" i="26"/>
  <c r="L4558" i="26"/>
  <c r="K4558" i="26"/>
  <c r="L4557" i="26"/>
  <c r="K4557" i="26"/>
  <c r="L4556" i="26"/>
  <c r="K4556" i="26"/>
  <c r="P4555" i="26"/>
  <c r="L4555" i="26"/>
  <c r="K4555" i="26"/>
  <c r="P4554" i="26"/>
  <c r="L4554" i="26"/>
  <c r="K4554" i="26"/>
  <c r="O4553" i="26" a="1"/>
  <c r="O4553" i="26" s="1"/>
  <c r="L4553" i="26"/>
  <c r="K4553" i="26"/>
  <c r="O4552" i="26" a="1"/>
  <c r="O4552" i="26" s="1"/>
  <c r="L4552" i="26"/>
  <c r="K4552" i="26"/>
  <c r="L4551" i="26"/>
  <c r="K4551" i="26"/>
  <c r="L4550" i="26"/>
  <c r="K4550" i="26"/>
  <c r="L4549" i="26"/>
  <c r="K4549" i="26"/>
  <c r="L4548" i="26"/>
  <c r="K4548" i="26"/>
  <c r="L4547" i="26"/>
  <c r="K4547" i="26"/>
  <c r="L4546" i="26"/>
  <c r="K4546" i="26"/>
  <c r="L4545" i="26"/>
  <c r="K4545" i="26"/>
  <c r="L4544" i="26"/>
  <c r="K4544" i="26"/>
  <c r="L4542" i="26"/>
  <c r="K4542" i="26"/>
  <c r="L4541" i="26"/>
  <c r="K4541" i="26"/>
  <c r="L4540" i="26"/>
  <c r="K4540" i="26"/>
  <c r="L4539" i="26"/>
  <c r="K4539" i="26"/>
  <c r="L4538" i="26"/>
  <c r="K4538" i="26"/>
  <c r="L4537" i="26"/>
  <c r="K4537" i="26"/>
  <c r="L4536" i="26"/>
  <c r="K4536" i="26"/>
  <c r="L4535" i="26"/>
  <c r="K4535" i="26"/>
  <c r="L4534" i="26"/>
  <c r="K4534" i="26"/>
  <c r="L4533" i="26"/>
  <c r="K4533" i="26"/>
  <c r="P4532" i="26"/>
  <c r="L4532" i="26"/>
  <c r="K4532" i="26"/>
  <c r="P4531" i="26"/>
  <c r="L4531" i="26"/>
  <c r="K4531" i="26"/>
  <c r="O4530" i="26" a="1"/>
  <c r="O4530" i="26" s="1"/>
  <c r="L4530" i="26"/>
  <c r="K4530" i="26"/>
  <c r="O4529" i="26" a="1"/>
  <c r="O4529" i="26" s="1"/>
  <c r="L4529" i="26"/>
  <c r="K4529" i="26"/>
  <c r="L4528" i="26"/>
  <c r="K4528" i="26"/>
  <c r="L4527" i="26"/>
  <c r="K4527" i="26"/>
  <c r="L4526" i="26"/>
  <c r="K4526" i="26"/>
  <c r="L4525" i="26"/>
  <c r="K4525" i="26"/>
  <c r="L4524" i="26"/>
  <c r="K4524" i="26"/>
  <c r="L4523" i="26"/>
  <c r="K4523" i="26"/>
  <c r="L4522" i="26"/>
  <c r="K4522" i="26"/>
  <c r="L4521" i="26"/>
  <c r="K4521" i="26"/>
  <c r="L4519" i="26"/>
  <c r="K4519" i="26"/>
  <c r="L4518" i="26"/>
  <c r="K4518" i="26"/>
  <c r="L4517" i="26"/>
  <c r="K4517" i="26"/>
  <c r="L4516" i="26"/>
  <c r="K4516" i="26"/>
  <c r="L4515" i="26"/>
  <c r="K4515" i="26"/>
  <c r="L4514" i="26"/>
  <c r="K4514" i="26"/>
  <c r="L4513" i="26"/>
  <c r="K4513" i="26"/>
  <c r="L4512" i="26"/>
  <c r="K4512" i="26"/>
  <c r="L4511" i="26"/>
  <c r="K4511" i="26"/>
  <c r="L4510" i="26"/>
  <c r="K4510" i="26"/>
  <c r="P4509" i="26"/>
  <c r="L4509" i="26"/>
  <c r="K4509" i="26"/>
  <c r="P4508" i="26"/>
  <c r="L4508" i="26"/>
  <c r="K4508" i="26"/>
  <c r="O4507" i="26" a="1"/>
  <c r="O4507" i="26" s="1"/>
  <c r="L4507" i="26"/>
  <c r="K4507" i="26"/>
  <c r="O4506" i="26" a="1"/>
  <c r="O4506" i="26" s="1"/>
  <c r="L4506" i="26"/>
  <c r="K4506" i="26"/>
  <c r="L4505" i="26"/>
  <c r="K4505" i="26"/>
  <c r="L4504" i="26"/>
  <c r="K4504" i="26"/>
  <c r="L4503" i="26"/>
  <c r="K4503" i="26"/>
  <c r="L4502" i="26"/>
  <c r="K4502" i="26"/>
  <c r="L4501" i="26"/>
  <c r="K4501" i="26"/>
  <c r="L4500" i="26"/>
  <c r="K4500" i="26"/>
  <c r="L4499" i="26"/>
  <c r="K4499" i="26"/>
  <c r="L4498" i="26"/>
  <c r="K4498" i="26"/>
  <c r="L4496" i="26"/>
  <c r="K4496" i="26"/>
  <c r="L4495" i="26"/>
  <c r="K4495" i="26"/>
  <c r="L4494" i="26"/>
  <c r="K4494" i="26"/>
  <c r="L4493" i="26"/>
  <c r="K4493" i="26"/>
  <c r="L4492" i="26"/>
  <c r="K4492" i="26"/>
  <c r="L4491" i="26"/>
  <c r="K4491" i="26"/>
  <c r="L4490" i="26"/>
  <c r="K4490" i="26"/>
  <c r="L4489" i="26"/>
  <c r="K4489" i="26"/>
  <c r="L4488" i="26"/>
  <c r="K4488" i="26"/>
  <c r="L4487" i="26"/>
  <c r="K4487" i="26"/>
  <c r="P4486" i="26"/>
  <c r="L4486" i="26"/>
  <c r="K4486" i="26"/>
  <c r="P4485" i="26"/>
  <c r="L4485" i="26"/>
  <c r="K4485" i="26"/>
  <c r="O4484" i="26" a="1"/>
  <c r="O4484" i="26" s="1"/>
  <c r="L4484" i="26"/>
  <c r="K4484" i="26"/>
  <c r="O4483" i="26" a="1"/>
  <c r="O4483" i="26" s="1"/>
  <c r="L4483" i="26"/>
  <c r="K4483" i="26"/>
  <c r="L4482" i="26"/>
  <c r="K4482" i="26"/>
  <c r="L4481" i="26"/>
  <c r="K4481" i="26"/>
  <c r="L4480" i="26"/>
  <c r="K4480" i="26"/>
  <c r="L4479" i="26"/>
  <c r="K4479" i="26"/>
  <c r="L4478" i="26"/>
  <c r="K4478" i="26"/>
  <c r="L4477" i="26"/>
  <c r="K4477" i="26"/>
  <c r="L4476" i="26"/>
  <c r="K4476" i="26"/>
  <c r="L4475" i="26"/>
  <c r="K4475" i="26"/>
  <c r="L4473" i="26"/>
  <c r="K4473" i="26"/>
  <c r="L4472" i="26"/>
  <c r="K4472" i="26"/>
  <c r="L4471" i="26"/>
  <c r="K4471" i="26"/>
  <c r="L4470" i="26"/>
  <c r="K4470" i="26"/>
  <c r="L4469" i="26"/>
  <c r="K4469" i="26"/>
  <c r="L4468" i="26"/>
  <c r="K4468" i="26"/>
  <c r="L4467" i="26"/>
  <c r="K4467" i="26"/>
  <c r="L4466" i="26"/>
  <c r="K4466" i="26"/>
  <c r="L4465" i="26"/>
  <c r="K4465" i="26"/>
  <c r="L4464" i="26"/>
  <c r="K4464" i="26"/>
  <c r="P4463" i="26"/>
  <c r="L4463" i="26"/>
  <c r="K4463" i="26"/>
  <c r="P4462" i="26"/>
  <c r="L4462" i="26"/>
  <c r="K4462" i="26"/>
  <c r="O4461" i="26" a="1"/>
  <c r="O4461" i="26" s="1"/>
  <c r="L4461" i="26"/>
  <c r="K4461" i="26"/>
  <c r="O4460" i="26" a="1"/>
  <c r="O4460" i="26" s="1"/>
  <c r="L4460" i="26"/>
  <c r="K4460" i="26"/>
  <c r="L4459" i="26"/>
  <c r="K4459" i="26"/>
  <c r="L4458" i="26"/>
  <c r="K4458" i="26"/>
  <c r="L4457" i="26"/>
  <c r="K4457" i="26"/>
  <c r="L4456" i="26"/>
  <c r="K4456" i="26"/>
  <c r="L4455" i="26"/>
  <c r="K4455" i="26"/>
  <c r="L4454" i="26"/>
  <c r="K4454" i="26"/>
  <c r="L4453" i="26"/>
  <c r="K4453" i="26"/>
  <c r="L4452" i="26"/>
  <c r="K4452" i="26"/>
  <c r="L4450" i="26"/>
  <c r="K4450" i="26"/>
  <c r="L4449" i="26"/>
  <c r="K4449" i="26"/>
  <c r="L4448" i="26"/>
  <c r="K4448" i="26"/>
  <c r="L4447" i="26"/>
  <c r="K4447" i="26"/>
  <c r="L4446" i="26"/>
  <c r="K4446" i="26"/>
  <c r="L4445" i="26"/>
  <c r="K4445" i="26"/>
  <c r="L4444" i="26"/>
  <c r="K4444" i="26"/>
  <c r="L4443" i="26"/>
  <c r="K4443" i="26"/>
  <c r="L4442" i="26"/>
  <c r="K4442" i="26"/>
  <c r="L4441" i="26"/>
  <c r="K4441" i="26"/>
  <c r="P4440" i="26"/>
  <c r="L4440" i="26"/>
  <c r="K4440" i="26"/>
  <c r="P4439" i="26"/>
  <c r="L4439" i="26"/>
  <c r="K4439" i="26"/>
  <c r="O4438" i="26" a="1"/>
  <c r="O4438" i="26" s="1"/>
  <c r="L4438" i="26"/>
  <c r="K4438" i="26"/>
  <c r="O4437" i="26" a="1"/>
  <c r="O4437" i="26" s="1"/>
  <c r="L4437" i="26"/>
  <c r="K4437" i="26"/>
  <c r="L4436" i="26"/>
  <c r="K4436" i="26"/>
  <c r="L4435" i="26"/>
  <c r="K4435" i="26"/>
  <c r="L4434" i="26"/>
  <c r="K4434" i="26"/>
  <c r="L4433" i="26"/>
  <c r="K4433" i="26"/>
  <c r="L4432" i="26"/>
  <c r="K4432" i="26"/>
  <c r="L4431" i="26"/>
  <c r="K4431" i="26"/>
  <c r="L4430" i="26"/>
  <c r="K4430" i="26"/>
  <c r="L4429" i="26"/>
  <c r="K4429" i="26"/>
  <c r="L4427" i="26"/>
  <c r="K4427" i="26"/>
  <c r="L4426" i="26"/>
  <c r="K4426" i="26"/>
  <c r="L4425" i="26"/>
  <c r="K4425" i="26"/>
  <c r="L4424" i="26"/>
  <c r="K4424" i="26"/>
  <c r="L4423" i="26"/>
  <c r="K4423" i="26"/>
  <c r="L4422" i="26"/>
  <c r="K4422" i="26"/>
  <c r="L4421" i="26"/>
  <c r="K4421" i="26"/>
  <c r="L4420" i="26"/>
  <c r="K4420" i="26"/>
  <c r="L4419" i="26"/>
  <c r="K4419" i="26"/>
  <c r="L4418" i="26"/>
  <c r="K4418" i="26"/>
  <c r="P4417" i="26"/>
  <c r="L4417" i="26"/>
  <c r="K4417" i="26"/>
  <c r="P4416" i="26"/>
  <c r="L4416" i="26"/>
  <c r="K4416" i="26"/>
  <c r="O4415" i="26" a="1"/>
  <c r="O4415" i="26" s="1"/>
  <c r="L4415" i="26"/>
  <c r="K4415" i="26"/>
  <c r="O4414" i="26" a="1"/>
  <c r="O4414" i="26" s="1"/>
  <c r="L4414" i="26"/>
  <c r="K4414" i="26"/>
  <c r="L4413" i="26"/>
  <c r="K4413" i="26"/>
  <c r="L4412" i="26"/>
  <c r="K4412" i="26"/>
  <c r="L4411" i="26"/>
  <c r="K4411" i="26"/>
  <c r="L4410" i="26"/>
  <c r="K4410" i="26"/>
  <c r="L4409" i="26"/>
  <c r="K4409" i="26"/>
  <c r="L4408" i="26"/>
  <c r="K4408" i="26"/>
  <c r="L4407" i="26"/>
  <c r="K4407" i="26"/>
  <c r="L4406" i="26"/>
  <c r="K4406" i="26"/>
  <c r="L4404" i="26"/>
  <c r="K4404" i="26"/>
  <c r="L4403" i="26"/>
  <c r="K4403" i="26"/>
  <c r="L4402" i="26"/>
  <c r="K4402" i="26"/>
  <c r="L4401" i="26"/>
  <c r="K4401" i="26"/>
  <c r="L4400" i="26"/>
  <c r="K4400" i="26"/>
  <c r="L4399" i="26"/>
  <c r="K4399" i="26"/>
  <c r="L4398" i="26"/>
  <c r="K4398" i="26"/>
  <c r="L4397" i="26"/>
  <c r="K4397" i="26"/>
  <c r="L4396" i="26"/>
  <c r="K4396" i="26"/>
  <c r="L4395" i="26"/>
  <c r="K4395" i="26"/>
  <c r="P4394" i="26"/>
  <c r="L4394" i="26"/>
  <c r="K4394" i="26"/>
  <c r="P4393" i="26"/>
  <c r="L4393" i="26"/>
  <c r="K4393" i="26"/>
  <c r="O4392" i="26" a="1"/>
  <c r="O4392" i="26" s="1"/>
  <c r="L4392" i="26"/>
  <c r="K4392" i="26"/>
  <c r="O4391" i="26" a="1"/>
  <c r="O4391" i="26" s="1"/>
  <c r="L4391" i="26"/>
  <c r="K4391" i="26"/>
  <c r="L4390" i="26"/>
  <c r="K4390" i="26"/>
  <c r="L4389" i="26"/>
  <c r="K4389" i="26"/>
  <c r="L4388" i="26"/>
  <c r="K4388" i="26"/>
  <c r="L4387" i="26"/>
  <c r="K4387" i="26"/>
  <c r="L4386" i="26"/>
  <c r="K4386" i="26"/>
  <c r="L4385" i="26"/>
  <c r="K4385" i="26"/>
  <c r="L4384" i="26"/>
  <c r="K4384" i="26"/>
  <c r="L4383" i="26"/>
  <c r="K4383" i="26"/>
  <c r="L4381" i="26"/>
  <c r="K4381" i="26"/>
  <c r="L4380" i="26"/>
  <c r="K4380" i="26"/>
  <c r="L4379" i="26"/>
  <c r="K4379" i="26"/>
  <c r="L4378" i="26"/>
  <c r="K4378" i="26"/>
  <c r="L4377" i="26"/>
  <c r="K4377" i="26"/>
  <c r="L4376" i="26"/>
  <c r="K4376" i="26"/>
  <c r="L4375" i="26"/>
  <c r="K4375" i="26"/>
  <c r="L4374" i="26"/>
  <c r="K4374" i="26"/>
  <c r="L4373" i="26"/>
  <c r="K4373" i="26"/>
  <c r="L4372" i="26"/>
  <c r="K4372" i="26"/>
  <c r="P4371" i="26"/>
  <c r="L4371" i="26"/>
  <c r="K4371" i="26"/>
  <c r="P4370" i="26"/>
  <c r="L4370" i="26"/>
  <c r="K4370" i="26"/>
  <c r="O4369" i="26" a="1"/>
  <c r="O4369" i="26" s="1"/>
  <c r="L4369" i="26"/>
  <c r="K4369" i="26"/>
  <c r="O4368" i="26" a="1"/>
  <c r="O4368" i="26" s="1"/>
  <c r="L4368" i="26"/>
  <c r="K4368" i="26"/>
  <c r="L4367" i="26"/>
  <c r="K4367" i="26"/>
  <c r="L4366" i="26"/>
  <c r="K4366" i="26"/>
  <c r="L4365" i="26"/>
  <c r="K4365" i="26"/>
  <c r="L4364" i="26"/>
  <c r="K4364" i="26"/>
  <c r="L4363" i="26"/>
  <c r="K4363" i="26"/>
  <c r="L4362" i="26"/>
  <c r="K4362" i="26"/>
  <c r="L4361" i="26"/>
  <c r="K4361" i="26"/>
  <c r="L4360" i="26"/>
  <c r="K4360" i="26"/>
  <c r="L4358" i="26"/>
  <c r="K4358" i="26"/>
  <c r="L4357" i="26"/>
  <c r="K4357" i="26"/>
  <c r="L4356" i="26"/>
  <c r="K4356" i="26"/>
  <c r="L4355" i="26"/>
  <c r="K4355" i="26"/>
  <c r="L4354" i="26"/>
  <c r="K4354" i="26"/>
  <c r="L4353" i="26"/>
  <c r="K4353" i="26"/>
  <c r="L4352" i="26"/>
  <c r="K4352" i="26"/>
  <c r="L4351" i="26"/>
  <c r="K4351" i="26"/>
  <c r="L4350" i="26"/>
  <c r="K4350" i="26"/>
  <c r="L4349" i="26"/>
  <c r="K4349" i="26"/>
  <c r="P4348" i="26"/>
  <c r="L4348" i="26"/>
  <c r="K4348" i="26"/>
  <c r="P4347" i="26"/>
  <c r="L4347" i="26"/>
  <c r="K4347" i="26"/>
  <c r="O4346" i="26" a="1"/>
  <c r="O4346" i="26" s="1"/>
  <c r="L4346" i="26"/>
  <c r="K4346" i="26"/>
  <c r="O4345" i="26" a="1"/>
  <c r="O4345" i="26" s="1"/>
  <c r="L4345" i="26"/>
  <c r="K4345" i="26"/>
  <c r="L4344" i="26"/>
  <c r="K4344" i="26"/>
  <c r="L4343" i="26"/>
  <c r="K4343" i="26"/>
  <c r="L4342" i="26"/>
  <c r="K4342" i="26"/>
  <c r="L4341" i="26"/>
  <c r="K4341" i="26"/>
  <c r="L4340" i="26"/>
  <c r="K4340" i="26"/>
  <c r="L4339" i="26"/>
  <c r="K4339" i="26"/>
  <c r="L4338" i="26"/>
  <c r="K4338" i="26"/>
  <c r="L4337" i="26"/>
  <c r="K4337" i="26"/>
  <c r="L4335" i="26"/>
  <c r="K4335" i="26"/>
  <c r="L4334" i="26"/>
  <c r="K4334" i="26"/>
  <c r="L4333" i="26"/>
  <c r="K4333" i="26"/>
  <c r="L4332" i="26"/>
  <c r="K4332" i="26"/>
  <c r="L4331" i="26"/>
  <c r="K4331" i="26"/>
  <c r="L4330" i="26"/>
  <c r="K4330" i="26"/>
  <c r="L4329" i="26"/>
  <c r="K4329" i="26"/>
  <c r="L4328" i="26"/>
  <c r="K4328" i="26"/>
  <c r="L4327" i="26"/>
  <c r="K4327" i="26"/>
  <c r="L4326" i="26"/>
  <c r="K4326" i="26"/>
  <c r="P4325" i="26"/>
  <c r="L4325" i="26"/>
  <c r="K4325" i="26"/>
  <c r="P4324" i="26"/>
  <c r="L4324" i="26"/>
  <c r="K4324" i="26"/>
  <c r="O4323" i="26" a="1"/>
  <c r="O4323" i="26" s="1"/>
  <c r="L4323" i="26"/>
  <c r="K4323" i="26"/>
  <c r="O4322" i="26" a="1"/>
  <c r="O4322" i="26" s="1"/>
  <c r="L4322" i="26"/>
  <c r="K4322" i="26"/>
  <c r="L4321" i="26"/>
  <c r="K4321" i="26"/>
  <c r="L4320" i="26"/>
  <c r="K4320" i="26"/>
  <c r="L4319" i="26"/>
  <c r="K4319" i="26"/>
  <c r="L4318" i="26"/>
  <c r="K4318" i="26"/>
  <c r="L4317" i="26"/>
  <c r="K4317" i="26"/>
  <c r="L4316" i="26"/>
  <c r="K4316" i="26"/>
  <c r="L4315" i="26"/>
  <c r="K4315" i="26"/>
  <c r="L4314" i="26"/>
  <c r="K4314" i="26"/>
  <c r="L4312" i="26"/>
  <c r="K4312" i="26"/>
  <c r="L4311" i="26"/>
  <c r="K4311" i="26"/>
  <c r="L4310" i="26"/>
  <c r="K4310" i="26"/>
  <c r="L4309" i="26"/>
  <c r="K4309" i="26"/>
  <c r="L4308" i="26"/>
  <c r="K4308" i="26"/>
  <c r="L4307" i="26"/>
  <c r="K4307" i="26"/>
  <c r="L4306" i="26"/>
  <c r="K4306" i="26"/>
  <c r="L4305" i="26"/>
  <c r="K4305" i="26"/>
  <c r="L4304" i="26"/>
  <c r="K4304" i="26"/>
  <c r="L4303" i="26"/>
  <c r="K4303" i="26"/>
  <c r="P4302" i="26"/>
  <c r="L4302" i="26"/>
  <c r="K4302" i="26"/>
  <c r="P4301" i="26"/>
  <c r="L4301" i="26"/>
  <c r="K4301" i="26"/>
  <c r="O4300" i="26" a="1"/>
  <c r="O4300" i="26" s="1"/>
  <c r="L4300" i="26"/>
  <c r="K4300" i="26"/>
  <c r="O4299" i="26" a="1"/>
  <c r="O4299" i="26" s="1"/>
  <c r="L4299" i="26"/>
  <c r="K4299" i="26"/>
  <c r="L4298" i="26"/>
  <c r="K4298" i="26"/>
  <c r="L4297" i="26"/>
  <c r="K4297" i="26"/>
  <c r="L4296" i="26"/>
  <c r="K4296" i="26"/>
  <c r="L4295" i="26"/>
  <c r="K4295" i="26"/>
  <c r="L4294" i="26"/>
  <c r="K4294" i="26"/>
  <c r="L4293" i="26"/>
  <c r="K4293" i="26"/>
  <c r="L4292" i="26"/>
  <c r="K4292" i="26"/>
  <c r="L4291" i="26"/>
  <c r="K4291" i="26"/>
  <c r="L4289" i="26"/>
  <c r="K4289" i="26"/>
  <c r="L4288" i="26"/>
  <c r="K4288" i="26"/>
  <c r="L4287" i="26"/>
  <c r="K4287" i="26"/>
  <c r="L4286" i="26"/>
  <c r="K4286" i="26"/>
  <c r="L4285" i="26"/>
  <c r="K4285" i="26"/>
  <c r="L4284" i="26"/>
  <c r="K4284" i="26"/>
  <c r="L4283" i="26"/>
  <c r="K4283" i="26"/>
  <c r="L4282" i="26"/>
  <c r="K4282" i="26"/>
  <c r="L4281" i="26"/>
  <c r="K4281" i="26"/>
  <c r="L4280" i="26"/>
  <c r="K4280" i="26"/>
  <c r="P4279" i="26"/>
  <c r="L4279" i="26"/>
  <c r="K4279" i="26"/>
  <c r="P4278" i="26"/>
  <c r="L4278" i="26"/>
  <c r="K4278" i="26"/>
  <c r="O4277" i="26" a="1"/>
  <c r="O4277" i="26" s="1"/>
  <c r="L4277" i="26"/>
  <c r="K4277" i="26"/>
  <c r="O4276" i="26" a="1"/>
  <c r="O4276" i="26" s="1"/>
  <c r="L4276" i="26"/>
  <c r="K4276" i="26"/>
  <c r="L4275" i="26"/>
  <c r="K4275" i="26"/>
  <c r="L4274" i="26"/>
  <c r="K4274" i="26"/>
  <c r="L4273" i="26"/>
  <c r="K4273" i="26"/>
  <c r="L4272" i="26"/>
  <c r="K4272" i="26"/>
  <c r="L4271" i="26"/>
  <c r="K4271" i="26"/>
  <c r="L4270" i="26"/>
  <c r="K4270" i="26"/>
  <c r="L4269" i="26"/>
  <c r="K4269" i="26"/>
  <c r="L4268" i="26"/>
  <c r="K4268" i="26"/>
  <c r="L4266" i="26"/>
  <c r="K4266" i="26"/>
  <c r="L4265" i="26"/>
  <c r="K4265" i="26"/>
  <c r="L4264" i="26"/>
  <c r="K4264" i="26"/>
  <c r="L4263" i="26"/>
  <c r="K4263" i="26"/>
  <c r="L4262" i="26"/>
  <c r="K4262" i="26"/>
  <c r="L4261" i="26"/>
  <c r="K4261" i="26"/>
  <c r="L4260" i="26"/>
  <c r="K4260" i="26"/>
  <c r="L4259" i="26"/>
  <c r="K4259" i="26"/>
  <c r="L4258" i="26"/>
  <c r="K4258" i="26"/>
  <c r="L4257" i="26"/>
  <c r="K4257" i="26"/>
  <c r="P4256" i="26"/>
  <c r="L4256" i="26"/>
  <c r="K4256" i="26"/>
  <c r="P4255" i="26"/>
  <c r="L4255" i="26"/>
  <c r="K4255" i="26"/>
  <c r="O4254" i="26" a="1"/>
  <c r="O4254" i="26" s="1"/>
  <c r="L4254" i="26"/>
  <c r="K4254" i="26"/>
  <c r="O4253" i="26" a="1"/>
  <c r="O4253" i="26" s="1"/>
  <c r="L4253" i="26"/>
  <c r="K4253" i="26"/>
  <c r="L4252" i="26"/>
  <c r="K4252" i="26"/>
  <c r="L4251" i="26"/>
  <c r="K4251" i="26"/>
  <c r="L4250" i="26"/>
  <c r="K4250" i="26"/>
  <c r="L4249" i="26"/>
  <c r="K4249" i="26"/>
  <c r="L4248" i="26"/>
  <c r="K4248" i="26"/>
  <c r="L4247" i="26"/>
  <c r="K4247" i="26"/>
  <c r="L4246" i="26"/>
  <c r="K4246" i="26"/>
  <c r="L4245" i="26"/>
  <c r="K4245" i="26"/>
  <c r="L4243" i="26"/>
  <c r="K4243" i="26"/>
  <c r="L4242" i="26"/>
  <c r="K4242" i="26"/>
  <c r="L4241" i="26"/>
  <c r="K4241" i="26"/>
  <c r="L4240" i="26"/>
  <c r="K4240" i="26"/>
  <c r="L4239" i="26"/>
  <c r="K4239" i="26"/>
  <c r="L4238" i="26"/>
  <c r="K4238" i="26"/>
  <c r="L4237" i="26"/>
  <c r="K4237" i="26"/>
  <c r="L4236" i="26"/>
  <c r="K4236" i="26"/>
  <c r="L4235" i="26"/>
  <c r="K4235" i="26"/>
  <c r="L4234" i="26"/>
  <c r="K4234" i="26"/>
  <c r="P4233" i="26"/>
  <c r="L4233" i="26"/>
  <c r="K4233" i="26"/>
  <c r="P4232" i="26"/>
  <c r="L4232" i="26"/>
  <c r="K4232" i="26"/>
  <c r="O4231" i="26" a="1"/>
  <c r="O4231" i="26" s="1"/>
  <c r="L4231" i="26"/>
  <c r="K4231" i="26"/>
  <c r="O4230" i="26" a="1"/>
  <c r="O4230" i="26" s="1"/>
  <c r="L4230" i="26"/>
  <c r="K4230" i="26"/>
  <c r="L4229" i="26"/>
  <c r="K4229" i="26"/>
  <c r="L4228" i="26"/>
  <c r="K4228" i="26"/>
  <c r="L4227" i="26"/>
  <c r="K4227" i="26"/>
  <c r="L4226" i="26"/>
  <c r="K4226" i="26"/>
  <c r="L4225" i="26"/>
  <c r="K4225" i="26"/>
  <c r="L4224" i="26"/>
  <c r="K4224" i="26"/>
  <c r="L4223" i="26"/>
  <c r="K4223" i="26"/>
  <c r="L4222" i="26"/>
  <c r="K4222" i="26"/>
  <c r="L4220" i="26"/>
  <c r="K4220" i="26"/>
  <c r="L4219" i="26"/>
  <c r="K4219" i="26"/>
  <c r="L4218" i="26"/>
  <c r="K4218" i="26"/>
  <c r="L4217" i="26"/>
  <c r="K4217" i="26"/>
  <c r="L4216" i="26"/>
  <c r="K4216" i="26"/>
  <c r="L4215" i="26"/>
  <c r="K4215" i="26"/>
  <c r="L4214" i="26"/>
  <c r="K4214" i="26"/>
  <c r="L4213" i="26"/>
  <c r="K4213" i="26"/>
  <c r="L4212" i="26"/>
  <c r="K4212" i="26"/>
  <c r="L4211" i="26"/>
  <c r="K4211" i="26"/>
  <c r="P4210" i="26"/>
  <c r="L4210" i="26"/>
  <c r="K4210" i="26"/>
  <c r="P4209" i="26"/>
  <c r="L4209" i="26"/>
  <c r="K4209" i="26"/>
  <c r="O4208" i="26" a="1"/>
  <c r="O4208" i="26" s="1"/>
  <c r="L4208" i="26"/>
  <c r="K4208" i="26"/>
  <c r="O4207" i="26" a="1"/>
  <c r="O4207" i="26" s="1"/>
  <c r="L4207" i="26"/>
  <c r="K4207" i="26"/>
  <c r="L4206" i="26"/>
  <c r="K4206" i="26"/>
  <c r="L4205" i="26"/>
  <c r="K4205" i="26"/>
  <c r="L4204" i="26"/>
  <c r="K4204" i="26"/>
  <c r="L4203" i="26"/>
  <c r="K4203" i="26"/>
  <c r="L4202" i="26"/>
  <c r="K4202" i="26"/>
  <c r="L4201" i="26"/>
  <c r="K4201" i="26"/>
  <c r="L4200" i="26"/>
  <c r="K4200" i="26"/>
  <c r="L4199" i="26"/>
  <c r="K4199" i="26"/>
  <c r="L4197" i="26"/>
  <c r="K4197" i="26"/>
  <c r="L4196" i="26"/>
  <c r="K4196" i="26"/>
  <c r="L4195" i="26"/>
  <c r="K4195" i="26"/>
  <c r="L4194" i="26"/>
  <c r="K4194" i="26"/>
  <c r="L4193" i="26"/>
  <c r="K4193" i="26"/>
  <c r="L4192" i="26"/>
  <c r="K4192" i="26"/>
  <c r="L4191" i="26"/>
  <c r="K4191" i="26"/>
  <c r="L4190" i="26"/>
  <c r="K4190" i="26"/>
  <c r="L4189" i="26"/>
  <c r="K4189" i="26"/>
  <c r="L4188" i="26"/>
  <c r="K4188" i="26"/>
  <c r="P4187" i="26"/>
  <c r="L4187" i="26"/>
  <c r="K4187" i="26"/>
  <c r="P4186" i="26"/>
  <c r="L4186" i="26"/>
  <c r="K4186" i="26"/>
  <c r="O4185" i="26" a="1"/>
  <c r="O4185" i="26" s="1"/>
  <c r="L4185" i="26"/>
  <c r="K4185" i="26"/>
  <c r="O4184" i="26" a="1"/>
  <c r="O4184" i="26" s="1"/>
  <c r="L4184" i="26"/>
  <c r="K4184" i="26"/>
  <c r="L4183" i="26"/>
  <c r="K4183" i="26"/>
  <c r="L4182" i="26"/>
  <c r="K4182" i="26"/>
  <c r="L4181" i="26"/>
  <c r="K4181" i="26"/>
  <c r="L4180" i="26"/>
  <c r="K4180" i="26"/>
  <c r="L4179" i="26"/>
  <c r="K4179" i="26"/>
  <c r="L4178" i="26"/>
  <c r="K4178" i="26"/>
  <c r="L4177" i="26"/>
  <c r="K4177" i="26"/>
  <c r="L4176" i="26"/>
  <c r="K4176" i="26"/>
  <c r="L4174" i="26"/>
  <c r="K4174" i="26"/>
  <c r="L4173" i="26"/>
  <c r="K4173" i="26"/>
  <c r="L4172" i="26"/>
  <c r="K4172" i="26"/>
  <c r="L4171" i="26"/>
  <c r="K4171" i="26"/>
  <c r="L4170" i="26"/>
  <c r="K4170" i="26"/>
  <c r="L4169" i="26"/>
  <c r="K4169" i="26"/>
  <c r="L4168" i="26"/>
  <c r="K4168" i="26"/>
  <c r="L4167" i="26"/>
  <c r="K4167" i="26"/>
  <c r="L4166" i="26"/>
  <c r="K4166" i="26"/>
  <c r="L4165" i="26"/>
  <c r="K4165" i="26"/>
  <c r="P4164" i="26"/>
  <c r="L4164" i="26"/>
  <c r="K4164" i="26"/>
  <c r="P4163" i="26"/>
  <c r="L4163" i="26"/>
  <c r="K4163" i="26"/>
  <c r="O4162" i="26" a="1"/>
  <c r="O4162" i="26" s="1"/>
  <c r="L4162" i="26"/>
  <c r="K4162" i="26"/>
  <c r="O4161" i="26" a="1"/>
  <c r="O4161" i="26" s="1"/>
  <c r="L4161" i="26"/>
  <c r="K4161" i="26"/>
  <c r="L4160" i="26"/>
  <c r="K4160" i="26"/>
  <c r="L4159" i="26"/>
  <c r="K4159" i="26"/>
  <c r="L4158" i="26"/>
  <c r="K4158" i="26"/>
  <c r="L4157" i="26"/>
  <c r="K4157" i="26"/>
  <c r="L4156" i="26"/>
  <c r="K4156" i="26"/>
  <c r="L4155" i="26"/>
  <c r="K4155" i="26"/>
  <c r="L4154" i="26"/>
  <c r="K4154" i="26"/>
  <c r="L4153" i="26"/>
  <c r="K4153" i="26"/>
  <c r="L4151" i="26"/>
  <c r="K4151" i="26"/>
  <c r="L4150" i="26"/>
  <c r="K4150" i="26"/>
  <c r="L4149" i="26"/>
  <c r="K4149" i="26"/>
  <c r="L4148" i="26"/>
  <c r="K4148" i="26"/>
  <c r="L4147" i="26"/>
  <c r="K4147" i="26"/>
  <c r="L4146" i="26"/>
  <c r="K4146" i="26"/>
  <c r="L4145" i="26"/>
  <c r="K4145" i="26"/>
  <c r="L4144" i="26"/>
  <c r="K4144" i="26"/>
  <c r="L4143" i="26"/>
  <c r="K4143" i="26"/>
  <c r="L4142" i="26"/>
  <c r="K4142" i="26"/>
  <c r="P4141" i="26"/>
  <c r="L4141" i="26"/>
  <c r="K4141" i="26"/>
  <c r="P4140" i="26"/>
  <c r="L4140" i="26"/>
  <c r="K4140" i="26"/>
  <c r="O4139" i="26" a="1"/>
  <c r="O4139" i="26" s="1"/>
  <c r="L4139" i="26"/>
  <c r="K4139" i="26"/>
  <c r="O4138" i="26" a="1"/>
  <c r="O4138" i="26" s="1"/>
  <c r="L4138" i="26"/>
  <c r="K4138" i="26"/>
  <c r="L4137" i="26"/>
  <c r="K4137" i="26"/>
  <c r="L4136" i="26"/>
  <c r="K4136" i="26"/>
  <c r="L4135" i="26"/>
  <c r="K4135" i="26"/>
  <c r="L4134" i="26"/>
  <c r="K4134" i="26"/>
  <c r="L4133" i="26"/>
  <c r="K4133" i="26"/>
  <c r="L4132" i="26"/>
  <c r="K4132" i="26"/>
  <c r="L4131" i="26"/>
  <c r="K4131" i="26"/>
  <c r="L4130" i="26"/>
  <c r="K4130" i="26"/>
  <c r="L4128" i="26"/>
  <c r="K4128" i="26"/>
  <c r="L4127" i="26"/>
  <c r="K4127" i="26"/>
  <c r="L4126" i="26"/>
  <c r="K4126" i="26"/>
  <c r="L4125" i="26"/>
  <c r="K4125" i="26"/>
  <c r="L4124" i="26"/>
  <c r="K4124" i="26"/>
  <c r="L4123" i="26"/>
  <c r="K4123" i="26"/>
  <c r="L4122" i="26"/>
  <c r="K4122" i="26"/>
  <c r="L4121" i="26"/>
  <c r="K4121" i="26"/>
  <c r="L4120" i="26"/>
  <c r="K4120" i="26"/>
  <c r="L4119" i="26"/>
  <c r="K4119" i="26"/>
  <c r="P4118" i="26"/>
  <c r="L4118" i="26"/>
  <c r="K4118" i="26"/>
  <c r="P4117" i="26"/>
  <c r="L4117" i="26"/>
  <c r="K4117" i="26"/>
  <c r="O4116" i="26" a="1"/>
  <c r="O4116" i="26" s="1"/>
  <c r="L4116" i="26"/>
  <c r="K4116" i="26"/>
  <c r="O4115" i="26" a="1"/>
  <c r="O4115" i="26" s="1"/>
  <c r="L4115" i="26"/>
  <c r="K4115" i="26"/>
  <c r="L4114" i="26"/>
  <c r="K4114" i="26"/>
  <c r="L4113" i="26"/>
  <c r="K4113" i="26"/>
  <c r="L4112" i="26"/>
  <c r="K4112" i="26"/>
  <c r="L4111" i="26"/>
  <c r="K4111" i="26"/>
  <c r="L4110" i="26"/>
  <c r="K4110" i="26"/>
  <c r="L4109" i="26"/>
  <c r="K4109" i="26"/>
  <c r="L4108" i="26"/>
  <c r="K4108" i="26"/>
  <c r="L4107" i="26"/>
  <c r="K4107" i="26"/>
  <c r="L4105" i="26"/>
  <c r="K4105" i="26"/>
  <c r="L4104" i="26"/>
  <c r="K4104" i="26"/>
  <c r="L4103" i="26"/>
  <c r="K4103" i="26"/>
  <c r="L4102" i="26"/>
  <c r="K4102" i="26"/>
  <c r="L4101" i="26"/>
  <c r="K4101" i="26"/>
  <c r="L4100" i="26"/>
  <c r="K4100" i="26"/>
  <c r="L4099" i="26"/>
  <c r="K4099" i="26"/>
  <c r="L4098" i="26"/>
  <c r="K4098" i="26"/>
  <c r="L4097" i="26"/>
  <c r="K4097" i="26"/>
  <c r="L4096" i="26"/>
  <c r="K4096" i="26"/>
  <c r="P4095" i="26"/>
  <c r="L4095" i="26"/>
  <c r="K4095" i="26"/>
  <c r="P4094" i="26"/>
  <c r="L4094" i="26"/>
  <c r="K4094" i="26"/>
  <c r="O4093" i="26" a="1"/>
  <c r="O4093" i="26" s="1"/>
  <c r="L4093" i="26"/>
  <c r="K4093" i="26"/>
  <c r="O4092" i="26" a="1"/>
  <c r="O4092" i="26" s="1"/>
  <c r="L4092" i="26"/>
  <c r="K4092" i="26"/>
  <c r="L4091" i="26"/>
  <c r="K4091" i="26"/>
  <c r="L4090" i="26"/>
  <c r="K4090" i="26"/>
  <c r="L4089" i="26"/>
  <c r="K4089" i="26"/>
  <c r="L4088" i="26"/>
  <c r="K4088" i="26"/>
  <c r="L4087" i="26"/>
  <c r="K4087" i="26"/>
  <c r="L4086" i="26"/>
  <c r="K4086" i="26"/>
  <c r="L4085" i="26"/>
  <c r="K4085" i="26"/>
  <c r="L4084" i="26"/>
  <c r="K4084" i="26"/>
  <c r="L4082" i="26"/>
  <c r="K4082" i="26"/>
  <c r="L4081" i="26"/>
  <c r="K4081" i="26"/>
  <c r="L4080" i="26"/>
  <c r="K4080" i="26"/>
  <c r="L4079" i="26"/>
  <c r="K4079" i="26"/>
  <c r="L4078" i="26"/>
  <c r="K4078" i="26"/>
  <c r="L4077" i="26"/>
  <c r="K4077" i="26"/>
  <c r="L4076" i="26"/>
  <c r="K4076" i="26"/>
  <c r="L4075" i="26"/>
  <c r="K4075" i="26"/>
  <c r="L4074" i="26"/>
  <c r="K4074" i="26"/>
  <c r="L4073" i="26"/>
  <c r="K4073" i="26"/>
  <c r="P4072" i="26"/>
  <c r="L4072" i="26"/>
  <c r="K4072" i="26"/>
  <c r="P4071" i="26"/>
  <c r="L4071" i="26"/>
  <c r="K4071" i="26"/>
  <c r="O4070" i="26" a="1"/>
  <c r="O4070" i="26" s="1"/>
  <c r="L4070" i="26"/>
  <c r="K4070" i="26"/>
  <c r="O4069" i="26" a="1"/>
  <c r="O4069" i="26" s="1"/>
  <c r="L4069" i="26"/>
  <c r="K4069" i="26"/>
  <c r="L4068" i="26"/>
  <c r="K4068" i="26"/>
  <c r="L4067" i="26"/>
  <c r="K4067" i="26"/>
  <c r="L4066" i="26"/>
  <c r="K4066" i="26"/>
  <c r="L4065" i="26"/>
  <c r="K4065" i="26"/>
  <c r="L4064" i="26"/>
  <c r="K4064" i="26"/>
  <c r="L4063" i="26"/>
  <c r="K4063" i="26"/>
  <c r="L4062" i="26"/>
  <c r="K4062" i="26"/>
  <c r="L4061" i="26"/>
  <c r="K4061" i="26"/>
  <c r="L4059" i="26"/>
  <c r="K4059" i="26"/>
  <c r="L4058" i="26"/>
  <c r="K4058" i="26"/>
  <c r="L4057" i="26"/>
  <c r="K4057" i="26"/>
  <c r="L4056" i="26"/>
  <c r="K4056" i="26"/>
  <c r="L4055" i="26"/>
  <c r="K4055" i="26"/>
  <c r="L4054" i="26"/>
  <c r="K4054" i="26"/>
  <c r="L4053" i="26"/>
  <c r="K4053" i="26"/>
  <c r="L4052" i="26"/>
  <c r="K4052" i="26"/>
  <c r="L4051" i="26"/>
  <c r="K4051" i="26"/>
  <c r="L4050" i="26"/>
  <c r="K4050" i="26"/>
  <c r="P4049" i="26"/>
  <c r="L4049" i="26"/>
  <c r="K4049" i="26"/>
  <c r="P4048" i="26"/>
  <c r="L4048" i="26"/>
  <c r="K4048" i="26"/>
  <c r="O4047" i="26" a="1"/>
  <c r="O4047" i="26" s="1"/>
  <c r="L4047" i="26"/>
  <c r="K4047" i="26"/>
  <c r="O4046" i="26" a="1"/>
  <c r="O4046" i="26" s="1"/>
  <c r="L4046" i="26"/>
  <c r="K4046" i="26"/>
  <c r="L4045" i="26"/>
  <c r="K4045" i="26"/>
  <c r="L4044" i="26"/>
  <c r="K4044" i="26"/>
  <c r="L4043" i="26"/>
  <c r="K4043" i="26"/>
  <c r="L4042" i="26"/>
  <c r="K4042" i="26"/>
  <c r="L4041" i="26"/>
  <c r="K4041" i="26"/>
  <c r="L4040" i="26"/>
  <c r="K4040" i="26"/>
  <c r="L4039" i="26"/>
  <c r="K4039" i="26"/>
  <c r="L4038" i="26"/>
  <c r="K4038" i="26"/>
  <c r="L4036" i="26"/>
  <c r="K4036" i="26"/>
  <c r="L4035" i="26"/>
  <c r="K4035" i="26"/>
  <c r="L4034" i="26"/>
  <c r="K4034" i="26"/>
  <c r="L4033" i="26"/>
  <c r="K4033" i="26"/>
  <c r="L4032" i="26"/>
  <c r="K4032" i="26"/>
  <c r="L4031" i="26"/>
  <c r="K4031" i="26"/>
  <c r="L4030" i="26"/>
  <c r="K4030" i="26"/>
  <c r="L4029" i="26"/>
  <c r="K4029" i="26"/>
  <c r="L4028" i="26"/>
  <c r="K4028" i="26"/>
  <c r="L4027" i="26"/>
  <c r="K4027" i="26"/>
  <c r="P4026" i="26"/>
  <c r="L4026" i="26"/>
  <c r="K4026" i="26"/>
  <c r="P4025" i="26"/>
  <c r="L4025" i="26"/>
  <c r="K4025" i="26"/>
  <c r="O4024" i="26" a="1"/>
  <c r="O4024" i="26" s="1"/>
  <c r="L4024" i="26"/>
  <c r="K4024" i="26"/>
  <c r="O4023" i="26" a="1"/>
  <c r="O4023" i="26" s="1"/>
  <c r="L4023" i="26"/>
  <c r="K4023" i="26"/>
  <c r="L4022" i="26"/>
  <c r="K4022" i="26"/>
  <c r="L4021" i="26"/>
  <c r="K4021" i="26"/>
  <c r="L4020" i="26"/>
  <c r="K4020" i="26"/>
  <c r="L4019" i="26"/>
  <c r="K4019" i="26"/>
  <c r="L4018" i="26"/>
  <c r="K4018" i="26"/>
  <c r="L4017" i="26"/>
  <c r="K4017" i="26"/>
  <c r="L4016" i="26"/>
  <c r="K4016" i="26"/>
  <c r="L4015" i="26"/>
  <c r="K4015" i="26"/>
  <c r="L4013" i="26"/>
  <c r="K4013" i="26"/>
  <c r="L4012" i="26"/>
  <c r="K4012" i="26"/>
  <c r="L4011" i="26"/>
  <c r="K4011" i="26"/>
  <c r="L4010" i="26"/>
  <c r="K4010" i="26"/>
  <c r="L4009" i="26"/>
  <c r="K4009" i="26"/>
  <c r="L4008" i="26"/>
  <c r="K4008" i="26"/>
  <c r="L4007" i="26"/>
  <c r="K4007" i="26"/>
  <c r="L4006" i="26"/>
  <c r="K4006" i="26"/>
  <c r="L4005" i="26"/>
  <c r="K4005" i="26"/>
  <c r="L4004" i="26"/>
  <c r="K4004" i="26"/>
  <c r="P4003" i="26"/>
  <c r="L4003" i="26"/>
  <c r="K4003" i="26"/>
  <c r="P4002" i="26"/>
  <c r="L4002" i="26"/>
  <c r="K4002" i="26"/>
  <c r="O4001" i="26" a="1"/>
  <c r="O4001" i="26" s="1"/>
  <c r="L4001" i="26"/>
  <c r="K4001" i="26"/>
  <c r="O4000" i="26" a="1"/>
  <c r="O4000" i="26" s="1"/>
  <c r="L4000" i="26"/>
  <c r="K4000" i="26"/>
  <c r="L3999" i="26"/>
  <c r="K3999" i="26"/>
  <c r="L3998" i="26"/>
  <c r="K3998" i="26"/>
  <c r="L3997" i="26"/>
  <c r="K3997" i="26"/>
  <c r="L3996" i="26"/>
  <c r="K3996" i="26"/>
  <c r="L3995" i="26"/>
  <c r="K3995" i="26"/>
  <c r="L3994" i="26"/>
  <c r="K3994" i="26"/>
  <c r="L3993" i="26"/>
  <c r="K3993" i="26"/>
  <c r="L3992" i="26"/>
  <c r="K3992" i="26"/>
  <c r="L3990" i="26"/>
  <c r="K3990" i="26"/>
  <c r="L3989" i="26"/>
  <c r="K3989" i="26"/>
  <c r="L3988" i="26"/>
  <c r="K3988" i="26"/>
  <c r="L3987" i="26"/>
  <c r="K3987" i="26"/>
  <c r="L3986" i="26"/>
  <c r="K3986" i="26"/>
  <c r="L3985" i="26"/>
  <c r="K3985" i="26"/>
  <c r="L3984" i="26"/>
  <c r="K3984" i="26"/>
  <c r="L3983" i="26"/>
  <c r="K3983" i="26"/>
  <c r="L3982" i="26"/>
  <c r="K3982" i="26"/>
  <c r="L3981" i="26"/>
  <c r="K3981" i="26"/>
  <c r="P3980" i="26"/>
  <c r="L3980" i="26"/>
  <c r="K3980" i="26"/>
  <c r="P3979" i="26"/>
  <c r="L3979" i="26"/>
  <c r="K3979" i="26"/>
  <c r="O3978" i="26" a="1"/>
  <c r="O3978" i="26" s="1"/>
  <c r="L3978" i="26"/>
  <c r="K3978" i="26"/>
  <c r="O3977" i="26" a="1"/>
  <c r="O3977" i="26" s="1"/>
  <c r="L3977" i="26"/>
  <c r="K3977" i="26"/>
  <c r="L3976" i="26"/>
  <c r="K3976" i="26"/>
  <c r="L3975" i="26"/>
  <c r="K3975" i="26"/>
  <c r="L3974" i="26"/>
  <c r="K3974" i="26"/>
  <c r="L3973" i="26"/>
  <c r="K3973" i="26"/>
  <c r="L3972" i="26"/>
  <c r="K3972" i="26"/>
  <c r="L3971" i="26"/>
  <c r="K3971" i="26"/>
  <c r="L3970" i="26"/>
  <c r="K3970" i="26"/>
  <c r="L3969" i="26"/>
  <c r="K3969" i="26"/>
  <c r="L3967" i="26"/>
  <c r="K3967" i="26"/>
  <c r="L3966" i="26"/>
  <c r="K3966" i="26"/>
  <c r="L3965" i="26"/>
  <c r="K3965" i="26"/>
  <c r="L3964" i="26"/>
  <c r="K3964" i="26"/>
  <c r="L3963" i="26"/>
  <c r="K3963" i="26"/>
  <c r="L3962" i="26"/>
  <c r="K3962" i="26"/>
  <c r="L3961" i="26"/>
  <c r="K3961" i="26"/>
  <c r="L3960" i="26"/>
  <c r="K3960" i="26"/>
  <c r="L3959" i="26"/>
  <c r="K3959" i="26"/>
  <c r="L3958" i="26"/>
  <c r="K3958" i="26"/>
  <c r="P3957" i="26"/>
  <c r="L3957" i="26"/>
  <c r="K3957" i="26"/>
  <c r="P3956" i="26"/>
  <c r="L3956" i="26"/>
  <c r="K3956" i="26"/>
  <c r="O3955" i="26" a="1"/>
  <c r="O3955" i="26" s="1"/>
  <c r="L3955" i="26"/>
  <c r="K3955" i="26"/>
  <c r="O3954" i="26" a="1"/>
  <c r="O3954" i="26" s="1"/>
  <c r="L3954" i="26"/>
  <c r="K3954" i="26"/>
  <c r="L3953" i="26"/>
  <c r="K3953" i="26"/>
  <c r="L3952" i="26"/>
  <c r="K3952" i="26"/>
  <c r="L3951" i="26"/>
  <c r="K3951" i="26"/>
  <c r="L3950" i="26"/>
  <c r="K3950" i="26"/>
  <c r="L3949" i="26"/>
  <c r="K3949" i="26"/>
  <c r="L3948" i="26"/>
  <c r="K3948" i="26"/>
  <c r="L3947" i="26"/>
  <c r="K3947" i="26"/>
  <c r="L3946" i="26"/>
  <c r="K3946" i="26"/>
  <c r="L3944" i="26"/>
  <c r="K3944" i="26"/>
  <c r="L3943" i="26"/>
  <c r="K3943" i="26"/>
  <c r="L3942" i="26"/>
  <c r="K3942" i="26"/>
  <c r="L3941" i="26"/>
  <c r="K3941" i="26"/>
  <c r="L3940" i="26"/>
  <c r="K3940" i="26"/>
  <c r="L3939" i="26"/>
  <c r="K3939" i="26"/>
  <c r="L3938" i="26"/>
  <c r="K3938" i="26"/>
  <c r="L3937" i="26"/>
  <c r="K3937" i="26"/>
  <c r="L3936" i="26"/>
  <c r="K3936" i="26"/>
  <c r="L3935" i="26"/>
  <c r="K3935" i="26"/>
  <c r="P3934" i="26"/>
  <c r="L3934" i="26"/>
  <c r="K3934" i="26"/>
  <c r="P3933" i="26"/>
  <c r="L3933" i="26"/>
  <c r="K3933" i="26"/>
  <c r="O3932" i="26" a="1"/>
  <c r="O3932" i="26" s="1"/>
  <c r="L3932" i="26"/>
  <c r="K3932" i="26"/>
  <c r="O3931" i="26" a="1"/>
  <c r="O3931" i="26" s="1"/>
  <c r="L3931" i="26"/>
  <c r="K3931" i="26"/>
  <c r="L3930" i="26"/>
  <c r="K3930" i="26"/>
  <c r="L3929" i="26"/>
  <c r="K3929" i="26"/>
  <c r="L3928" i="26"/>
  <c r="K3928" i="26"/>
  <c r="L3927" i="26"/>
  <c r="K3927" i="26"/>
  <c r="L3926" i="26"/>
  <c r="K3926" i="26"/>
  <c r="L3925" i="26"/>
  <c r="K3925" i="26"/>
  <c r="L3924" i="26"/>
  <c r="K3924" i="26"/>
  <c r="L3923" i="26"/>
  <c r="K3923" i="26"/>
  <c r="L3921" i="26"/>
  <c r="K3921" i="26"/>
  <c r="L3920" i="26"/>
  <c r="K3920" i="26"/>
  <c r="L3919" i="26"/>
  <c r="K3919" i="26"/>
  <c r="L3918" i="26"/>
  <c r="K3918" i="26"/>
  <c r="L3917" i="26"/>
  <c r="K3917" i="26"/>
  <c r="L3916" i="26"/>
  <c r="K3916" i="26"/>
  <c r="L3915" i="26"/>
  <c r="K3915" i="26"/>
  <c r="L3914" i="26"/>
  <c r="K3914" i="26"/>
  <c r="L3913" i="26"/>
  <c r="K3913" i="26"/>
  <c r="L3912" i="26"/>
  <c r="K3912" i="26"/>
  <c r="P3911" i="26"/>
  <c r="L3911" i="26"/>
  <c r="K3911" i="26"/>
  <c r="P3910" i="26"/>
  <c r="L3910" i="26"/>
  <c r="K3910" i="26"/>
  <c r="O3909" i="26" a="1"/>
  <c r="O3909" i="26" s="1"/>
  <c r="L3909" i="26"/>
  <c r="K3909" i="26"/>
  <c r="O3908" i="26" a="1"/>
  <c r="O3908" i="26" s="1"/>
  <c r="L3908" i="26"/>
  <c r="K3908" i="26"/>
  <c r="L3907" i="26"/>
  <c r="K3907" i="26"/>
  <c r="L3906" i="26"/>
  <c r="K3906" i="26"/>
  <c r="L3905" i="26"/>
  <c r="K3905" i="26"/>
  <c r="L3904" i="26"/>
  <c r="K3904" i="26"/>
  <c r="L3903" i="26"/>
  <c r="K3903" i="26"/>
  <c r="L3902" i="26"/>
  <c r="K3902" i="26"/>
  <c r="L3901" i="26"/>
  <c r="K3901" i="26"/>
  <c r="L3900" i="26"/>
  <c r="K3900" i="26"/>
  <c r="L3898" i="26"/>
  <c r="K3898" i="26"/>
  <c r="L3897" i="26"/>
  <c r="K3897" i="26"/>
  <c r="L3896" i="26"/>
  <c r="K3896" i="26"/>
  <c r="L3895" i="26"/>
  <c r="K3895" i="26"/>
  <c r="L3894" i="26"/>
  <c r="K3894" i="26"/>
  <c r="L3893" i="26"/>
  <c r="K3893" i="26"/>
  <c r="L3892" i="26"/>
  <c r="K3892" i="26"/>
  <c r="L3891" i="26"/>
  <c r="K3891" i="26"/>
  <c r="L3890" i="26"/>
  <c r="K3890" i="26"/>
  <c r="L3889" i="26"/>
  <c r="K3889" i="26"/>
  <c r="P3888" i="26"/>
  <c r="L3888" i="26"/>
  <c r="K3888" i="26"/>
  <c r="P3887" i="26"/>
  <c r="L3887" i="26"/>
  <c r="K3887" i="26"/>
  <c r="O3886" i="26" a="1"/>
  <c r="O3886" i="26" s="1"/>
  <c r="L3886" i="26"/>
  <c r="K3886" i="26"/>
  <c r="O3885" i="26" a="1"/>
  <c r="O3885" i="26" s="1"/>
  <c r="L3885" i="26"/>
  <c r="K3885" i="26"/>
  <c r="L3884" i="26"/>
  <c r="K3884" i="26"/>
  <c r="L3883" i="26"/>
  <c r="K3883" i="26"/>
  <c r="L3882" i="26"/>
  <c r="K3882" i="26"/>
  <c r="L3881" i="26"/>
  <c r="K3881" i="26"/>
  <c r="L3880" i="26"/>
  <c r="K3880" i="26"/>
  <c r="L3879" i="26"/>
  <c r="K3879" i="26"/>
  <c r="L3878" i="26"/>
  <c r="K3878" i="26"/>
  <c r="L3877" i="26"/>
  <c r="K3877" i="26"/>
  <c r="L3875" i="26"/>
  <c r="K3875" i="26"/>
  <c r="L3874" i="26"/>
  <c r="K3874" i="26"/>
  <c r="L3873" i="26"/>
  <c r="K3873" i="26"/>
  <c r="L3872" i="26"/>
  <c r="K3872" i="26"/>
  <c r="L3871" i="26"/>
  <c r="K3871" i="26"/>
  <c r="L3870" i="26"/>
  <c r="K3870" i="26"/>
  <c r="L3869" i="26"/>
  <c r="K3869" i="26"/>
  <c r="L3868" i="26"/>
  <c r="K3868" i="26"/>
  <c r="L3867" i="26"/>
  <c r="K3867" i="26"/>
  <c r="L3866" i="26"/>
  <c r="K3866" i="26"/>
  <c r="P3865" i="26"/>
  <c r="L3865" i="26"/>
  <c r="K3865" i="26"/>
  <c r="P3864" i="26"/>
  <c r="L3864" i="26"/>
  <c r="K3864" i="26"/>
  <c r="O3863" i="26" a="1"/>
  <c r="O3863" i="26" s="1"/>
  <c r="L3863" i="26"/>
  <c r="K3863" i="26"/>
  <c r="O3862" i="26" a="1"/>
  <c r="O3862" i="26" s="1"/>
  <c r="L3862" i="26"/>
  <c r="K3862" i="26"/>
  <c r="L3861" i="26"/>
  <c r="K3861" i="26"/>
  <c r="L3860" i="26"/>
  <c r="K3860" i="26"/>
  <c r="L3859" i="26"/>
  <c r="K3859" i="26"/>
  <c r="L3858" i="26"/>
  <c r="K3858" i="26"/>
  <c r="L3857" i="26"/>
  <c r="K3857" i="26"/>
  <c r="L3856" i="26"/>
  <c r="K3856" i="26"/>
  <c r="L3855" i="26"/>
  <c r="K3855" i="26"/>
  <c r="L3854" i="26"/>
  <c r="K3854" i="26"/>
  <c r="L3852" i="26"/>
  <c r="K3852" i="26"/>
  <c r="L3851" i="26"/>
  <c r="K3851" i="26"/>
  <c r="L3850" i="26"/>
  <c r="K3850" i="26"/>
  <c r="L3849" i="26"/>
  <c r="K3849" i="26"/>
  <c r="L3848" i="26"/>
  <c r="K3848" i="26"/>
  <c r="L3847" i="26"/>
  <c r="K3847" i="26"/>
  <c r="L3846" i="26"/>
  <c r="K3846" i="26"/>
  <c r="L3845" i="26"/>
  <c r="K3845" i="26"/>
  <c r="L3844" i="26"/>
  <c r="K3844" i="26"/>
  <c r="L3843" i="26"/>
  <c r="K3843" i="26"/>
  <c r="P3842" i="26"/>
  <c r="L3842" i="26"/>
  <c r="K3842" i="26"/>
  <c r="P3841" i="26"/>
  <c r="L3841" i="26"/>
  <c r="K3841" i="26"/>
  <c r="O3840" i="26" a="1"/>
  <c r="O3840" i="26" s="1"/>
  <c r="L3840" i="26"/>
  <c r="K3840" i="26"/>
  <c r="O3839" i="26" a="1"/>
  <c r="O3839" i="26" s="1"/>
  <c r="L3839" i="26"/>
  <c r="K3839" i="26"/>
  <c r="L3838" i="26"/>
  <c r="K3838" i="26"/>
  <c r="L3837" i="26"/>
  <c r="K3837" i="26"/>
  <c r="L3836" i="26"/>
  <c r="K3836" i="26"/>
  <c r="L3835" i="26"/>
  <c r="K3835" i="26"/>
  <c r="L3834" i="26"/>
  <c r="K3834" i="26"/>
  <c r="L3833" i="26"/>
  <c r="K3833" i="26"/>
  <c r="L3832" i="26"/>
  <c r="K3832" i="26"/>
  <c r="L3831" i="26"/>
  <c r="K3831" i="26"/>
  <c r="L3829" i="26"/>
  <c r="K3829" i="26"/>
  <c r="L3828" i="26"/>
  <c r="K3828" i="26"/>
  <c r="L3827" i="26"/>
  <c r="K3827" i="26"/>
  <c r="L3826" i="26"/>
  <c r="K3826" i="26"/>
  <c r="L3825" i="26"/>
  <c r="K3825" i="26"/>
  <c r="L3824" i="26"/>
  <c r="K3824" i="26"/>
  <c r="L3823" i="26"/>
  <c r="K3823" i="26"/>
  <c r="L3822" i="26"/>
  <c r="K3822" i="26"/>
  <c r="L3821" i="26"/>
  <c r="K3821" i="26"/>
  <c r="L3820" i="26"/>
  <c r="K3820" i="26"/>
  <c r="P3819" i="26"/>
  <c r="L3819" i="26"/>
  <c r="K3819" i="26"/>
  <c r="P3818" i="26"/>
  <c r="L3818" i="26"/>
  <c r="K3818" i="26"/>
  <c r="O3817" i="26" a="1"/>
  <c r="O3817" i="26" s="1"/>
  <c r="L3817" i="26"/>
  <c r="K3817" i="26"/>
  <c r="O3816" i="26" a="1"/>
  <c r="O3816" i="26" s="1"/>
  <c r="L3816" i="26"/>
  <c r="K3816" i="26"/>
  <c r="L3815" i="26"/>
  <c r="K3815" i="26"/>
  <c r="L3814" i="26"/>
  <c r="K3814" i="26"/>
  <c r="L3813" i="26"/>
  <c r="K3813" i="26"/>
  <c r="L3812" i="26"/>
  <c r="K3812" i="26"/>
  <c r="L3811" i="26"/>
  <c r="K3811" i="26"/>
  <c r="L3810" i="26"/>
  <c r="K3810" i="26"/>
  <c r="L3809" i="26"/>
  <c r="K3809" i="26"/>
  <c r="L3808" i="26"/>
  <c r="K3808" i="26"/>
  <c r="L3806" i="26"/>
  <c r="K3806" i="26"/>
  <c r="L3805" i="26"/>
  <c r="K3805" i="26"/>
  <c r="L3804" i="26"/>
  <c r="K3804" i="26"/>
  <c r="L3803" i="26"/>
  <c r="K3803" i="26"/>
  <c r="L3802" i="26"/>
  <c r="K3802" i="26"/>
  <c r="L3801" i="26"/>
  <c r="K3801" i="26"/>
  <c r="L3800" i="26"/>
  <c r="K3800" i="26"/>
  <c r="L3799" i="26"/>
  <c r="K3799" i="26"/>
  <c r="L3798" i="26"/>
  <c r="K3798" i="26"/>
  <c r="L3797" i="26"/>
  <c r="K3797" i="26"/>
  <c r="P3796" i="26"/>
  <c r="L3796" i="26"/>
  <c r="K3796" i="26"/>
  <c r="P3795" i="26"/>
  <c r="L3795" i="26"/>
  <c r="K3795" i="26"/>
  <c r="O3794" i="26" a="1"/>
  <c r="O3794" i="26" s="1"/>
  <c r="L3794" i="26"/>
  <c r="K3794" i="26"/>
  <c r="O3793" i="26" a="1"/>
  <c r="O3793" i="26" s="1"/>
  <c r="L3793" i="26"/>
  <c r="K3793" i="26"/>
  <c r="L3792" i="26"/>
  <c r="K3792" i="26"/>
  <c r="L3791" i="26"/>
  <c r="K3791" i="26"/>
  <c r="L3790" i="26"/>
  <c r="K3790" i="26"/>
  <c r="L3789" i="26"/>
  <c r="K3789" i="26"/>
  <c r="L3788" i="26"/>
  <c r="K3788" i="26"/>
  <c r="L3787" i="26"/>
  <c r="K3787" i="26"/>
  <c r="L3786" i="26"/>
  <c r="K3786" i="26"/>
  <c r="L3785" i="26"/>
  <c r="K3785" i="26"/>
  <c r="L3783" i="26"/>
  <c r="K3783" i="26"/>
  <c r="L3782" i="26"/>
  <c r="K3782" i="26"/>
  <c r="L3781" i="26"/>
  <c r="K3781" i="26"/>
  <c r="L3780" i="26"/>
  <c r="K3780" i="26"/>
  <c r="L3779" i="26"/>
  <c r="K3779" i="26"/>
  <c r="L3778" i="26"/>
  <c r="K3778" i="26"/>
  <c r="L3777" i="26"/>
  <c r="K3777" i="26"/>
  <c r="L3776" i="26"/>
  <c r="K3776" i="26"/>
  <c r="L3775" i="26"/>
  <c r="K3775" i="26"/>
  <c r="L3774" i="26"/>
  <c r="K3774" i="26"/>
  <c r="P3773" i="26"/>
  <c r="L3773" i="26"/>
  <c r="K3773" i="26"/>
  <c r="P3772" i="26"/>
  <c r="L3772" i="26"/>
  <c r="K3772" i="26"/>
  <c r="O3771" i="26" a="1"/>
  <c r="O3771" i="26" s="1"/>
  <c r="L3771" i="26"/>
  <c r="K3771" i="26"/>
  <c r="O3770" i="26" a="1"/>
  <c r="O3770" i="26" s="1"/>
  <c r="L3770" i="26"/>
  <c r="K3770" i="26"/>
  <c r="L3769" i="26"/>
  <c r="K3769" i="26"/>
  <c r="L3768" i="26"/>
  <c r="K3768" i="26"/>
  <c r="L3767" i="26"/>
  <c r="K3767" i="26"/>
  <c r="L3766" i="26"/>
  <c r="K3766" i="26"/>
  <c r="L3765" i="26"/>
  <c r="K3765" i="26"/>
  <c r="L3764" i="26"/>
  <c r="K3764" i="26"/>
  <c r="L3763" i="26"/>
  <c r="K3763" i="26"/>
  <c r="L3762" i="26"/>
  <c r="K3762" i="26"/>
  <c r="L3760" i="26"/>
  <c r="K3760" i="26"/>
  <c r="L3759" i="26"/>
  <c r="K3759" i="26"/>
  <c r="L3758" i="26"/>
  <c r="K3758" i="26"/>
  <c r="L3757" i="26"/>
  <c r="K3757" i="26"/>
  <c r="L3756" i="26"/>
  <c r="K3756" i="26"/>
  <c r="L3755" i="26"/>
  <c r="K3755" i="26"/>
  <c r="L3754" i="26"/>
  <c r="K3754" i="26"/>
  <c r="L3753" i="26"/>
  <c r="K3753" i="26"/>
  <c r="L3752" i="26"/>
  <c r="K3752" i="26"/>
  <c r="L3751" i="26"/>
  <c r="K3751" i="26"/>
  <c r="P3750" i="26"/>
  <c r="L3750" i="26"/>
  <c r="K3750" i="26"/>
  <c r="P3749" i="26"/>
  <c r="L3749" i="26"/>
  <c r="K3749" i="26"/>
  <c r="O3748" i="26" a="1"/>
  <c r="O3748" i="26" s="1"/>
  <c r="L3748" i="26"/>
  <c r="K3748" i="26"/>
  <c r="O3747" i="26" a="1"/>
  <c r="O3747" i="26" s="1"/>
  <c r="L3747" i="26"/>
  <c r="K3747" i="26"/>
  <c r="L3746" i="26"/>
  <c r="K3746" i="26"/>
  <c r="L3745" i="26"/>
  <c r="K3745" i="26"/>
  <c r="L3744" i="26"/>
  <c r="K3744" i="26"/>
  <c r="L3743" i="26"/>
  <c r="K3743" i="26"/>
  <c r="L3742" i="26"/>
  <c r="K3742" i="26"/>
  <c r="L3741" i="26"/>
  <c r="K3741" i="26"/>
  <c r="L3740" i="26"/>
  <c r="K3740" i="26"/>
  <c r="L3739" i="26"/>
  <c r="K3739" i="26"/>
  <c r="L3737" i="26"/>
  <c r="K3737" i="26"/>
  <c r="L3736" i="26"/>
  <c r="K3736" i="26"/>
  <c r="L3735" i="26"/>
  <c r="K3735" i="26"/>
  <c r="L3734" i="26"/>
  <c r="K3734" i="26"/>
  <c r="L3733" i="26"/>
  <c r="K3733" i="26"/>
  <c r="L3732" i="26"/>
  <c r="K3732" i="26"/>
  <c r="L3731" i="26"/>
  <c r="K3731" i="26"/>
  <c r="L3730" i="26"/>
  <c r="K3730" i="26"/>
  <c r="L3729" i="26"/>
  <c r="K3729" i="26"/>
  <c r="L3728" i="26"/>
  <c r="K3728" i="26"/>
  <c r="P3727" i="26"/>
  <c r="L3727" i="26"/>
  <c r="K3727" i="26"/>
  <c r="P3726" i="26"/>
  <c r="L3726" i="26"/>
  <c r="K3726" i="26"/>
  <c r="O3725" i="26" a="1"/>
  <c r="O3725" i="26" s="1"/>
  <c r="L3725" i="26"/>
  <c r="K3725" i="26"/>
  <c r="O3724" i="26" a="1"/>
  <c r="O3724" i="26" s="1"/>
  <c r="L3724" i="26"/>
  <c r="K3724" i="26"/>
  <c r="L3723" i="26"/>
  <c r="K3723" i="26"/>
  <c r="L3722" i="26"/>
  <c r="K3722" i="26"/>
  <c r="L3721" i="26"/>
  <c r="K3721" i="26"/>
  <c r="L3720" i="26"/>
  <c r="K3720" i="26"/>
  <c r="L3719" i="26"/>
  <c r="K3719" i="26"/>
  <c r="L3718" i="26"/>
  <c r="K3718" i="26"/>
  <c r="L3717" i="26"/>
  <c r="K3717" i="26"/>
  <c r="L3716" i="26"/>
  <c r="K3716" i="26"/>
  <c r="L3714" i="26"/>
  <c r="K3714" i="26"/>
  <c r="L3713" i="26"/>
  <c r="K3713" i="26"/>
  <c r="L3712" i="26"/>
  <c r="K3712" i="26"/>
  <c r="L3711" i="26"/>
  <c r="K3711" i="26"/>
  <c r="L3710" i="26"/>
  <c r="K3710" i="26"/>
  <c r="L3709" i="26"/>
  <c r="K3709" i="26"/>
  <c r="L3708" i="26"/>
  <c r="K3708" i="26"/>
  <c r="L3707" i="26"/>
  <c r="K3707" i="26"/>
  <c r="L3706" i="26"/>
  <c r="K3706" i="26"/>
  <c r="L3705" i="26"/>
  <c r="K3705" i="26"/>
  <c r="P3704" i="26"/>
  <c r="L3704" i="26"/>
  <c r="K3704" i="26"/>
  <c r="P3703" i="26"/>
  <c r="L3703" i="26"/>
  <c r="K3703" i="26"/>
  <c r="O3702" i="26" a="1"/>
  <c r="O3702" i="26" s="1"/>
  <c r="L3702" i="26"/>
  <c r="K3702" i="26"/>
  <c r="O3701" i="26" a="1"/>
  <c r="O3701" i="26" s="1"/>
  <c r="L3701" i="26"/>
  <c r="K3701" i="26"/>
  <c r="L3700" i="26"/>
  <c r="K3700" i="26"/>
  <c r="L3699" i="26"/>
  <c r="K3699" i="26"/>
  <c r="L3698" i="26"/>
  <c r="K3698" i="26"/>
  <c r="L3697" i="26"/>
  <c r="K3697" i="26"/>
  <c r="L3696" i="26"/>
  <c r="K3696" i="26"/>
  <c r="L3695" i="26"/>
  <c r="K3695" i="26"/>
  <c r="L3694" i="26"/>
  <c r="K3694" i="26"/>
  <c r="L3693" i="26"/>
  <c r="K3693" i="26"/>
  <c r="L3691" i="26"/>
  <c r="K3691" i="26"/>
  <c r="L3690" i="26"/>
  <c r="K3690" i="26"/>
  <c r="L3689" i="26"/>
  <c r="K3689" i="26"/>
  <c r="L3688" i="26"/>
  <c r="K3688" i="26"/>
  <c r="L3687" i="26"/>
  <c r="K3687" i="26"/>
  <c r="L3686" i="26"/>
  <c r="K3686" i="26"/>
  <c r="L3685" i="26"/>
  <c r="K3685" i="26"/>
  <c r="L3684" i="26"/>
  <c r="K3684" i="26"/>
  <c r="L3683" i="26"/>
  <c r="K3683" i="26"/>
  <c r="L3682" i="26"/>
  <c r="K3682" i="26"/>
  <c r="P3681" i="26"/>
  <c r="L3681" i="26"/>
  <c r="K3681" i="26"/>
  <c r="P3680" i="26"/>
  <c r="L3680" i="26"/>
  <c r="K3680" i="26"/>
  <c r="O3679" i="26" a="1"/>
  <c r="O3679" i="26" s="1"/>
  <c r="L3679" i="26"/>
  <c r="K3679" i="26"/>
  <c r="O3678" i="26" a="1"/>
  <c r="O3678" i="26" s="1"/>
  <c r="L3678" i="26"/>
  <c r="K3678" i="26"/>
  <c r="L3677" i="26"/>
  <c r="K3677" i="26"/>
  <c r="L3676" i="26"/>
  <c r="K3676" i="26"/>
  <c r="L3675" i="26"/>
  <c r="K3675" i="26"/>
  <c r="L3674" i="26"/>
  <c r="K3674" i="26"/>
  <c r="L3673" i="26"/>
  <c r="K3673" i="26"/>
  <c r="L3672" i="26"/>
  <c r="K3672" i="26"/>
  <c r="L3671" i="26"/>
  <c r="K3671" i="26"/>
  <c r="L3670" i="26"/>
  <c r="K3670" i="26"/>
  <c r="L3668" i="26"/>
  <c r="K3668" i="26"/>
  <c r="L3667" i="26"/>
  <c r="K3667" i="26"/>
  <c r="L3666" i="26"/>
  <c r="K3666" i="26"/>
  <c r="L3665" i="26"/>
  <c r="K3665" i="26"/>
  <c r="L3664" i="26"/>
  <c r="K3664" i="26"/>
  <c r="L3663" i="26"/>
  <c r="K3663" i="26"/>
  <c r="L3662" i="26"/>
  <c r="K3662" i="26"/>
  <c r="L3661" i="26"/>
  <c r="K3661" i="26"/>
  <c r="L3660" i="26"/>
  <c r="K3660" i="26"/>
  <c r="L3659" i="26"/>
  <c r="K3659" i="26"/>
  <c r="P3658" i="26"/>
  <c r="L3658" i="26"/>
  <c r="K3658" i="26"/>
  <c r="P3657" i="26"/>
  <c r="L3657" i="26"/>
  <c r="K3657" i="26"/>
  <c r="O3656" i="26" a="1"/>
  <c r="O3656" i="26" s="1"/>
  <c r="L3656" i="26"/>
  <c r="K3656" i="26"/>
  <c r="O3655" i="26" a="1"/>
  <c r="O3655" i="26" s="1"/>
  <c r="L3655" i="26"/>
  <c r="K3655" i="26"/>
  <c r="L3654" i="26"/>
  <c r="K3654" i="26"/>
  <c r="L3653" i="26"/>
  <c r="K3653" i="26"/>
  <c r="L3652" i="26"/>
  <c r="K3652" i="26"/>
  <c r="L3651" i="26"/>
  <c r="K3651" i="26"/>
  <c r="L3650" i="26"/>
  <c r="K3650" i="26"/>
  <c r="L3649" i="26"/>
  <c r="K3649" i="26"/>
  <c r="L3648" i="26"/>
  <c r="K3648" i="26"/>
  <c r="L3647" i="26"/>
  <c r="K3647" i="26"/>
  <c r="L3645" i="26"/>
  <c r="K3645" i="26"/>
  <c r="L3644" i="26"/>
  <c r="K3644" i="26"/>
  <c r="L3643" i="26"/>
  <c r="K3643" i="26"/>
  <c r="L3642" i="26"/>
  <c r="K3642" i="26"/>
  <c r="L3641" i="26"/>
  <c r="K3641" i="26"/>
  <c r="L3640" i="26"/>
  <c r="K3640" i="26"/>
  <c r="L3639" i="26"/>
  <c r="K3639" i="26"/>
  <c r="L3638" i="26"/>
  <c r="K3638" i="26"/>
  <c r="L3637" i="26"/>
  <c r="K3637" i="26"/>
  <c r="L3636" i="26"/>
  <c r="K3636" i="26"/>
  <c r="P3635" i="26"/>
  <c r="L3635" i="26"/>
  <c r="K3635" i="26"/>
  <c r="P3634" i="26"/>
  <c r="L3634" i="26"/>
  <c r="K3634" i="26"/>
  <c r="O3633" i="26" a="1"/>
  <c r="O3633" i="26" s="1"/>
  <c r="L3633" i="26"/>
  <c r="K3633" i="26"/>
  <c r="O3632" i="26" a="1"/>
  <c r="O3632" i="26" s="1"/>
  <c r="L3632" i="26"/>
  <c r="K3632" i="26"/>
  <c r="L3631" i="26"/>
  <c r="K3631" i="26"/>
  <c r="L3630" i="26"/>
  <c r="K3630" i="26"/>
  <c r="L3629" i="26"/>
  <c r="K3629" i="26"/>
  <c r="L3628" i="26"/>
  <c r="K3628" i="26"/>
  <c r="L3627" i="26"/>
  <c r="K3627" i="26"/>
  <c r="L3626" i="26"/>
  <c r="K3626" i="26"/>
  <c r="L3625" i="26"/>
  <c r="K3625" i="26"/>
  <c r="L3624" i="26"/>
  <c r="K3624" i="26"/>
  <c r="L3622" i="26"/>
  <c r="K3622" i="26"/>
  <c r="L3621" i="26"/>
  <c r="K3621" i="26"/>
  <c r="L3620" i="26"/>
  <c r="K3620" i="26"/>
  <c r="L3619" i="26"/>
  <c r="K3619" i="26"/>
  <c r="L3618" i="26"/>
  <c r="K3618" i="26"/>
  <c r="L3617" i="26"/>
  <c r="K3617" i="26"/>
  <c r="L3616" i="26"/>
  <c r="K3616" i="26"/>
  <c r="L3615" i="26"/>
  <c r="K3615" i="26"/>
  <c r="L3614" i="26"/>
  <c r="K3614" i="26"/>
  <c r="L3613" i="26"/>
  <c r="K3613" i="26"/>
  <c r="P3612" i="26"/>
  <c r="L3612" i="26"/>
  <c r="K3612" i="26"/>
  <c r="P3611" i="26"/>
  <c r="L3611" i="26"/>
  <c r="K3611" i="26"/>
  <c r="O3610" i="26" a="1"/>
  <c r="O3610" i="26" s="1"/>
  <c r="L3610" i="26"/>
  <c r="K3610" i="26"/>
  <c r="O3609" i="26" a="1"/>
  <c r="O3609" i="26" s="1"/>
  <c r="L3609" i="26"/>
  <c r="K3609" i="26"/>
  <c r="L3608" i="26"/>
  <c r="K3608" i="26"/>
  <c r="L3607" i="26"/>
  <c r="K3607" i="26"/>
  <c r="L3606" i="26"/>
  <c r="K3606" i="26"/>
  <c r="L3605" i="26"/>
  <c r="K3605" i="26"/>
  <c r="L3604" i="26"/>
  <c r="K3604" i="26"/>
  <c r="L3603" i="26"/>
  <c r="K3603" i="26"/>
  <c r="L3602" i="26"/>
  <c r="K3602" i="26"/>
  <c r="L3601" i="26"/>
  <c r="K3601" i="26"/>
  <c r="L3599" i="26"/>
  <c r="K3599" i="26"/>
  <c r="L3598" i="26"/>
  <c r="K3598" i="26"/>
  <c r="L3597" i="26"/>
  <c r="K3597" i="26"/>
  <c r="L3596" i="26"/>
  <c r="K3596" i="26"/>
  <c r="L3595" i="26"/>
  <c r="K3595" i="26"/>
  <c r="L3594" i="26"/>
  <c r="K3594" i="26"/>
  <c r="L3593" i="26"/>
  <c r="K3593" i="26"/>
  <c r="L3592" i="26"/>
  <c r="K3592" i="26"/>
  <c r="L3591" i="26"/>
  <c r="K3591" i="26"/>
  <c r="L3590" i="26"/>
  <c r="K3590" i="26"/>
  <c r="P3589" i="26"/>
  <c r="L3589" i="26"/>
  <c r="K3589" i="26"/>
  <c r="P3588" i="26"/>
  <c r="L3588" i="26"/>
  <c r="K3588" i="26"/>
  <c r="O3587" i="26" a="1"/>
  <c r="O3587" i="26" s="1"/>
  <c r="L3587" i="26"/>
  <c r="K3587" i="26"/>
  <c r="O3586" i="26" a="1"/>
  <c r="O3586" i="26" s="1"/>
  <c r="L3586" i="26"/>
  <c r="K3586" i="26"/>
  <c r="L3585" i="26"/>
  <c r="K3585" i="26"/>
  <c r="L3584" i="26"/>
  <c r="K3584" i="26"/>
  <c r="L3583" i="26"/>
  <c r="K3583" i="26"/>
  <c r="L3582" i="26"/>
  <c r="K3582" i="26"/>
  <c r="L3581" i="26"/>
  <c r="K3581" i="26"/>
  <c r="L3580" i="26"/>
  <c r="K3580" i="26"/>
  <c r="L3579" i="26"/>
  <c r="K3579" i="26"/>
  <c r="L3578" i="26"/>
  <c r="K3578" i="26"/>
  <c r="L3576" i="26"/>
  <c r="K3576" i="26"/>
  <c r="L3575" i="26"/>
  <c r="K3575" i="26"/>
  <c r="L3574" i="26"/>
  <c r="K3574" i="26"/>
  <c r="L3573" i="26"/>
  <c r="K3573" i="26"/>
  <c r="L3572" i="26"/>
  <c r="K3572" i="26"/>
  <c r="L3571" i="26"/>
  <c r="K3571" i="26"/>
  <c r="L3570" i="26"/>
  <c r="K3570" i="26"/>
  <c r="L3569" i="26"/>
  <c r="K3569" i="26"/>
  <c r="L3568" i="26"/>
  <c r="K3568" i="26"/>
  <c r="L3567" i="26"/>
  <c r="K3567" i="26"/>
  <c r="P3566" i="26"/>
  <c r="L3566" i="26"/>
  <c r="K3566" i="26"/>
  <c r="P3565" i="26"/>
  <c r="L3565" i="26"/>
  <c r="K3565" i="26"/>
  <c r="O3564" i="26" a="1"/>
  <c r="O3564" i="26" s="1"/>
  <c r="L3564" i="26"/>
  <c r="K3564" i="26"/>
  <c r="O3563" i="26" a="1"/>
  <c r="O3563" i="26" s="1"/>
  <c r="L3563" i="26"/>
  <c r="K3563" i="26"/>
  <c r="L3562" i="26"/>
  <c r="K3562" i="26"/>
  <c r="L3561" i="26"/>
  <c r="K3561" i="26"/>
  <c r="L3560" i="26"/>
  <c r="K3560" i="26"/>
  <c r="L3559" i="26"/>
  <c r="K3559" i="26"/>
  <c r="L3558" i="26"/>
  <c r="K3558" i="26"/>
  <c r="L3557" i="26"/>
  <c r="K3557" i="26"/>
  <c r="L3556" i="26"/>
  <c r="K3556" i="26"/>
  <c r="L3555" i="26"/>
  <c r="K3555" i="26"/>
  <c r="L3553" i="26"/>
  <c r="K3553" i="26"/>
  <c r="L3552" i="26"/>
  <c r="K3552" i="26"/>
  <c r="L3551" i="26"/>
  <c r="K3551" i="26"/>
  <c r="L3550" i="26"/>
  <c r="K3550" i="26"/>
  <c r="L3549" i="26"/>
  <c r="K3549" i="26"/>
  <c r="L3548" i="26"/>
  <c r="K3548" i="26"/>
  <c r="L3547" i="26"/>
  <c r="K3547" i="26"/>
  <c r="L3546" i="26"/>
  <c r="K3546" i="26"/>
  <c r="L3545" i="26"/>
  <c r="K3545" i="26"/>
  <c r="L3544" i="26"/>
  <c r="K3544" i="26"/>
  <c r="P3543" i="26"/>
  <c r="L3543" i="26"/>
  <c r="K3543" i="26"/>
  <c r="P3542" i="26"/>
  <c r="L3542" i="26"/>
  <c r="K3542" i="26"/>
  <c r="O3541" i="26" a="1"/>
  <c r="O3541" i="26" s="1"/>
  <c r="L3541" i="26"/>
  <c r="K3541" i="26"/>
  <c r="O3540" i="26" a="1"/>
  <c r="O3540" i="26" s="1"/>
  <c r="L3540" i="26"/>
  <c r="K3540" i="26"/>
  <c r="L3539" i="26"/>
  <c r="K3539" i="26"/>
  <c r="L3538" i="26"/>
  <c r="K3538" i="26"/>
  <c r="L3537" i="26"/>
  <c r="K3537" i="26"/>
  <c r="L3536" i="26"/>
  <c r="K3536" i="26"/>
  <c r="L3535" i="26"/>
  <c r="K3535" i="26"/>
  <c r="L3534" i="26"/>
  <c r="K3534" i="26"/>
  <c r="L3533" i="26"/>
  <c r="K3533" i="26"/>
  <c r="L3532" i="26"/>
  <c r="K3532" i="26"/>
  <c r="L3530" i="26"/>
  <c r="K3530" i="26"/>
  <c r="L3529" i="26"/>
  <c r="K3529" i="26"/>
  <c r="L3528" i="26"/>
  <c r="K3528" i="26"/>
  <c r="L3527" i="26"/>
  <c r="K3527" i="26"/>
  <c r="L3526" i="26"/>
  <c r="K3526" i="26"/>
  <c r="L3525" i="26"/>
  <c r="K3525" i="26"/>
  <c r="L3524" i="26"/>
  <c r="K3524" i="26"/>
  <c r="L3523" i="26"/>
  <c r="K3523" i="26"/>
  <c r="L3522" i="26"/>
  <c r="K3522" i="26"/>
  <c r="L3521" i="26"/>
  <c r="K3521" i="26"/>
  <c r="P3520" i="26"/>
  <c r="L3520" i="26"/>
  <c r="K3520" i="26"/>
  <c r="P3519" i="26"/>
  <c r="L3519" i="26"/>
  <c r="K3519" i="26"/>
  <c r="O3518" i="26" a="1"/>
  <c r="O3518" i="26" s="1"/>
  <c r="L3518" i="26"/>
  <c r="K3518" i="26"/>
  <c r="O3517" i="26" a="1"/>
  <c r="O3517" i="26" s="1"/>
  <c r="L3517" i="26"/>
  <c r="K3517" i="26"/>
  <c r="L3516" i="26"/>
  <c r="K3516" i="26"/>
  <c r="L3515" i="26"/>
  <c r="K3515" i="26"/>
  <c r="L3514" i="26"/>
  <c r="K3514" i="26"/>
  <c r="L3513" i="26"/>
  <c r="K3513" i="26"/>
  <c r="L3512" i="26"/>
  <c r="K3512" i="26"/>
  <c r="L3511" i="26"/>
  <c r="K3511" i="26"/>
  <c r="L3510" i="26"/>
  <c r="K3510" i="26"/>
  <c r="L3509" i="26"/>
  <c r="K3509" i="26"/>
  <c r="L3507" i="26"/>
  <c r="K3507" i="26"/>
  <c r="L3506" i="26"/>
  <c r="K3506" i="26"/>
  <c r="L3505" i="26"/>
  <c r="K3505" i="26"/>
  <c r="L3504" i="26"/>
  <c r="K3504" i="26"/>
  <c r="L3503" i="26"/>
  <c r="K3503" i="26"/>
  <c r="L3502" i="26"/>
  <c r="K3502" i="26"/>
  <c r="L3501" i="26"/>
  <c r="K3501" i="26"/>
  <c r="L3500" i="26"/>
  <c r="K3500" i="26"/>
  <c r="L3499" i="26"/>
  <c r="K3499" i="26"/>
  <c r="L3498" i="26"/>
  <c r="K3498" i="26"/>
  <c r="P3497" i="26"/>
  <c r="L3497" i="26"/>
  <c r="K3497" i="26"/>
  <c r="P3496" i="26"/>
  <c r="L3496" i="26"/>
  <c r="K3496" i="26"/>
  <c r="O3495" i="26" a="1"/>
  <c r="O3495" i="26" s="1"/>
  <c r="L3495" i="26"/>
  <c r="K3495" i="26"/>
  <c r="O3494" i="26" a="1"/>
  <c r="O3494" i="26" s="1"/>
  <c r="L3494" i="26"/>
  <c r="K3494" i="26"/>
  <c r="L3493" i="26"/>
  <c r="K3493" i="26"/>
  <c r="L3492" i="26"/>
  <c r="K3492" i="26"/>
  <c r="L3491" i="26"/>
  <c r="K3491" i="26"/>
  <c r="L3490" i="26"/>
  <c r="K3490" i="26"/>
  <c r="L3489" i="26"/>
  <c r="K3489" i="26"/>
  <c r="L3488" i="26"/>
  <c r="K3488" i="26"/>
  <c r="L3487" i="26"/>
  <c r="K3487" i="26"/>
  <c r="L3486" i="26"/>
  <c r="K3486" i="26"/>
  <c r="L3484" i="26"/>
  <c r="K3484" i="26"/>
  <c r="L3483" i="26"/>
  <c r="K3483" i="26"/>
  <c r="L3482" i="26"/>
  <c r="K3482" i="26"/>
  <c r="L3481" i="26"/>
  <c r="K3481" i="26"/>
  <c r="L3480" i="26"/>
  <c r="K3480" i="26"/>
  <c r="L3479" i="26"/>
  <c r="K3479" i="26"/>
  <c r="L3478" i="26"/>
  <c r="K3478" i="26"/>
  <c r="L3477" i="26"/>
  <c r="K3477" i="26"/>
  <c r="L3476" i="26"/>
  <c r="K3476" i="26"/>
  <c r="L3475" i="26"/>
  <c r="K3475" i="26"/>
  <c r="P3474" i="26"/>
  <c r="L3474" i="26"/>
  <c r="K3474" i="26"/>
  <c r="P3473" i="26"/>
  <c r="L3473" i="26"/>
  <c r="K3473" i="26"/>
  <c r="O3472" i="26" a="1"/>
  <c r="O3472" i="26" s="1"/>
  <c r="L3472" i="26"/>
  <c r="K3472" i="26"/>
  <c r="O3471" i="26" a="1"/>
  <c r="O3471" i="26" s="1"/>
  <c r="L3471" i="26"/>
  <c r="K3471" i="26"/>
  <c r="L3470" i="26"/>
  <c r="K3470" i="26"/>
  <c r="L3469" i="26"/>
  <c r="K3469" i="26"/>
  <c r="L3468" i="26"/>
  <c r="K3468" i="26"/>
  <c r="L3467" i="26"/>
  <c r="K3467" i="26"/>
  <c r="L3466" i="26"/>
  <c r="K3466" i="26"/>
  <c r="L3465" i="26"/>
  <c r="K3465" i="26"/>
  <c r="L3464" i="26"/>
  <c r="K3464" i="26"/>
  <c r="L3463" i="26"/>
  <c r="K3463" i="26"/>
  <c r="L3461" i="26"/>
  <c r="K3461" i="26"/>
  <c r="L3460" i="26"/>
  <c r="K3460" i="26"/>
  <c r="L3459" i="26"/>
  <c r="K3459" i="26"/>
  <c r="L3458" i="26"/>
  <c r="K3458" i="26"/>
  <c r="L3457" i="26"/>
  <c r="K3457" i="26"/>
  <c r="L3456" i="26"/>
  <c r="K3456" i="26"/>
  <c r="L3455" i="26"/>
  <c r="K3455" i="26"/>
  <c r="L3454" i="26"/>
  <c r="K3454" i="26"/>
  <c r="L3453" i="26"/>
  <c r="K3453" i="26"/>
  <c r="L3452" i="26"/>
  <c r="K3452" i="26"/>
  <c r="P3451" i="26"/>
  <c r="L3451" i="26"/>
  <c r="K3451" i="26"/>
  <c r="P3450" i="26"/>
  <c r="L3450" i="26"/>
  <c r="K3450" i="26"/>
  <c r="O3449" i="26" a="1"/>
  <c r="O3449" i="26" s="1"/>
  <c r="L3449" i="26"/>
  <c r="K3449" i="26"/>
  <c r="O3448" i="26" a="1"/>
  <c r="O3448" i="26" s="1"/>
  <c r="L3448" i="26"/>
  <c r="K3448" i="26"/>
  <c r="L3447" i="26"/>
  <c r="K3447" i="26"/>
  <c r="L3446" i="26"/>
  <c r="K3446" i="26"/>
  <c r="L3445" i="26"/>
  <c r="K3445" i="26"/>
  <c r="L3444" i="26"/>
  <c r="K3444" i="26"/>
  <c r="L3443" i="26"/>
  <c r="K3443" i="26"/>
  <c r="L3442" i="26"/>
  <c r="K3442" i="26"/>
  <c r="L3441" i="26"/>
  <c r="K3441" i="26"/>
  <c r="L3440" i="26"/>
  <c r="K3440" i="26"/>
  <c r="L3438" i="26"/>
  <c r="K3438" i="26"/>
  <c r="L3437" i="26"/>
  <c r="K3437" i="26"/>
  <c r="L3436" i="26"/>
  <c r="K3436" i="26"/>
  <c r="L3435" i="26"/>
  <c r="K3435" i="26"/>
  <c r="L3434" i="26"/>
  <c r="K3434" i="26"/>
  <c r="L3433" i="26"/>
  <c r="K3433" i="26"/>
  <c r="L3432" i="26"/>
  <c r="K3432" i="26"/>
  <c r="L3431" i="26"/>
  <c r="K3431" i="26"/>
  <c r="L3430" i="26"/>
  <c r="K3430" i="26"/>
  <c r="L3429" i="26"/>
  <c r="K3429" i="26"/>
  <c r="P3428" i="26"/>
  <c r="L3428" i="26"/>
  <c r="K3428" i="26"/>
  <c r="P3427" i="26"/>
  <c r="L3427" i="26"/>
  <c r="K3427" i="26"/>
  <c r="O3426" i="26" a="1"/>
  <c r="O3426" i="26" s="1"/>
  <c r="L3426" i="26"/>
  <c r="K3426" i="26"/>
  <c r="O3425" i="26" a="1"/>
  <c r="O3425" i="26" s="1"/>
  <c r="L3425" i="26"/>
  <c r="K3425" i="26"/>
  <c r="L3424" i="26"/>
  <c r="K3424" i="26"/>
  <c r="L3423" i="26"/>
  <c r="K3423" i="26"/>
  <c r="L3422" i="26"/>
  <c r="K3422" i="26"/>
  <c r="L3421" i="26"/>
  <c r="K3421" i="26"/>
  <c r="L3420" i="26"/>
  <c r="K3420" i="26"/>
  <c r="L3419" i="26"/>
  <c r="K3419" i="26"/>
  <c r="L3418" i="26"/>
  <c r="K3418" i="26"/>
  <c r="L3417" i="26"/>
  <c r="K3417" i="26"/>
  <c r="L3415" i="26"/>
  <c r="K3415" i="26"/>
  <c r="L3414" i="26"/>
  <c r="K3414" i="26"/>
  <c r="L3413" i="26"/>
  <c r="K3413" i="26"/>
  <c r="L3412" i="26"/>
  <c r="K3412" i="26"/>
  <c r="L3411" i="26"/>
  <c r="K3411" i="26"/>
  <c r="L3410" i="26"/>
  <c r="K3410" i="26"/>
  <c r="L3409" i="26"/>
  <c r="K3409" i="26"/>
  <c r="L3408" i="26"/>
  <c r="K3408" i="26"/>
  <c r="L3407" i="26"/>
  <c r="K3407" i="26"/>
  <c r="L3406" i="26"/>
  <c r="K3406" i="26"/>
  <c r="P3405" i="26"/>
  <c r="L3405" i="26"/>
  <c r="K3405" i="26"/>
  <c r="P3404" i="26"/>
  <c r="L3404" i="26"/>
  <c r="K3404" i="26"/>
  <c r="O3403" i="26" a="1"/>
  <c r="O3403" i="26" s="1"/>
  <c r="L3403" i="26"/>
  <c r="K3403" i="26"/>
  <c r="O3402" i="26" a="1"/>
  <c r="O3402" i="26" s="1"/>
  <c r="L3402" i="26"/>
  <c r="K3402" i="26"/>
  <c r="L3401" i="26"/>
  <c r="K3401" i="26"/>
  <c r="L3400" i="26"/>
  <c r="K3400" i="26"/>
  <c r="L3399" i="26"/>
  <c r="K3399" i="26"/>
  <c r="L3398" i="26"/>
  <c r="K3398" i="26"/>
  <c r="L3397" i="26"/>
  <c r="K3397" i="26"/>
  <c r="L3396" i="26"/>
  <c r="K3396" i="26"/>
  <c r="L3395" i="26"/>
  <c r="K3395" i="26"/>
  <c r="L3394" i="26"/>
  <c r="K3394" i="26"/>
  <c r="L3392" i="26"/>
  <c r="K3392" i="26"/>
  <c r="L3391" i="26"/>
  <c r="K3391" i="26"/>
  <c r="L3390" i="26"/>
  <c r="K3390" i="26"/>
  <c r="L3389" i="26"/>
  <c r="K3389" i="26"/>
  <c r="L3388" i="26"/>
  <c r="K3388" i="26"/>
  <c r="L3387" i="26"/>
  <c r="K3387" i="26"/>
  <c r="L3386" i="26"/>
  <c r="K3386" i="26"/>
  <c r="L3385" i="26"/>
  <c r="K3385" i="26"/>
  <c r="L3384" i="26"/>
  <c r="K3384" i="26"/>
  <c r="L3383" i="26"/>
  <c r="K3383" i="26"/>
  <c r="P3382" i="26"/>
  <c r="L3382" i="26"/>
  <c r="K3382" i="26"/>
  <c r="P3381" i="26"/>
  <c r="L3381" i="26"/>
  <c r="K3381" i="26"/>
  <c r="O3380" i="26" a="1"/>
  <c r="O3380" i="26" s="1"/>
  <c r="L3380" i="26"/>
  <c r="K3380" i="26"/>
  <c r="O3379" i="26" a="1"/>
  <c r="O3379" i="26" s="1"/>
  <c r="L3379" i="26"/>
  <c r="K3379" i="26"/>
  <c r="L3378" i="26"/>
  <c r="K3378" i="26"/>
  <c r="L3377" i="26"/>
  <c r="K3377" i="26"/>
  <c r="L3376" i="26"/>
  <c r="K3376" i="26"/>
  <c r="L3375" i="26"/>
  <c r="K3375" i="26"/>
  <c r="L3374" i="26"/>
  <c r="K3374" i="26"/>
  <c r="L3373" i="26"/>
  <c r="K3373" i="26"/>
  <c r="L3372" i="26"/>
  <c r="K3372" i="26"/>
  <c r="L3371" i="26"/>
  <c r="K3371" i="26"/>
  <c r="L3369" i="26"/>
  <c r="K3369" i="26"/>
  <c r="L3368" i="26"/>
  <c r="K3368" i="26"/>
  <c r="L3367" i="26"/>
  <c r="K3367" i="26"/>
  <c r="L3366" i="26"/>
  <c r="K3366" i="26"/>
  <c r="L3365" i="26"/>
  <c r="K3365" i="26"/>
  <c r="L3364" i="26"/>
  <c r="K3364" i="26"/>
  <c r="L3363" i="26"/>
  <c r="K3363" i="26"/>
  <c r="L3362" i="26"/>
  <c r="K3362" i="26"/>
  <c r="L3361" i="26"/>
  <c r="K3361" i="26"/>
  <c r="L3360" i="26"/>
  <c r="K3360" i="26"/>
  <c r="P3359" i="26"/>
  <c r="L3359" i="26"/>
  <c r="K3359" i="26"/>
  <c r="P3358" i="26"/>
  <c r="L3358" i="26"/>
  <c r="K3358" i="26"/>
  <c r="O3357" i="26" a="1"/>
  <c r="O3357" i="26" s="1"/>
  <c r="L3357" i="26"/>
  <c r="K3357" i="26"/>
  <c r="O3356" i="26" a="1"/>
  <c r="O3356" i="26" s="1"/>
  <c r="L3356" i="26"/>
  <c r="K3356" i="26"/>
  <c r="L3355" i="26"/>
  <c r="K3355" i="26"/>
  <c r="L3354" i="26"/>
  <c r="K3354" i="26"/>
  <c r="L3353" i="26"/>
  <c r="K3353" i="26"/>
  <c r="L3352" i="26"/>
  <c r="K3352" i="26"/>
  <c r="L3351" i="26"/>
  <c r="K3351" i="26"/>
  <c r="L3350" i="26"/>
  <c r="K3350" i="26"/>
  <c r="L3349" i="26"/>
  <c r="K3349" i="26"/>
  <c r="L3348" i="26"/>
  <c r="K3348" i="26"/>
  <c r="L3346" i="26"/>
  <c r="K3346" i="26"/>
  <c r="L3345" i="26"/>
  <c r="K3345" i="26"/>
  <c r="L3344" i="26"/>
  <c r="K3344" i="26"/>
  <c r="L3343" i="26"/>
  <c r="K3343" i="26"/>
  <c r="L3342" i="26"/>
  <c r="K3342" i="26"/>
  <c r="L3341" i="26"/>
  <c r="K3341" i="26"/>
  <c r="L3340" i="26"/>
  <c r="K3340" i="26"/>
  <c r="L3339" i="26"/>
  <c r="K3339" i="26"/>
  <c r="L3338" i="26"/>
  <c r="K3338" i="26"/>
  <c r="L3337" i="26"/>
  <c r="K3337" i="26"/>
  <c r="P3336" i="26"/>
  <c r="L3336" i="26"/>
  <c r="K3336" i="26"/>
  <c r="P3335" i="26"/>
  <c r="L3335" i="26"/>
  <c r="K3335" i="26"/>
  <c r="O3334" i="26" a="1"/>
  <c r="O3334" i="26" s="1"/>
  <c r="L3334" i="26"/>
  <c r="K3334" i="26"/>
  <c r="O3333" i="26" a="1"/>
  <c r="O3333" i="26" s="1"/>
  <c r="L3333" i="26"/>
  <c r="K3333" i="26"/>
  <c r="L3332" i="26"/>
  <c r="K3332" i="26"/>
  <c r="L3331" i="26"/>
  <c r="K3331" i="26"/>
  <c r="L3330" i="26"/>
  <c r="K3330" i="26"/>
  <c r="L3329" i="26"/>
  <c r="K3329" i="26"/>
  <c r="L3328" i="26"/>
  <c r="K3328" i="26"/>
  <c r="L3327" i="26"/>
  <c r="K3327" i="26"/>
  <c r="L3326" i="26"/>
  <c r="K3326" i="26"/>
  <c r="L3325" i="26"/>
  <c r="K3325" i="26"/>
  <c r="L3323" i="26"/>
  <c r="K3323" i="26"/>
  <c r="L3322" i="26"/>
  <c r="K3322" i="26"/>
  <c r="L3321" i="26"/>
  <c r="K3321" i="26"/>
  <c r="L3320" i="26"/>
  <c r="K3320" i="26"/>
  <c r="L3319" i="26"/>
  <c r="K3319" i="26"/>
  <c r="L3318" i="26"/>
  <c r="K3318" i="26"/>
  <c r="L3317" i="26"/>
  <c r="K3317" i="26"/>
  <c r="L3316" i="26"/>
  <c r="K3316" i="26"/>
  <c r="L3315" i="26"/>
  <c r="K3315" i="26"/>
  <c r="L3314" i="26"/>
  <c r="K3314" i="26"/>
  <c r="P3313" i="26"/>
  <c r="L3313" i="26"/>
  <c r="K3313" i="26"/>
  <c r="P3312" i="26"/>
  <c r="L3312" i="26"/>
  <c r="K3312" i="26"/>
  <c r="O3311" i="26" a="1"/>
  <c r="O3311" i="26" s="1"/>
  <c r="L3311" i="26"/>
  <c r="K3311" i="26"/>
  <c r="O3310" i="26" a="1"/>
  <c r="O3310" i="26" s="1"/>
  <c r="L3310" i="26"/>
  <c r="K3310" i="26"/>
  <c r="L3309" i="26"/>
  <c r="K3309" i="26"/>
  <c r="L3308" i="26"/>
  <c r="K3308" i="26"/>
  <c r="L3307" i="26"/>
  <c r="K3307" i="26"/>
  <c r="L3306" i="26"/>
  <c r="K3306" i="26"/>
  <c r="L3305" i="26"/>
  <c r="K3305" i="26"/>
  <c r="L3304" i="26"/>
  <c r="K3304" i="26"/>
  <c r="L3303" i="26"/>
  <c r="K3303" i="26"/>
  <c r="L3302" i="26"/>
  <c r="K3302" i="26"/>
  <c r="L3300" i="26"/>
  <c r="K3300" i="26"/>
  <c r="L3299" i="26"/>
  <c r="K3299" i="26"/>
  <c r="L3298" i="26"/>
  <c r="K3298" i="26"/>
  <c r="L3297" i="26"/>
  <c r="K3297" i="26"/>
  <c r="L3296" i="26"/>
  <c r="K3296" i="26"/>
  <c r="L3295" i="26"/>
  <c r="K3295" i="26"/>
  <c r="L3294" i="26"/>
  <c r="K3294" i="26"/>
  <c r="L3293" i="26"/>
  <c r="K3293" i="26"/>
  <c r="L3292" i="26"/>
  <c r="K3292" i="26"/>
  <c r="L3291" i="26"/>
  <c r="K3291" i="26"/>
  <c r="P3290" i="26"/>
  <c r="L3290" i="26"/>
  <c r="K3290" i="26"/>
  <c r="P3289" i="26"/>
  <c r="L3289" i="26"/>
  <c r="K3289" i="26"/>
  <c r="O3288" i="26" a="1"/>
  <c r="O3288" i="26" s="1"/>
  <c r="L3288" i="26"/>
  <c r="K3288" i="26"/>
  <c r="O3287" i="26" a="1"/>
  <c r="O3287" i="26" s="1"/>
  <c r="L3287" i="26"/>
  <c r="K3287" i="26"/>
  <c r="L3286" i="26"/>
  <c r="K3286" i="26"/>
  <c r="L3285" i="26"/>
  <c r="K3285" i="26"/>
  <c r="L3284" i="26"/>
  <c r="K3284" i="26"/>
  <c r="L3283" i="26"/>
  <c r="K3283" i="26"/>
  <c r="L3282" i="26"/>
  <c r="K3282" i="26"/>
  <c r="L3281" i="26"/>
  <c r="K3281" i="26"/>
  <c r="L3280" i="26"/>
  <c r="K3280" i="26"/>
  <c r="L3279" i="26"/>
  <c r="K3279" i="26"/>
  <c r="L3277" i="26"/>
  <c r="K3277" i="26"/>
  <c r="L3276" i="26"/>
  <c r="K3276" i="26"/>
  <c r="L3275" i="26"/>
  <c r="K3275" i="26"/>
  <c r="L3274" i="26"/>
  <c r="K3274" i="26"/>
  <c r="L3273" i="26"/>
  <c r="K3273" i="26"/>
  <c r="L3272" i="26"/>
  <c r="K3272" i="26"/>
  <c r="L3271" i="26"/>
  <c r="K3271" i="26"/>
  <c r="L3270" i="26"/>
  <c r="K3270" i="26"/>
  <c r="L3269" i="26"/>
  <c r="K3269" i="26"/>
  <c r="L3268" i="26"/>
  <c r="K3268" i="26"/>
  <c r="P3267" i="26"/>
  <c r="L3267" i="26"/>
  <c r="K3267" i="26"/>
  <c r="P3266" i="26"/>
  <c r="L3266" i="26"/>
  <c r="K3266" i="26"/>
  <c r="O3265" i="26" a="1"/>
  <c r="O3265" i="26" s="1"/>
  <c r="L3265" i="26"/>
  <c r="K3265" i="26"/>
  <c r="O3264" i="26" a="1"/>
  <c r="O3264" i="26" s="1"/>
  <c r="L3264" i="26"/>
  <c r="K3264" i="26"/>
  <c r="L3263" i="26"/>
  <c r="K3263" i="26"/>
  <c r="L3262" i="26"/>
  <c r="K3262" i="26"/>
  <c r="L3261" i="26"/>
  <c r="K3261" i="26"/>
  <c r="L3260" i="26"/>
  <c r="K3260" i="26"/>
  <c r="L3259" i="26"/>
  <c r="K3259" i="26"/>
  <c r="L3258" i="26"/>
  <c r="K3258" i="26"/>
  <c r="L3257" i="26"/>
  <c r="K3257" i="26"/>
  <c r="L3256" i="26"/>
  <c r="K3256" i="26"/>
  <c r="L3254" i="26"/>
  <c r="K3254" i="26"/>
  <c r="L3253" i="26"/>
  <c r="K3253" i="26"/>
  <c r="L3252" i="26"/>
  <c r="K3252" i="26"/>
  <c r="L3251" i="26"/>
  <c r="K3251" i="26"/>
  <c r="L3250" i="26"/>
  <c r="K3250" i="26"/>
  <c r="L3249" i="26"/>
  <c r="K3249" i="26"/>
  <c r="L3248" i="26"/>
  <c r="K3248" i="26"/>
  <c r="L3247" i="26"/>
  <c r="K3247" i="26"/>
  <c r="L3246" i="26"/>
  <c r="K3246" i="26"/>
  <c r="L3245" i="26"/>
  <c r="K3245" i="26"/>
  <c r="P3244" i="26"/>
  <c r="L3244" i="26"/>
  <c r="K3244" i="26"/>
  <c r="P3243" i="26"/>
  <c r="L3243" i="26"/>
  <c r="K3243" i="26"/>
  <c r="O3242" i="26" a="1"/>
  <c r="O3242" i="26" s="1"/>
  <c r="L3242" i="26"/>
  <c r="K3242" i="26"/>
  <c r="O3241" i="26" a="1"/>
  <c r="O3241" i="26" s="1"/>
  <c r="L3241" i="26"/>
  <c r="K3241" i="26"/>
  <c r="L3240" i="26"/>
  <c r="K3240" i="26"/>
  <c r="L3239" i="26"/>
  <c r="K3239" i="26"/>
  <c r="L3238" i="26"/>
  <c r="K3238" i="26"/>
  <c r="L3237" i="26"/>
  <c r="K3237" i="26"/>
  <c r="L3236" i="26"/>
  <c r="K3236" i="26"/>
  <c r="L3235" i="26"/>
  <c r="K3235" i="26"/>
  <c r="L3234" i="26"/>
  <c r="K3234" i="26"/>
  <c r="L3233" i="26"/>
  <c r="K3233" i="26"/>
  <c r="L3231" i="26"/>
  <c r="K3231" i="26"/>
  <c r="L3230" i="26"/>
  <c r="K3230" i="26"/>
  <c r="L3229" i="26"/>
  <c r="K3229" i="26"/>
  <c r="L3228" i="26"/>
  <c r="K3228" i="26"/>
  <c r="L3227" i="26"/>
  <c r="K3227" i="26"/>
  <c r="L3226" i="26"/>
  <c r="K3226" i="26"/>
  <c r="L3225" i="26"/>
  <c r="K3225" i="26"/>
  <c r="L3224" i="26"/>
  <c r="K3224" i="26"/>
  <c r="L3223" i="26"/>
  <c r="K3223" i="26"/>
  <c r="L3222" i="26"/>
  <c r="K3222" i="26"/>
  <c r="P3221" i="26"/>
  <c r="L3221" i="26"/>
  <c r="K3221" i="26"/>
  <c r="P3220" i="26"/>
  <c r="L3220" i="26"/>
  <c r="K3220" i="26"/>
  <c r="O3219" i="26" a="1"/>
  <c r="O3219" i="26" s="1"/>
  <c r="L3219" i="26"/>
  <c r="K3219" i="26"/>
  <c r="O3218" i="26" a="1"/>
  <c r="O3218" i="26" s="1"/>
  <c r="L3218" i="26"/>
  <c r="K3218" i="26"/>
  <c r="L3217" i="26"/>
  <c r="K3217" i="26"/>
  <c r="L3216" i="26"/>
  <c r="K3216" i="26"/>
  <c r="L3215" i="26"/>
  <c r="K3215" i="26"/>
  <c r="L3214" i="26"/>
  <c r="K3214" i="26"/>
  <c r="L3213" i="26"/>
  <c r="K3213" i="26"/>
  <c r="L3212" i="26"/>
  <c r="K3212" i="26"/>
  <c r="L3211" i="26"/>
  <c r="K3211" i="26"/>
  <c r="L3210" i="26"/>
  <c r="K3210" i="26"/>
  <c r="L3208" i="26"/>
  <c r="K3208" i="26"/>
  <c r="L3207" i="26"/>
  <c r="K3207" i="26"/>
  <c r="L3206" i="26"/>
  <c r="K3206" i="26"/>
  <c r="L3205" i="26"/>
  <c r="K3205" i="26"/>
  <c r="L3204" i="26"/>
  <c r="K3204" i="26"/>
  <c r="L3203" i="26"/>
  <c r="K3203" i="26"/>
  <c r="L3202" i="26"/>
  <c r="K3202" i="26"/>
  <c r="L3201" i="26"/>
  <c r="K3201" i="26"/>
  <c r="L3200" i="26"/>
  <c r="K3200" i="26"/>
  <c r="L3199" i="26"/>
  <c r="K3199" i="26"/>
  <c r="P3198" i="26"/>
  <c r="L3198" i="26"/>
  <c r="K3198" i="26"/>
  <c r="P3197" i="26"/>
  <c r="L3197" i="26"/>
  <c r="K3197" i="26"/>
  <c r="O3196" i="26" a="1"/>
  <c r="O3196" i="26" s="1"/>
  <c r="L3196" i="26"/>
  <c r="K3196" i="26"/>
  <c r="O3195" i="26" a="1"/>
  <c r="O3195" i="26" s="1"/>
  <c r="L3195" i="26"/>
  <c r="K3195" i="26"/>
  <c r="L3194" i="26"/>
  <c r="K3194" i="26"/>
  <c r="L3193" i="26"/>
  <c r="K3193" i="26"/>
  <c r="L3192" i="26"/>
  <c r="K3192" i="26"/>
  <c r="L3191" i="26"/>
  <c r="K3191" i="26"/>
  <c r="L3190" i="26"/>
  <c r="K3190" i="26"/>
  <c r="L3189" i="26"/>
  <c r="K3189" i="26"/>
  <c r="L3188" i="26"/>
  <c r="K3188" i="26"/>
  <c r="L3187" i="26"/>
  <c r="K3187" i="26"/>
  <c r="L3185" i="26"/>
  <c r="K3185" i="26"/>
  <c r="L3184" i="26"/>
  <c r="K3184" i="26"/>
  <c r="L3183" i="26"/>
  <c r="K3183" i="26"/>
  <c r="L3182" i="26"/>
  <c r="K3182" i="26"/>
  <c r="L3181" i="26"/>
  <c r="K3181" i="26"/>
  <c r="L3180" i="26"/>
  <c r="K3180" i="26"/>
  <c r="L3179" i="26"/>
  <c r="K3179" i="26"/>
  <c r="L3178" i="26"/>
  <c r="K3178" i="26"/>
  <c r="L3177" i="26"/>
  <c r="K3177" i="26"/>
  <c r="L3176" i="26"/>
  <c r="K3176" i="26"/>
  <c r="P3175" i="26"/>
  <c r="L3175" i="26"/>
  <c r="K3175" i="26"/>
  <c r="P3174" i="26"/>
  <c r="L3174" i="26"/>
  <c r="K3174" i="26"/>
  <c r="O3173" i="26" a="1"/>
  <c r="O3173" i="26" s="1"/>
  <c r="L3173" i="26"/>
  <c r="K3173" i="26"/>
  <c r="O3172" i="26" a="1"/>
  <c r="O3172" i="26" s="1"/>
  <c r="L3172" i="26"/>
  <c r="K3172" i="26"/>
  <c r="L3171" i="26"/>
  <c r="K3171" i="26"/>
  <c r="L3170" i="26"/>
  <c r="K3170" i="26"/>
  <c r="L3169" i="26"/>
  <c r="K3169" i="26"/>
  <c r="L3168" i="26"/>
  <c r="K3168" i="26"/>
  <c r="L3167" i="26"/>
  <c r="K3167" i="26"/>
  <c r="L3166" i="26"/>
  <c r="K3166" i="26"/>
  <c r="L3165" i="26"/>
  <c r="K3165" i="26"/>
  <c r="L3164" i="26"/>
  <c r="K3164" i="26"/>
  <c r="L3162" i="26"/>
  <c r="K3162" i="26"/>
  <c r="L3161" i="26"/>
  <c r="K3161" i="26"/>
  <c r="L3160" i="26"/>
  <c r="K3160" i="26"/>
  <c r="L3159" i="26"/>
  <c r="K3159" i="26"/>
  <c r="L3158" i="26"/>
  <c r="K3158" i="26"/>
  <c r="L3157" i="26"/>
  <c r="K3157" i="26"/>
  <c r="L3156" i="26"/>
  <c r="K3156" i="26"/>
  <c r="L3155" i="26"/>
  <c r="K3155" i="26"/>
  <c r="L3154" i="26"/>
  <c r="K3154" i="26"/>
  <c r="L3153" i="26"/>
  <c r="K3153" i="26"/>
  <c r="P3152" i="26"/>
  <c r="L3152" i="26"/>
  <c r="K3152" i="26"/>
  <c r="P3151" i="26"/>
  <c r="L3151" i="26"/>
  <c r="K3151" i="26"/>
  <c r="O3150" i="26" a="1"/>
  <c r="O3150" i="26" s="1"/>
  <c r="L3150" i="26"/>
  <c r="K3150" i="26"/>
  <c r="O3149" i="26" a="1"/>
  <c r="O3149" i="26" s="1"/>
  <c r="L3149" i="26"/>
  <c r="K3149" i="26"/>
  <c r="L3148" i="26"/>
  <c r="K3148" i="26"/>
  <c r="L3147" i="26"/>
  <c r="K3147" i="26"/>
  <c r="L3146" i="26"/>
  <c r="K3146" i="26"/>
  <c r="L3145" i="26"/>
  <c r="K3145" i="26"/>
  <c r="L3144" i="26"/>
  <c r="K3144" i="26"/>
  <c r="L3143" i="26"/>
  <c r="K3143" i="26"/>
  <c r="L3142" i="26"/>
  <c r="K3142" i="26"/>
  <c r="L3141" i="26"/>
  <c r="K3141" i="26"/>
  <c r="L3139" i="26"/>
  <c r="K3139" i="26"/>
  <c r="L3138" i="26"/>
  <c r="K3138" i="26"/>
  <c r="L3137" i="26"/>
  <c r="K3137" i="26"/>
  <c r="L3136" i="26"/>
  <c r="K3136" i="26"/>
  <c r="L3135" i="26"/>
  <c r="K3135" i="26"/>
  <c r="L3134" i="26"/>
  <c r="K3134" i="26"/>
  <c r="L3133" i="26"/>
  <c r="K3133" i="26"/>
  <c r="L3132" i="26"/>
  <c r="K3132" i="26"/>
  <c r="L3131" i="26"/>
  <c r="K3131" i="26"/>
  <c r="L3130" i="26"/>
  <c r="K3130" i="26"/>
  <c r="P3129" i="26"/>
  <c r="L3129" i="26"/>
  <c r="K3129" i="26"/>
  <c r="P3128" i="26"/>
  <c r="L3128" i="26"/>
  <c r="K3128" i="26"/>
  <c r="O3127" i="26" a="1"/>
  <c r="O3127" i="26" s="1"/>
  <c r="L3127" i="26"/>
  <c r="K3127" i="26"/>
  <c r="O3126" i="26" a="1"/>
  <c r="O3126" i="26" s="1"/>
  <c r="L3126" i="26"/>
  <c r="K3126" i="26"/>
  <c r="L3125" i="26"/>
  <c r="K3125" i="26"/>
  <c r="L3124" i="26"/>
  <c r="K3124" i="26"/>
  <c r="L3123" i="26"/>
  <c r="K3123" i="26"/>
  <c r="L3122" i="26"/>
  <c r="K3122" i="26"/>
  <c r="L3121" i="26"/>
  <c r="K3121" i="26"/>
  <c r="L3120" i="26"/>
  <c r="K3120" i="26"/>
  <c r="L3119" i="26"/>
  <c r="K3119" i="26"/>
  <c r="L3118" i="26"/>
  <c r="K3118" i="26"/>
  <c r="L3116" i="26"/>
  <c r="K3116" i="26"/>
  <c r="L3115" i="26"/>
  <c r="K3115" i="26"/>
  <c r="L3114" i="26"/>
  <c r="K3114" i="26"/>
  <c r="L3113" i="26"/>
  <c r="K3113" i="26"/>
  <c r="L3112" i="26"/>
  <c r="K3112" i="26"/>
  <c r="L3111" i="26"/>
  <c r="K3111" i="26"/>
  <c r="L3110" i="26"/>
  <c r="K3110" i="26"/>
  <c r="L3109" i="26"/>
  <c r="K3109" i="26"/>
  <c r="L3108" i="26"/>
  <c r="K3108" i="26"/>
  <c r="L3107" i="26"/>
  <c r="K3107" i="26"/>
  <c r="P3106" i="26"/>
  <c r="L3106" i="26"/>
  <c r="K3106" i="26"/>
  <c r="P3105" i="26"/>
  <c r="L3105" i="26"/>
  <c r="K3105" i="26"/>
  <c r="O3104" i="26" a="1"/>
  <c r="O3104" i="26" s="1"/>
  <c r="L3104" i="26"/>
  <c r="K3104" i="26"/>
  <c r="O3103" i="26" a="1"/>
  <c r="O3103" i="26" s="1"/>
  <c r="L3103" i="26"/>
  <c r="K3103" i="26"/>
  <c r="L3102" i="26"/>
  <c r="K3102" i="26"/>
  <c r="L3101" i="26"/>
  <c r="K3101" i="26"/>
  <c r="L3100" i="26"/>
  <c r="K3100" i="26"/>
  <c r="L3099" i="26"/>
  <c r="K3099" i="26"/>
  <c r="L3098" i="26"/>
  <c r="K3098" i="26"/>
  <c r="L3097" i="26"/>
  <c r="K3097" i="26"/>
  <c r="L3096" i="26"/>
  <c r="K3096" i="26"/>
  <c r="L3095" i="26"/>
  <c r="K3095" i="26"/>
  <c r="L3093" i="26"/>
  <c r="K3093" i="26"/>
  <c r="L3092" i="26"/>
  <c r="K3092" i="26"/>
  <c r="L3091" i="26"/>
  <c r="K3091" i="26"/>
  <c r="L3090" i="26"/>
  <c r="K3090" i="26"/>
  <c r="L3089" i="26"/>
  <c r="K3089" i="26"/>
  <c r="L3088" i="26"/>
  <c r="K3088" i="26"/>
  <c r="L3087" i="26"/>
  <c r="K3087" i="26"/>
  <c r="L3086" i="26"/>
  <c r="K3086" i="26"/>
  <c r="L3085" i="26"/>
  <c r="K3085" i="26"/>
  <c r="L3084" i="26"/>
  <c r="K3084" i="26"/>
  <c r="P3083" i="26"/>
  <c r="L3083" i="26"/>
  <c r="K3083" i="26"/>
  <c r="P3082" i="26"/>
  <c r="L3082" i="26"/>
  <c r="K3082" i="26"/>
  <c r="O3081" i="26" a="1"/>
  <c r="O3081" i="26" s="1"/>
  <c r="L3081" i="26"/>
  <c r="K3081" i="26"/>
  <c r="O3080" i="26" a="1"/>
  <c r="O3080" i="26" s="1"/>
  <c r="L3080" i="26"/>
  <c r="K3080" i="26"/>
  <c r="L3079" i="26"/>
  <c r="K3079" i="26"/>
  <c r="L3078" i="26"/>
  <c r="K3078" i="26"/>
  <c r="L3077" i="26"/>
  <c r="K3077" i="26"/>
  <c r="L3076" i="26"/>
  <c r="K3076" i="26"/>
  <c r="L3075" i="26"/>
  <c r="K3075" i="26"/>
  <c r="L3074" i="26"/>
  <c r="K3074" i="26"/>
  <c r="L3073" i="26"/>
  <c r="K3073" i="26"/>
  <c r="L3072" i="26"/>
  <c r="K3072" i="26"/>
  <c r="L3070" i="26"/>
  <c r="K3070" i="26"/>
  <c r="L3069" i="26"/>
  <c r="K3069" i="26"/>
  <c r="L3068" i="26"/>
  <c r="K3068" i="26"/>
  <c r="L3067" i="26"/>
  <c r="K3067" i="26"/>
  <c r="L3066" i="26"/>
  <c r="K3066" i="26"/>
  <c r="L3065" i="26"/>
  <c r="K3065" i="26"/>
  <c r="L3064" i="26"/>
  <c r="K3064" i="26"/>
  <c r="L3063" i="26"/>
  <c r="K3063" i="26"/>
  <c r="L3062" i="26"/>
  <c r="K3062" i="26"/>
  <c r="L3061" i="26"/>
  <c r="K3061" i="26"/>
  <c r="P3060" i="26"/>
  <c r="L3060" i="26"/>
  <c r="K3060" i="26"/>
  <c r="P3059" i="26"/>
  <c r="L3059" i="26"/>
  <c r="K3059" i="26"/>
  <c r="O3058" i="26" a="1"/>
  <c r="O3058" i="26" s="1"/>
  <c r="L3058" i="26"/>
  <c r="K3058" i="26"/>
  <c r="O3057" i="26" a="1"/>
  <c r="O3057" i="26" s="1"/>
  <c r="L3057" i="26"/>
  <c r="K3057" i="26"/>
  <c r="L3056" i="26"/>
  <c r="K3056" i="26"/>
  <c r="L3055" i="26"/>
  <c r="K3055" i="26"/>
  <c r="L3054" i="26"/>
  <c r="K3054" i="26"/>
  <c r="L3053" i="26"/>
  <c r="K3053" i="26"/>
  <c r="L3052" i="26"/>
  <c r="K3052" i="26"/>
  <c r="L3051" i="26"/>
  <c r="K3051" i="26"/>
  <c r="L3050" i="26"/>
  <c r="K3050" i="26"/>
  <c r="L3049" i="26"/>
  <c r="K3049" i="26"/>
  <c r="L3047" i="26"/>
  <c r="K3047" i="26"/>
  <c r="L3046" i="26"/>
  <c r="K3046" i="26"/>
  <c r="L3045" i="26"/>
  <c r="K3045" i="26"/>
  <c r="L3044" i="26"/>
  <c r="K3044" i="26"/>
  <c r="L3043" i="26"/>
  <c r="K3043" i="26"/>
  <c r="L3042" i="26"/>
  <c r="K3042" i="26"/>
  <c r="L3041" i="26"/>
  <c r="K3041" i="26"/>
  <c r="L3040" i="26"/>
  <c r="K3040" i="26"/>
  <c r="L3039" i="26"/>
  <c r="K3039" i="26"/>
  <c r="L3038" i="26"/>
  <c r="K3038" i="26"/>
  <c r="P3037" i="26"/>
  <c r="L3037" i="26"/>
  <c r="K3037" i="26"/>
  <c r="P3036" i="26"/>
  <c r="L3036" i="26"/>
  <c r="K3036" i="26"/>
  <c r="O3035" i="26" a="1"/>
  <c r="O3035" i="26" s="1"/>
  <c r="L3035" i="26"/>
  <c r="K3035" i="26"/>
  <c r="O3034" i="26" a="1"/>
  <c r="O3034" i="26" s="1"/>
  <c r="L3034" i="26"/>
  <c r="K3034" i="26"/>
  <c r="L3033" i="26"/>
  <c r="K3033" i="26"/>
  <c r="L3032" i="26"/>
  <c r="K3032" i="26"/>
  <c r="L3031" i="26"/>
  <c r="K3031" i="26"/>
  <c r="L3030" i="26"/>
  <c r="K3030" i="26"/>
  <c r="L3029" i="26"/>
  <c r="K3029" i="26"/>
  <c r="L3028" i="26"/>
  <c r="K3028" i="26"/>
  <c r="L3027" i="26"/>
  <c r="K3027" i="26"/>
  <c r="L3026" i="26"/>
  <c r="K3026" i="26"/>
  <c r="L3024" i="26"/>
  <c r="K3024" i="26"/>
  <c r="L3023" i="26"/>
  <c r="K3023" i="26"/>
  <c r="L3022" i="26"/>
  <c r="K3022" i="26"/>
  <c r="L3021" i="26"/>
  <c r="K3021" i="26"/>
  <c r="L3020" i="26"/>
  <c r="K3020" i="26"/>
  <c r="L3019" i="26"/>
  <c r="K3019" i="26"/>
  <c r="L3018" i="26"/>
  <c r="K3018" i="26"/>
  <c r="L3017" i="26"/>
  <c r="K3017" i="26"/>
  <c r="L3016" i="26"/>
  <c r="K3016" i="26"/>
  <c r="L3015" i="26"/>
  <c r="K3015" i="26"/>
  <c r="P3014" i="26"/>
  <c r="L3014" i="26"/>
  <c r="K3014" i="26"/>
  <c r="P3013" i="26"/>
  <c r="L3013" i="26"/>
  <c r="K3013" i="26"/>
  <c r="O3012" i="26" a="1"/>
  <c r="O3012" i="26" s="1"/>
  <c r="L3012" i="26"/>
  <c r="K3012" i="26"/>
  <c r="O3011" i="26" a="1"/>
  <c r="O3011" i="26" s="1"/>
  <c r="L3011" i="26"/>
  <c r="K3011" i="26"/>
  <c r="L3010" i="26"/>
  <c r="K3010" i="26"/>
  <c r="L3009" i="26"/>
  <c r="K3009" i="26"/>
  <c r="L3008" i="26"/>
  <c r="K3008" i="26"/>
  <c r="L3007" i="26"/>
  <c r="K3007" i="26"/>
  <c r="L3006" i="26"/>
  <c r="K3006" i="26"/>
  <c r="L3005" i="26"/>
  <c r="K3005" i="26"/>
  <c r="L3004" i="26"/>
  <c r="K3004" i="26"/>
  <c r="L3003" i="26"/>
  <c r="K3003" i="26"/>
  <c r="L3001" i="26"/>
  <c r="K3001" i="26"/>
  <c r="L3000" i="26"/>
  <c r="K3000" i="26"/>
  <c r="L2999" i="26"/>
  <c r="K2999" i="26"/>
  <c r="L2998" i="26"/>
  <c r="K2998" i="26"/>
  <c r="L2997" i="26"/>
  <c r="K2997" i="26"/>
  <c r="L2996" i="26"/>
  <c r="K2996" i="26"/>
  <c r="L2995" i="26"/>
  <c r="K2995" i="26"/>
  <c r="L2994" i="26"/>
  <c r="K2994" i="26"/>
  <c r="L2993" i="26"/>
  <c r="K2993" i="26"/>
  <c r="L2992" i="26"/>
  <c r="K2992" i="26"/>
  <c r="P2991" i="26"/>
  <c r="L2991" i="26"/>
  <c r="K2991" i="26"/>
  <c r="P2990" i="26"/>
  <c r="L2990" i="26"/>
  <c r="K2990" i="26"/>
  <c r="O2989" i="26" a="1"/>
  <c r="O2989" i="26" s="1"/>
  <c r="L2989" i="26"/>
  <c r="K2989" i="26"/>
  <c r="O2988" i="26" a="1"/>
  <c r="O2988" i="26" s="1"/>
  <c r="L2988" i="26"/>
  <c r="K2988" i="26"/>
  <c r="L2987" i="26"/>
  <c r="K2987" i="26"/>
  <c r="L2986" i="26"/>
  <c r="K2986" i="26"/>
  <c r="L2985" i="26"/>
  <c r="K2985" i="26"/>
  <c r="L2984" i="26"/>
  <c r="K2984" i="26"/>
  <c r="L2983" i="26"/>
  <c r="K2983" i="26"/>
  <c r="L2982" i="26"/>
  <c r="K2982" i="26"/>
  <c r="L2981" i="26"/>
  <c r="K2981" i="26"/>
  <c r="L2980" i="26"/>
  <c r="K2980" i="26"/>
  <c r="L2978" i="26"/>
  <c r="K2978" i="26"/>
  <c r="L2977" i="26"/>
  <c r="K2977" i="26"/>
  <c r="L2976" i="26"/>
  <c r="K2976" i="26"/>
  <c r="L2975" i="26"/>
  <c r="K2975" i="26"/>
  <c r="L2974" i="26"/>
  <c r="K2974" i="26"/>
  <c r="L2973" i="26"/>
  <c r="K2973" i="26"/>
  <c r="L2972" i="26"/>
  <c r="K2972" i="26"/>
  <c r="L2971" i="26"/>
  <c r="K2971" i="26"/>
  <c r="L2970" i="26"/>
  <c r="K2970" i="26"/>
  <c r="L2969" i="26"/>
  <c r="K2969" i="26"/>
  <c r="P2968" i="26"/>
  <c r="L2968" i="26"/>
  <c r="K2968" i="26"/>
  <c r="P2967" i="26"/>
  <c r="L2967" i="26"/>
  <c r="K2967" i="26"/>
  <c r="O2966" i="26" a="1"/>
  <c r="O2966" i="26" s="1"/>
  <c r="L2966" i="26"/>
  <c r="K2966" i="26"/>
  <c r="O2965" i="26" a="1"/>
  <c r="O2965" i="26" s="1"/>
  <c r="L2965" i="26"/>
  <c r="K2965" i="26"/>
  <c r="L2964" i="26"/>
  <c r="K2964" i="26"/>
  <c r="L2963" i="26"/>
  <c r="K2963" i="26"/>
  <c r="L2962" i="26"/>
  <c r="K2962" i="26"/>
  <c r="L2961" i="26"/>
  <c r="K2961" i="26"/>
  <c r="L2960" i="26"/>
  <c r="K2960" i="26"/>
  <c r="L2959" i="26"/>
  <c r="K2959" i="26"/>
  <c r="L2958" i="26"/>
  <c r="K2958" i="26"/>
  <c r="L2957" i="26"/>
  <c r="K2957" i="26"/>
  <c r="L2955" i="26"/>
  <c r="K2955" i="26"/>
  <c r="L2954" i="26"/>
  <c r="K2954" i="26"/>
  <c r="L2953" i="26"/>
  <c r="K2953" i="26"/>
  <c r="L2952" i="26"/>
  <c r="K2952" i="26"/>
  <c r="L2951" i="26"/>
  <c r="K2951" i="26"/>
  <c r="L2950" i="26"/>
  <c r="K2950" i="26"/>
  <c r="L2949" i="26"/>
  <c r="K2949" i="26"/>
  <c r="L2948" i="26"/>
  <c r="K2948" i="26"/>
  <c r="L2947" i="26"/>
  <c r="K2947" i="26"/>
  <c r="L2946" i="26"/>
  <c r="K2946" i="26"/>
  <c r="P2945" i="26"/>
  <c r="L2945" i="26"/>
  <c r="K2945" i="26"/>
  <c r="P2944" i="26"/>
  <c r="L2944" i="26"/>
  <c r="K2944" i="26"/>
  <c r="O2943" i="26" a="1"/>
  <c r="O2943" i="26" s="1"/>
  <c r="L2943" i="26"/>
  <c r="K2943" i="26"/>
  <c r="O2942" i="26" a="1"/>
  <c r="O2942" i="26" s="1"/>
  <c r="L2942" i="26"/>
  <c r="K2942" i="26"/>
  <c r="L2941" i="26"/>
  <c r="K2941" i="26"/>
  <c r="L2940" i="26"/>
  <c r="K2940" i="26"/>
  <c r="L2939" i="26"/>
  <c r="K2939" i="26"/>
  <c r="L2938" i="26"/>
  <c r="K2938" i="26"/>
  <c r="L2937" i="26"/>
  <c r="K2937" i="26"/>
  <c r="L2936" i="26"/>
  <c r="K2936" i="26"/>
  <c r="L2935" i="26"/>
  <c r="K2935" i="26"/>
  <c r="L2934" i="26"/>
  <c r="K2934" i="26"/>
  <c r="L2932" i="26"/>
  <c r="K2932" i="26"/>
  <c r="L2931" i="26"/>
  <c r="K2931" i="26"/>
  <c r="L2930" i="26"/>
  <c r="K2930" i="26"/>
  <c r="L2929" i="26"/>
  <c r="K2929" i="26"/>
  <c r="L2928" i="26"/>
  <c r="K2928" i="26"/>
  <c r="L2927" i="26"/>
  <c r="K2927" i="26"/>
  <c r="L2926" i="26"/>
  <c r="K2926" i="26"/>
  <c r="L2925" i="26"/>
  <c r="K2925" i="26"/>
  <c r="L2924" i="26"/>
  <c r="K2924" i="26"/>
  <c r="L2923" i="26"/>
  <c r="K2923" i="26"/>
  <c r="P2922" i="26"/>
  <c r="L2922" i="26"/>
  <c r="K2922" i="26"/>
  <c r="P2921" i="26"/>
  <c r="L2921" i="26"/>
  <c r="K2921" i="26"/>
  <c r="O2920" i="26" a="1"/>
  <c r="O2920" i="26" s="1"/>
  <c r="L2920" i="26"/>
  <c r="K2920" i="26"/>
  <c r="O2919" i="26" a="1"/>
  <c r="O2919" i="26" s="1"/>
  <c r="L2919" i="26"/>
  <c r="K2919" i="26"/>
  <c r="L2918" i="26"/>
  <c r="K2918" i="26"/>
  <c r="L2917" i="26"/>
  <c r="K2917" i="26"/>
  <c r="L2916" i="26"/>
  <c r="K2916" i="26"/>
  <c r="L2915" i="26"/>
  <c r="K2915" i="26"/>
  <c r="L2914" i="26"/>
  <c r="K2914" i="26"/>
  <c r="L2913" i="26"/>
  <c r="K2913" i="26"/>
  <c r="L2912" i="26"/>
  <c r="K2912" i="26"/>
  <c r="L2911" i="26"/>
  <c r="K2911" i="26"/>
  <c r="L2909" i="26"/>
  <c r="K2909" i="26"/>
  <c r="L2908" i="26"/>
  <c r="K2908" i="26"/>
  <c r="L2907" i="26"/>
  <c r="K2907" i="26"/>
  <c r="L2906" i="26"/>
  <c r="K2906" i="26"/>
  <c r="L2905" i="26"/>
  <c r="K2905" i="26"/>
  <c r="L2904" i="26"/>
  <c r="K2904" i="26"/>
  <c r="L2903" i="26"/>
  <c r="K2903" i="26"/>
  <c r="L2902" i="26"/>
  <c r="K2902" i="26"/>
  <c r="L2901" i="26"/>
  <c r="K2901" i="26"/>
  <c r="L2900" i="26"/>
  <c r="K2900" i="26"/>
  <c r="P2899" i="26"/>
  <c r="L2899" i="26"/>
  <c r="K2899" i="26"/>
  <c r="P2898" i="26"/>
  <c r="L2898" i="26"/>
  <c r="K2898" i="26"/>
  <c r="O2897" i="26" a="1"/>
  <c r="O2897" i="26" s="1"/>
  <c r="L2897" i="26"/>
  <c r="K2897" i="26"/>
  <c r="O2896" i="26" a="1"/>
  <c r="O2896" i="26" s="1"/>
  <c r="L2896" i="26"/>
  <c r="K2896" i="26"/>
  <c r="L2895" i="26"/>
  <c r="K2895" i="26"/>
  <c r="L2894" i="26"/>
  <c r="K2894" i="26"/>
  <c r="L2893" i="26"/>
  <c r="K2893" i="26"/>
  <c r="L2892" i="26"/>
  <c r="K2892" i="26"/>
  <c r="L2891" i="26"/>
  <c r="K2891" i="26"/>
  <c r="L2890" i="26"/>
  <c r="K2890" i="26"/>
  <c r="L2889" i="26"/>
  <c r="K2889" i="26"/>
  <c r="L2888" i="26"/>
  <c r="K2888" i="26"/>
  <c r="L2886" i="26"/>
  <c r="K2886" i="26"/>
  <c r="L2885" i="26"/>
  <c r="K2885" i="26"/>
  <c r="L2884" i="26"/>
  <c r="K2884" i="26"/>
  <c r="L2883" i="26"/>
  <c r="K2883" i="26"/>
  <c r="L2882" i="26"/>
  <c r="K2882" i="26"/>
  <c r="L2881" i="26"/>
  <c r="K2881" i="26"/>
  <c r="L2880" i="26"/>
  <c r="K2880" i="26"/>
  <c r="L2879" i="26"/>
  <c r="K2879" i="26"/>
  <c r="L2878" i="26"/>
  <c r="K2878" i="26"/>
  <c r="L2877" i="26"/>
  <c r="K2877" i="26"/>
  <c r="P2876" i="26"/>
  <c r="L2876" i="26"/>
  <c r="K2876" i="26"/>
  <c r="P2875" i="26"/>
  <c r="L2875" i="26"/>
  <c r="K2875" i="26"/>
  <c r="O2874" i="26" a="1"/>
  <c r="O2874" i="26" s="1"/>
  <c r="L2874" i="26"/>
  <c r="K2874" i="26"/>
  <c r="O2873" i="26" a="1"/>
  <c r="O2873" i="26" s="1"/>
  <c r="L2873" i="26"/>
  <c r="K2873" i="26"/>
  <c r="L2872" i="26"/>
  <c r="K2872" i="26"/>
  <c r="L2871" i="26"/>
  <c r="K2871" i="26"/>
  <c r="L2870" i="26"/>
  <c r="K2870" i="26"/>
  <c r="L2869" i="26"/>
  <c r="K2869" i="26"/>
  <c r="L2868" i="26"/>
  <c r="K2868" i="26"/>
  <c r="L2867" i="26"/>
  <c r="K2867" i="26"/>
  <c r="L2866" i="26"/>
  <c r="K2866" i="26"/>
  <c r="L2865" i="26"/>
  <c r="K2865" i="26"/>
  <c r="L2863" i="26"/>
  <c r="K2863" i="26"/>
  <c r="L2862" i="26"/>
  <c r="K2862" i="26"/>
  <c r="L2861" i="26"/>
  <c r="K2861" i="26"/>
  <c r="L2860" i="26"/>
  <c r="K2860" i="26"/>
  <c r="L2859" i="26"/>
  <c r="K2859" i="26"/>
  <c r="L2858" i="26"/>
  <c r="K2858" i="26"/>
  <c r="L2857" i="26"/>
  <c r="K2857" i="26"/>
  <c r="L2856" i="26"/>
  <c r="K2856" i="26"/>
  <c r="L2855" i="26"/>
  <c r="K2855" i="26"/>
  <c r="L2854" i="26"/>
  <c r="K2854" i="26"/>
  <c r="P2853" i="26"/>
  <c r="L2853" i="26"/>
  <c r="K2853" i="26"/>
  <c r="P2852" i="26"/>
  <c r="L2852" i="26"/>
  <c r="K2852" i="26"/>
  <c r="O2851" i="26" a="1"/>
  <c r="O2851" i="26" s="1"/>
  <c r="L2851" i="26"/>
  <c r="K2851" i="26"/>
  <c r="O2850" i="26" a="1"/>
  <c r="O2850" i="26" s="1"/>
  <c r="L2850" i="26"/>
  <c r="K2850" i="26"/>
  <c r="L2849" i="26"/>
  <c r="K2849" i="26"/>
  <c r="L2848" i="26"/>
  <c r="K2848" i="26"/>
  <c r="L2847" i="26"/>
  <c r="K2847" i="26"/>
  <c r="L2846" i="26"/>
  <c r="K2846" i="26"/>
  <c r="L2845" i="26"/>
  <c r="K2845" i="26"/>
  <c r="L2844" i="26"/>
  <c r="K2844" i="26"/>
  <c r="L2843" i="26"/>
  <c r="K2843" i="26"/>
  <c r="L2842" i="26"/>
  <c r="K2842" i="26"/>
  <c r="L2840" i="26"/>
  <c r="K2840" i="26"/>
  <c r="L2839" i="26"/>
  <c r="K2839" i="26"/>
  <c r="L2838" i="26"/>
  <c r="K2838" i="26"/>
  <c r="L2837" i="26"/>
  <c r="K2837" i="26"/>
  <c r="L2836" i="26"/>
  <c r="K2836" i="26"/>
  <c r="L2835" i="26"/>
  <c r="K2835" i="26"/>
  <c r="L2834" i="26"/>
  <c r="K2834" i="26"/>
  <c r="L2833" i="26"/>
  <c r="K2833" i="26"/>
  <c r="L2832" i="26"/>
  <c r="K2832" i="26"/>
  <c r="L2831" i="26"/>
  <c r="K2831" i="26"/>
  <c r="P2830" i="26"/>
  <c r="L2830" i="26"/>
  <c r="K2830" i="26"/>
  <c r="P2829" i="26"/>
  <c r="L2829" i="26"/>
  <c r="K2829" i="26"/>
  <c r="O2828" i="26" a="1"/>
  <c r="O2828" i="26" s="1"/>
  <c r="L2828" i="26"/>
  <c r="K2828" i="26"/>
  <c r="O2827" i="26" a="1"/>
  <c r="O2827" i="26" s="1"/>
  <c r="L2827" i="26"/>
  <c r="K2827" i="26"/>
  <c r="L2826" i="26"/>
  <c r="K2826" i="26"/>
  <c r="L2825" i="26"/>
  <c r="K2825" i="26"/>
  <c r="L2824" i="26"/>
  <c r="K2824" i="26"/>
  <c r="L2823" i="26"/>
  <c r="K2823" i="26"/>
  <c r="L2822" i="26"/>
  <c r="K2822" i="26"/>
  <c r="L2821" i="26"/>
  <c r="K2821" i="26"/>
  <c r="L2820" i="26"/>
  <c r="K2820" i="26"/>
  <c r="L2819" i="26"/>
  <c r="K2819" i="26"/>
  <c r="L2817" i="26"/>
  <c r="K2817" i="26"/>
  <c r="L2816" i="26"/>
  <c r="K2816" i="26"/>
  <c r="L2815" i="26"/>
  <c r="K2815" i="26"/>
  <c r="L2814" i="26"/>
  <c r="K2814" i="26"/>
  <c r="L2813" i="26"/>
  <c r="K2813" i="26"/>
  <c r="L2812" i="26"/>
  <c r="K2812" i="26"/>
  <c r="L2811" i="26"/>
  <c r="K2811" i="26"/>
  <c r="L2810" i="26"/>
  <c r="K2810" i="26"/>
  <c r="L2809" i="26"/>
  <c r="K2809" i="26"/>
  <c r="L2808" i="26"/>
  <c r="K2808" i="26"/>
  <c r="P2807" i="26"/>
  <c r="L2807" i="26"/>
  <c r="K2807" i="26"/>
  <c r="P2806" i="26"/>
  <c r="L2806" i="26"/>
  <c r="K2806" i="26"/>
  <c r="O2805" i="26" a="1"/>
  <c r="O2805" i="26" s="1"/>
  <c r="L2805" i="26"/>
  <c r="K2805" i="26"/>
  <c r="O2804" i="26" a="1"/>
  <c r="O2804" i="26" s="1"/>
  <c r="L2804" i="26"/>
  <c r="K2804" i="26"/>
  <c r="L2803" i="26"/>
  <c r="K2803" i="26"/>
  <c r="L2802" i="26"/>
  <c r="K2802" i="26"/>
  <c r="L2801" i="26"/>
  <c r="K2801" i="26"/>
  <c r="L2800" i="26"/>
  <c r="K2800" i="26"/>
  <c r="L2799" i="26"/>
  <c r="K2799" i="26"/>
  <c r="L2798" i="26"/>
  <c r="K2798" i="26"/>
  <c r="L2797" i="26"/>
  <c r="K2797" i="26"/>
  <c r="L2796" i="26"/>
  <c r="K2796" i="26"/>
  <c r="L2794" i="26"/>
  <c r="K2794" i="26"/>
  <c r="L2793" i="26"/>
  <c r="K2793" i="26"/>
  <c r="L2792" i="26"/>
  <c r="K2792" i="26"/>
  <c r="L2791" i="26"/>
  <c r="K2791" i="26"/>
  <c r="L2790" i="26"/>
  <c r="K2790" i="26"/>
  <c r="L2789" i="26"/>
  <c r="K2789" i="26"/>
  <c r="L2788" i="26"/>
  <c r="K2788" i="26"/>
  <c r="L2787" i="26"/>
  <c r="K2787" i="26"/>
  <c r="L2786" i="26"/>
  <c r="K2786" i="26"/>
  <c r="L2785" i="26"/>
  <c r="K2785" i="26"/>
  <c r="P2784" i="26"/>
  <c r="L2784" i="26"/>
  <c r="K2784" i="26"/>
  <c r="P2783" i="26"/>
  <c r="L2783" i="26"/>
  <c r="K2783" i="26"/>
  <c r="O2782" i="26" a="1"/>
  <c r="O2782" i="26" s="1"/>
  <c r="L2782" i="26"/>
  <c r="K2782" i="26"/>
  <c r="O2781" i="26" a="1"/>
  <c r="O2781" i="26" s="1"/>
  <c r="L2781" i="26"/>
  <c r="K2781" i="26"/>
  <c r="L2780" i="26"/>
  <c r="K2780" i="26"/>
  <c r="L2779" i="26"/>
  <c r="K2779" i="26"/>
  <c r="L2778" i="26"/>
  <c r="K2778" i="26"/>
  <c r="L2777" i="26"/>
  <c r="K2777" i="26"/>
  <c r="L2776" i="26"/>
  <c r="K2776" i="26"/>
  <c r="L2775" i="26"/>
  <c r="K2775" i="26"/>
  <c r="L2774" i="26"/>
  <c r="K2774" i="26"/>
  <c r="L2773" i="26"/>
  <c r="K2773" i="26"/>
  <c r="L2771" i="26"/>
  <c r="K2771" i="26"/>
  <c r="L2770" i="26"/>
  <c r="K2770" i="26"/>
  <c r="L2769" i="26"/>
  <c r="K2769" i="26"/>
  <c r="L2768" i="26"/>
  <c r="K2768" i="26"/>
  <c r="L2767" i="26"/>
  <c r="K2767" i="26"/>
  <c r="L2766" i="26"/>
  <c r="K2766" i="26"/>
  <c r="L2765" i="26"/>
  <c r="K2765" i="26"/>
  <c r="L2764" i="26"/>
  <c r="K2764" i="26"/>
  <c r="L2763" i="26"/>
  <c r="K2763" i="26"/>
  <c r="L2762" i="26"/>
  <c r="K2762" i="26"/>
  <c r="P2761" i="26"/>
  <c r="L2761" i="26"/>
  <c r="K2761" i="26"/>
  <c r="P2760" i="26"/>
  <c r="L2760" i="26"/>
  <c r="K2760" i="26"/>
  <c r="O2759" i="26" a="1"/>
  <c r="O2759" i="26" s="1"/>
  <c r="L2759" i="26"/>
  <c r="K2759" i="26"/>
  <c r="O2758" i="26" a="1"/>
  <c r="O2758" i="26" s="1"/>
  <c r="L2758" i="26"/>
  <c r="K2758" i="26"/>
  <c r="L2757" i="26"/>
  <c r="K2757" i="26"/>
  <c r="L2756" i="26"/>
  <c r="K2756" i="26"/>
  <c r="L2755" i="26"/>
  <c r="K2755" i="26"/>
  <c r="L2754" i="26"/>
  <c r="K2754" i="26"/>
  <c r="L2753" i="26"/>
  <c r="K2753" i="26"/>
  <c r="L2752" i="26"/>
  <c r="K2752" i="26"/>
  <c r="L2751" i="26"/>
  <c r="K2751" i="26"/>
  <c r="L2750" i="26"/>
  <c r="K2750" i="26"/>
  <c r="L2748" i="26"/>
  <c r="K2748" i="26"/>
  <c r="L2747" i="26"/>
  <c r="K2747" i="26"/>
  <c r="L2746" i="26"/>
  <c r="K2746" i="26"/>
  <c r="L2745" i="26"/>
  <c r="K2745" i="26"/>
  <c r="L2744" i="26"/>
  <c r="K2744" i="26"/>
  <c r="L2743" i="26"/>
  <c r="K2743" i="26"/>
  <c r="L2742" i="26"/>
  <c r="K2742" i="26"/>
  <c r="L2741" i="26"/>
  <c r="K2741" i="26"/>
  <c r="L2740" i="26"/>
  <c r="K2740" i="26"/>
  <c r="L2739" i="26"/>
  <c r="K2739" i="26"/>
  <c r="P2738" i="26"/>
  <c r="L2738" i="26"/>
  <c r="K2738" i="26"/>
  <c r="P2737" i="26"/>
  <c r="L2737" i="26"/>
  <c r="K2737" i="26"/>
  <c r="O2736" i="26" a="1"/>
  <c r="O2736" i="26" s="1"/>
  <c r="L2736" i="26"/>
  <c r="K2736" i="26"/>
  <c r="O2735" i="26" a="1"/>
  <c r="O2735" i="26" s="1"/>
  <c r="L2735" i="26"/>
  <c r="K2735" i="26"/>
  <c r="L2734" i="26"/>
  <c r="K2734" i="26"/>
  <c r="L2733" i="26"/>
  <c r="K2733" i="26"/>
  <c r="L2732" i="26"/>
  <c r="K2732" i="26"/>
  <c r="L2731" i="26"/>
  <c r="K2731" i="26"/>
  <c r="L2730" i="26"/>
  <c r="K2730" i="26"/>
  <c r="L2729" i="26"/>
  <c r="K2729" i="26"/>
  <c r="L2728" i="26"/>
  <c r="K2728" i="26"/>
  <c r="L2727" i="26"/>
  <c r="K2727" i="26"/>
  <c r="L2725" i="26"/>
  <c r="K2725" i="26"/>
  <c r="L2724" i="26"/>
  <c r="K2724" i="26"/>
  <c r="L2723" i="26"/>
  <c r="K2723" i="26"/>
  <c r="L2722" i="26"/>
  <c r="K2722" i="26"/>
  <c r="L2721" i="26"/>
  <c r="K2721" i="26"/>
  <c r="L2720" i="26"/>
  <c r="K2720" i="26"/>
  <c r="L2719" i="26"/>
  <c r="K2719" i="26"/>
  <c r="L2718" i="26"/>
  <c r="K2718" i="26"/>
  <c r="L2717" i="26"/>
  <c r="K2717" i="26"/>
  <c r="L2716" i="26"/>
  <c r="K2716" i="26"/>
  <c r="P2715" i="26"/>
  <c r="L2715" i="26"/>
  <c r="K2715" i="26"/>
  <c r="P2714" i="26"/>
  <c r="L2714" i="26"/>
  <c r="K2714" i="26"/>
  <c r="O2713" i="26" a="1"/>
  <c r="O2713" i="26" s="1"/>
  <c r="L2713" i="26"/>
  <c r="K2713" i="26"/>
  <c r="O2712" i="26" a="1"/>
  <c r="O2712" i="26" s="1"/>
  <c r="L2712" i="26"/>
  <c r="K2712" i="26"/>
  <c r="L2711" i="26"/>
  <c r="K2711" i="26"/>
  <c r="L2710" i="26"/>
  <c r="K2710" i="26"/>
  <c r="L2709" i="26"/>
  <c r="K2709" i="26"/>
  <c r="L2708" i="26"/>
  <c r="K2708" i="26"/>
  <c r="L2707" i="26"/>
  <c r="K2707" i="26"/>
  <c r="L2706" i="26"/>
  <c r="K2706" i="26"/>
  <c r="L2705" i="26"/>
  <c r="K2705" i="26"/>
  <c r="L2704" i="26"/>
  <c r="K2704" i="26"/>
  <c r="L2702" i="26"/>
  <c r="K2702" i="26"/>
  <c r="L2701" i="26"/>
  <c r="K2701" i="26"/>
  <c r="L2700" i="26"/>
  <c r="K2700" i="26"/>
  <c r="L2699" i="26"/>
  <c r="K2699" i="26"/>
  <c r="L2698" i="26"/>
  <c r="K2698" i="26"/>
  <c r="L2697" i="26"/>
  <c r="K2697" i="26"/>
  <c r="L2696" i="26"/>
  <c r="K2696" i="26"/>
  <c r="L2695" i="26"/>
  <c r="K2695" i="26"/>
  <c r="L2694" i="26"/>
  <c r="K2694" i="26"/>
  <c r="L2693" i="26"/>
  <c r="K2693" i="26"/>
  <c r="P2692" i="26"/>
  <c r="L2692" i="26"/>
  <c r="K2692" i="26"/>
  <c r="P2691" i="26"/>
  <c r="L2691" i="26"/>
  <c r="K2691" i="26"/>
  <c r="O2690" i="26" a="1"/>
  <c r="O2690" i="26" s="1"/>
  <c r="L2690" i="26"/>
  <c r="K2690" i="26"/>
  <c r="O2689" i="26" a="1"/>
  <c r="O2689" i="26" s="1"/>
  <c r="L2689" i="26"/>
  <c r="K2689" i="26"/>
  <c r="L2688" i="26"/>
  <c r="K2688" i="26"/>
  <c r="L2687" i="26"/>
  <c r="K2687" i="26"/>
  <c r="L2686" i="26"/>
  <c r="K2686" i="26"/>
  <c r="L2685" i="26"/>
  <c r="K2685" i="26"/>
  <c r="L2684" i="26"/>
  <c r="K2684" i="26"/>
  <c r="L2683" i="26"/>
  <c r="K2683" i="26"/>
  <c r="L2682" i="26"/>
  <c r="K2682" i="26"/>
  <c r="L2681" i="26"/>
  <c r="K2681" i="26"/>
  <c r="L2679" i="26"/>
  <c r="K2679" i="26"/>
  <c r="L2678" i="26"/>
  <c r="K2678" i="26"/>
  <c r="L2677" i="26"/>
  <c r="K2677" i="26"/>
  <c r="L2676" i="26"/>
  <c r="K2676" i="26"/>
  <c r="L2675" i="26"/>
  <c r="K2675" i="26"/>
  <c r="L2674" i="26"/>
  <c r="K2674" i="26"/>
  <c r="L2673" i="26"/>
  <c r="K2673" i="26"/>
  <c r="L2672" i="26"/>
  <c r="K2672" i="26"/>
  <c r="L2671" i="26"/>
  <c r="K2671" i="26"/>
  <c r="L2670" i="26"/>
  <c r="K2670" i="26"/>
  <c r="P2669" i="26"/>
  <c r="L2669" i="26"/>
  <c r="K2669" i="26"/>
  <c r="P2668" i="26"/>
  <c r="L2668" i="26"/>
  <c r="K2668" i="26"/>
  <c r="O2667" i="26" a="1"/>
  <c r="O2667" i="26" s="1"/>
  <c r="L2667" i="26"/>
  <c r="K2667" i="26"/>
  <c r="O2666" i="26" a="1"/>
  <c r="O2666" i="26" s="1"/>
  <c r="L2666" i="26"/>
  <c r="K2666" i="26"/>
  <c r="L2665" i="26"/>
  <c r="K2665" i="26"/>
  <c r="L2664" i="26"/>
  <c r="K2664" i="26"/>
  <c r="L2663" i="26"/>
  <c r="K2663" i="26"/>
  <c r="L2662" i="26"/>
  <c r="K2662" i="26"/>
  <c r="L2661" i="26"/>
  <c r="K2661" i="26"/>
  <c r="L2660" i="26"/>
  <c r="K2660" i="26"/>
  <c r="L2659" i="26"/>
  <c r="K2659" i="26"/>
  <c r="L2658" i="26"/>
  <c r="K2658" i="26"/>
  <c r="L2656" i="26"/>
  <c r="K2656" i="26"/>
  <c r="L2655" i="26"/>
  <c r="K2655" i="26"/>
  <c r="L2654" i="26"/>
  <c r="K2654" i="26"/>
  <c r="L2653" i="26"/>
  <c r="K2653" i="26"/>
  <c r="L2652" i="26"/>
  <c r="K2652" i="26"/>
  <c r="L2651" i="26"/>
  <c r="K2651" i="26"/>
  <c r="L2650" i="26"/>
  <c r="K2650" i="26"/>
  <c r="L2649" i="26"/>
  <c r="K2649" i="26"/>
  <c r="L2648" i="26"/>
  <c r="K2648" i="26"/>
  <c r="L2647" i="26"/>
  <c r="K2647" i="26"/>
  <c r="P2646" i="26"/>
  <c r="L2646" i="26"/>
  <c r="K2646" i="26"/>
  <c r="P2645" i="26"/>
  <c r="L2645" i="26"/>
  <c r="K2645" i="26"/>
  <c r="O2644" i="26" a="1"/>
  <c r="O2644" i="26" s="1"/>
  <c r="L2644" i="26"/>
  <c r="K2644" i="26"/>
  <c r="O2643" i="26" a="1"/>
  <c r="O2643" i="26" s="1"/>
  <c r="L2643" i="26"/>
  <c r="K2643" i="26"/>
  <c r="L2642" i="26"/>
  <c r="K2642" i="26"/>
  <c r="L2641" i="26"/>
  <c r="K2641" i="26"/>
  <c r="L2640" i="26"/>
  <c r="K2640" i="26"/>
  <c r="L2639" i="26"/>
  <c r="K2639" i="26"/>
  <c r="L2638" i="26"/>
  <c r="K2638" i="26"/>
  <c r="L2637" i="26"/>
  <c r="K2637" i="26"/>
  <c r="L2636" i="26"/>
  <c r="K2636" i="26"/>
  <c r="L2635" i="26"/>
  <c r="K2635" i="26"/>
  <c r="L2633" i="26"/>
  <c r="K2633" i="26"/>
  <c r="L2632" i="26"/>
  <c r="K2632" i="26"/>
  <c r="L2631" i="26"/>
  <c r="K2631" i="26"/>
  <c r="L2630" i="26"/>
  <c r="K2630" i="26"/>
  <c r="L2629" i="26"/>
  <c r="K2629" i="26"/>
  <c r="L2628" i="26"/>
  <c r="K2628" i="26"/>
  <c r="L2627" i="26"/>
  <c r="K2627" i="26"/>
  <c r="L2626" i="26"/>
  <c r="K2626" i="26"/>
  <c r="L2625" i="26"/>
  <c r="K2625" i="26"/>
  <c r="L2624" i="26"/>
  <c r="K2624" i="26"/>
  <c r="P2623" i="26"/>
  <c r="L2623" i="26"/>
  <c r="K2623" i="26"/>
  <c r="P2622" i="26"/>
  <c r="L2622" i="26"/>
  <c r="K2622" i="26"/>
  <c r="O2621" i="26" a="1"/>
  <c r="O2621" i="26" s="1"/>
  <c r="L2621" i="26"/>
  <c r="K2621" i="26"/>
  <c r="O2620" i="26" a="1"/>
  <c r="O2620" i="26" s="1"/>
  <c r="L2620" i="26"/>
  <c r="K2620" i="26"/>
  <c r="L2619" i="26"/>
  <c r="K2619" i="26"/>
  <c r="L2618" i="26"/>
  <c r="K2618" i="26"/>
  <c r="L2617" i="26"/>
  <c r="K2617" i="26"/>
  <c r="L2616" i="26"/>
  <c r="K2616" i="26"/>
  <c r="L2615" i="26"/>
  <c r="K2615" i="26"/>
  <c r="L2614" i="26"/>
  <c r="K2614" i="26"/>
  <c r="L2613" i="26"/>
  <c r="K2613" i="26"/>
  <c r="L2612" i="26"/>
  <c r="K2612" i="26"/>
  <c r="L2610" i="26"/>
  <c r="K2610" i="26"/>
  <c r="L2609" i="26"/>
  <c r="K2609" i="26"/>
  <c r="L2608" i="26"/>
  <c r="K2608" i="26"/>
  <c r="L2607" i="26"/>
  <c r="K2607" i="26"/>
  <c r="L2606" i="26"/>
  <c r="K2606" i="26"/>
  <c r="L2605" i="26"/>
  <c r="K2605" i="26"/>
  <c r="L2604" i="26"/>
  <c r="K2604" i="26"/>
  <c r="L2603" i="26"/>
  <c r="K2603" i="26"/>
  <c r="L2602" i="26"/>
  <c r="K2602" i="26"/>
  <c r="L2601" i="26"/>
  <c r="K2601" i="26"/>
  <c r="P2600" i="26"/>
  <c r="L2600" i="26"/>
  <c r="K2600" i="26"/>
  <c r="P2599" i="26"/>
  <c r="L2599" i="26"/>
  <c r="K2599" i="26"/>
  <c r="O2598" i="26" a="1"/>
  <c r="O2598" i="26" s="1"/>
  <c r="L2598" i="26"/>
  <c r="K2598" i="26"/>
  <c r="O2597" i="26" a="1"/>
  <c r="O2597" i="26" s="1"/>
  <c r="L2597" i="26"/>
  <c r="K2597" i="26"/>
  <c r="L2596" i="26"/>
  <c r="K2596" i="26"/>
  <c r="L2595" i="26"/>
  <c r="K2595" i="26"/>
  <c r="L2594" i="26"/>
  <c r="K2594" i="26"/>
  <c r="L2593" i="26"/>
  <c r="K2593" i="26"/>
  <c r="L2592" i="26"/>
  <c r="K2592" i="26"/>
  <c r="L2591" i="26"/>
  <c r="K2591" i="26"/>
  <c r="L2590" i="26"/>
  <c r="K2590" i="26"/>
  <c r="L2589" i="26"/>
  <c r="K2589" i="26"/>
  <c r="L2587" i="26"/>
  <c r="K2587" i="26"/>
  <c r="L2586" i="26"/>
  <c r="K2586" i="26"/>
  <c r="L2585" i="26"/>
  <c r="K2585" i="26"/>
  <c r="L2584" i="26"/>
  <c r="K2584" i="26"/>
  <c r="L2583" i="26"/>
  <c r="K2583" i="26"/>
  <c r="L2582" i="26"/>
  <c r="K2582" i="26"/>
  <c r="L2581" i="26"/>
  <c r="K2581" i="26"/>
  <c r="L2580" i="26"/>
  <c r="K2580" i="26"/>
  <c r="L2579" i="26"/>
  <c r="K2579" i="26"/>
  <c r="L2578" i="26"/>
  <c r="K2578" i="26"/>
  <c r="P2577" i="26"/>
  <c r="L2577" i="26"/>
  <c r="K2577" i="26"/>
  <c r="P2576" i="26"/>
  <c r="L2576" i="26"/>
  <c r="K2576" i="26"/>
  <c r="O2575" i="26" a="1"/>
  <c r="O2575" i="26" s="1"/>
  <c r="L2575" i="26"/>
  <c r="K2575" i="26"/>
  <c r="O2574" i="26" a="1"/>
  <c r="O2574" i="26" s="1"/>
  <c r="L2574" i="26"/>
  <c r="K2574" i="26"/>
  <c r="L2573" i="26"/>
  <c r="K2573" i="26"/>
  <c r="L2572" i="26"/>
  <c r="K2572" i="26"/>
  <c r="L2571" i="26"/>
  <c r="K2571" i="26"/>
  <c r="L2570" i="26"/>
  <c r="K2570" i="26"/>
  <c r="L2569" i="26"/>
  <c r="K2569" i="26"/>
  <c r="L2568" i="26"/>
  <c r="K2568" i="26"/>
  <c r="L2567" i="26"/>
  <c r="K2567" i="26"/>
  <c r="L2566" i="26"/>
  <c r="K2566" i="26"/>
  <c r="L2564" i="26"/>
  <c r="K2564" i="26"/>
  <c r="L2563" i="26"/>
  <c r="K2563" i="26"/>
  <c r="L2562" i="26"/>
  <c r="K2562" i="26"/>
  <c r="L2561" i="26"/>
  <c r="K2561" i="26"/>
  <c r="L2560" i="26"/>
  <c r="K2560" i="26"/>
  <c r="L2559" i="26"/>
  <c r="K2559" i="26"/>
  <c r="L2558" i="26"/>
  <c r="K2558" i="26"/>
  <c r="L2557" i="26"/>
  <c r="K2557" i="26"/>
  <c r="L2556" i="26"/>
  <c r="K2556" i="26"/>
  <c r="L2555" i="26"/>
  <c r="K2555" i="26"/>
  <c r="P2554" i="26"/>
  <c r="L2554" i="26"/>
  <c r="K2554" i="26"/>
  <c r="P2553" i="26"/>
  <c r="L2553" i="26"/>
  <c r="K2553" i="26"/>
  <c r="O2552" i="26" a="1"/>
  <c r="O2552" i="26" s="1"/>
  <c r="L2552" i="26"/>
  <c r="K2552" i="26"/>
  <c r="O2551" i="26" a="1"/>
  <c r="O2551" i="26" s="1"/>
  <c r="L2551" i="26"/>
  <c r="K2551" i="26"/>
  <c r="L2550" i="26"/>
  <c r="K2550" i="26"/>
  <c r="L2549" i="26"/>
  <c r="K2549" i="26"/>
  <c r="L2548" i="26"/>
  <c r="K2548" i="26"/>
  <c r="L2547" i="26"/>
  <c r="K2547" i="26"/>
  <c r="L2546" i="26"/>
  <c r="K2546" i="26"/>
  <c r="L2545" i="26"/>
  <c r="K2545" i="26"/>
  <c r="L2544" i="26"/>
  <c r="K2544" i="26"/>
  <c r="L2543" i="26"/>
  <c r="K2543" i="26"/>
  <c r="L2541" i="26"/>
  <c r="K2541" i="26"/>
  <c r="L2540" i="26"/>
  <c r="K2540" i="26"/>
  <c r="L2539" i="26"/>
  <c r="K2539" i="26"/>
  <c r="L2538" i="26"/>
  <c r="K2538" i="26"/>
  <c r="L2537" i="26"/>
  <c r="K2537" i="26"/>
  <c r="L2536" i="26"/>
  <c r="K2536" i="26"/>
  <c r="L2535" i="26"/>
  <c r="K2535" i="26"/>
  <c r="L2534" i="26"/>
  <c r="K2534" i="26"/>
  <c r="L2533" i="26"/>
  <c r="K2533" i="26"/>
  <c r="L2532" i="26"/>
  <c r="K2532" i="26"/>
  <c r="P2531" i="26"/>
  <c r="L2531" i="26"/>
  <c r="K2531" i="26"/>
  <c r="P2530" i="26"/>
  <c r="L2530" i="26"/>
  <c r="K2530" i="26"/>
  <c r="O2529" i="26" a="1"/>
  <c r="O2529" i="26" s="1"/>
  <c r="L2529" i="26"/>
  <c r="K2529" i="26"/>
  <c r="O2528" i="26" a="1"/>
  <c r="O2528" i="26" s="1"/>
  <c r="L2528" i="26"/>
  <c r="K2528" i="26"/>
  <c r="L2527" i="26"/>
  <c r="K2527" i="26"/>
  <c r="L2526" i="26"/>
  <c r="K2526" i="26"/>
  <c r="L2525" i="26"/>
  <c r="K2525" i="26"/>
  <c r="L2524" i="26"/>
  <c r="K2524" i="26"/>
  <c r="L2523" i="26"/>
  <c r="K2523" i="26"/>
  <c r="L2522" i="26"/>
  <c r="K2522" i="26"/>
  <c r="L2521" i="26"/>
  <c r="K2521" i="26"/>
  <c r="L2520" i="26"/>
  <c r="K2520" i="26"/>
  <c r="L2518" i="26"/>
  <c r="K2518" i="26"/>
  <c r="L2517" i="26"/>
  <c r="K2517" i="26"/>
  <c r="L2516" i="26"/>
  <c r="K2516" i="26"/>
  <c r="L2515" i="26"/>
  <c r="K2515" i="26"/>
  <c r="L2514" i="26"/>
  <c r="K2514" i="26"/>
  <c r="L2513" i="26"/>
  <c r="K2513" i="26"/>
  <c r="L2512" i="26"/>
  <c r="K2512" i="26"/>
  <c r="L2511" i="26"/>
  <c r="K2511" i="26"/>
  <c r="L2510" i="26"/>
  <c r="K2510" i="26"/>
  <c r="L2509" i="26"/>
  <c r="K2509" i="26"/>
  <c r="P2508" i="26"/>
  <c r="L2508" i="26"/>
  <c r="K2508" i="26"/>
  <c r="P2507" i="26"/>
  <c r="L2507" i="26"/>
  <c r="K2507" i="26"/>
  <c r="O2506" i="26" a="1"/>
  <c r="O2506" i="26" s="1"/>
  <c r="L2506" i="26"/>
  <c r="K2506" i="26"/>
  <c r="O2505" i="26" a="1"/>
  <c r="O2505" i="26" s="1"/>
  <c r="L2505" i="26"/>
  <c r="K2505" i="26"/>
  <c r="L2504" i="26"/>
  <c r="K2504" i="26"/>
  <c r="L2503" i="26"/>
  <c r="K2503" i="26"/>
  <c r="L2502" i="26"/>
  <c r="K2502" i="26"/>
  <c r="L2501" i="26"/>
  <c r="K2501" i="26"/>
  <c r="L2500" i="26"/>
  <c r="K2500" i="26"/>
  <c r="L2499" i="26"/>
  <c r="K2499" i="26"/>
  <c r="L2498" i="26"/>
  <c r="K2498" i="26"/>
  <c r="L2497" i="26"/>
  <c r="K2497" i="26"/>
  <c r="L2495" i="26"/>
  <c r="K2495" i="26"/>
  <c r="L2494" i="26"/>
  <c r="K2494" i="26"/>
  <c r="L2493" i="26"/>
  <c r="K2493" i="26"/>
  <c r="L2492" i="26"/>
  <c r="K2492" i="26"/>
  <c r="L2491" i="26"/>
  <c r="K2491" i="26"/>
  <c r="L2490" i="26"/>
  <c r="K2490" i="26"/>
  <c r="L2489" i="26"/>
  <c r="K2489" i="26"/>
  <c r="L2488" i="26"/>
  <c r="K2488" i="26"/>
  <c r="L2487" i="26"/>
  <c r="K2487" i="26"/>
  <c r="L2486" i="26"/>
  <c r="K2486" i="26"/>
  <c r="P2485" i="26"/>
  <c r="L2485" i="26"/>
  <c r="K2485" i="26"/>
  <c r="P2484" i="26"/>
  <c r="L2484" i="26"/>
  <c r="K2484" i="26"/>
  <c r="O2483" i="26" a="1"/>
  <c r="O2483" i="26" s="1"/>
  <c r="L2483" i="26"/>
  <c r="K2483" i="26"/>
  <c r="O2482" i="26" a="1"/>
  <c r="O2482" i="26" s="1"/>
  <c r="L2482" i="26"/>
  <c r="K2482" i="26"/>
  <c r="L2481" i="26"/>
  <c r="K2481" i="26"/>
  <c r="L2480" i="26"/>
  <c r="K2480" i="26"/>
  <c r="L2479" i="26"/>
  <c r="K2479" i="26"/>
  <c r="L2478" i="26"/>
  <c r="K2478" i="26"/>
  <c r="L2477" i="26"/>
  <c r="K2477" i="26"/>
  <c r="L2476" i="26"/>
  <c r="K2476" i="26"/>
  <c r="L2475" i="26"/>
  <c r="K2475" i="26"/>
  <c r="L2474" i="26"/>
  <c r="K2474" i="26"/>
  <c r="L2472" i="26"/>
  <c r="K2472" i="26"/>
  <c r="L2471" i="26"/>
  <c r="K2471" i="26"/>
  <c r="L2470" i="26"/>
  <c r="K2470" i="26"/>
  <c r="L2469" i="26"/>
  <c r="K2469" i="26"/>
  <c r="L2468" i="26"/>
  <c r="K2468" i="26"/>
  <c r="L2467" i="26"/>
  <c r="K2467" i="26"/>
  <c r="L2466" i="26"/>
  <c r="K2466" i="26"/>
  <c r="L2465" i="26"/>
  <c r="K2465" i="26"/>
  <c r="L2464" i="26"/>
  <c r="K2464" i="26"/>
  <c r="L2463" i="26"/>
  <c r="K2463" i="26"/>
  <c r="P2462" i="26"/>
  <c r="L2462" i="26"/>
  <c r="K2462" i="26"/>
  <c r="P2461" i="26"/>
  <c r="L2461" i="26"/>
  <c r="K2461" i="26"/>
  <c r="O2460" i="26" a="1"/>
  <c r="O2460" i="26" s="1"/>
  <c r="L2460" i="26"/>
  <c r="K2460" i="26"/>
  <c r="O2459" i="26" a="1"/>
  <c r="O2459" i="26" s="1"/>
  <c r="L2459" i="26"/>
  <c r="K2459" i="26"/>
  <c r="L2458" i="26"/>
  <c r="K2458" i="26"/>
  <c r="L2457" i="26"/>
  <c r="K2457" i="26"/>
  <c r="L2456" i="26"/>
  <c r="K2456" i="26"/>
  <c r="L2455" i="26"/>
  <c r="K2455" i="26"/>
  <c r="L2454" i="26"/>
  <c r="K2454" i="26"/>
  <c r="L2453" i="26"/>
  <c r="K2453" i="26"/>
  <c r="L2452" i="26"/>
  <c r="K2452" i="26"/>
  <c r="L2451" i="26"/>
  <c r="K2451" i="26"/>
  <c r="L2449" i="26"/>
  <c r="K2449" i="26"/>
  <c r="L2448" i="26"/>
  <c r="K2448" i="26"/>
  <c r="L2447" i="26"/>
  <c r="K2447" i="26"/>
  <c r="L2446" i="26"/>
  <c r="K2446" i="26"/>
  <c r="L2445" i="26"/>
  <c r="K2445" i="26"/>
  <c r="L2444" i="26"/>
  <c r="K2444" i="26"/>
  <c r="L2443" i="26"/>
  <c r="K2443" i="26"/>
  <c r="L2442" i="26"/>
  <c r="K2442" i="26"/>
  <c r="L2441" i="26"/>
  <c r="K2441" i="26"/>
  <c r="L2440" i="26"/>
  <c r="K2440" i="26"/>
  <c r="P2439" i="26"/>
  <c r="L2439" i="26"/>
  <c r="K2439" i="26"/>
  <c r="P2438" i="26"/>
  <c r="L2438" i="26"/>
  <c r="K2438" i="26"/>
  <c r="O2437" i="26" a="1"/>
  <c r="O2437" i="26" s="1"/>
  <c r="L2437" i="26"/>
  <c r="K2437" i="26"/>
  <c r="O2436" i="26" a="1"/>
  <c r="O2436" i="26" s="1"/>
  <c r="L2436" i="26"/>
  <c r="K2436" i="26"/>
  <c r="L2435" i="26"/>
  <c r="K2435" i="26"/>
  <c r="L2434" i="26"/>
  <c r="K2434" i="26"/>
  <c r="L2433" i="26"/>
  <c r="K2433" i="26"/>
  <c r="L2432" i="26"/>
  <c r="K2432" i="26"/>
  <c r="L2431" i="26"/>
  <c r="K2431" i="26"/>
  <c r="L2430" i="26"/>
  <c r="K2430" i="26"/>
  <c r="L2429" i="26"/>
  <c r="K2429" i="26"/>
  <c r="L2428" i="26"/>
  <c r="K2428" i="26"/>
  <c r="L2426" i="26"/>
  <c r="K2426" i="26"/>
  <c r="L2425" i="26"/>
  <c r="K2425" i="26"/>
  <c r="L2424" i="26"/>
  <c r="K2424" i="26"/>
  <c r="L2423" i="26"/>
  <c r="K2423" i="26"/>
  <c r="L2422" i="26"/>
  <c r="K2422" i="26"/>
  <c r="L2421" i="26"/>
  <c r="K2421" i="26"/>
  <c r="L2420" i="26"/>
  <c r="K2420" i="26"/>
  <c r="L2419" i="26"/>
  <c r="K2419" i="26"/>
  <c r="L2418" i="26"/>
  <c r="K2418" i="26"/>
  <c r="L2417" i="26"/>
  <c r="K2417" i="26"/>
  <c r="P2416" i="26"/>
  <c r="L2416" i="26"/>
  <c r="K2416" i="26"/>
  <c r="P2415" i="26"/>
  <c r="L2415" i="26"/>
  <c r="K2415" i="26"/>
  <c r="O2414" i="26" a="1"/>
  <c r="O2414" i="26" s="1"/>
  <c r="L2414" i="26"/>
  <c r="K2414" i="26"/>
  <c r="O2413" i="26" a="1"/>
  <c r="O2413" i="26" s="1"/>
  <c r="L2413" i="26"/>
  <c r="K2413" i="26"/>
  <c r="L2412" i="26"/>
  <c r="K2412" i="26"/>
  <c r="L2411" i="26"/>
  <c r="K2411" i="26"/>
  <c r="L2410" i="26"/>
  <c r="K2410" i="26"/>
  <c r="L2409" i="26"/>
  <c r="K2409" i="26"/>
  <c r="L2408" i="26"/>
  <c r="K2408" i="26"/>
  <c r="L2407" i="26"/>
  <c r="K2407" i="26"/>
  <c r="L2406" i="26"/>
  <c r="K2406" i="26"/>
  <c r="L2405" i="26"/>
  <c r="K2405" i="26"/>
  <c r="L2403" i="26"/>
  <c r="K2403" i="26"/>
  <c r="L2402" i="26"/>
  <c r="K2402" i="26"/>
  <c r="L2401" i="26"/>
  <c r="K2401" i="26"/>
  <c r="L2400" i="26"/>
  <c r="K2400" i="26"/>
  <c r="L2399" i="26"/>
  <c r="K2399" i="26"/>
  <c r="L2398" i="26"/>
  <c r="K2398" i="26"/>
  <c r="L2397" i="26"/>
  <c r="K2397" i="26"/>
  <c r="L2396" i="26"/>
  <c r="K2396" i="26"/>
  <c r="L2395" i="26"/>
  <c r="K2395" i="26"/>
  <c r="L2394" i="26"/>
  <c r="K2394" i="26"/>
  <c r="P2393" i="26"/>
  <c r="L2393" i="26"/>
  <c r="K2393" i="26"/>
  <c r="P2392" i="26"/>
  <c r="L2392" i="26"/>
  <c r="K2392" i="26"/>
  <c r="O2391" i="26" a="1"/>
  <c r="O2391" i="26" s="1"/>
  <c r="L2391" i="26"/>
  <c r="K2391" i="26"/>
  <c r="O2390" i="26" a="1"/>
  <c r="O2390" i="26" s="1"/>
  <c r="L2390" i="26"/>
  <c r="K2390" i="26"/>
  <c r="L2389" i="26"/>
  <c r="K2389" i="26"/>
  <c r="L2388" i="26"/>
  <c r="K2388" i="26"/>
  <c r="L2387" i="26"/>
  <c r="K2387" i="26"/>
  <c r="L2386" i="26"/>
  <c r="K2386" i="26"/>
  <c r="L2385" i="26"/>
  <c r="K2385" i="26"/>
  <c r="L2384" i="26"/>
  <c r="K2384" i="26"/>
  <c r="L2383" i="26"/>
  <c r="K2383" i="26"/>
  <c r="L2382" i="26"/>
  <c r="K2382" i="26"/>
  <c r="L2380" i="26"/>
  <c r="K2380" i="26"/>
  <c r="L2379" i="26"/>
  <c r="K2379" i="26"/>
  <c r="L2378" i="26"/>
  <c r="K2378" i="26"/>
  <c r="L2377" i="26"/>
  <c r="K2377" i="26"/>
  <c r="L2376" i="26"/>
  <c r="K2376" i="26"/>
  <c r="L2375" i="26"/>
  <c r="K2375" i="26"/>
  <c r="L2374" i="26"/>
  <c r="K2374" i="26"/>
  <c r="L2373" i="26"/>
  <c r="K2373" i="26"/>
  <c r="L2372" i="26"/>
  <c r="K2372" i="26"/>
  <c r="L2371" i="26"/>
  <c r="K2371" i="26"/>
  <c r="P2370" i="26"/>
  <c r="L2370" i="26"/>
  <c r="K2370" i="26"/>
  <c r="P2369" i="26"/>
  <c r="L2369" i="26"/>
  <c r="K2369" i="26"/>
  <c r="O2368" i="26" a="1"/>
  <c r="O2368" i="26" s="1"/>
  <c r="L2368" i="26"/>
  <c r="K2368" i="26"/>
  <c r="O2367" i="26" a="1"/>
  <c r="O2367" i="26" s="1"/>
  <c r="L2367" i="26"/>
  <c r="K2367" i="26"/>
  <c r="L2366" i="26"/>
  <c r="K2366" i="26"/>
  <c r="L2365" i="26"/>
  <c r="K2365" i="26"/>
  <c r="L2364" i="26"/>
  <c r="K2364" i="26"/>
  <c r="L2363" i="26"/>
  <c r="K2363" i="26"/>
  <c r="L2362" i="26"/>
  <c r="K2362" i="26"/>
  <c r="L2361" i="26"/>
  <c r="K2361" i="26"/>
  <c r="L2360" i="26"/>
  <c r="K2360" i="26"/>
  <c r="L2359" i="26"/>
  <c r="K2359" i="26"/>
  <c r="L2357" i="26"/>
  <c r="K2357" i="26"/>
  <c r="L2356" i="26"/>
  <c r="K2356" i="26"/>
  <c r="L2355" i="26"/>
  <c r="K2355" i="26"/>
  <c r="L2354" i="26"/>
  <c r="K2354" i="26"/>
  <c r="L2353" i="26"/>
  <c r="K2353" i="26"/>
  <c r="L2352" i="26"/>
  <c r="K2352" i="26"/>
  <c r="L2351" i="26"/>
  <c r="K2351" i="26"/>
  <c r="L2350" i="26"/>
  <c r="K2350" i="26"/>
  <c r="L2349" i="26"/>
  <c r="K2349" i="26"/>
  <c r="L2348" i="26"/>
  <c r="K2348" i="26"/>
  <c r="P2347" i="26"/>
  <c r="L2347" i="26"/>
  <c r="K2347" i="26"/>
  <c r="P2346" i="26"/>
  <c r="L2346" i="26"/>
  <c r="K2346" i="26"/>
  <c r="O2345" i="26" a="1"/>
  <c r="O2345" i="26" s="1"/>
  <c r="L2345" i="26"/>
  <c r="K2345" i="26"/>
  <c r="O2344" i="26" a="1"/>
  <c r="O2344" i="26" s="1"/>
  <c r="L2344" i="26"/>
  <c r="K2344" i="26"/>
  <c r="L2343" i="26"/>
  <c r="K2343" i="26"/>
  <c r="L2342" i="26"/>
  <c r="K2342" i="26"/>
  <c r="L2341" i="26"/>
  <c r="K2341" i="26"/>
  <c r="L2340" i="26"/>
  <c r="K2340" i="26"/>
  <c r="L2339" i="26"/>
  <c r="K2339" i="26"/>
  <c r="L2338" i="26"/>
  <c r="K2338" i="26"/>
  <c r="L2337" i="26"/>
  <c r="K2337" i="26"/>
  <c r="L2336" i="26"/>
  <c r="K2336" i="26"/>
  <c r="L2334" i="26"/>
  <c r="K2334" i="26"/>
  <c r="L2333" i="26"/>
  <c r="K2333" i="26"/>
  <c r="L2332" i="26"/>
  <c r="K2332" i="26"/>
  <c r="L2331" i="26"/>
  <c r="K2331" i="26"/>
  <c r="L2330" i="26"/>
  <c r="K2330" i="26"/>
  <c r="L2329" i="26"/>
  <c r="K2329" i="26"/>
  <c r="L2328" i="26"/>
  <c r="K2328" i="26"/>
  <c r="L2327" i="26"/>
  <c r="K2327" i="26"/>
  <c r="L2326" i="26"/>
  <c r="K2326" i="26"/>
  <c r="L2325" i="26"/>
  <c r="K2325" i="26"/>
  <c r="P2324" i="26"/>
  <c r="L2324" i="26"/>
  <c r="K2324" i="26"/>
  <c r="P2323" i="26"/>
  <c r="L2323" i="26"/>
  <c r="K2323" i="26"/>
  <c r="O2322" i="26" a="1"/>
  <c r="O2322" i="26" s="1"/>
  <c r="L2322" i="26"/>
  <c r="K2322" i="26"/>
  <c r="O2321" i="26" a="1"/>
  <c r="O2321" i="26" s="1"/>
  <c r="L2321" i="26"/>
  <c r="K2321" i="26"/>
  <c r="L2320" i="26"/>
  <c r="K2320" i="26"/>
  <c r="L2319" i="26"/>
  <c r="K2319" i="26"/>
  <c r="L2318" i="26"/>
  <c r="K2318" i="26"/>
  <c r="L2317" i="26"/>
  <c r="K2317" i="26"/>
  <c r="L2316" i="26"/>
  <c r="K2316" i="26"/>
  <c r="L2315" i="26"/>
  <c r="K2315" i="26"/>
  <c r="L2314" i="26"/>
  <c r="K2314" i="26"/>
  <c r="L2313" i="26"/>
  <c r="K2313" i="26"/>
  <c r="L2311" i="26"/>
  <c r="K2311" i="26"/>
  <c r="L2310" i="26"/>
  <c r="K2310" i="26"/>
  <c r="L2309" i="26"/>
  <c r="K2309" i="26"/>
  <c r="L2308" i="26"/>
  <c r="K2308" i="26"/>
  <c r="L2307" i="26"/>
  <c r="K2307" i="26"/>
  <c r="L2306" i="26"/>
  <c r="K2306" i="26"/>
  <c r="L2305" i="26"/>
  <c r="K2305" i="26"/>
  <c r="L2304" i="26"/>
  <c r="K2304" i="26"/>
  <c r="L2303" i="26"/>
  <c r="K2303" i="26"/>
  <c r="L2302" i="26"/>
  <c r="K2302" i="26"/>
  <c r="P2301" i="26"/>
  <c r="L2301" i="26"/>
  <c r="K2301" i="26"/>
  <c r="P2300" i="26"/>
  <c r="L2300" i="26"/>
  <c r="K2300" i="26"/>
  <c r="O2299" i="26" a="1"/>
  <c r="O2299" i="26" s="1"/>
  <c r="L2299" i="26"/>
  <c r="K2299" i="26"/>
  <c r="O2298" i="26" a="1"/>
  <c r="O2298" i="26" s="1"/>
  <c r="L2298" i="26"/>
  <c r="K2298" i="26"/>
  <c r="L2297" i="26"/>
  <c r="K2297" i="26"/>
  <c r="L2296" i="26"/>
  <c r="K2296" i="26"/>
  <c r="L2295" i="26"/>
  <c r="K2295" i="26"/>
  <c r="L2294" i="26"/>
  <c r="K2294" i="26"/>
  <c r="L2293" i="26"/>
  <c r="K2293" i="26"/>
  <c r="L2292" i="26"/>
  <c r="K2292" i="26"/>
  <c r="L2291" i="26"/>
  <c r="K2291" i="26"/>
  <c r="L2290" i="26"/>
  <c r="K2290" i="26"/>
  <c r="L2288" i="26"/>
  <c r="K2288" i="26"/>
  <c r="L2287" i="26"/>
  <c r="K2287" i="26"/>
  <c r="L2286" i="26"/>
  <c r="K2286" i="26"/>
  <c r="L2285" i="26"/>
  <c r="K2285" i="26"/>
  <c r="L2284" i="26"/>
  <c r="K2284" i="26"/>
  <c r="L2283" i="26"/>
  <c r="K2283" i="26"/>
  <c r="L2282" i="26"/>
  <c r="K2282" i="26"/>
  <c r="L2281" i="26"/>
  <c r="K2281" i="26"/>
  <c r="L2280" i="26"/>
  <c r="K2280" i="26"/>
  <c r="L2279" i="26"/>
  <c r="K2279" i="26"/>
  <c r="P2278" i="26"/>
  <c r="L2278" i="26"/>
  <c r="K2278" i="26"/>
  <c r="P2277" i="26"/>
  <c r="L2277" i="26"/>
  <c r="K2277" i="26"/>
  <c r="O2276" i="26" a="1"/>
  <c r="O2276" i="26" s="1"/>
  <c r="L2276" i="26"/>
  <c r="K2276" i="26"/>
  <c r="O2275" i="26" a="1"/>
  <c r="O2275" i="26" s="1"/>
  <c r="L2275" i="26"/>
  <c r="K2275" i="26"/>
  <c r="L2274" i="26"/>
  <c r="K2274" i="26"/>
  <c r="L2273" i="26"/>
  <c r="K2273" i="26"/>
  <c r="L2272" i="26"/>
  <c r="K2272" i="26"/>
  <c r="L2271" i="26"/>
  <c r="K2271" i="26"/>
  <c r="L2270" i="26"/>
  <c r="K2270" i="26"/>
  <c r="L2269" i="26"/>
  <c r="K2269" i="26"/>
  <c r="L2268" i="26"/>
  <c r="K2268" i="26"/>
  <c r="L2267" i="26"/>
  <c r="K2267" i="26"/>
  <c r="L2265" i="26"/>
  <c r="K2265" i="26"/>
  <c r="L2264" i="26"/>
  <c r="K2264" i="26"/>
  <c r="L2263" i="26"/>
  <c r="K2263" i="26"/>
  <c r="L2262" i="26"/>
  <c r="K2262" i="26"/>
  <c r="L2261" i="26"/>
  <c r="K2261" i="26"/>
  <c r="L2260" i="26"/>
  <c r="K2260" i="26"/>
  <c r="L2259" i="26"/>
  <c r="K2259" i="26"/>
  <c r="L2258" i="26"/>
  <c r="K2258" i="26"/>
  <c r="L2257" i="26"/>
  <c r="K2257" i="26"/>
  <c r="L2256" i="26"/>
  <c r="K2256" i="26"/>
  <c r="P2255" i="26"/>
  <c r="L2255" i="26"/>
  <c r="K2255" i="26"/>
  <c r="P2254" i="26"/>
  <c r="L2254" i="26"/>
  <c r="K2254" i="26"/>
  <c r="O2253" i="26" a="1"/>
  <c r="O2253" i="26" s="1"/>
  <c r="L2253" i="26"/>
  <c r="K2253" i="26"/>
  <c r="O2252" i="26" a="1"/>
  <c r="O2252" i="26" s="1"/>
  <c r="L2252" i="26"/>
  <c r="K2252" i="26"/>
  <c r="L2251" i="26"/>
  <c r="K2251" i="26"/>
  <c r="L2250" i="26"/>
  <c r="K2250" i="26"/>
  <c r="L2249" i="26"/>
  <c r="K2249" i="26"/>
  <c r="L2248" i="26"/>
  <c r="K2248" i="26"/>
  <c r="L2247" i="26"/>
  <c r="K2247" i="26"/>
  <c r="L2246" i="26"/>
  <c r="K2246" i="26"/>
  <c r="L2245" i="26"/>
  <c r="K2245" i="26"/>
  <c r="L2244" i="26"/>
  <c r="K2244" i="26"/>
  <c r="L2242" i="26"/>
  <c r="K2242" i="26"/>
  <c r="L2241" i="26"/>
  <c r="K2241" i="26"/>
  <c r="L2240" i="26"/>
  <c r="K2240" i="26"/>
  <c r="L2239" i="26"/>
  <c r="K2239" i="26"/>
  <c r="L2238" i="26"/>
  <c r="K2238" i="26"/>
  <c r="L2237" i="26"/>
  <c r="K2237" i="26"/>
  <c r="L2236" i="26"/>
  <c r="K2236" i="26"/>
  <c r="L2235" i="26"/>
  <c r="K2235" i="26"/>
  <c r="L2234" i="26"/>
  <c r="K2234" i="26"/>
  <c r="L2233" i="26"/>
  <c r="K2233" i="26"/>
  <c r="P2232" i="26"/>
  <c r="L2232" i="26"/>
  <c r="K2232" i="26"/>
  <c r="P2231" i="26"/>
  <c r="L2231" i="26"/>
  <c r="K2231" i="26"/>
  <c r="O2230" i="26" a="1"/>
  <c r="O2230" i="26" s="1"/>
  <c r="L2230" i="26"/>
  <c r="K2230" i="26"/>
  <c r="O2229" i="26" a="1"/>
  <c r="O2229" i="26" s="1"/>
  <c r="L2229" i="26"/>
  <c r="K2229" i="26"/>
  <c r="L2228" i="26"/>
  <c r="K2228" i="26"/>
  <c r="L2227" i="26"/>
  <c r="K2227" i="26"/>
  <c r="L2226" i="26"/>
  <c r="K2226" i="26"/>
  <c r="L2225" i="26"/>
  <c r="K2225" i="26"/>
  <c r="L2224" i="26"/>
  <c r="K2224" i="26"/>
  <c r="L2223" i="26"/>
  <c r="K2223" i="26"/>
  <c r="L2222" i="26"/>
  <c r="K2222" i="26"/>
  <c r="L2221" i="26"/>
  <c r="K2221" i="26"/>
  <c r="L2219" i="26"/>
  <c r="K2219" i="26"/>
  <c r="L2218" i="26"/>
  <c r="K2218" i="26"/>
  <c r="L2217" i="26"/>
  <c r="K2217" i="26"/>
  <c r="L2216" i="26"/>
  <c r="K2216" i="26"/>
  <c r="L2215" i="26"/>
  <c r="K2215" i="26"/>
  <c r="L2214" i="26"/>
  <c r="K2214" i="26"/>
  <c r="L2213" i="26"/>
  <c r="K2213" i="26"/>
  <c r="L2212" i="26"/>
  <c r="K2212" i="26"/>
  <c r="L2211" i="26"/>
  <c r="K2211" i="26"/>
  <c r="L2210" i="26"/>
  <c r="K2210" i="26"/>
  <c r="P2209" i="26"/>
  <c r="L2209" i="26"/>
  <c r="K2209" i="26"/>
  <c r="P2208" i="26"/>
  <c r="L2208" i="26"/>
  <c r="K2208" i="26"/>
  <c r="O2207" i="26" a="1"/>
  <c r="O2207" i="26" s="1"/>
  <c r="L2207" i="26"/>
  <c r="K2207" i="26"/>
  <c r="O2206" i="26" a="1"/>
  <c r="O2206" i="26" s="1"/>
  <c r="L2206" i="26"/>
  <c r="K2206" i="26"/>
  <c r="L2205" i="26"/>
  <c r="K2205" i="26"/>
  <c r="L2204" i="26"/>
  <c r="K2204" i="26"/>
  <c r="L2203" i="26"/>
  <c r="K2203" i="26"/>
  <c r="L2202" i="26"/>
  <c r="K2202" i="26"/>
  <c r="L2201" i="26"/>
  <c r="K2201" i="26"/>
  <c r="L2200" i="26"/>
  <c r="K2200" i="26"/>
  <c r="L2199" i="26"/>
  <c r="K2199" i="26"/>
  <c r="L2198" i="26"/>
  <c r="K2198" i="26"/>
  <c r="L2196" i="26"/>
  <c r="K2196" i="26"/>
  <c r="L2195" i="26"/>
  <c r="K2195" i="26"/>
  <c r="L2194" i="26"/>
  <c r="K2194" i="26"/>
  <c r="L2193" i="26"/>
  <c r="K2193" i="26"/>
  <c r="L2192" i="26"/>
  <c r="K2192" i="26"/>
  <c r="L2191" i="26"/>
  <c r="K2191" i="26"/>
  <c r="L2190" i="26"/>
  <c r="K2190" i="26"/>
  <c r="L2189" i="26"/>
  <c r="K2189" i="26"/>
  <c r="L2188" i="26"/>
  <c r="K2188" i="26"/>
  <c r="L2187" i="26"/>
  <c r="K2187" i="26"/>
  <c r="P2186" i="26"/>
  <c r="L2186" i="26"/>
  <c r="K2186" i="26"/>
  <c r="P2185" i="26"/>
  <c r="L2185" i="26"/>
  <c r="K2185" i="26"/>
  <c r="O2184" i="26" a="1"/>
  <c r="O2184" i="26" s="1"/>
  <c r="L2184" i="26"/>
  <c r="K2184" i="26"/>
  <c r="O2183" i="26" a="1"/>
  <c r="O2183" i="26" s="1"/>
  <c r="L2183" i="26"/>
  <c r="K2183" i="26"/>
  <c r="L2182" i="26"/>
  <c r="K2182" i="26"/>
  <c r="L2181" i="26"/>
  <c r="K2181" i="26"/>
  <c r="L2180" i="26"/>
  <c r="K2180" i="26"/>
  <c r="L2179" i="26"/>
  <c r="K2179" i="26"/>
  <c r="L2178" i="26"/>
  <c r="K2178" i="26"/>
  <c r="L2177" i="26"/>
  <c r="K2177" i="26"/>
  <c r="L2176" i="26"/>
  <c r="K2176" i="26"/>
  <c r="L2175" i="26"/>
  <c r="K2175" i="26"/>
  <c r="L2173" i="26"/>
  <c r="K2173" i="26"/>
  <c r="L2172" i="26"/>
  <c r="K2172" i="26"/>
  <c r="L2171" i="26"/>
  <c r="K2171" i="26"/>
  <c r="L2170" i="26"/>
  <c r="K2170" i="26"/>
  <c r="L2169" i="26"/>
  <c r="K2169" i="26"/>
  <c r="L2168" i="26"/>
  <c r="K2168" i="26"/>
  <c r="L2167" i="26"/>
  <c r="K2167" i="26"/>
  <c r="L2166" i="26"/>
  <c r="K2166" i="26"/>
  <c r="L2165" i="26"/>
  <c r="K2165" i="26"/>
  <c r="L2164" i="26"/>
  <c r="K2164" i="26"/>
  <c r="P2163" i="26"/>
  <c r="L2163" i="26"/>
  <c r="K2163" i="26"/>
  <c r="P2162" i="26"/>
  <c r="L2162" i="26"/>
  <c r="K2162" i="26"/>
  <c r="O2161" i="26" a="1"/>
  <c r="O2161" i="26" s="1"/>
  <c r="L2161" i="26"/>
  <c r="K2161" i="26"/>
  <c r="O2160" i="26" a="1"/>
  <c r="O2160" i="26" s="1"/>
  <c r="L2160" i="26"/>
  <c r="K2160" i="26"/>
  <c r="L2159" i="26"/>
  <c r="K2159" i="26"/>
  <c r="L2158" i="26"/>
  <c r="K2158" i="26"/>
  <c r="L2157" i="26"/>
  <c r="K2157" i="26"/>
  <c r="L2156" i="26"/>
  <c r="K2156" i="26"/>
  <c r="L2155" i="26"/>
  <c r="K2155" i="26"/>
  <c r="L2154" i="26"/>
  <c r="K2154" i="26"/>
  <c r="L2153" i="26"/>
  <c r="K2153" i="26"/>
  <c r="L2152" i="26"/>
  <c r="K2152" i="26"/>
  <c r="L2150" i="26"/>
  <c r="K2150" i="26"/>
  <c r="L2149" i="26"/>
  <c r="K2149" i="26"/>
  <c r="L2148" i="26"/>
  <c r="K2148" i="26"/>
  <c r="L2147" i="26"/>
  <c r="K2147" i="26"/>
  <c r="L2146" i="26"/>
  <c r="K2146" i="26"/>
  <c r="L2145" i="26"/>
  <c r="K2145" i="26"/>
  <c r="L2144" i="26"/>
  <c r="K2144" i="26"/>
  <c r="L2143" i="26"/>
  <c r="K2143" i="26"/>
  <c r="L2142" i="26"/>
  <c r="K2142" i="26"/>
  <c r="L2141" i="26"/>
  <c r="K2141" i="26"/>
  <c r="P2140" i="26"/>
  <c r="L2140" i="26"/>
  <c r="K2140" i="26"/>
  <c r="P2139" i="26"/>
  <c r="L2139" i="26"/>
  <c r="K2139" i="26"/>
  <c r="O2138" i="26" a="1"/>
  <c r="O2138" i="26" s="1"/>
  <c r="L2138" i="26"/>
  <c r="K2138" i="26"/>
  <c r="O2137" i="26" a="1"/>
  <c r="O2137" i="26" s="1"/>
  <c r="L2137" i="26"/>
  <c r="K2137" i="26"/>
  <c r="L2136" i="26"/>
  <c r="K2136" i="26"/>
  <c r="L2135" i="26"/>
  <c r="K2135" i="26"/>
  <c r="L2134" i="26"/>
  <c r="K2134" i="26"/>
  <c r="L2133" i="26"/>
  <c r="K2133" i="26"/>
  <c r="L2132" i="26"/>
  <c r="K2132" i="26"/>
  <c r="L2131" i="26"/>
  <c r="K2131" i="26"/>
  <c r="L2130" i="26"/>
  <c r="K2130" i="26"/>
  <c r="L2129" i="26"/>
  <c r="K2129" i="26"/>
  <c r="L2127" i="26"/>
  <c r="K2127" i="26"/>
  <c r="L2126" i="26"/>
  <c r="K2126" i="26"/>
  <c r="L2125" i="26"/>
  <c r="K2125" i="26"/>
  <c r="L2124" i="26"/>
  <c r="K2124" i="26"/>
  <c r="L2123" i="26"/>
  <c r="K2123" i="26"/>
  <c r="L2122" i="26"/>
  <c r="K2122" i="26"/>
  <c r="L2121" i="26"/>
  <c r="K2121" i="26"/>
  <c r="L2120" i="26"/>
  <c r="K2120" i="26"/>
  <c r="L2119" i="26"/>
  <c r="K2119" i="26"/>
  <c r="L2118" i="26"/>
  <c r="K2118" i="26"/>
  <c r="P2117" i="26"/>
  <c r="L2117" i="26"/>
  <c r="K2117" i="26"/>
  <c r="P2116" i="26"/>
  <c r="L2116" i="26"/>
  <c r="K2116" i="26"/>
  <c r="O2115" i="26" a="1"/>
  <c r="O2115" i="26" s="1"/>
  <c r="L2115" i="26"/>
  <c r="K2115" i="26"/>
  <c r="O2114" i="26" a="1"/>
  <c r="O2114" i="26" s="1"/>
  <c r="L2114" i="26"/>
  <c r="K2114" i="26"/>
  <c r="L2113" i="26"/>
  <c r="K2113" i="26"/>
  <c r="L2112" i="26"/>
  <c r="K2112" i="26"/>
  <c r="L2111" i="26"/>
  <c r="K2111" i="26"/>
  <c r="L2110" i="26"/>
  <c r="K2110" i="26"/>
  <c r="L2109" i="26"/>
  <c r="K2109" i="26"/>
  <c r="L2108" i="26"/>
  <c r="K2108" i="26"/>
  <c r="L2107" i="26"/>
  <c r="K2107" i="26"/>
  <c r="L2106" i="26"/>
  <c r="K2106" i="26"/>
  <c r="L2104" i="26"/>
  <c r="K2104" i="26"/>
  <c r="L2103" i="26"/>
  <c r="K2103" i="26"/>
  <c r="L2102" i="26"/>
  <c r="K2102" i="26"/>
  <c r="L2101" i="26"/>
  <c r="K2101" i="26"/>
  <c r="L2100" i="26"/>
  <c r="K2100" i="26"/>
  <c r="L2099" i="26"/>
  <c r="K2099" i="26"/>
  <c r="L2098" i="26"/>
  <c r="K2098" i="26"/>
  <c r="L2097" i="26"/>
  <c r="K2097" i="26"/>
  <c r="L2096" i="26"/>
  <c r="K2096" i="26"/>
  <c r="L2095" i="26"/>
  <c r="K2095" i="26"/>
  <c r="P2094" i="26"/>
  <c r="L2094" i="26"/>
  <c r="K2094" i="26"/>
  <c r="P2093" i="26"/>
  <c r="L2093" i="26"/>
  <c r="K2093" i="26"/>
  <c r="O2092" i="26" a="1"/>
  <c r="O2092" i="26" s="1"/>
  <c r="L2092" i="26"/>
  <c r="K2092" i="26"/>
  <c r="O2091" i="26" a="1"/>
  <c r="O2091" i="26" s="1"/>
  <c r="L2091" i="26"/>
  <c r="K2091" i="26"/>
  <c r="L2090" i="26"/>
  <c r="K2090" i="26"/>
  <c r="L2089" i="26"/>
  <c r="K2089" i="26"/>
  <c r="L2088" i="26"/>
  <c r="K2088" i="26"/>
  <c r="L2087" i="26"/>
  <c r="K2087" i="26"/>
  <c r="L2086" i="26"/>
  <c r="K2086" i="26"/>
  <c r="L2085" i="26"/>
  <c r="K2085" i="26"/>
  <c r="L2084" i="26"/>
  <c r="K2084" i="26"/>
  <c r="L2083" i="26"/>
  <c r="K2083" i="26"/>
  <c r="L2081" i="26"/>
  <c r="K2081" i="26"/>
  <c r="L2080" i="26"/>
  <c r="K2080" i="26"/>
  <c r="L2079" i="26"/>
  <c r="K2079" i="26"/>
  <c r="L2078" i="26"/>
  <c r="K2078" i="26"/>
  <c r="L2077" i="26"/>
  <c r="K2077" i="26"/>
  <c r="L2076" i="26"/>
  <c r="K2076" i="26"/>
  <c r="L2075" i="26"/>
  <c r="K2075" i="26"/>
  <c r="L2074" i="26"/>
  <c r="K2074" i="26"/>
  <c r="L2073" i="26"/>
  <c r="K2073" i="26"/>
  <c r="L2072" i="26"/>
  <c r="K2072" i="26"/>
  <c r="P2071" i="26"/>
  <c r="L2071" i="26"/>
  <c r="K2071" i="26"/>
  <c r="P2070" i="26"/>
  <c r="L2070" i="26"/>
  <c r="K2070" i="26"/>
  <c r="O2069" i="26" a="1"/>
  <c r="O2069" i="26" s="1"/>
  <c r="L2069" i="26"/>
  <c r="K2069" i="26"/>
  <c r="O2068" i="26" a="1"/>
  <c r="O2068" i="26" s="1"/>
  <c r="L2068" i="26"/>
  <c r="K2068" i="26"/>
  <c r="L2067" i="26"/>
  <c r="K2067" i="26"/>
  <c r="L2066" i="26"/>
  <c r="K2066" i="26"/>
  <c r="L2065" i="26"/>
  <c r="K2065" i="26"/>
  <c r="L2064" i="26"/>
  <c r="K2064" i="26"/>
  <c r="L2063" i="26"/>
  <c r="K2063" i="26"/>
  <c r="L2062" i="26"/>
  <c r="K2062" i="26"/>
  <c r="L2061" i="26"/>
  <c r="K2061" i="26"/>
  <c r="L2060" i="26"/>
  <c r="K2060" i="26"/>
  <c r="L2058" i="26"/>
  <c r="K2058" i="26"/>
  <c r="L2057" i="26"/>
  <c r="K2057" i="26"/>
  <c r="L2056" i="26"/>
  <c r="K2056" i="26"/>
  <c r="L2055" i="26"/>
  <c r="K2055" i="26"/>
  <c r="L2054" i="26"/>
  <c r="K2054" i="26"/>
  <c r="L2053" i="26"/>
  <c r="K2053" i="26"/>
  <c r="L2052" i="26"/>
  <c r="K2052" i="26"/>
  <c r="L2051" i="26"/>
  <c r="K2051" i="26"/>
  <c r="L2050" i="26"/>
  <c r="K2050" i="26"/>
  <c r="L2049" i="26"/>
  <c r="K2049" i="26"/>
  <c r="P2048" i="26"/>
  <c r="L2048" i="26"/>
  <c r="K2048" i="26"/>
  <c r="P2047" i="26"/>
  <c r="L2047" i="26"/>
  <c r="K2047" i="26"/>
  <c r="O2046" i="26" a="1"/>
  <c r="O2046" i="26" s="1"/>
  <c r="L2046" i="26"/>
  <c r="K2046" i="26"/>
  <c r="O2045" i="26" a="1"/>
  <c r="O2045" i="26" s="1"/>
  <c r="L2045" i="26"/>
  <c r="K2045" i="26"/>
  <c r="L2044" i="26"/>
  <c r="K2044" i="26"/>
  <c r="L2043" i="26"/>
  <c r="K2043" i="26"/>
  <c r="L2042" i="26"/>
  <c r="K2042" i="26"/>
  <c r="L2041" i="26"/>
  <c r="K2041" i="26"/>
  <c r="L2040" i="26"/>
  <c r="K2040" i="26"/>
  <c r="L2039" i="26"/>
  <c r="K2039" i="26"/>
  <c r="L2038" i="26"/>
  <c r="K2038" i="26"/>
  <c r="L2037" i="26"/>
  <c r="K2037" i="26"/>
  <c r="L2035" i="26"/>
  <c r="K2035" i="26"/>
  <c r="L2034" i="26"/>
  <c r="K2034" i="26"/>
  <c r="L2033" i="26"/>
  <c r="K2033" i="26"/>
  <c r="L2032" i="26"/>
  <c r="K2032" i="26"/>
  <c r="L2031" i="26"/>
  <c r="K2031" i="26"/>
  <c r="L2030" i="26"/>
  <c r="K2030" i="26"/>
  <c r="L2029" i="26"/>
  <c r="K2029" i="26"/>
  <c r="L2028" i="26"/>
  <c r="K2028" i="26"/>
  <c r="L2027" i="26"/>
  <c r="K2027" i="26"/>
  <c r="L2026" i="26"/>
  <c r="K2026" i="26"/>
  <c r="P2025" i="26"/>
  <c r="L2025" i="26"/>
  <c r="K2025" i="26"/>
  <c r="P2024" i="26"/>
  <c r="L2024" i="26"/>
  <c r="K2024" i="26"/>
  <c r="O2023" i="26" a="1"/>
  <c r="O2023" i="26" s="1"/>
  <c r="L2023" i="26"/>
  <c r="K2023" i="26"/>
  <c r="O2022" i="26" a="1"/>
  <c r="O2022" i="26" s="1"/>
  <c r="L2022" i="26"/>
  <c r="K2022" i="26"/>
  <c r="L2021" i="26"/>
  <c r="K2021" i="26"/>
  <c r="L2020" i="26"/>
  <c r="K2020" i="26"/>
  <c r="L2019" i="26"/>
  <c r="K2019" i="26"/>
  <c r="L2018" i="26"/>
  <c r="K2018" i="26"/>
  <c r="L2017" i="26"/>
  <c r="K2017" i="26"/>
  <c r="L2016" i="26"/>
  <c r="K2016" i="26"/>
  <c r="L2015" i="26"/>
  <c r="K2015" i="26"/>
  <c r="L2014" i="26"/>
  <c r="K2014" i="26"/>
  <c r="L2012" i="26"/>
  <c r="K2012" i="26"/>
  <c r="L2011" i="26"/>
  <c r="K2011" i="26"/>
  <c r="L2010" i="26"/>
  <c r="K2010" i="26"/>
  <c r="L2009" i="26"/>
  <c r="K2009" i="26"/>
  <c r="L2008" i="26"/>
  <c r="K2008" i="26"/>
  <c r="L2007" i="26"/>
  <c r="K2007" i="26"/>
  <c r="L2006" i="26"/>
  <c r="K2006" i="26"/>
  <c r="L2005" i="26"/>
  <c r="K2005" i="26"/>
  <c r="L2004" i="26"/>
  <c r="K2004" i="26"/>
  <c r="L2003" i="26"/>
  <c r="K2003" i="26"/>
  <c r="P2002" i="26"/>
  <c r="L2002" i="26"/>
  <c r="K2002" i="26"/>
  <c r="P2001" i="26"/>
  <c r="L2001" i="26"/>
  <c r="K2001" i="26"/>
  <c r="O2000" i="26" a="1"/>
  <c r="O2000" i="26" s="1"/>
  <c r="L2000" i="26"/>
  <c r="K2000" i="26"/>
  <c r="O1999" i="26" a="1"/>
  <c r="O1999" i="26" s="1"/>
  <c r="L1999" i="26"/>
  <c r="K1999" i="26"/>
  <c r="L1998" i="26"/>
  <c r="K1998" i="26"/>
  <c r="L1997" i="26"/>
  <c r="K1997" i="26"/>
  <c r="L1996" i="26"/>
  <c r="K1996" i="26"/>
  <c r="L1995" i="26"/>
  <c r="K1995" i="26"/>
  <c r="L1994" i="26"/>
  <c r="K1994" i="26"/>
  <c r="L1993" i="26"/>
  <c r="K1993" i="26"/>
  <c r="L1992" i="26"/>
  <c r="K1992" i="26"/>
  <c r="L1991" i="26"/>
  <c r="K1991" i="26"/>
  <c r="L1989" i="26"/>
  <c r="K1989" i="26"/>
  <c r="L1988" i="26"/>
  <c r="K1988" i="26"/>
  <c r="L1987" i="26"/>
  <c r="K1987" i="26"/>
  <c r="L1986" i="26"/>
  <c r="K1986" i="26"/>
  <c r="L1985" i="26"/>
  <c r="K1985" i="26"/>
  <c r="L1984" i="26"/>
  <c r="K1984" i="26"/>
  <c r="L1983" i="26"/>
  <c r="K1983" i="26"/>
  <c r="L1982" i="26"/>
  <c r="K1982" i="26"/>
  <c r="L1981" i="26"/>
  <c r="K1981" i="26"/>
  <c r="L1980" i="26"/>
  <c r="K1980" i="26"/>
  <c r="P1979" i="26"/>
  <c r="L1979" i="26"/>
  <c r="K1979" i="26"/>
  <c r="P1978" i="26"/>
  <c r="L1978" i="26"/>
  <c r="K1978" i="26"/>
  <c r="O1977" i="26" a="1"/>
  <c r="O1977" i="26" s="1"/>
  <c r="L1977" i="26"/>
  <c r="K1977" i="26"/>
  <c r="O1976" i="26" a="1"/>
  <c r="O1976" i="26" s="1"/>
  <c r="L1976" i="26"/>
  <c r="K1976" i="26"/>
  <c r="L1975" i="26"/>
  <c r="K1975" i="26"/>
  <c r="L1974" i="26"/>
  <c r="K1974" i="26"/>
  <c r="L1973" i="26"/>
  <c r="K1973" i="26"/>
  <c r="L1972" i="26"/>
  <c r="K1972" i="26"/>
  <c r="L1971" i="26"/>
  <c r="K1971" i="26"/>
  <c r="L1970" i="26"/>
  <c r="K1970" i="26"/>
  <c r="L1969" i="26"/>
  <c r="K1969" i="26"/>
  <c r="L1968" i="26"/>
  <c r="K1968" i="26"/>
  <c r="L1966" i="26"/>
  <c r="K1966" i="26"/>
  <c r="L1965" i="26"/>
  <c r="K1965" i="26"/>
  <c r="L1964" i="26"/>
  <c r="K1964" i="26"/>
  <c r="L1963" i="26"/>
  <c r="K1963" i="26"/>
  <c r="L1962" i="26"/>
  <c r="K1962" i="26"/>
  <c r="L1961" i="26"/>
  <c r="K1961" i="26"/>
  <c r="L1960" i="26"/>
  <c r="K1960" i="26"/>
  <c r="L1959" i="26"/>
  <c r="K1959" i="26"/>
  <c r="L1958" i="26"/>
  <c r="K1958" i="26"/>
  <c r="L1957" i="26"/>
  <c r="K1957" i="26"/>
  <c r="P1956" i="26"/>
  <c r="L1956" i="26"/>
  <c r="K1956" i="26"/>
  <c r="P1955" i="26"/>
  <c r="L1955" i="26"/>
  <c r="K1955" i="26"/>
  <c r="O1954" i="26" a="1"/>
  <c r="O1954" i="26" s="1"/>
  <c r="L1954" i="26"/>
  <c r="K1954" i="26"/>
  <c r="O1953" i="26" a="1"/>
  <c r="O1953" i="26" s="1"/>
  <c r="L1953" i="26"/>
  <c r="K1953" i="26"/>
  <c r="L1952" i="26"/>
  <c r="K1952" i="26"/>
  <c r="L1951" i="26"/>
  <c r="K1951" i="26"/>
  <c r="L1950" i="26"/>
  <c r="K1950" i="26"/>
  <c r="L1949" i="26"/>
  <c r="K1949" i="26"/>
  <c r="L1948" i="26"/>
  <c r="K1948" i="26"/>
  <c r="L1947" i="26"/>
  <c r="K1947" i="26"/>
  <c r="L1946" i="26"/>
  <c r="K1946" i="26"/>
  <c r="L1945" i="26"/>
  <c r="K1945" i="26"/>
  <c r="L1943" i="26"/>
  <c r="K1943" i="26"/>
  <c r="L1942" i="26"/>
  <c r="K1942" i="26"/>
  <c r="L1941" i="26"/>
  <c r="K1941" i="26"/>
  <c r="L1940" i="26"/>
  <c r="K1940" i="26"/>
  <c r="L1939" i="26"/>
  <c r="K1939" i="26"/>
  <c r="L1938" i="26"/>
  <c r="K1938" i="26"/>
  <c r="L1937" i="26"/>
  <c r="K1937" i="26"/>
  <c r="L1936" i="26"/>
  <c r="K1936" i="26"/>
  <c r="L1935" i="26"/>
  <c r="K1935" i="26"/>
  <c r="L1934" i="26"/>
  <c r="K1934" i="26"/>
  <c r="P1933" i="26"/>
  <c r="L1933" i="26"/>
  <c r="K1933" i="26"/>
  <c r="P1932" i="26"/>
  <c r="L1932" i="26"/>
  <c r="K1932" i="26"/>
  <c r="O1931" i="26" a="1"/>
  <c r="O1931" i="26" s="1"/>
  <c r="L1931" i="26"/>
  <c r="K1931" i="26"/>
  <c r="O1930" i="26" a="1"/>
  <c r="O1930" i="26" s="1"/>
  <c r="L1930" i="26"/>
  <c r="K1930" i="26"/>
  <c r="L1929" i="26"/>
  <c r="K1929" i="26"/>
  <c r="L1928" i="26"/>
  <c r="K1928" i="26"/>
  <c r="L1927" i="26"/>
  <c r="K1927" i="26"/>
  <c r="L1926" i="26"/>
  <c r="K1926" i="26"/>
  <c r="L1925" i="26"/>
  <c r="K1925" i="26"/>
  <c r="L1924" i="26"/>
  <c r="K1924" i="26"/>
  <c r="L1923" i="26"/>
  <c r="K1923" i="26"/>
  <c r="L1922" i="26"/>
  <c r="K1922" i="26"/>
  <c r="L1920" i="26"/>
  <c r="K1920" i="26"/>
  <c r="L1919" i="26"/>
  <c r="K1919" i="26"/>
  <c r="L1918" i="26"/>
  <c r="K1918" i="26"/>
  <c r="L1917" i="26"/>
  <c r="K1917" i="26"/>
  <c r="L1916" i="26"/>
  <c r="K1916" i="26"/>
  <c r="L1915" i="26"/>
  <c r="K1915" i="26"/>
  <c r="L1914" i="26"/>
  <c r="K1914" i="26"/>
  <c r="L1913" i="26"/>
  <c r="K1913" i="26"/>
  <c r="L1912" i="26"/>
  <c r="K1912" i="26"/>
  <c r="L1911" i="26"/>
  <c r="K1911" i="26"/>
  <c r="P1910" i="26"/>
  <c r="L1910" i="26"/>
  <c r="K1910" i="26"/>
  <c r="P1909" i="26"/>
  <c r="L1909" i="26"/>
  <c r="K1909" i="26"/>
  <c r="O1908" i="26" a="1"/>
  <c r="O1908" i="26" s="1"/>
  <c r="L1908" i="26"/>
  <c r="K1908" i="26"/>
  <c r="O1907" i="26" a="1"/>
  <c r="O1907" i="26" s="1"/>
  <c r="L1907" i="26"/>
  <c r="K1907" i="26"/>
  <c r="L1906" i="26"/>
  <c r="K1906" i="26"/>
  <c r="L1905" i="26"/>
  <c r="K1905" i="26"/>
  <c r="L1904" i="26"/>
  <c r="K1904" i="26"/>
  <c r="L1903" i="26"/>
  <c r="K1903" i="26"/>
  <c r="L1902" i="26"/>
  <c r="K1902" i="26"/>
  <c r="L1901" i="26"/>
  <c r="K1901" i="26"/>
  <c r="L1900" i="26"/>
  <c r="K1900" i="26"/>
  <c r="L1899" i="26"/>
  <c r="K1899" i="26"/>
  <c r="L1897" i="26"/>
  <c r="K1897" i="26"/>
  <c r="L1896" i="26"/>
  <c r="K1896" i="26"/>
  <c r="L1895" i="26"/>
  <c r="K1895" i="26"/>
  <c r="L1894" i="26"/>
  <c r="K1894" i="26"/>
  <c r="L1893" i="26"/>
  <c r="K1893" i="26"/>
  <c r="L1892" i="26"/>
  <c r="K1892" i="26"/>
  <c r="L1891" i="26"/>
  <c r="K1891" i="26"/>
  <c r="L1890" i="26"/>
  <c r="K1890" i="26"/>
  <c r="L1889" i="26"/>
  <c r="K1889" i="26"/>
  <c r="L1888" i="26"/>
  <c r="K1888" i="26"/>
  <c r="P1887" i="26"/>
  <c r="L1887" i="26"/>
  <c r="K1887" i="26"/>
  <c r="P1886" i="26"/>
  <c r="L1886" i="26"/>
  <c r="K1886" i="26"/>
  <c r="O1885" i="26" a="1"/>
  <c r="O1885" i="26" s="1"/>
  <c r="L1885" i="26"/>
  <c r="K1885" i="26"/>
  <c r="O1884" i="26" a="1"/>
  <c r="O1884" i="26" s="1"/>
  <c r="L1884" i="26"/>
  <c r="K1884" i="26"/>
  <c r="L1883" i="26"/>
  <c r="K1883" i="26"/>
  <c r="L1882" i="26"/>
  <c r="K1882" i="26"/>
  <c r="L1881" i="26"/>
  <c r="K1881" i="26"/>
  <c r="L1880" i="26"/>
  <c r="K1880" i="26"/>
  <c r="L1879" i="26"/>
  <c r="K1879" i="26"/>
  <c r="L1878" i="26"/>
  <c r="K1878" i="26"/>
  <c r="L1877" i="26"/>
  <c r="K1877" i="26"/>
  <c r="L1876" i="26"/>
  <c r="K1876" i="26"/>
  <c r="L1874" i="26"/>
  <c r="K1874" i="26"/>
  <c r="L1873" i="26"/>
  <c r="K1873" i="26"/>
  <c r="L1872" i="26"/>
  <c r="K1872" i="26"/>
  <c r="L1871" i="26"/>
  <c r="K1871" i="26"/>
  <c r="L1870" i="26"/>
  <c r="K1870" i="26"/>
  <c r="L1869" i="26"/>
  <c r="K1869" i="26"/>
  <c r="L1868" i="26"/>
  <c r="K1868" i="26"/>
  <c r="L1867" i="26"/>
  <c r="K1867" i="26"/>
  <c r="L1866" i="26"/>
  <c r="K1866" i="26"/>
  <c r="L1865" i="26"/>
  <c r="K1865" i="26"/>
  <c r="P1864" i="26"/>
  <c r="L1864" i="26"/>
  <c r="K1864" i="26"/>
  <c r="P1863" i="26"/>
  <c r="L1863" i="26"/>
  <c r="K1863" i="26"/>
  <c r="O1862" i="26" a="1"/>
  <c r="O1862" i="26" s="1"/>
  <c r="L1862" i="26"/>
  <c r="K1862" i="26"/>
  <c r="O1861" i="26" a="1"/>
  <c r="O1861" i="26" s="1"/>
  <c r="L1861" i="26"/>
  <c r="K1861" i="26"/>
  <c r="L1860" i="26"/>
  <c r="K1860" i="26"/>
  <c r="L1859" i="26"/>
  <c r="K1859" i="26"/>
  <c r="L1858" i="26"/>
  <c r="K1858" i="26"/>
  <c r="L1857" i="26"/>
  <c r="K1857" i="26"/>
  <c r="L1856" i="26"/>
  <c r="K1856" i="26"/>
  <c r="L1855" i="26"/>
  <c r="K1855" i="26"/>
  <c r="L1854" i="26"/>
  <c r="K1854" i="26"/>
  <c r="L1853" i="26"/>
  <c r="K1853" i="26"/>
  <c r="L1851" i="26"/>
  <c r="K1851" i="26"/>
  <c r="L1850" i="26"/>
  <c r="K1850" i="26"/>
  <c r="L1849" i="26"/>
  <c r="K1849" i="26"/>
  <c r="L1848" i="26"/>
  <c r="K1848" i="26"/>
  <c r="L1847" i="26"/>
  <c r="K1847" i="26"/>
  <c r="L1846" i="26"/>
  <c r="K1846" i="26"/>
  <c r="L1845" i="26"/>
  <c r="K1845" i="26"/>
  <c r="L1844" i="26"/>
  <c r="K1844" i="26"/>
  <c r="L1843" i="26"/>
  <c r="K1843" i="26"/>
  <c r="L1842" i="26"/>
  <c r="K1842" i="26"/>
  <c r="P1841" i="26"/>
  <c r="L1841" i="26"/>
  <c r="K1841" i="26"/>
  <c r="P1840" i="26"/>
  <c r="L1840" i="26"/>
  <c r="K1840" i="26"/>
  <c r="O1839" i="26" a="1"/>
  <c r="O1839" i="26" s="1"/>
  <c r="L1839" i="26"/>
  <c r="K1839" i="26"/>
  <c r="O1838" i="26" a="1"/>
  <c r="O1838" i="26" s="1"/>
  <c r="L1838" i="26"/>
  <c r="K1838" i="26"/>
  <c r="L1837" i="26"/>
  <c r="K1837" i="26"/>
  <c r="L1836" i="26"/>
  <c r="K1836" i="26"/>
  <c r="L1835" i="26"/>
  <c r="K1835" i="26"/>
  <c r="L1834" i="26"/>
  <c r="K1834" i="26"/>
  <c r="L1833" i="26"/>
  <c r="K1833" i="26"/>
  <c r="L1832" i="26"/>
  <c r="K1832" i="26"/>
  <c r="L1831" i="26"/>
  <c r="K1831" i="26"/>
  <c r="L1830" i="26"/>
  <c r="K1830" i="26"/>
  <c r="L1828" i="26"/>
  <c r="K1828" i="26"/>
  <c r="L1827" i="26"/>
  <c r="K1827" i="26"/>
  <c r="L1826" i="26"/>
  <c r="K1826" i="26"/>
  <c r="L1825" i="26"/>
  <c r="K1825" i="26"/>
  <c r="L1824" i="26"/>
  <c r="K1824" i="26"/>
  <c r="L1823" i="26"/>
  <c r="K1823" i="26"/>
  <c r="L1822" i="26"/>
  <c r="K1822" i="26"/>
  <c r="L1821" i="26"/>
  <c r="K1821" i="26"/>
  <c r="L1820" i="26"/>
  <c r="K1820" i="26"/>
  <c r="L1819" i="26"/>
  <c r="K1819" i="26"/>
  <c r="P1818" i="26"/>
  <c r="L1818" i="26"/>
  <c r="K1818" i="26"/>
  <c r="P1817" i="26"/>
  <c r="L1817" i="26"/>
  <c r="K1817" i="26"/>
  <c r="O1816" i="26" a="1"/>
  <c r="O1816" i="26" s="1"/>
  <c r="L1816" i="26"/>
  <c r="K1816" i="26"/>
  <c r="O1815" i="26" a="1"/>
  <c r="O1815" i="26" s="1"/>
  <c r="L1815" i="26"/>
  <c r="K1815" i="26"/>
  <c r="L1814" i="26"/>
  <c r="K1814" i="26"/>
  <c r="L1813" i="26"/>
  <c r="K1813" i="26"/>
  <c r="L1812" i="26"/>
  <c r="K1812" i="26"/>
  <c r="L1811" i="26"/>
  <c r="K1811" i="26"/>
  <c r="L1810" i="26"/>
  <c r="K1810" i="26"/>
  <c r="L1809" i="26"/>
  <c r="K1809" i="26"/>
  <c r="L1808" i="26"/>
  <c r="K1808" i="26"/>
  <c r="L1807" i="26"/>
  <c r="K1807" i="26"/>
  <c r="L1805" i="26"/>
  <c r="K1805" i="26"/>
  <c r="L1804" i="26"/>
  <c r="K1804" i="26"/>
  <c r="L1803" i="26"/>
  <c r="K1803" i="26"/>
  <c r="L1802" i="26"/>
  <c r="K1802" i="26"/>
  <c r="L1801" i="26"/>
  <c r="K1801" i="26"/>
  <c r="L1800" i="26"/>
  <c r="K1800" i="26"/>
  <c r="L1799" i="26"/>
  <c r="K1799" i="26"/>
  <c r="L1798" i="26"/>
  <c r="K1798" i="26"/>
  <c r="L1797" i="26"/>
  <c r="K1797" i="26"/>
  <c r="L1796" i="26"/>
  <c r="K1796" i="26"/>
  <c r="P1795" i="26"/>
  <c r="L1795" i="26"/>
  <c r="K1795" i="26"/>
  <c r="P1794" i="26"/>
  <c r="L1794" i="26"/>
  <c r="K1794" i="26"/>
  <c r="O1793" i="26" a="1"/>
  <c r="O1793" i="26" s="1"/>
  <c r="L1793" i="26"/>
  <c r="K1793" i="26"/>
  <c r="O1792" i="26" a="1"/>
  <c r="O1792" i="26" s="1"/>
  <c r="L1792" i="26"/>
  <c r="K1792" i="26"/>
  <c r="L1791" i="26"/>
  <c r="K1791" i="26"/>
  <c r="L1790" i="26"/>
  <c r="K1790" i="26"/>
  <c r="L1789" i="26"/>
  <c r="K1789" i="26"/>
  <c r="L1788" i="26"/>
  <c r="K1788" i="26"/>
  <c r="L1787" i="26"/>
  <c r="K1787" i="26"/>
  <c r="L1786" i="26"/>
  <c r="K1786" i="26"/>
  <c r="L1785" i="26"/>
  <c r="K1785" i="26"/>
  <c r="L1784" i="26"/>
  <c r="K1784" i="26"/>
  <c r="L1782" i="26"/>
  <c r="K1782" i="26"/>
  <c r="L1781" i="26"/>
  <c r="K1781" i="26"/>
  <c r="L1780" i="26"/>
  <c r="K1780" i="26"/>
  <c r="L1779" i="26"/>
  <c r="K1779" i="26"/>
  <c r="L1778" i="26"/>
  <c r="K1778" i="26"/>
  <c r="L1777" i="26"/>
  <c r="K1777" i="26"/>
  <c r="L1776" i="26"/>
  <c r="K1776" i="26"/>
  <c r="L1775" i="26"/>
  <c r="K1775" i="26"/>
  <c r="L1774" i="26"/>
  <c r="K1774" i="26"/>
  <c r="L1773" i="26"/>
  <c r="K1773" i="26"/>
  <c r="P1772" i="26"/>
  <c r="L1772" i="26"/>
  <c r="K1772" i="26"/>
  <c r="P1771" i="26"/>
  <c r="L1771" i="26"/>
  <c r="K1771" i="26"/>
  <c r="O1770" i="26" a="1"/>
  <c r="O1770" i="26" s="1"/>
  <c r="L1770" i="26"/>
  <c r="K1770" i="26"/>
  <c r="O1769" i="26" a="1"/>
  <c r="O1769" i="26" s="1"/>
  <c r="L1769" i="26"/>
  <c r="K1769" i="26"/>
  <c r="L1768" i="26"/>
  <c r="K1768" i="26"/>
  <c r="L1767" i="26"/>
  <c r="K1767" i="26"/>
  <c r="L1766" i="26"/>
  <c r="K1766" i="26"/>
  <c r="L1765" i="26"/>
  <c r="K1765" i="26"/>
  <c r="L1764" i="26"/>
  <c r="K1764" i="26"/>
  <c r="L1763" i="26"/>
  <c r="K1763" i="26"/>
  <c r="L1762" i="26"/>
  <c r="K1762" i="26"/>
  <c r="L1761" i="26"/>
  <c r="K1761" i="26"/>
  <c r="L1759" i="26"/>
  <c r="K1759" i="26"/>
  <c r="L1758" i="26"/>
  <c r="K1758" i="26"/>
  <c r="L1757" i="26"/>
  <c r="K1757" i="26"/>
  <c r="L1756" i="26"/>
  <c r="K1756" i="26"/>
  <c r="L1755" i="26"/>
  <c r="K1755" i="26"/>
  <c r="L1754" i="26"/>
  <c r="K1754" i="26"/>
  <c r="L1753" i="26"/>
  <c r="K1753" i="26"/>
  <c r="L1752" i="26"/>
  <c r="K1752" i="26"/>
  <c r="L1751" i="26"/>
  <c r="K1751" i="26"/>
  <c r="L1750" i="26"/>
  <c r="K1750" i="26"/>
  <c r="P1749" i="26"/>
  <c r="L1749" i="26"/>
  <c r="K1749" i="26"/>
  <c r="P1748" i="26"/>
  <c r="L1748" i="26"/>
  <c r="K1748" i="26"/>
  <c r="O1747" i="26" a="1"/>
  <c r="O1747" i="26" s="1"/>
  <c r="L1747" i="26"/>
  <c r="K1747" i="26"/>
  <c r="O1746" i="26" a="1"/>
  <c r="O1746" i="26" s="1"/>
  <c r="L1746" i="26"/>
  <c r="K1746" i="26"/>
  <c r="L1745" i="26"/>
  <c r="K1745" i="26"/>
  <c r="L1744" i="26"/>
  <c r="K1744" i="26"/>
  <c r="L1743" i="26"/>
  <c r="K1743" i="26"/>
  <c r="L1742" i="26"/>
  <c r="K1742" i="26"/>
  <c r="L1741" i="26"/>
  <c r="K1741" i="26"/>
  <c r="L1740" i="26"/>
  <c r="K1740" i="26"/>
  <c r="L1739" i="26"/>
  <c r="K1739" i="26"/>
  <c r="L1738" i="26"/>
  <c r="K1738" i="26"/>
  <c r="L1736" i="26"/>
  <c r="K1736" i="26"/>
  <c r="L1735" i="26"/>
  <c r="K1735" i="26"/>
  <c r="L1734" i="26"/>
  <c r="K1734" i="26"/>
  <c r="L1733" i="26"/>
  <c r="K1733" i="26"/>
  <c r="L1732" i="26"/>
  <c r="K1732" i="26"/>
  <c r="L1731" i="26"/>
  <c r="K1731" i="26"/>
  <c r="L1730" i="26"/>
  <c r="K1730" i="26"/>
  <c r="L1729" i="26"/>
  <c r="K1729" i="26"/>
  <c r="L1728" i="26"/>
  <c r="K1728" i="26"/>
  <c r="L1727" i="26"/>
  <c r="K1727" i="26"/>
  <c r="P1726" i="26"/>
  <c r="L1726" i="26"/>
  <c r="K1726" i="26"/>
  <c r="P1725" i="26"/>
  <c r="L1725" i="26"/>
  <c r="K1725" i="26"/>
  <c r="O1724" i="26" a="1"/>
  <c r="O1724" i="26" s="1"/>
  <c r="L1724" i="26"/>
  <c r="K1724" i="26"/>
  <c r="O1723" i="26" a="1"/>
  <c r="O1723" i="26" s="1"/>
  <c r="L1723" i="26"/>
  <c r="K1723" i="26"/>
  <c r="L1722" i="26"/>
  <c r="K1722" i="26"/>
  <c r="L1721" i="26"/>
  <c r="K1721" i="26"/>
  <c r="L1720" i="26"/>
  <c r="K1720" i="26"/>
  <c r="L1719" i="26"/>
  <c r="K1719" i="26"/>
  <c r="L1718" i="26"/>
  <c r="K1718" i="26"/>
  <c r="L1717" i="26"/>
  <c r="K1717" i="26"/>
  <c r="L1716" i="26"/>
  <c r="K1716" i="26"/>
  <c r="L1715" i="26"/>
  <c r="K1715" i="26"/>
  <c r="L1713" i="26"/>
  <c r="K1713" i="26"/>
  <c r="L1712" i="26"/>
  <c r="K1712" i="26"/>
  <c r="L1711" i="26"/>
  <c r="K1711" i="26"/>
  <c r="L1710" i="26"/>
  <c r="K1710" i="26"/>
  <c r="L1709" i="26"/>
  <c r="K1709" i="26"/>
  <c r="L1708" i="26"/>
  <c r="K1708" i="26"/>
  <c r="L1707" i="26"/>
  <c r="K1707" i="26"/>
  <c r="L1706" i="26"/>
  <c r="K1706" i="26"/>
  <c r="L1705" i="26"/>
  <c r="K1705" i="26"/>
  <c r="L1704" i="26"/>
  <c r="K1704" i="26"/>
  <c r="P1703" i="26"/>
  <c r="L1703" i="26"/>
  <c r="K1703" i="26"/>
  <c r="P1702" i="26"/>
  <c r="L1702" i="26"/>
  <c r="K1702" i="26"/>
  <c r="O1701" i="26" a="1"/>
  <c r="O1701" i="26" s="1"/>
  <c r="L1701" i="26"/>
  <c r="K1701" i="26"/>
  <c r="O1700" i="26" a="1"/>
  <c r="O1700" i="26" s="1"/>
  <c r="L1700" i="26"/>
  <c r="K1700" i="26"/>
  <c r="L1699" i="26"/>
  <c r="K1699" i="26"/>
  <c r="L1698" i="26"/>
  <c r="K1698" i="26"/>
  <c r="L1697" i="26"/>
  <c r="K1697" i="26"/>
  <c r="L1696" i="26"/>
  <c r="K1696" i="26"/>
  <c r="L1695" i="26"/>
  <c r="K1695" i="26"/>
  <c r="L1694" i="26"/>
  <c r="K1694" i="26"/>
  <c r="L1693" i="26"/>
  <c r="K1693" i="26"/>
  <c r="L1692" i="26"/>
  <c r="K1692" i="26"/>
  <c r="L1690" i="26"/>
  <c r="K1690" i="26"/>
  <c r="L1689" i="26"/>
  <c r="K1689" i="26"/>
  <c r="L1688" i="26"/>
  <c r="K1688" i="26"/>
  <c r="L1687" i="26"/>
  <c r="K1687" i="26"/>
  <c r="L1686" i="26"/>
  <c r="K1686" i="26"/>
  <c r="L1685" i="26"/>
  <c r="K1685" i="26"/>
  <c r="L1684" i="26"/>
  <c r="K1684" i="26"/>
  <c r="L1683" i="26"/>
  <c r="K1683" i="26"/>
  <c r="L1682" i="26"/>
  <c r="K1682" i="26"/>
  <c r="L1681" i="26"/>
  <c r="K1681" i="26"/>
  <c r="P1680" i="26"/>
  <c r="L1680" i="26"/>
  <c r="K1680" i="26"/>
  <c r="P1679" i="26"/>
  <c r="L1679" i="26"/>
  <c r="K1679" i="26"/>
  <c r="O1678" i="26" a="1"/>
  <c r="O1678" i="26" s="1"/>
  <c r="L1678" i="26"/>
  <c r="K1678" i="26"/>
  <c r="O1677" i="26" a="1"/>
  <c r="O1677" i="26" s="1"/>
  <c r="L1677" i="26"/>
  <c r="K1677" i="26"/>
  <c r="L1676" i="26"/>
  <c r="K1676" i="26"/>
  <c r="L1675" i="26"/>
  <c r="K1675" i="26"/>
  <c r="L1674" i="26"/>
  <c r="K1674" i="26"/>
  <c r="L1673" i="26"/>
  <c r="K1673" i="26"/>
  <c r="L1672" i="26"/>
  <c r="K1672" i="26"/>
  <c r="L1671" i="26"/>
  <c r="K1671" i="26"/>
  <c r="L1670" i="26"/>
  <c r="K1670" i="26"/>
  <c r="L1669" i="26"/>
  <c r="K1669" i="26"/>
  <c r="L1667" i="26"/>
  <c r="K1667" i="26"/>
  <c r="L1666" i="26"/>
  <c r="K1666" i="26"/>
  <c r="L1665" i="26"/>
  <c r="K1665" i="26"/>
  <c r="L1664" i="26"/>
  <c r="K1664" i="26"/>
  <c r="L1663" i="26"/>
  <c r="K1663" i="26"/>
  <c r="L1662" i="26"/>
  <c r="K1662" i="26"/>
  <c r="L1661" i="26"/>
  <c r="K1661" i="26"/>
  <c r="L1660" i="26"/>
  <c r="K1660" i="26"/>
  <c r="L1659" i="26"/>
  <c r="K1659" i="26"/>
  <c r="L1658" i="26"/>
  <c r="K1658" i="26"/>
  <c r="P1657" i="26"/>
  <c r="L1657" i="26"/>
  <c r="K1657" i="26"/>
  <c r="P1656" i="26"/>
  <c r="L1656" i="26"/>
  <c r="K1656" i="26"/>
  <c r="O1655" i="26" a="1"/>
  <c r="O1655" i="26" s="1"/>
  <c r="L1655" i="26"/>
  <c r="K1655" i="26"/>
  <c r="O1654" i="26" a="1"/>
  <c r="O1654" i="26" s="1"/>
  <c r="L1654" i="26"/>
  <c r="K1654" i="26"/>
  <c r="L1653" i="26"/>
  <c r="K1653" i="26"/>
  <c r="L1652" i="26"/>
  <c r="K1652" i="26"/>
  <c r="L1651" i="26"/>
  <c r="K1651" i="26"/>
  <c r="L1650" i="26"/>
  <c r="K1650" i="26"/>
  <c r="L1649" i="26"/>
  <c r="K1649" i="26"/>
  <c r="L1648" i="26"/>
  <c r="K1648" i="26"/>
  <c r="L1647" i="26"/>
  <c r="K1647" i="26"/>
  <c r="L1646" i="26"/>
  <c r="K1646" i="26"/>
  <c r="L1644" i="26"/>
  <c r="K1644" i="26"/>
  <c r="L1643" i="26"/>
  <c r="K1643" i="26"/>
  <c r="L1642" i="26"/>
  <c r="K1642" i="26"/>
  <c r="L1641" i="26"/>
  <c r="K1641" i="26"/>
  <c r="L1640" i="26"/>
  <c r="K1640" i="26"/>
  <c r="L1639" i="26"/>
  <c r="K1639" i="26"/>
  <c r="L1638" i="26"/>
  <c r="K1638" i="26"/>
  <c r="L1637" i="26"/>
  <c r="K1637" i="26"/>
  <c r="L1636" i="26"/>
  <c r="K1636" i="26"/>
  <c r="L1635" i="26"/>
  <c r="K1635" i="26"/>
  <c r="P1634" i="26"/>
  <c r="L1634" i="26"/>
  <c r="K1634" i="26"/>
  <c r="P1633" i="26"/>
  <c r="L1633" i="26"/>
  <c r="K1633" i="26"/>
  <c r="O1632" i="26" a="1"/>
  <c r="O1632" i="26" s="1"/>
  <c r="L1632" i="26"/>
  <c r="K1632" i="26"/>
  <c r="O1631" i="26" a="1"/>
  <c r="O1631" i="26" s="1"/>
  <c r="L1631" i="26"/>
  <c r="K1631" i="26"/>
  <c r="L1630" i="26"/>
  <c r="K1630" i="26"/>
  <c r="L1629" i="26"/>
  <c r="K1629" i="26"/>
  <c r="L1628" i="26"/>
  <c r="K1628" i="26"/>
  <c r="L1627" i="26"/>
  <c r="K1627" i="26"/>
  <c r="L1626" i="26"/>
  <c r="K1626" i="26"/>
  <c r="L1625" i="26"/>
  <c r="K1625" i="26"/>
  <c r="L1624" i="26"/>
  <c r="K1624" i="26"/>
  <c r="L1623" i="26"/>
  <c r="K1623" i="26"/>
  <c r="L1621" i="26"/>
  <c r="K1621" i="26"/>
  <c r="L1620" i="26"/>
  <c r="K1620" i="26"/>
  <c r="L1619" i="26"/>
  <c r="K1619" i="26"/>
  <c r="L1618" i="26"/>
  <c r="K1618" i="26"/>
  <c r="L1617" i="26"/>
  <c r="K1617" i="26"/>
  <c r="L1616" i="26"/>
  <c r="K1616" i="26"/>
  <c r="L1615" i="26"/>
  <c r="K1615" i="26"/>
  <c r="L1614" i="26"/>
  <c r="K1614" i="26"/>
  <c r="L1613" i="26"/>
  <c r="K1613" i="26"/>
  <c r="L1612" i="26"/>
  <c r="K1612" i="26"/>
  <c r="P1611" i="26"/>
  <c r="L1611" i="26"/>
  <c r="K1611" i="26"/>
  <c r="P1610" i="26"/>
  <c r="L1610" i="26"/>
  <c r="K1610" i="26"/>
  <c r="O1609" i="26" a="1"/>
  <c r="O1609" i="26" s="1"/>
  <c r="L1609" i="26"/>
  <c r="K1609" i="26"/>
  <c r="O1608" i="26" a="1"/>
  <c r="O1608" i="26" s="1"/>
  <c r="L1608" i="26"/>
  <c r="K1608" i="26"/>
  <c r="L1607" i="26"/>
  <c r="K1607" i="26"/>
  <c r="L1606" i="26"/>
  <c r="K1606" i="26"/>
  <c r="L1605" i="26"/>
  <c r="K1605" i="26"/>
  <c r="L1604" i="26"/>
  <c r="K1604" i="26"/>
  <c r="L1603" i="26"/>
  <c r="K1603" i="26"/>
  <c r="L1602" i="26"/>
  <c r="K1602" i="26"/>
  <c r="L1601" i="26"/>
  <c r="K1601" i="26"/>
  <c r="L1600" i="26"/>
  <c r="K1600" i="26"/>
  <c r="L1598" i="26"/>
  <c r="K1598" i="26"/>
  <c r="L1597" i="26"/>
  <c r="K1597" i="26"/>
  <c r="L1596" i="26"/>
  <c r="K1596" i="26"/>
  <c r="L1595" i="26"/>
  <c r="K1595" i="26"/>
  <c r="L1594" i="26"/>
  <c r="K1594" i="26"/>
  <c r="L1593" i="26"/>
  <c r="K1593" i="26"/>
  <c r="L1592" i="26"/>
  <c r="K1592" i="26"/>
  <c r="L1591" i="26"/>
  <c r="K1591" i="26"/>
  <c r="L1590" i="26"/>
  <c r="K1590" i="26"/>
  <c r="L1589" i="26"/>
  <c r="K1589" i="26"/>
  <c r="P1588" i="26"/>
  <c r="L1588" i="26"/>
  <c r="K1588" i="26"/>
  <c r="P1587" i="26"/>
  <c r="L1587" i="26"/>
  <c r="K1587" i="26"/>
  <c r="O1586" i="26" a="1"/>
  <c r="O1586" i="26" s="1"/>
  <c r="L1586" i="26"/>
  <c r="K1586" i="26"/>
  <c r="O1585" i="26" a="1"/>
  <c r="O1585" i="26" s="1"/>
  <c r="L1585" i="26"/>
  <c r="K1585" i="26"/>
  <c r="L1584" i="26"/>
  <c r="K1584" i="26"/>
  <c r="L1583" i="26"/>
  <c r="K1583" i="26"/>
  <c r="L1582" i="26"/>
  <c r="K1582" i="26"/>
  <c r="L1581" i="26"/>
  <c r="K1581" i="26"/>
  <c r="L1580" i="26"/>
  <c r="K1580" i="26"/>
  <c r="L1579" i="26"/>
  <c r="K1579" i="26"/>
  <c r="L1578" i="26"/>
  <c r="K1578" i="26"/>
  <c r="L1577" i="26"/>
  <c r="K1577" i="26"/>
  <c r="L1575" i="26"/>
  <c r="K1575" i="26"/>
  <c r="L1574" i="26"/>
  <c r="K1574" i="26"/>
  <c r="L1573" i="26"/>
  <c r="K1573" i="26"/>
  <c r="L1572" i="26"/>
  <c r="K1572" i="26"/>
  <c r="L1571" i="26"/>
  <c r="K1571" i="26"/>
  <c r="L1570" i="26"/>
  <c r="K1570" i="26"/>
  <c r="L1569" i="26"/>
  <c r="K1569" i="26"/>
  <c r="L1568" i="26"/>
  <c r="K1568" i="26"/>
  <c r="L1567" i="26"/>
  <c r="K1567" i="26"/>
  <c r="L1566" i="26"/>
  <c r="K1566" i="26"/>
  <c r="P1565" i="26"/>
  <c r="L1565" i="26"/>
  <c r="K1565" i="26"/>
  <c r="P1564" i="26"/>
  <c r="L1564" i="26"/>
  <c r="K1564" i="26"/>
  <c r="O1563" i="26" a="1"/>
  <c r="O1563" i="26" s="1"/>
  <c r="L1563" i="26"/>
  <c r="K1563" i="26"/>
  <c r="O1562" i="26" a="1"/>
  <c r="O1562" i="26" s="1"/>
  <c r="L1562" i="26"/>
  <c r="K1562" i="26"/>
  <c r="L1561" i="26"/>
  <c r="K1561" i="26"/>
  <c r="L1560" i="26"/>
  <c r="K1560" i="26"/>
  <c r="L1559" i="26"/>
  <c r="K1559" i="26"/>
  <c r="L1558" i="26"/>
  <c r="K1558" i="26"/>
  <c r="L1557" i="26"/>
  <c r="K1557" i="26"/>
  <c r="L1556" i="26"/>
  <c r="K1556" i="26"/>
  <c r="L1555" i="26"/>
  <c r="K1555" i="26"/>
  <c r="L1554" i="26"/>
  <c r="K1554" i="26"/>
  <c r="L1552" i="26"/>
  <c r="K1552" i="26"/>
  <c r="L1551" i="26"/>
  <c r="K1551" i="26"/>
  <c r="L1550" i="26"/>
  <c r="K1550" i="26"/>
  <c r="L1549" i="26"/>
  <c r="K1549" i="26"/>
  <c r="L1548" i="26"/>
  <c r="K1548" i="26"/>
  <c r="L1547" i="26"/>
  <c r="K1547" i="26"/>
  <c r="L1546" i="26"/>
  <c r="K1546" i="26"/>
  <c r="L1545" i="26"/>
  <c r="K1545" i="26"/>
  <c r="L1544" i="26"/>
  <c r="K1544" i="26"/>
  <c r="L1543" i="26"/>
  <c r="K1543" i="26"/>
  <c r="P1542" i="26"/>
  <c r="L1542" i="26"/>
  <c r="K1542" i="26"/>
  <c r="P1541" i="26"/>
  <c r="L1541" i="26"/>
  <c r="K1541" i="26"/>
  <c r="O1540" i="26" a="1"/>
  <c r="O1540" i="26" s="1"/>
  <c r="L1540" i="26"/>
  <c r="K1540" i="26"/>
  <c r="O1539" i="26" a="1"/>
  <c r="O1539" i="26" s="1"/>
  <c r="L1539" i="26"/>
  <c r="K1539" i="26"/>
  <c r="L1538" i="26"/>
  <c r="K1538" i="26"/>
  <c r="L1537" i="26"/>
  <c r="K1537" i="26"/>
  <c r="L1536" i="26"/>
  <c r="K1536" i="26"/>
  <c r="L1535" i="26"/>
  <c r="K1535" i="26"/>
  <c r="L1534" i="26"/>
  <c r="K1534" i="26"/>
  <c r="L1533" i="26"/>
  <c r="K1533" i="26"/>
  <c r="L1532" i="26"/>
  <c r="K1532" i="26"/>
  <c r="L1531" i="26"/>
  <c r="K1531" i="26"/>
  <c r="L1529" i="26"/>
  <c r="K1529" i="26"/>
  <c r="L1528" i="26"/>
  <c r="K1528" i="26"/>
  <c r="L1527" i="26"/>
  <c r="K1527" i="26"/>
  <c r="L1526" i="26"/>
  <c r="K1526" i="26"/>
  <c r="L1525" i="26"/>
  <c r="K1525" i="26"/>
  <c r="L1524" i="26"/>
  <c r="K1524" i="26"/>
  <c r="L1523" i="26"/>
  <c r="K1523" i="26"/>
  <c r="L1522" i="26"/>
  <c r="K1522" i="26"/>
  <c r="L1521" i="26"/>
  <c r="K1521" i="26"/>
  <c r="L1520" i="26"/>
  <c r="K1520" i="26"/>
  <c r="P1519" i="26"/>
  <c r="L1519" i="26"/>
  <c r="K1519" i="26"/>
  <c r="P1518" i="26"/>
  <c r="L1518" i="26"/>
  <c r="K1518" i="26"/>
  <c r="O1517" i="26" a="1"/>
  <c r="O1517" i="26" s="1"/>
  <c r="L1517" i="26"/>
  <c r="K1517" i="26"/>
  <c r="O1516" i="26" a="1"/>
  <c r="O1516" i="26" s="1"/>
  <c r="L1516" i="26"/>
  <c r="K1516" i="26"/>
  <c r="L1515" i="26"/>
  <c r="K1515" i="26"/>
  <c r="L1514" i="26"/>
  <c r="K1514" i="26"/>
  <c r="L1513" i="26"/>
  <c r="K1513" i="26"/>
  <c r="L1512" i="26"/>
  <c r="K1512" i="26"/>
  <c r="L1511" i="26"/>
  <c r="K1511" i="26"/>
  <c r="L1510" i="26"/>
  <c r="K1510" i="26"/>
  <c r="L1509" i="26"/>
  <c r="K1509" i="26"/>
  <c r="L1508" i="26"/>
  <c r="K1508" i="26"/>
  <c r="L1506" i="26"/>
  <c r="K1506" i="26"/>
  <c r="L1505" i="26"/>
  <c r="K1505" i="26"/>
  <c r="L1504" i="26"/>
  <c r="K1504" i="26"/>
  <c r="L1503" i="26"/>
  <c r="K1503" i="26"/>
  <c r="L1502" i="26"/>
  <c r="K1502" i="26"/>
  <c r="L1501" i="26"/>
  <c r="K1501" i="26"/>
  <c r="L1500" i="26"/>
  <c r="K1500" i="26"/>
  <c r="L1499" i="26"/>
  <c r="K1499" i="26"/>
  <c r="L1498" i="26"/>
  <c r="K1498" i="26"/>
  <c r="L1497" i="26"/>
  <c r="K1497" i="26"/>
  <c r="P1496" i="26"/>
  <c r="L1496" i="26"/>
  <c r="K1496" i="26"/>
  <c r="P1495" i="26"/>
  <c r="L1495" i="26"/>
  <c r="K1495" i="26"/>
  <c r="O1494" i="26" a="1"/>
  <c r="O1494" i="26" s="1"/>
  <c r="L1494" i="26"/>
  <c r="K1494" i="26"/>
  <c r="O1493" i="26" a="1"/>
  <c r="O1493" i="26" s="1"/>
  <c r="L1493" i="26"/>
  <c r="K1493" i="26"/>
  <c r="L1492" i="26"/>
  <c r="K1492" i="26"/>
  <c r="L1491" i="26"/>
  <c r="K1491" i="26"/>
  <c r="L1490" i="26"/>
  <c r="K1490" i="26"/>
  <c r="L1489" i="26"/>
  <c r="K1489" i="26"/>
  <c r="L1488" i="26"/>
  <c r="K1488" i="26"/>
  <c r="L1487" i="26"/>
  <c r="K1487" i="26"/>
  <c r="L1486" i="26"/>
  <c r="K1486" i="26"/>
  <c r="L1485" i="26"/>
  <c r="K1485" i="26"/>
  <c r="L1483" i="26"/>
  <c r="K1483" i="26"/>
  <c r="L1482" i="26"/>
  <c r="K1482" i="26"/>
  <c r="L1481" i="26"/>
  <c r="K1481" i="26"/>
  <c r="L1480" i="26"/>
  <c r="K1480" i="26"/>
  <c r="L1479" i="26"/>
  <c r="K1479" i="26"/>
  <c r="L1478" i="26"/>
  <c r="K1478" i="26"/>
  <c r="L1477" i="26"/>
  <c r="K1477" i="26"/>
  <c r="L1476" i="26"/>
  <c r="K1476" i="26"/>
  <c r="L1475" i="26"/>
  <c r="K1475" i="26"/>
  <c r="L1474" i="26"/>
  <c r="K1474" i="26"/>
  <c r="P1473" i="26"/>
  <c r="L1473" i="26"/>
  <c r="K1473" i="26"/>
  <c r="P1472" i="26"/>
  <c r="L1472" i="26"/>
  <c r="K1472" i="26"/>
  <c r="O1471" i="26" a="1"/>
  <c r="O1471" i="26" s="1"/>
  <c r="L1471" i="26"/>
  <c r="K1471" i="26"/>
  <c r="O1470" i="26" a="1"/>
  <c r="O1470" i="26" s="1"/>
  <c r="L1470" i="26"/>
  <c r="K1470" i="26"/>
  <c r="L1469" i="26"/>
  <c r="K1469" i="26"/>
  <c r="L1468" i="26"/>
  <c r="K1468" i="26"/>
  <c r="L1467" i="26"/>
  <c r="K1467" i="26"/>
  <c r="L1466" i="26"/>
  <c r="K1466" i="26"/>
  <c r="L1465" i="26"/>
  <c r="K1465" i="26"/>
  <c r="L1464" i="26"/>
  <c r="K1464" i="26"/>
  <c r="L1463" i="26"/>
  <c r="K1463" i="26"/>
  <c r="L1462" i="26"/>
  <c r="K1462" i="26"/>
  <c r="L1460" i="26"/>
  <c r="K1460" i="26"/>
  <c r="L1459" i="26"/>
  <c r="K1459" i="26"/>
  <c r="L1458" i="26"/>
  <c r="K1458" i="26"/>
  <c r="L1457" i="26"/>
  <c r="K1457" i="26"/>
  <c r="L1456" i="26"/>
  <c r="K1456" i="26"/>
  <c r="L1455" i="26"/>
  <c r="K1455" i="26"/>
  <c r="L1454" i="26"/>
  <c r="K1454" i="26"/>
  <c r="L1453" i="26"/>
  <c r="K1453" i="26"/>
  <c r="L1452" i="26"/>
  <c r="K1452" i="26"/>
  <c r="L1451" i="26"/>
  <c r="K1451" i="26"/>
  <c r="P1450" i="26"/>
  <c r="L1450" i="26"/>
  <c r="K1450" i="26"/>
  <c r="P1449" i="26"/>
  <c r="L1449" i="26"/>
  <c r="K1449" i="26"/>
  <c r="O1448" i="26" a="1"/>
  <c r="O1448" i="26" s="1"/>
  <c r="L1448" i="26"/>
  <c r="K1448" i="26"/>
  <c r="O1447" i="26" a="1"/>
  <c r="O1447" i="26" s="1"/>
  <c r="L1447" i="26"/>
  <c r="K1447" i="26"/>
  <c r="L1446" i="26"/>
  <c r="K1446" i="26"/>
  <c r="L1445" i="26"/>
  <c r="K1445" i="26"/>
  <c r="L1444" i="26"/>
  <c r="K1444" i="26"/>
  <c r="L1443" i="26"/>
  <c r="K1443" i="26"/>
  <c r="L1442" i="26"/>
  <c r="K1442" i="26"/>
  <c r="L1441" i="26"/>
  <c r="K1441" i="26"/>
  <c r="L1440" i="26"/>
  <c r="K1440" i="26"/>
  <c r="L1439" i="26"/>
  <c r="K1439" i="26"/>
  <c r="L1437" i="26"/>
  <c r="K1437" i="26"/>
  <c r="L1436" i="26"/>
  <c r="K1436" i="26"/>
  <c r="L1435" i="26"/>
  <c r="K1435" i="26"/>
  <c r="L1434" i="26"/>
  <c r="K1434" i="26"/>
  <c r="L1433" i="26"/>
  <c r="K1433" i="26"/>
  <c r="L1432" i="26"/>
  <c r="K1432" i="26"/>
  <c r="L1431" i="26"/>
  <c r="K1431" i="26"/>
  <c r="L1430" i="26"/>
  <c r="K1430" i="26"/>
  <c r="L1429" i="26"/>
  <c r="K1429" i="26"/>
  <c r="L1428" i="26"/>
  <c r="K1428" i="26"/>
  <c r="P1427" i="26"/>
  <c r="L1427" i="26"/>
  <c r="K1427" i="26"/>
  <c r="P1426" i="26"/>
  <c r="L1426" i="26"/>
  <c r="K1426" i="26"/>
  <c r="O1425" i="26" a="1"/>
  <c r="O1425" i="26" s="1"/>
  <c r="L1425" i="26"/>
  <c r="K1425" i="26"/>
  <c r="O1424" i="26" a="1"/>
  <c r="O1424" i="26" s="1"/>
  <c r="L1424" i="26"/>
  <c r="K1424" i="26"/>
  <c r="L1423" i="26"/>
  <c r="K1423" i="26"/>
  <c r="L1422" i="26"/>
  <c r="K1422" i="26"/>
  <c r="L1421" i="26"/>
  <c r="K1421" i="26"/>
  <c r="L1420" i="26"/>
  <c r="K1420" i="26"/>
  <c r="L1419" i="26"/>
  <c r="K1419" i="26"/>
  <c r="L1418" i="26"/>
  <c r="K1418" i="26"/>
  <c r="L1417" i="26"/>
  <c r="K1417" i="26"/>
  <c r="L1416" i="26"/>
  <c r="K1416" i="26"/>
  <c r="L1414" i="26"/>
  <c r="K1414" i="26"/>
  <c r="L1413" i="26"/>
  <c r="K1413" i="26"/>
  <c r="L1412" i="26"/>
  <c r="K1412" i="26"/>
  <c r="L1411" i="26"/>
  <c r="K1411" i="26"/>
  <c r="L1410" i="26"/>
  <c r="K1410" i="26"/>
  <c r="L1409" i="26"/>
  <c r="K1409" i="26"/>
  <c r="L1408" i="26"/>
  <c r="K1408" i="26"/>
  <c r="L1407" i="26"/>
  <c r="K1407" i="26"/>
  <c r="L1406" i="26"/>
  <c r="K1406" i="26"/>
  <c r="L1405" i="26"/>
  <c r="K1405" i="26"/>
  <c r="P1404" i="26"/>
  <c r="L1404" i="26"/>
  <c r="K1404" i="26"/>
  <c r="P1403" i="26"/>
  <c r="L1403" i="26"/>
  <c r="K1403" i="26"/>
  <c r="O1402" i="26" a="1"/>
  <c r="O1402" i="26" s="1"/>
  <c r="L1402" i="26"/>
  <c r="K1402" i="26"/>
  <c r="O1401" i="26" a="1"/>
  <c r="O1401" i="26" s="1"/>
  <c r="L1401" i="26"/>
  <c r="K1401" i="26"/>
  <c r="L1400" i="26"/>
  <c r="K1400" i="26"/>
  <c r="L1399" i="26"/>
  <c r="K1399" i="26"/>
  <c r="L1398" i="26"/>
  <c r="K1398" i="26"/>
  <c r="L1397" i="26"/>
  <c r="K1397" i="26"/>
  <c r="L1396" i="26"/>
  <c r="K1396" i="26"/>
  <c r="L1395" i="26"/>
  <c r="K1395" i="26"/>
  <c r="L1394" i="26"/>
  <c r="K1394" i="26"/>
  <c r="L1393" i="26"/>
  <c r="K1393" i="26"/>
  <c r="L1391" i="26"/>
  <c r="K1391" i="26"/>
  <c r="L1390" i="26"/>
  <c r="K1390" i="26"/>
  <c r="L1389" i="26"/>
  <c r="K1389" i="26"/>
  <c r="L1388" i="26"/>
  <c r="K1388" i="26"/>
  <c r="L1387" i="26"/>
  <c r="K1387" i="26"/>
  <c r="L1386" i="26"/>
  <c r="K1386" i="26"/>
  <c r="L1385" i="26"/>
  <c r="K1385" i="26"/>
  <c r="L1384" i="26"/>
  <c r="K1384" i="26"/>
  <c r="L1383" i="26"/>
  <c r="K1383" i="26"/>
  <c r="L1382" i="26"/>
  <c r="K1382" i="26"/>
  <c r="P1381" i="26"/>
  <c r="L1381" i="26"/>
  <c r="K1381" i="26"/>
  <c r="P1380" i="26"/>
  <c r="L1380" i="26"/>
  <c r="K1380" i="26"/>
  <c r="O1379" i="26" a="1"/>
  <c r="O1379" i="26" s="1"/>
  <c r="L1379" i="26"/>
  <c r="K1379" i="26"/>
  <c r="O1378" i="26" a="1"/>
  <c r="O1378" i="26" s="1"/>
  <c r="L1378" i="26"/>
  <c r="K1378" i="26"/>
  <c r="L1377" i="26"/>
  <c r="K1377" i="26"/>
  <c r="L1376" i="26"/>
  <c r="K1376" i="26"/>
  <c r="L1375" i="26"/>
  <c r="K1375" i="26"/>
  <c r="L1374" i="26"/>
  <c r="K1374" i="26"/>
  <c r="L1373" i="26"/>
  <c r="K1373" i="26"/>
  <c r="L1372" i="26"/>
  <c r="K1372" i="26"/>
  <c r="L1371" i="26"/>
  <c r="K1371" i="26"/>
  <c r="L1370" i="26"/>
  <c r="K1370" i="26"/>
  <c r="L1368" i="26"/>
  <c r="K1368" i="26"/>
  <c r="L1367" i="26"/>
  <c r="K1367" i="26"/>
  <c r="L1366" i="26"/>
  <c r="K1366" i="26"/>
  <c r="L1365" i="26"/>
  <c r="K1365" i="26"/>
  <c r="L1364" i="26"/>
  <c r="K1364" i="26"/>
  <c r="L1363" i="26"/>
  <c r="K1363" i="26"/>
  <c r="L1362" i="26"/>
  <c r="K1362" i="26"/>
  <c r="L1361" i="26"/>
  <c r="K1361" i="26"/>
  <c r="L1360" i="26"/>
  <c r="K1360" i="26"/>
  <c r="L1359" i="26"/>
  <c r="K1359" i="26"/>
  <c r="P1358" i="26"/>
  <c r="L1358" i="26"/>
  <c r="K1358" i="26"/>
  <c r="P1357" i="26"/>
  <c r="L1357" i="26"/>
  <c r="K1357" i="26"/>
  <c r="O1356" i="26" a="1"/>
  <c r="O1356" i="26" s="1"/>
  <c r="L1356" i="26"/>
  <c r="K1356" i="26"/>
  <c r="O1355" i="26" a="1"/>
  <c r="O1355" i="26" s="1"/>
  <c r="L1355" i="26"/>
  <c r="K1355" i="26"/>
  <c r="L1354" i="26"/>
  <c r="K1354" i="26"/>
  <c r="L1353" i="26"/>
  <c r="K1353" i="26"/>
  <c r="L1352" i="26"/>
  <c r="K1352" i="26"/>
  <c r="L1351" i="26"/>
  <c r="K1351" i="26"/>
  <c r="L1350" i="26"/>
  <c r="K1350" i="26"/>
  <c r="L1349" i="26"/>
  <c r="K1349" i="26"/>
  <c r="L1348" i="26"/>
  <c r="K1348" i="26"/>
  <c r="L1347" i="26"/>
  <c r="K1347" i="26"/>
  <c r="L1345" i="26"/>
  <c r="K1345" i="26"/>
  <c r="L1344" i="26"/>
  <c r="K1344" i="26"/>
  <c r="L1343" i="26"/>
  <c r="K1343" i="26"/>
  <c r="L1342" i="26"/>
  <c r="K1342" i="26"/>
  <c r="L1341" i="26"/>
  <c r="K1341" i="26"/>
  <c r="L1340" i="26"/>
  <c r="K1340" i="26"/>
  <c r="L1339" i="26"/>
  <c r="K1339" i="26"/>
  <c r="L1338" i="26"/>
  <c r="K1338" i="26"/>
  <c r="L1337" i="26"/>
  <c r="K1337" i="26"/>
  <c r="L1336" i="26"/>
  <c r="K1336" i="26"/>
  <c r="P1335" i="26"/>
  <c r="L1335" i="26"/>
  <c r="K1335" i="26"/>
  <c r="P1334" i="26"/>
  <c r="L1334" i="26"/>
  <c r="K1334" i="26"/>
  <c r="O1333" i="26" a="1"/>
  <c r="O1333" i="26" s="1"/>
  <c r="L1333" i="26"/>
  <c r="K1333" i="26"/>
  <c r="O1332" i="26" a="1"/>
  <c r="O1332" i="26" s="1"/>
  <c r="L1332" i="26"/>
  <c r="K1332" i="26"/>
  <c r="L1331" i="26"/>
  <c r="K1331" i="26"/>
  <c r="L1330" i="26"/>
  <c r="K1330" i="26"/>
  <c r="L1329" i="26"/>
  <c r="K1329" i="26"/>
  <c r="L1328" i="26"/>
  <c r="K1328" i="26"/>
  <c r="L1327" i="26"/>
  <c r="K1327" i="26"/>
  <c r="L1326" i="26"/>
  <c r="K1326" i="26"/>
  <c r="L1325" i="26"/>
  <c r="K1325" i="26"/>
  <c r="L1324" i="26"/>
  <c r="K1324" i="26"/>
  <c r="L1322" i="26"/>
  <c r="K1322" i="26"/>
  <c r="L1321" i="26"/>
  <c r="K1321" i="26"/>
  <c r="L1320" i="26"/>
  <c r="K1320" i="26"/>
  <c r="L1319" i="26"/>
  <c r="K1319" i="26"/>
  <c r="L1318" i="26"/>
  <c r="K1318" i="26"/>
  <c r="L1317" i="26"/>
  <c r="K1317" i="26"/>
  <c r="L1316" i="26"/>
  <c r="K1316" i="26"/>
  <c r="L1315" i="26"/>
  <c r="K1315" i="26"/>
  <c r="L1314" i="26"/>
  <c r="K1314" i="26"/>
  <c r="L1313" i="26"/>
  <c r="K1313" i="26"/>
  <c r="P1312" i="26"/>
  <c r="L1312" i="26"/>
  <c r="K1312" i="26"/>
  <c r="P1311" i="26"/>
  <c r="L1311" i="26"/>
  <c r="K1311" i="26"/>
  <c r="O1310" i="26" a="1"/>
  <c r="O1310" i="26" s="1"/>
  <c r="L1310" i="26"/>
  <c r="K1310" i="26"/>
  <c r="O1309" i="26" a="1"/>
  <c r="O1309" i="26" s="1"/>
  <c r="L1309" i="26"/>
  <c r="K1309" i="26"/>
  <c r="L1308" i="26"/>
  <c r="K1308" i="26"/>
  <c r="L1307" i="26"/>
  <c r="K1307" i="26"/>
  <c r="L1306" i="26"/>
  <c r="K1306" i="26"/>
  <c r="L1305" i="26"/>
  <c r="K1305" i="26"/>
  <c r="L1304" i="26"/>
  <c r="K1304" i="26"/>
  <c r="L1303" i="26"/>
  <c r="K1303" i="26"/>
  <c r="L1302" i="26"/>
  <c r="K1302" i="26"/>
  <c r="L1301" i="26"/>
  <c r="K1301" i="26"/>
  <c r="L1299" i="26"/>
  <c r="K1299" i="26"/>
  <c r="L1298" i="26"/>
  <c r="K1298" i="26"/>
  <c r="L1297" i="26"/>
  <c r="K1297" i="26"/>
  <c r="L1296" i="26"/>
  <c r="K1296" i="26"/>
  <c r="L1295" i="26"/>
  <c r="K1295" i="26"/>
  <c r="L1294" i="26"/>
  <c r="K1294" i="26"/>
  <c r="L1293" i="26"/>
  <c r="K1293" i="26"/>
  <c r="L1292" i="26"/>
  <c r="K1292" i="26"/>
  <c r="L1291" i="26"/>
  <c r="K1291" i="26"/>
  <c r="L1290" i="26"/>
  <c r="K1290" i="26"/>
  <c r="P1289" i="26"/>
  <c r="L1289" i="26"/>
  <c r="K1289" i="26"/>
  <c r="P1288" i="26"/>
  <c r="L1288" i="26"/>
  <c r="K1288" i="26"/>
  <c r="O1287" i="26" a="1"/>
  <c r="O1287" i="26" s="1"/>
  <c r="L1287" i="26"/>
  <c r="K1287" i="26"/>
  <c r="O1286" i="26" a="1"/>
  <c r="O1286" i="26" s="1"/>
  <c r="L1286" i="26"/>
  <c r="K1286" i="26"/>
  <c r="L1285" i="26"/>
  <c r="K1285" i="26"/>
  <c r="L1284" i="26"/>
  <c r="K1284" i="26"/>
  <c r="L1283" i="26"/>
  <c r="K1283" i="26"/>
  <c r="L1282" i="26"/>
  <c r="K1282" i="26"/>
  <c r="L1281" i="26"/>
  <c r="K1281" i="26"/>
  <c r="L1280" i="26"/>
  <c r="K1280" i="26"/>
  <c r="L1279" i="26"/>
  <c r="K1279" i="26"/>
  <c r="L1278" i="26"/>
  <c r="K1278" i="26"/>
  <c r="L1276" i="26"/>
  <c r="K1276" i="26"/>
  <c r="L1275" i="26"/>
  <c r="K1275" i="26"/>
  <c r="L1274" i="26"/>
  <c r="K1274" i="26"/>
  <c r="L1273" i="26"/>
  <c r="K1273" i="26"/>
  <c r="L1272" i="26"/>
  <c r="K1272" i="26"/>
  <c r="L1271" i="26"/>
  <c r="K1271" i="26"/>
  <c r="L1270" i="26"/>
  <c r="K1270" i="26"/>
  <c r="L1269" i="26"/>
  <c r="K1269" i="26"/>
  <c r="L1268" i="26"/>
  <c r="K1268" i="26"/>
  <c r="L1267" i="26"/>
  <c r="K1267" i="26"/>
  <c r="P1266" i="26"/>
  <c r="L1266" i="26"/>
  <c r="K1266" i="26"/>
  <c r="P1265" i="26"/>
  <c r="L1265" i="26"/>
  <c r="K1265" i="26"/>
  <c r="O1264" i="26" a="1"/>
  <c r="O1264" i="26" s="1"/>
  <c r="L1264" i="26"/>
  <c r="K1264" i="26"/>
  <c r="O1263" i="26" a="1"/>
  <c r="O1263" i="26" s="1"/>
  <c r="L1263" i="26"/>
  <c r="K1263" i="26"/>
  <c r="L1262" i="26"/>
  <c r="K1262" i="26"/>
  <c r="L1261" i="26"/>
  <c r="K1261" i="26"/>
  <c r="L1260" i="26"/>
  <c r="K1260" i="26"/>
  <c r="L1259" i="26"/>
  <c r="K1259" i="26"/>
  <c r="L1258" i="26"/>
  <c r="K1258" i="26"/>
  <c r="L1257" i="26"/>
  <c r="K1257" i="26"/>
  <c r="L1256" i="26"/>
  <c r="K1256" i="26"/>
  <c r="L1255" i="26"/>
  <c r="K1255" i="26"/>
  <c r="L1253" i="26"/>
  <c r="K1253" i="26"/>
  <c r="L1252" i="26"/>
  <c r="K1252" i="26"/>
  <c r="L1251" i="26"/>
  <c r="K1251" i="26"/>
  <c r="L1250" i="26"/>
  <c r="K1250" i="26"/>
  <c r="L1249" i="26"/>
  <c r="K1249" i="26"/>
  <c r="L1248" i="26"/>
  <c r="K1248" i="26"/>
  <c r="L1247" i="26"/>
  <c r="K1247" i="26"/>
  <c r="L1246" i="26"/>
  <c r="K1246" i="26"/>
  <c r="L1245" i="26"/>
  <c r="K1245" i="26"/>
  <c r="L1244" i="26"/>
  <c r="K1244" i="26"/>
  <c r="P1243" i="26"/>
  <c r="L1243" i="26"/>
  <c r="K1243" i="26"/>
  <c r="P1242" i="26"/>
  <c r="L1242" i="26"/>
  <c r="K1242" i="26"/>
  <c r="O1241" i="26" a="1"/>
  <c r="O1241" i="26" s="1"/>
  <c r="L1241" i="26"/>
  <c r="K1241" i="26"/>
  <c r="O1240" i="26" a="1"/>
  <c r="O1240" i="26" s="1"/>
  <c r="L1240" i="26"/>
  <c r="K1240" i="26"/>
  <c r="L1239" i="26"/>
  <c r="K1239" i="26"/>
  <c r="L1238" i="26"/>
  <c r="K1238" i="26"/>
  <c r="L1237" i="26"/>
  <c r="K1237" i="26"/>
  <c r="L1236" i="26"/>
  <c r="K1236" i="26"/>
  <c r="L1235" i="26"/>
  <c r="K1235" i="26"/>
  <c r="L1234" i="26"/>
  <c r="K1234" i="26"/>
  <c r="L1233" i="26"/>
  <c r="K1233" i="26"/>
  <c r="L1232" i="26"/>
  <c r="K1232" i="26"/>
  <c r="L1230" i="26"/>
  <c r="K1230" i="26"/>
  <c r="L1229" i="26"/>
  <c r="K1229" i="26"/>
  <c r="L1228" i="26"/>
  <c r="K1228" i="26"/>
  <c r="L1227" i="26"/>
  <c r="K1227" i="26"/>
  <c r="L1226" i="26"/>
  <c r="K1226" i="26"/>
  <c r="L1225" i="26"/>
  <c r="K1225" i="26"/>
  <c r="L1224" i="26"/>
  <c r="K1224" i="26"/>
  <c r="L1223" i="26"/>
  <c r="K1223" i="26"/>
  <c r="L1222" i="26"/>
  <c r="K1222" i="26"/>
  <c r="L1221" i="26"/>
  <c r="K1221" i="26"/>
  <c r="P1220" i="26"/>
  <c r="L1220" i="26"/>
  <c r="K1220" i="26"/>
  <c r="P1219" i="26"/>
  <c r="L1219" i="26"/>
  <c r="K1219" i="26"/>
  <c r="O1218" i="26" a="1"/>
  <c r="O1218" i="26" s="1"/>
  <c r="L1218" i="26"/>
  <c r="K1218" i="26"/>
  <c r="O1217" i="26" a="1"/>
  <c r="O1217" i="26" s="1"/>
  <c r="L1217" i="26"/>
  <c r="K1217" i="26"/>
  <c r="L1216" i="26"/>
  <c r="K1216" i="26"/>
  <c r="L1215" i="26"/>
  <c r="K1215" i="26"/>
  <c r="L1214" i="26"/>
  <c r="K1214" i="26"/>
  <c r="L1213" i="26"/>
  <c r="K1213" i="26"/>
  <c r="L1212" i="26"/>
  <c r="K1212" i="26"/>
  <c r="L1211" i="26"/>
  <c r="K1211" i="26"/>
  <c r="L1210" i="26"/>
  <c r="K1210" i="26"/>
  <c r="L1209" i="26"/>
  <c r="K1209" i="26"/>
  <c r="L1207" i="26"/>
  <c r="K1207" i="26"/>
  <c r="L1206" i="26"/>
  <c r="K1206" i="26"/>
  <c r="L1205" i="26"/>
  <c r="K1205" i="26"/>
  <c r="L1204" i="26"/>
  <c r="K1204" i="26"/>
  <c r="L1203" i="26"/>
  <c r="K1203" i="26"/>
  <c r="L1202" i="26"/>
  <c r="K1202" i="26"/>
  <c r="L1201" i="26"/>
  <c r="K1201" i="26"/>
  <c r="L1200" i="26"/>
  <c r="K1200" i="26"/>
  <c r="L1199" i="26"/>
  <c r="K1199" i="26"/>
  <c r="L1198" i="26"/>
  <c r="K1198" i="26"/>
  <c r="P1197" i="26"/>
  <c r="L1197" i="26"/>
  <c r="K1197" i="26"/>
  <c r="P1196" i="26"/>
  <c r="L1196" i="26"/>
  <c r="K1196" i="26"/>
  <c r="O1195" i="26" a="1"/>
  <c r="O1195" i="26" s="1"/>
  <c r="L1195" i="26"/>
  <c r="K1195" i="26"/>
  <c r="O1194" i="26" a="1"/>
  <c r="O1194" i="26" s="1"/>
  <c r="L1194" i="26"/>
  <c r="K1194" i="26"/>
  <c r="L1193" i="26"/>
  <c r="K1193" i="26"/>
  <c r="L1192" i="26"/>
  <c r="K1192" i="26"/>
  <c r="L1191" i="26"/>
  <c r="K1191" i="26"/>
  <c r="L1190" i="26"/>
  <c r="K1190" i="26"/>
  <c r="L1189" i="26"/>
  <c r="K1189" i="26"/>
  <c r="L1188" i="26"/>
  <c r="K1188" i="26"/>
  <c r="L1187" i="26"/>
  <c r="K1187" i="26"/>
  <c r="L1186" i="26"/>
  <c r="K1186" i="26"/>
  <c r="L1184" i="26"/>
  <c r="K1184" i="26"/>
  <c r="L1183" i="26"/>
  <c r="K1183" i="26"/>
  <c r="L1182" i="26"/>
  <c r="K1182" i="26"/>
  <c r="L1181" i="26"/>
  <c r="K1181" i="26"/>
  <c r="L1180" i="26"/>
  <c r="K1180" i="26"/>
  <c r="L1179" i="26"/>
  <c r="K1179" i="26"/>
  <c r="L1178" i="26"/>
  <c r="K1178" i="26"/>
  <c r="L1177" i="26"/>
  <c r="K1177" i="26"/>
  <c r="L1176" i="26"/>
  <c r="K1176" i="26"/>
  <c r="L1175" i="26"/>
  <c r="K1175" i="26"/>
  <c r="P1174" i="26"/>
  <c r="L1174" i="26"/>
  <c r="K1174" i="26"/>
  <c r="P1173" i="26"/>
  <c r="L1173" i="26"/>
  <c r="K1173" i="26"/>
  <c r="O1172" i="26" a="1"/>
  <c r="O1172" i="26" s="1"/>
  <c r="L1172" i="26"/>
  <c r="K1172" i="26"/>
  <c r="O1171" i="26" a="1"/>
  <c r="O1171" i="26" s="1"/>
  <c r="L1171" i="26"/>
  <c r="K1171" i="26"/>
  <c r="L1170" i="26"/>
  <c r="K1170" i="26"/>
  <c r="L1169" i="26"/>
  <c r="K1169" i="26"/>
  <c r="L1168" i="26"/>
  <c r="K1168" i="26"/>
  <c r="L1167" i="26"/>
  <c r="K1167" i="26"/>
  <c r="L1166" i="26"/>
  <c r="K1166" i="26"/>
  <c r="L1165" i="26"/>
  <c r="K1165" i="26"/>
  <c r="L1164" i="26"/>
  <c r="K1164" i="26"/>
  <c r="L1163" i="26"/>
  <c r="K1163" i="26"/>
  <c r="L1161" i="26"/>
  <c r="K1161" i="26"/>
  <c r="L1160" i="26"/>
  <c r="K1160" i="26"/>
  <c r="L1159" i="26"/>
  <c r="K1159" i="26"/>
  <c r="L1158" i="26"/>
  <c r="K1158" i="26"/>
  <c r="L1157" i="26"/>
  <c r="K1157" i="26"/>
  <c r="L1156" i="26"/>
  <c r="K1156" i="26"/>
  <c r="L1155" i="26"/>
  <c r="K1155" i="26"/>
  <c r="L1154" i="26"/>
  <c r="K1154" i="26"/>
  <c r="L1153" i="26"/>
  <c r="K1153" i="26"/>
  <c r="L1152" i="26"/>
  <c r="K1152" i="26"/>
  <c r="P1151" i="26"/>
  <c r="L1151" i="26"/>
  <c r="K1151" i="26"/>
  <c r="P1150" i="26"/>
  <c r="L1150" i="26"/>
  <c r="K1150" i="26"/>
  <c r="O1149" i="26" a="1"/>
  <c r="O1149" i="26" s="1"/>
  <c r="L1149" i="26"/>
  <c r="K1149" i="26"/>
  <c r="O1148" i="26" a="1"/>
  <c r="O1148" i="26" s="1"/>
  <c r="L1148" i="26"/>
  <c r="K1148" i="26"/>
  <c r="L1147" i="26"/>
  <c r="K1147" i="26"/>
  <c r="L1146" i="26"/>
  <c r="K1146" i="26"/>
  <c r="L1145" i="26"/>
  <c r="K1145" i="26"/>
  <c r="L1144" i="26"/>
  <c r="K1144" i="26"/>
  <c r="L1143" i="26"/>
  <c r="K1143" i="26"/>
  <c r="L1142" i="26"/>
  <c r="K1142" i="26"/>
  <c r="L1141" i="26"/>
  <c r="K1141" i="26"/>
  <c r="L1140" i="26"/>
  <c r="K1140" i="26"/>
  <c r="L1138" i="26"/>
  <c r="K1138" i="26"/>
  <c r="L1137" i="26"/>
  <c r="K1137" i="26"/>
  <c r="L1136" i="26"/>
  <c r="K1136" i="26"/>
  <c r="L1135" i="26"/>
  <c r="K1135" i="26"/>
  <c r="L1134" i="26"/>
  <c r="K1134" i="26"/>
  <c r="L1133" i="26"/>
  <c r="K1133" i="26"/>
  <c r="L1132" i="26"/>
  <c r="K1132" i="26"/>
  <c r="L1131" i="26"/>
  <c r="K1131" i="26"/>
  <c r="L1130" i="26"/>
  <c r="K1130" i="26"/>
  <c r="L1129" i="26"/>
  <c r="K1129" i="26"/>
  <c r="P1128" i="26"/>
  <c r="L1128" i="26"/>
  <c r="K1128" i="26"/>
  <c r="P1127" i="26"/>
  <c r="L1127" i="26"/>
  <c r="K1127" i="26"/>
  <c r="O1126" i="26" a="1"/>
  <c r="O1126" i="26" s="1"/>
  <c r="L1126" i="26"/>
  <c r="K1126" i="26"/>
  <c r="O1125" i="26" a="1"/>
  <c r="O1125" i="26" s="1"/>
  <c r="L1125" i="26"/>
  <c r="K1125" i="26"/>
  <c r="L1124" i="26"/>
  <c r="K1124" i="26"/>
  <c r="L1123" i="26"/>
  <c r="K1123" i="26"/>
  <c r="L1122" i="26"/>
  <c r="K1122" i="26"/>
  <c r="L1121" i="26"/>
  <c r="K1121" i="26"/>
  <c r="L1120" i="26"/>
  <c r="K1120" i="26"/>
  <c r="L1119" i="26"/>
  <c r="K1119" i="26"/>
  <c r="L1118" i="26"/>
  <c r="K1118" i="26"/>
  <c r="L1117" i="26"/>
  <c r="K1117" i="26"/>
  <c r="L1115" i="26"/>
  <c r="K1115" i="26"/>
  <c r="L1114" i="26"/>
  <c r="K1114" i="26"/>
  <c r="L1113" i="26"/>
  <c r="K1113" i="26"/>
  <c r="L1112" i="26"/>
  <c r="K1112" i="26"/>
  <c r="L1111" i="26"/>
  <c r="K1111" i="26"/>
  <c r="L1110" i="26"/>
  <c r="K1110" i="26"/>
  <c r="L1109" i="26"/>
  <c r="K1109" i="26"/>
  <c r="L1108" i="26"/>
  <c r="K1108" i="26"/>
  <c r="L1107" i="26"/>
  <c r="K1107" i="26"/>
  <c r="L1106" i="26"/>
  <c r="K1106" i="26"/>
  <c r="P1105" i="26"/>
  <c r="L1105" i="26"/>
  <c r="K1105" i="26"/>
  <c r="P1104" i="26"/>
  <c r="L1104" i="26"/>
  <c r="K1104" i="26"/>
  <c r="O1103" i="26" a="1"/>
  <c r="O1103" i="26" s="1"/>
  <c r="L1103" i="26"/>
  <c r="K1103" i="26"/>
  <c r="O1102" i="26" a="1"/>
  <c r="O1102" i="26" s="1"/>
  <c r="L1102" i="26"/>
  <c r="K1102" i="26"/>
  <c r="L1101" i="26"/>
  <c r="K1101" i="26"/>
  <c r="L1100" i="26"/>
  <c r="K1100" i="26"/>
  <c r="L1099" i="26"/>
  <c r="K1099" i="26"/>
  <c r="L1098" i="26"/>
  <c r="K1098" i="26"/>
  <c r="L1097" i="26"/>
  <c r="K1097" i="26"/>
  <c r="L1096" i="26"/>
  <c r="K1096" i="26"/>
  <c r="L1095" i="26"/>
  <c r="K1095" i="26"/>
  <c r="L1094" i="26"/>
  <c r="K1094" i="26"/>
  <c r="L1092" i="26"/>
  <c r="K1092" i="26"/>
  <c r="L1091" i="26"/>
  <c r="K1091" i="26"/>
  <c r="L1090" i="26"/>
  <c r="K1090" i="26"/>
  <c r="L1089" i="26"/>
  <c r="K1089" i="26"/>
  <c r="L1088" i="26"/>
  <c r="K1088" i="26"/>
  <c r="L1087" i="26"/>
  <c r="K1087" i="26"/>
  <c r="L1086" i="26"/>
  <c r="K1086" i="26"/>
  <c r="L1085" i="26"/>
  <c r="K1085" i="26"/>
  <c r="L1084" i="26"/>
  <c r="K1084" i="26"/>
  <c r="L1083" i="26"/>
  <c r="K1083" i="26"/>
  <c r="P1082" i="26"/>
  <c r="L1082" i="26"/>
  <c r="K1082" i="26"/>
  <c r="P1081" i="26"/>
  <c r="L1081" i="26"/>
  <c r="K1081" i="26"/>
  <c r="O1080" i="26" a="1"/>
  <c r="O1080" i="26" s="1"/>
  <c r="L1080" i="26"/>
  <c r="K1080" i="26"/>
  <c r="O1079" i="26" a="1"/>
  <c r="O1079" i="26" s="1"/>
  <c r="L1079" i="26"/>
  <c r="K1079" i="26"/>
  <c r="L1078" i="26"/>
  <c r="K1078" i="26"/>
  <c r="L1077" i="26"/>
  <c r="K1077" i="26"/>
  <c r="L1076" i="26"/>
  <c r="K1076" i="26"/>
  <c r="L1075" i="26"/>
  <c r="K1075" i="26"/>
  <c r="L1074" i="26"/>
  <c r="K1074" i="26"/>
  <c r="L1073" i="26"/>
  <c r="K1073" i="26"/>
  <c r="L1072" i="26"/>
  <c r="K1072" i="26"/>
  <c r="L1071" i="26"/>
  <c r="K1071" i="26"/>
  <c r="L1069" i="26"/>
  <c r="K1069" i="26"/>
  <c r="L1068" i="26"/>
  <c r="K1068" i="26"/>
  <c r="L1067" i="26"/>
  <c r="K1067" i="26"/>
  <c r="L1066" i="26"/>
  <c r="K1066" i="26"/>
  <c r="L1065" i="26"/>
  <c r="K1065" i="26"/>
  <c r="L1064" i="26"/>
  <c r="K1064" i="26"/>
  <c r="L1063" i="26"/>
  <c r="K1063" i="26"/>
  <c r="L1062" i="26"/>
  <c r="K1062" i="26"/>
  <c r="L1061" i="26"/>
  <c r="K1061" i="26"/>
  <c r="L1060" i="26"/>
  <c r="K1060" i="26"/>
  <c r="P1059" i="26"/>
  <c r="L1059" i="26"/>
  <c r="K1059" i="26"/>
  <c r="P1058" i="26"/>
  <c r="L1058" i="26"/>
  <c r="K1058" i="26"/>
  <c r="O1057" i="26" a="1"/>
  <c r="O1057" i="26" s="1"/>
  <c r="L1057" i="26"/>
  <c r="K1057" i="26"/>
  <c r="O1056" i="26" a="1"/>
  <c r="O1056" i="26" s="1"/>
  <c r="L1056" i="26"/>
  <c r="K1056" i="26"/>
  <c r="L1055" i="26"/>
  <c r="K1055" i="26"/>
  <c r="L1054" i="26"/>
  <c r="K1054" i="26"/>
  <c r="L1053" i="26"/>
  <c r="K1053" i="26"/>
  <c r="L1052" i="26"/>
  <c r="K1052" i="26"/>
  <c r="L1051" i="26"/>
  <c r="K1051" i="26"/>
  <c r="L1050" i="26"/>
  <c r="K1050" i="26"/>
  <c r="L1049" i="26"/>
  <c r="K1049" i="26"/>
  <c r="L1048" i="26"/>
  <c r="K1048" i="26"/>
  <c r="L1046" i="26"/>
  <c r="K1046" i="26"/>
  <c r="L1045" i="26"/>
  <c r="K1045" i="26"/>
  <c r="L1044" i="26"/>
  <c r="K1044" i="26"/>
  <c r="L1043" i="26"/>
  <c r="K1043" i="26"/>
  <c r="L1042" i="26"/>
  <c r="K1042" i="26"/>
  <c r="L1041" i="26"/>
  <c r="K1041" i="26"/>
  <c r="L1040" i="26"/>
  <c r="K1040" i="26"/>
  <c r="L1039" i="26"/>
  <c r="K1039" i="26"/>
  <c r="L1038" i="26"/>
  <c r="K1038" i="26"/>
  <c r="L1037" i="26"/>
  <c r="K1037" i="26"/>
  <c r="P1036" i="26"/>
  <c r="L1036" i="26"/>
  <c r="K1036" i="26"/>
  <c r="P1035" i="26"/>
  <c r="L1035" i="26"/>
  <c r="K1035" i="26"/>
  <c r="O1034" i="26" a="1"/>
  <c r="O1034" i="26" s="1"/>
  <c r="L1034" i="26"/>
  <c r="K1034" i="26"/>
  <c r="O1033" i="26" a="1"/>
  <c r="O1033" i="26" s="1"/>
  <c r="L1033" i="26"/>
  <c r="K1033" i="26"/>
  <c r="L1032" i="26"/>
  <c r="K1032" i="26"/>
  <c r="L1031" i="26"/>
  <c r="K1031" i="26"/>
  <c r="L1030" i="26"/>
  <c r="K1030" i="26"/>
  <c r="L1029" i="26"/>
  <c r="K1029" i="26"/>
  <c r="L1028" i="26"/>
  <c r="K1028" i="26"/>
  <c r="L1027" i="26"/>
  <c r="K1027" i="26"/>
  <c r="L1026" i="26"/>
  <c r="K1026" i="26"/>
  <c r="L1025" i="26"/>
  <c r="K1025" i="26"/>
  <c r="L1023" i="26"/>
  <c r="K1023" i="26"/>
  <c r="L1022" i="26"/>
  <c r="K1022" i="26"/>
  <c r="L1021" i="26"/>
  <c r="K1021" i="26"/>
  <c r="L1020" i="26"/>
  <c r="K1020" i="26"/>
  <c r="L1019" i="26"/>
  <c r="K1019" i="26"/>
  <c r="L1018" i="26"/>
  <c r="K1018" i="26"/>
  <c r="L1017" i="26"/>
  <c r="K1017" i="26"/>
  <c r="L1016" i="26"/>
  <c r="K1016" i="26"/>
  <c r="L1015" i="26"/>
  <c r="K1015" i="26"/>
  <c r="L1014" i="26"/>
  <c r="K1014" i="26"/>
  <c r="P1013" i="26"/>
  <c r="L1013" i="26"/>
  <c r="K1013" i="26"/>
  <c r="P1012" i="26"/>
  <c r="L1012" i="26"/>
  <c r="K1012" i="26"/>
  <c r="O1011" i="26" a="1"/>
  <c r="O1011" i="26" s="1"/>
  <c r="L1011" i="26"/>
  <c r="K1011" i="26"/>
  <c r="O1010" i="26" a="1"/>
  <c r="O1010" i="26" s="1"/>
  <c r="L1010" i="26"/>
  <c r="K1010" i="26"/>
  <c r="L1009" i="26"/>
  <c r="K1009" i="26"/>
  <c r="L1008" i="26"/>
  <c r="K1008" i="26"/>
  <c r="L1007" i="26"/>
  <c r="K1007" i="26"/>
  <c r="L1006" i="26"/>
  <c r="K1006" i="26"/>
  <c r="L1005" i="26"/>
  <c r="K1005" i="26"/>
  <c r="L1004" i="26"/>
  <c r="K1004" i="26"/>
  <c r="L1003" i="26"/>
  <c r="K1003" i="26"/>
  <c r="L1002" i="26"/>
  <c r="K1002" i="26"/>
  <c r="L1000" i="26"/>
  <c r="K1000" i="26"/>
  <c r="L999" i="26"/>
  <c r="K999" i="26"/>
  <c r="L998" i="26"/>
  <c r="K998" i="26"/>
  <c r="L997" i="26"/>
  <c r="K997" i="26"/>
  <c r="L996" i="26"/>
  <c r="K996" i="26"/>
  <c r="L995" i="26"/>
  <c r="K995" i="26"/>
  <c r="L994" i="26"/>
  <c r="K994" i="26"/>
  <c r="L993" i="26"/>
  <c r="K993" i="26"/>
  <c r="L992" i="26"/>
  <c r="K992" i="26"/>
  <c r="L991" i="26"/>
  <c r="K991" i="26"/>
  <c r="P990" i="26"/>
  <c r="L990" i="26"/>
  <c r="K990" i="26"/>
  <c r="P989" i="26"/>
  <c r="L989" i="26"/>
  <c r="K989" i="26"/>
  <c r="O988" i="26" a="1"/>
  <c r="O988" i="26" s="1"/>
  <c r="L988" i="26"/>
  <c r="K988" i="26"/>
  <c r="O987" i="26" a="1"/>
  <c r="O987" i="26" s="1"/>
  <c r="L987" i="26"/>
  <c r="K987" i="26"/>
  <c r="L986" i="26"/>
  <c r="K986" i="26"/>
  <c r="L985" i="26"/>
  <c r="K985" i="26"/>
  <c r="L984" i="26"/>
  <c r="K984" i="26"/>
  <c r="L983" i="26"/>
  <c r="K983" i="26"/>
  <c r="L982" i="26"/>
  <c r="K982" i="26"/>
  <c r="L981" i="26"/>
  <c r="K981" i="26"/>
  <c r="L980" i="26"/>
  <c r="K980" i="26"/>
  <c r="L979" i="26"/>
  <c r="K979" i="26"/>
  <c r="L977" i="26"/>
  <c r="K977" i="26"/>
  <c r="L976" i="26"/>
  <c r="K976" i="26"/>
  <c r="L975" i="26"/>
  <c r="K975" i="26"/>
  <c r="L974" i="26"/>
  <c r="K974" i="26"/>
  <c r="L973" i="26"/>
  <c r="K973" i="26"/>
  <c r="L972" i="26"/>
  <c r="K972" i="26"/>
  <c r="L971" i="26"/>
  <c r="K971" i="26"/>
  <c r="L970" i="26"/>
  <c r="K970" i="26"/>
  <c r="L969" i="26"/>
  <c r="K969" i="26"/>
  <c r="L968" i="26"/>
  <c r="K968" i="26"/>
  <c r="P967" i="26"/>
  <c r="L967" i="26"/>
  <c r="K967" i="26"/>
  <c r="P966" i="26"/>
  <c r="L966" i="26"/>
  <c r="K966" i="26"/>
  <c r="O965" i="26" a="1"/>
  <c r="O965" i="26" s="1"/>
  <c r="L965" i="26"/>
  <c r="K965" i="26"/>
  <c r="O964" i="26" a="1"/>
  <c r="O964" i="26" s="1"/>
  <c r="L964" i="26"/>
  <c r="K964" i="26"/>
  <c r="L963" i="26"/>
  <c r="K963" i="26"/>
  <c r="L962" i="26"/>
  <c r="K962" i="26"/>
  <c r="L961" i="26"/>
  <c r="K961" i="26"/>
  <c r="L960" i="26"/>
  <c r="K960" i="26"/>
  <c r="L959" i="26"/>
  <c r="K959" i="26"/>
  <c r="L958" i="26"/>
  <c r="K958" i="26"/>
  <c r="L957" i="26"/>
  <c r="K957" i="26"/>
  <c r="L956" i="26"/>
  <c r="K956" i="26"/>
  <c r="L954" i="26"/>
  <c r="K954" i="26"/>
  <c r="L953" i="26"/>
  <c r="K953" i="26"/>
  <c r="L952" i="26"/>
  <c r="K952" i="26"/>
  <c r="L951" i="26"/>
  <c r="K951" i="26"/>
  <c r="L950" i="26"/>
  <c r="K950" i="26"/>
  <c r="L949" i="26"/>
  <c r="K949" i="26"/>
  <c r="L948" i="26"/>
  <c r="K948" i="26"/>
  <c r="L947" i="26"/>
  <c r="K947" i="26"/>
  <c r="L946" i="26"/>
  <c r="K946" i="26"/>
  <c r="L945" i="26"/>
  <c r="K945" i="26"/>
  <c r="P944" i="26"/>
  <c r="L944" i="26"/>
  <c r="K944" i="26"/>
  <c r="P943" i="26"/>
  <c r="L943" i="26"/>
  <c r="K943" i="26"/>
  <c r="O942" i="26" a="1"/>
  <c r="O942" i="26" s="1"/>
  <c r="L942" i="26"/>
  <c r="K942" i="26"/>
  <c r="O941" i="26" a="1"/>
  <c r="O941" i="26" s="1"/>
  <c r="L941" i="26"/>
  <c r="K941" i="26"/>
  <c r="L940" i="26"/>
  <c r="K940" i="26"/>
  <c r="L939" i="26"/>
  <c r="K939" i="26"/>
  <c r="L938" i="26"/>
  <c r="K938" i="26"/>
  <c r="L937" i="26"/>
  <c r="K937" i="26"/>
  <c r="L936" i="26"/>
  <c r="K936" i="26"/>
  <c r="L935" i="26"/>
  <c r="K935" i="26"/>
  <c r="L934" i="26"/>
  <c r="K934" i="26"/>
  <c r="L933" i="26"/>
  <c r="K933" i="26"/>
  <c r="L931" i="26"/>
  <c r="K931" i="26"/>
  <c r="L930" i="26"/>
  <c r="K930" i="26"/>
  <c r="L929" i="26"/>
  <c r="K929" i="26"/>
  <c r="L928" i="26"/>
  <c r="K928" i="26"/>
  <c r="L927" i="26"/>
  <c r="K927" i="26"/>
  <c r="L926" i="26"/>
  <c r="K926" i="26"/>
  <c r="L925" i="26"/>
  <c r="K925" i="26"/>
  <c r="L924" i="26"/>
  <c r="K924" i="26"/>
  <c r="L923" i="26"/>
  <c r="K923" i="26"/>
  <c r="L922" i="26"/>
  <c r="K922" i="26"/>
  <c r="P921" i="26"/>
  <c r="L921" i="26"/>
  <c r="K921" i="26"/>
  <c r="P920" i="26"/>
  <c r="L920" i="26"/>
  <c r="K920" i="26"/>
  <c r="O919" i="26" a="1"/>
  <c r="O919" i="26" s="1"/>
  <c r="L919" i="26"/>
  <c r="K919" i="26"/>
  <c r="O918" i="26" a="1"/>
  <c r="O918" i="26" s="1"/>
  <c r="L918" i="26"/>
  <c r="K918" i="26"/>
  <c r="L917" i="26"/>
  <c r="K917" i="26"/>
  <c r="L916" i="26"/>
  <c r="K916" i="26"/>
  <c r="L915" i="26"/>
  <c r="K915" i="26"/>
  <c r="L914" i="26"/>
  <c r="K914" i="26"/>
  <c r="L913" i="26"/>
  <c r="K913" i="26"/>
  <c r="L912" i="26"/>
  <c r="K912" i="26"/>
  <c r="L911" i="26"/>
  <c r="K911" i="26"/>
  <c r="L910" i="26"/>
  <c r="K910" i="26"/>
  <c r="L908" i="26"/>
  <c r="K908" i="26"/>
  <c r="L907" i="26"/>
  <c r="K907" i="26"/>
  <c r="L906" i="26"/>
  <c r="K906" i="26"/>
  <c r="L905" i="26"/>
  <c r="K905" i="26"/>
  <c r="L904" i="26"/>
  <c r="K904" i="26"/>
  <c r="L903" i="26"/>
  <c r="K903" i="26"/>
  <c r="L902" i="26"/>
  <c r="K902" i="26"/>
  <c r="L901" i="26"/>
  <c r="K901" i="26"/>
  <c r="L900" i="26"/>
  <c r="K900" i="26"/>
  <c r="L899" i="26"/>
  <c r="K899" i="26"/>
  <c r="P898" i="26"/>
  <c r="L898" i="26"/>
  <c r="K898" i="26"/>
  <c r="P897" i="26"/>
  <c r="L897" i="26"/>
  <c r="K897" i="26"/>
  <c r="O896" i="26" a="1"/>
  <c r="O896" i="26" s="1"/>
  <c r="L896" i="26"/>
  <c r="K896" i="26"/>
  <c r="O895" i="26" a="1"/>
  <c r="O895" i="26" s="1"/>
  <c r="L895" i="26"/>
  <c r="K895" i="26"/>
  <c r="L894" i="26"/>
  <c r="K894" i="26"/>
  <c r="L893" i="26"/>
  <c r="K893" i="26"/>
  <c r="L892" i="26"/>
  <c r="K892" i="26"/>
  <c r="L891" i="26"/>
  <c r="K891" i="26"/>
  <c r="L890" i="26"/>
  <c r="K890" i="26"/>
  <c r="L889" i="26"/>
  <c r="K889" i="26"/>
  <c r="L888" i="26"/>
  <c r="K888" i="26"/>
  <c r="L887" i="26"/>
  <c r="K887" i="26"/>
  <c r="L885" i="26"/>
  <c r="K885" i="26"/>
  <c r="L884" i="26"/>
  <c r="K884" i="26"/>
  <c r="L883" i="26"/>
  <c r="K883" i="26"/>
  <c r="L882" i="26"/>
  <c r="K882" i="26"/>
  <c r="L881" i="26"/>
  <c r="K881" i="26"/>
  <c r="L880" i="26"/>
  <c r="K880" i="26"/>
  <c r="L879" i="26"/>
  <c r="K879" i="26"/>
  <c r="L878" i="26"/>
  <c r="K878" i="26"/>
  <c r="L877" i="26"/>
  <c r="K877" i="26"/>
  <c r="L876" i="26"/>
  <c r="K876" i="26"/>
  <c r="P875" i="26"/>
  <c r="L875" i="26"/>
  <c r="K875" i="26"/>
  <c r="P874" i="26"/>
  <c r="L874" i="26"/>
  <c r="K874" i="26"/>
  <c r="O873" i="26" a="1"/>
  <c r="O873" i="26" s="1"/>
  <c r="L873" i="26"/>
  <c r="K873" i="26"/>
  <c r="O872" i="26" a="1"/>
  <c r="O872" i="26" s="1"/>
  <c r="L872" i="26"/>
  <c r="K872" i="26"/>
  <c r="L871" i="26"/>
  <c r="K871" i="26"/>
  <c r="L870" i="26"/>
  <c r="K870" i="26"/>
  <c r="L869" i="26"/>
  <c r="K869" i="26"/>
  <c r="L868" i="26"/>
  <c r="K868" i="26"/>
  <c r="L867" i="26"/>
  <c r="K867" i="26"/>
  <c r="L866" i="26"/>
  <c r="K866" i="26"/>
  <c r="L865" i="26"/>
  <c r="K865" i="26"/>
  <c r="L864" i="26"/>
  <c r="K864" i="26"/>
  <c r="L862" i="26"/>
  <c r="K862" i="26"/>
  <c r="L861" i="26"/>
  <c r="K861" i="26"/>
  <c r="L860" i="26"/>
  <c r="K860" i="26"/>
  <c r="L859" i="26"/>
  <c r="K859" i="26"/>
  <c r="L858" i="26"/>
  <c r="K858" i="26"/>
  <c r="L857" i="26"/>
  <c r="K857" i="26"/>
  <c r="L856" i="26"/>
  <c r="K856" i="26"/>
  <c r="L855" i="26"/>
  <c r="K855" i="26"/>
  <c r="L854" i="26"/>
  <c r="K854" i="26"/>
  <c r="L853" i="26"/>
  <c r="K853" i="26"/>
  <c r="P852" i="26"/>
  <c r="L852" i="26"/>
  <c r="K852" i="26"/>
  <c r="P851" i="26"/>
  <c r="L851" i="26"/>
  <c r="K851" i="26"/>
  <c r="O850" i="26" a="1"/>
  <c r="O850" i="26" s="1"/>
  <c r="L850" i="26"/>
  <c r="K850" i="26"/>
  <c r="O849" i="26" a="1"/>
  <c r="O849" i="26" s="1"/>
  <c r="L849" i="26"/>
  <c r="K849" i="26"/>
  <c r="L848" i="26"/>
  <c r="K848" i="26"/>
  <c r="L847" i="26"/>
  <c r="K847" i="26"/>
  <c r="L846" i="26"/>
  <c r="K846" i="26"/>
  <c r="L845" i="26"/>
  <c r="K845" i="26"/>
  <c r="L844" i="26"/>
  <c r="K844" i="26"/>
  <c r="L843" i="26"/>
  <c r="K843" i="26"/>
  <c r="L842" i="26"/>
  <c r="K842" i="26"/>
  <c r="L841" i="26"/>
  <c r="K841" i="26"/>
  <c r="L839" i="26"/>
  <c r="K839" i="26"/>
  <c r="L838" i="26"/>
  <c r="K838" i="26"/>
  <c r="L837" i="26"/>
  <c r="K837" i="26"/>
  <c r="L836" i="26"/>
  <c r="K836" i="26"/>
  <c r="L835" i="26"/>
  <c r="K835" i="26"/>
  <c r="L834" i="26"/>
  <c r="K834" i="26"/>
  <c r="L833" i="26"/>
  <c r="K833" i="26"/>
  <c r="L832" i="26"/>
  <c r="K832" i="26"/>
  <c r="L831" i="26"/>
  <c r="K831" i="26"/>
  <c r="L830" i="26"/>
  <c r="K830" i="26"/>
  <c r="P829" i="26"/>
  <c r="L829" i="26"/>
  <c r="K829" i="26"/>
  <c r="P828" i="26"/>
  <c r="L828" i="26"/>
  <c r="K828" i="26"/>
  <c r="O827" i="26" a="1"/>
  <c r="O827" i="26" s="1"/>
  <c r="L827" i="26"/>
  <c r="K827" i="26"/>
  <c r="O826" i="26" a="1"/>
  <c r="O826" i="26" s="1"/>
  <c r="L826" i="26"/>
  <c r="K826" i="26"/>
  <c r="L825" i="26"/>
  <c r="K825" i="26"/>
  <c r="L824" i="26"/>
  <c r="K824" i="26"/>
  <c r="L823" i="26"/>
  <c r="K823" i="26"/>
  <c r="L822" i="26"/>
  <c r="K822" i="26"/>
  <c r="L821" i="26"/>
  <c r="K821" i="26"/>
  <c r="L820" i="26"/>
  <c r="K820" i="26"/>
  <c r="L819" i="26"/>
  <c r="K819" i="26"/>
  <c r="L818" i="26"/>
  <c r="K818" i="26"/>
  <c r="L816" i="26"/>
  <c r="K816" i="26"/>
  <c r="L815" i="26"/>
  <c r="K815" i="26"/>
  <c r="L814" i="26"/>
  <c r="K814" i="26"/>
  <c r="L813" i="26"/>
  <c r="K813" i="26"/>
  <c r="L812" i="26"/>
  <c r="K812" i="26"/>
  <c r="L811" i="26"/>
  <c r="K811" i="26"/>
  <c r="L810" i="26"/>
  <c r="K810" i="26"/>
  <c r="L809" i="26"/>
  <c r="K809" i="26"/>
  <c r="L808" i="26"/>
  <c r="K808" i="26"/>
  <c r="L807" i="26"/>
  <c r="K807" i="26"/>
  <c r="P806" i="26"/>
  <c r="L806" i="26"/>
  <c r="K806" i="26"/>
  <c r="P805" i="26"/>
  <c r="L805" i="26"/>
  <c r="K805" i="26"/>
  <c r="O804" i="26" a="1"/>
  <c r="O804" i="26" s="1"/>
  <c r="L804" i="26"/>
  <c r="K804" i="26"/>
  <c r="O803" i="26" a="1"/>
  <c r="O803" i="26" s="1"/>
  <c r="L803" i="26"/>
  <c r="K803" i="26"/>
  <c r="L802" i="26"/>
  <c r="K802" i="26"/>
  <c r="L801" i="26"/>
  <c r="K801" i="26"/>
  <c r="L800" i="26"/>
  <c r="K800" i="26"/>
  <c r="L799" i="26"/>
  <c r="K799" i="26"/>
  <c r="L798" i="26"/>
  <c r="K798" i="26"/>
  <c r="L797" i="26"/>
  <c r="K797" i="26"/>
  <c r="L796" i="26"/>
  <c r="K796" i="26"/>
  <c r="L795" i="26"/>
  <c r="K795" i="26"/>
  <c r="L793" i="26"/>
  <c r="K793" i="26"/>
  <c r="L792" i="26"/>
  <c r="K792" i="26"/>
  <c r="L791" i="26"/>
  <c r="K791" i="26"/>
  <c r="L790" i="26"/>
  <c r="K790" i="26"/>
  <c r="L789" i="26"/>
  <c r="K789" i="26"/>
  <c r="L788" i="26"/>
  <c r="K788" i="26"/>
  <c r="L787" i="26"/>
  <c r="K787" i="26"/>
  <c r="L786" i="26"/>
  <c r="K786" i="26"/>
  <c r="L785" i="26"/>
  <c r="K785" i="26"/>
  <c r="L784" i="26"/>
  <c r="K784" i="26"/>
  <c r="P783" i="26"/>
  <c r="L783" i="26"/>
  <c r="K783" i="26"/>
  <c r="P782" i="26"/>
  <c r="L782" i="26"/>
  <c r="K782" i="26"/>
  <c r="O781" i="26" a="1"/>
  <c r="O781" i="26" s="1"/>
  <c r="L781" i="26"/>
  <c r="K781" i="26"/>
  <c r="O780" i="26" a="1"/>
  <c r="O780" i="26" s="1"/>
  <c r="L780" i="26"/>
  <c r="K780" i="26"/>
  <c r="L779" i="26"/>
  <c r="K779" i="26"/>
  <c r="L778" i="26"/>
  <c r="K778" i="26"/>
  <c r="L777" i="26"/>
  <c r="K777" i="26"/>
  <c r="L776" i="26"/>
  <c r="K776" i="26"/>
  <c r="L775" i="26"/>
  <c r="K775" i="26"/>
  <c r="L774" i="26"/>
  <c r="K774" i="26"/>
  <c r="L773" i="26"/>
  <c r="K773" i="26"/>
  <c r="L772" i="26"/>
  <c r="K772" i="26"/>
  <c r="L770" i="26"/>
  <c r="K770" i="26"/>
  <c r="L769" i="26"/>
  <c r="K769" i="26"/>
  <c r="L768" i="26"/>
  <c r="K768" i="26"/>
  <c r="L767" i="26"/>
  <c r="K767" i="26"/>
  <c r="L766" i="26"/>
  <c r="K766" i="26"/>
  <c r="L765" i="26"/>
  <c r="K765" i="26"/>
  <c r="L764" i="26"/>
  <c r="K764" i="26"/>
  <c r="L763" i="26"/>
  <c r="K763" i="26"/>
  <c r="L762" i="26"/>
  <c r="K762" i="26"/>
  <c r="L761" i="26"/>
  <c r="K761" i="26"/>
  <c r="P760" i="26"/>
  <c r="L760" i="26"/>
  <c r="K760" i="26"/>
  <c r="P759" i="26"/>
  <c r="L759" i="26"/>
  <c r="K759" i="26"/>
  <c r="O758" i="26" a="1"/>
  <c r="O758" i="26" s="1"/>
  <c r="L758" i="26"/>
  <c r="K758" i="26"/>
  <c r="O757" i="26" a="1"/>
  <c r="O757" i="26" s="1"/>
  <c r="L757" i="26"/>
  <c r="K757" i="26"/>
  <c r="L756" i="26"/>
  <c r="K756" i="26"/>
  <c r="L755" i="26"/>
  <c r="K755" i="26"/>
  <c r="L754" i="26"/>
  <c r="K754" i="26"/>
  <c r="L753" i="26"/>
  <c r="K753" i="26"/>
  <c r="L752" i="26"/>
  <c r="K752" i="26"/>
  <c r="L751" i="26"/>
  <c r="K751" i="26"/>
  <c r="L750" i="26"/>
  <c r="K750" i="26"/>
  <c r="L749" i="26"/>
  <c r="K749" i="26"/>
  <c r="L747" i="26"/>
  <c r="K747" i="26"/>
  <c r="L746" i="26"/>
  <c r="K746" i="26"/>
  <c r="L745" i="26"/>
  <c r="K745" i="26"/>
  <c r="L744" i="26"/>
  <c r="K744" i="26"/>
  <c r="L743" i="26"/>
  <c r="K743" i="26"/>
  <c r="L742" i="26"/>
  <c r="K742" i="26"/>
  <c r="L741" i="26"/>
  <c r="K741" i="26"/>
  <c r="L740" i="26"/>
  <c r="K740" i="26"/>
  <c r="L739" i="26"/>
  <c r="K739" i="26"/>
  <c r="L738" i="26"/>
  <c r="K738" i="26"/>
  <c r="P737" i="26"/>
  <c r="L737" i="26"/>
  <c r="K737" i="26"/>
  <c r="P736" i="26"/>
  <c r="L736" i="26"/>
  <c r="K736" i="26"/>
  <c r="O735" i="26" a="1"/>
  <c r="O735" i="26" s="1"/>
  <c r="L735" i="26"/>
  <c r="K735" i="26"/>
  <c r="O734" i="26" a="1"/>
  <c r="O734" i="26" s="1"/>
  <c r="L734" i="26"/>
  <c r="K734" i="26"/>
  <c r="L733" i="26"/>
  <c r="K733" i="26"/>
  <c r="L732" i="26"/>
  <c r="K732" i="26"/>
  <c r="L731" i="26"/>
  <c r="K731" i="26"/>
  <c r="L730" i="26"/>
  <c r="K730" i="26"/>
  <c r="L729" i="26"/>
  <c r="K729" i="26"/>
  <c r="L728" i="26"/>
  <c r="K728" i="26"/>
  <c r="L727" i="26"/>
  <c r="K727" i="26"/>
  <c r="L726" i="26"/>
  <c r="K726" i="26"/>
  <c r="L724" i="26"/>
  <c r="K724" i="26"/>
  <c r="L723" i="26"/>
  <c r="K723" i="26"/>
  <c r="L722" i="26"/>
  <c r="K722" i="26"/>
  <c r="L721" i="26"/>
  <c r="K721" i="26"/>
  <c r="L720" i="26"/>
  <c r="K720" i="26"/>
  <c r="L719" i="26"/>
  <c r="K719" i="26"/>
  <c r="L718" i="26"/>
  <c r="K718" i="26"/>
  <c r="L717" i="26"/>
  <c r="K717" i="26"/>
  <c r="L716" i="26"/>
  <c r="K716" i="26"/>
  <c r="L715" i="26"/>
  <c r="K715" i="26"/>
  <c r="P714" i="26"/>
  <c r="L714" i="26"/>
  <c r="K714" i="26"/>
  <c r="P713" i="26"/>
  <c r="L713" i="26"/>
  <c r="K713" i="26"/>
  <c r="O712" i="26" a="1"/>
  <c r="O712" i="26" s="1"/>
  <c r="L712" i="26"/>
  <c r="K712" i="26"/>
  <c r="O711" i="26" a="1"/>
  <c r="O711" i="26" s="1"/>
  <c r="L711" i="26"/>
  <c r="K711" i="26"/>
  <c r="L710" i="26"/>
  <c r="K710" i="26"/>
  <c r="L709" i="26"/>
  <c r="K709" i="26"/>
  <c r="L708" i="26"/>
  <c r="K708" i="26"/>
  <c r="L707" i="26"/>
  <c r="K707" i="26"/>
  <c r="L706" i="26"/>
  <c r="K706" i="26"/>
  <c r="L705" i="26"/>
  <c r="K705" i="26"/>
  <c r="L704" i="26"/>
  <c r="K704" i="26"/>
  <c r="L703" i="26"/>
  <c r="K703" i="26"/>
  <c r="L701" i="26"/>
  <c r="K701" i="26"/>
  <c r="L700" i="26"/>
  <c r="K700" i="26"/>
  <c r="L699" i="26"/>
  <c r="K699" i="26"/>
  <c r="L698" i="26"/>
  <c r="K698" i="26"/>
  <c r="L697" i="26"/>
  <c r="K697" i="26"/>
  <c r="L696" i="26"/>
  <c r="K696" i="26"/>
  <c r="L695" i="26"/>
  <c r="K695" i="26"/>
  <c r="L694" i="26"/>
  <c r="K694" i="26"/>
  <c r="L693" i="26"/>
  <c r="K693" i="26"/>
  <c r="L692" i="26"/>
  <c r="K692" i="26"/>
  <c r="P691" i="26"/>
  <c r="L691" i="26"/>
  <c r="K691" i="26"/>
  <c r="P690" i="26"/>
  <c r="L690" i="26"/>
  <c r="K690" i="26"/>
  <c r="O689" i="26" a="1"/>
  <c r="O689" i="26" s="1"/>
  <c r="L689" i="26"/>
  <c r="K689" i="26"/>
  <c r="O688" i="26" a="1"/>
  <c r="O688" i="26" s="1"/>
  <c r="L688" i="26"/>
  <c r="K688" i="26"/>
  <c r="L687" i="26"/>
  <c r="K687" i="26"/>
  <c r="L686" i="26"/>
  <c r="K686" i="26"/>
  <c r="L685" i="26"/>
  <c r="K685" i="26"/>
  <c r="L684" i="26"/>
  <c r="K684" i="26"/>
  <c r="L683" i="26"/>
  <c r="K683" i="26"/>
  <c r="L682" i="26"/>
  <c r="K682" i="26"/>
  <c r="L681" i="26"/>
  <c r="K681" i="26"/>
  <c r="L680" i="26"/>
  <c r="K680" i="26"/>
  <c r="L678" i="26"/>
  <c r="K678" i="26"/>
  <c r="L677" i="26"/>
  <c r="K677" i="26"/>
  <c r="L676" i="26"/>
  <c r="K676" i="26"/>
  <c r="L675" i="26"/>
  <c r="K675" i="26"/>
  <c r="L674" i="26"/>
  <c r="K674" i="26"/>
  <c r="L673" i="26"/>
  <c r="K673" i="26"/>
  <c r="L672" i="26"/>
  <c r="K672" i="26"/>
  <c r="L671" i="26"/>
  <c r="K671" i="26"/>
  <c r="L670" i="26"/>
  <c r="K670" i="26"/>
  <c r="L669" i="26"/>
  <c r="K669" i="26"/>
  <c r="P668" i="26"/>
  <c r="L668" i="26"/>
  <c r="K668" i="26"/>
  <c r="P667" i="26"/>
  <c r="L667" i="26"/>
  <c r="K667" i="26"/>
  <c r="O666" i="26" a="1"/>
  <c r="O666" i="26" s="1"/>
  <c r="L666" i="26"/>
  <c r="K666" i="26"/>
  <c r="O665" i="26" a="1"/>
  <c r="O665" i="26" s="1"/>
  <c r="L665" i="26"/>
  <c r="K665" i="26"/>
  <c r="L664" i="26"/>
  <c r="K664" i="26"/>
  <c r="L663" i="26"/>
  <c r="K663" i="26"/>
  <c r="L662" i="26"/>
  <c r="K662" i="26"/>
  <c r="L661" i="26"/>
  <c r="K661" i="26"/>
  <c r="L660" i="26"/>
  <c r="K660" i="26"/>
  <c r="L659" i="26"/>
  <c r="K659" i="26"/>
  <c r="L658" i="26"/>
  <c r="K658" i="26"/>
  <c r="L657" i="26"/>
  <c r="K657" i="26"/>
  <c r="L655" i="26"/>
  <c r="K655" i="26"/>
  <c r="L654" i="26"/>
  <c r="K654" i="26"/>
  <c r="L653" i="26"/>
  <c r="K653" i="26"/>
  <c r="L652" i="26"/>
  <c r="K652" i="26"/>
  <c r="L651" i="26"/>
  <c r="K651" i="26"/>
  <c r="L650" i="26"/>
  <c r="K650" i="26"/>
  <c r="L649" i="26"/>
  <c r="K649" i="26"/>
  <c r="L648" i="26"/>
  <c r="K648" i="26"/>
  <c r="L647" i="26"/>
  <c r="K647" i="26"/>
  <c r="L646" i="26"/>
  <c r="K646" i="26"/>
  <c r="P645" i="26"/>
  <c r="L645" i="26"/>
  <c r="K645" i="26"/>
  <c r="P644" i="26"/>
  <c r="L644" i="26"/>
  <c r="K644" i="26"/>
  <c r="O643" i="26" a="1"/>
  <c r="O643" i="26" s="1"/>
  <c r="L643" i="26"/>
  <c r="K643" i="26"/>
  <c r="O642" i="26" a="1"/>
  <c r="O642" i="26" s="1"/>
  <c r="L642" i="26"/>
  <c r="K642" i="26"/>
  <c r="L641" i="26"/>
  <c r="K641" i="26"/>
  <c r="L640" i="26"/>
  <c r="K640" i="26"/>
  <c r="L639" i="26"/>
  <c r="K639" i="26"/>
  <c r="L638" i="26"/>
  <c r="K638" i="26"/>
  <c r="L637" i="26"/>
  <c r="K637" i="26"/>
  <c r="L636" i="26"/>
  <c r="K636" i="26"/>
  <c r="L635" i="26"/>
  <c r="K635" i="26"/>
  <c r="L634" i="26"/>
  <c r="K634" i="26"/>
  <c r="L632" i="26"/>
  <c r="K632" i="26"/>
  <c r="L631" i="26"/>
  <c r="K631" i="26"/>
  <c r="L630" i="26"/>
  <c r="K630" i="26"/>
  <c r="L629" i="26"/>
  <c r="K629" i="26"/>
  <c r="L628" i="26"/>
  <c r="K628" i="26"/>
  <c r="L627" i="26"/>
  <c r="K627" i="26"/>
  <c r="L626" i="26"/>
  <c r="K626" i="26"/>
  <c r="L625" i="26"/>
  <c r="K625" i="26"/>
  <c r="L624" i="26"/>
  <c r="K624" i="26"/>
  <c r="L623" i="26"/>
  <c r="K623" i="26"/>
  <c r="P622" i="26"/>
  <c r="L622" i="26"/>
  <c r="K622" i="26"/>
  <c r="P621" i="26"/>
  <c r="L621" i="26"/>
  <c r="K621" i="26"/>
  <c r="O620" i="26" a="1"/>
  <c r="O620" i="26" s="1"/>
  <c r="L620" i="26"/>
  <c r="K620" i="26"/>
  <c r="O619" i="26" a="1"/>
  <c r="O619" i="26" s="1"/>
  <c r="L619" i="26"/>
  <c r="K619" i="26"/>
  <c r="L618" i="26"/>
  <c r="K618" i="26"/>
  <c r="L617" i="26"/>
  <c r="K617" i="26"/>
  <c r="L616" i="26"/>
  <c r="K616" i="26"/>
  <c r="L615" i="26"/>
  <c r="K615" i="26"/>
  <c r="L614" i="26"/>
  <c r="K614" i="26"/>
  <c r="L613" i="26"/>
  <c r="K613" i="26"/>
  <c r="L612" i="26"/>
  <c r="K612" i="26"/>
  <c r="L611" i="26"/>
  <c r="K611" i="26"/>
  <c r="L609" i="26"/>
  <c r="K609" i="26"/>
  <c r="L608" i="26"/>
  <c r="K608" i="26"/>
  <c r="L607" i="26"/>
  <c r="K607" i="26"/>
  <c r="L606" i="26"/>
  <c r="K606" i="26"/>
  <c r="L605" i="26"/>
  <c r="K605" i="26"/>
  <c r="L604" i="26"/>
  <c r="K604" i="26"/>
  <c r="L603" i="26"/>
  <c r="K603" i="26"/>
  <c r="L602" i="26"/>
  <c r="K602" i="26"/>
  <c r="L601" i="26"/>
  <c r="K601" i="26"/>
  <c r="L600" i="26"/>
  <c r="K600" i="26"/>
  <c r="P599" i="26"/>
  <c r="L599" i="26"/>
  <c r="K599" i="26"/>
  <c r="P598" i="26"/>
  <c r="L598" i="26"/>
  <c r="K598" i="26"/>
  <c r="O597" i="26" a="1"/>
  <c r="O597" i="26" s="1"/>
  <c r="L597" i="26"/>
  <c r="K597" i="26"/>
  <c r="O596" i="26" a="1"/>
  <c r="O596" i="26" s="1"/>
  <c r="L596" i="26"/>
  <c r="K596" i="26"/>
  <c r="L595" i="26"/>
  <c r="K595" i="26"/>
  <c r="L594" i="26"/>
  <c r="K594" i="26"/>
  <c r="L593" i="26"/>
  <c r="K593" i="26"/>
  <c r="L592" i="26"/>
  <c r="K592" i="26"/>
  <c r="L591" i="26"/>
  <c r="K591" i="26"/>
  <c r="L590" i="26"/>
  <c r="K590" i="26"/>
  <c r="L589" i="26"/>
  <c r="K589" i="26"/>
  <c r="L588" i="26"/>
  <c r="K588" i="26"/>
  <c r="L586" i="26"/>
  <c r="K586" i="26"/>
  <c r="L585" i="26"/>
  <c r="K585" i="26"/>
  <c r="L584" i="26"/>
  <c r="K584" i="26"/>
  <c r="L583" i="26"/>
  <c r="K583" i="26"/>
  <c r="L582" i="26"/>
  <c r="K582" i="26"/>
  <c r="L581" i="26"/>
  <c r="K581" i="26"/>
  <c r="L580" i="26"/>
  <c r="K580" i="26"/>
  <c r="L579" i="26"/>
  <c r="K579" i="26"/>
  <c r="L578" i="26"/>
  <c r="K578" i="26"/>
  <c r="L577" i="26"/>
  <c r="K577" i="26"/>
  <c r="P576" i="26"/>
  <c r="L576" i="26"/>
  <c r="K576" i="26"/>
  <c r="P575" i="26"/>
  <c r="L575" i="26"/>
  <c r="K575" i="26"/>
  <c r="O574" i="26" a="1"/>
  <c r="O574" i="26" s="1"/>
  <c r="L574" i="26"/>
  <c r="K574" i="26"/>
  <c r="O573" i="26" a="1"/>
  <c r="O573" i="26" s="1"/>
  <c r="L573" i="26"/>
  <c r="K573" i="26"/>
  <c r="L572" i="26"/>
  <c r="K572" i="26"/>
  <c r="L571" i="26"/>
  <c r="K571" i="26"/>
  <c r="L570" i="26"/>
  <c r="K570" i="26"/>
  <c r="L569" i="26"/>
  <c r="K569" i="26"/>
  <c r="L568" i="26"/>
  <c r="K568" i="26"/>
  <c r="L567" i="26"/>
  <c r="K567" i="26"/>
  <c r="L566" i="26"/>
  <c r="K566" i="26"/>
  <c r="L565" i="26"/>
  <c r="K565" i="26"/>
  <c r="L563" i="26"/>
  <c r="K563" i="26"/>
  <c r="L562" i="26"/>
  <c r="K562" i="26"/>
  <c r="L561" i="26"/>
  <c r="K561" i="26"/>
  <c r="L560" i="26"/>
  <c r="K560" i="26"/>
  <c r="L559" i="26"/>
  <c r="K559" i="26"/>
  <c r="L558" i="26"/>
  <c r="K558" i="26"/>
  <c r="L557" i="26"/>
  <c r="K557" i="26"/>
  <c r="L556" i="26"/>
  <c r="K556" i="26"/>
  <c r="L555" i="26"/>
  <c r="K555" i="26"/>
  <c r="L554" i="26"/>
  <c r="K554" i="26"/>
  <c r="P553" i="26"/>
  <c r="L553" i="26"/>
  <c r="K553" i="26"/>
  <c r="P552" i="26"/>
  <c r="L552" i="26"/>
  <c r="K552" i="26"/>
  <c r="O551" i="26" a="1"/>
  <c r="O551" i="26" s="1"/>
  <c r="L551" i="26"/>
  <c r="K551" i="26"/>
  <c r="O550" i="26" a="1"/>
  <c r="O550" i="26" s="1"/>
  <c r="L550" i="26"/>
  <c r="K550" i="26"/>
  <c r="L549" i="26"/>
  <c r="K549" i="26"/>
  <c r="L548" i="26"/>
  <c r="K548" i="26"/>
  <c r="L547" i="26"/>
  <c r="K547" i="26"/>
  <c r="L546" i="26"/>
  <c r="K546" i="26"/>
  <c r="L545" i="26"/>
  <c r="K545" i="26"/>
  <c r="L544" i="26"/>
  <c r="K544" i="26"/>
  <c r="L543" i="26"/>
  <c r="K543" i="26"/>
  <c r="L542" i="26"/>
  <c r="K542" i="26"/>
  <c r="L540" i="26"/>
  <c r="K540" i="26"/>
  <c r="L539" i="26"/>
  <c r="K539" i="26"/>
  <c r="L538" i="26"/>
  <c r="K538" i="26"/>
  <c r="L537" i="26"/>
  <c r="K537" i="26"/>
  <c r="L536" i="26"/>
  <c r="K536" i="26"/>
  <c r="L535" i="26"/>
  <c r="K535" i="26"/>
  <c r="L534" i="26"/>
  <c r="K534" i="26"/>
  <c r="L533" i="26"/>
  <c r="K533" i="26"/>
  <c r="L532" i="26"/>
  <c r="K532" i="26"/>
  <c r="L531" i="26"/>
  <c r="K531" i="26"/>
  <c r="P530" i="26"/>
  <c r="L530" i="26"/>
  <c r="K530" i="26"/>
  <c r="P529" i="26"/>
  <c r="L529" i="26"/>
  <c r="K529" i="26"/>
  <c r="O528" i="26" a="1"/>
  <c r="O528" i="26" s="1"/>
  <c r="L528" i="26"/>
  <c r="K528" i="26"/>
  <c r="O527" i="26" a="1"/>
  <c r="O527" i="26" s="1"/>
  <c r="L527" i="26"/>
  <c r="K527" i="26"/>
  <c r="L526" i="26"/>
  <c r="K526" i="26"/>
  <c r="L525" i="26"/>
  <c r="K525" i="26"/>
  <c r="L524" i="26"/>
  <c r="K524" i="26"/>
  <c r="L523" i="26"/>
  <c r="K523" i="26"/>
  <c r="L522" i="26"/>
  <c r="K522" i="26"/>
  <c r="L521" i="26"/>
  <c r="K521" i="26"/>
  <c r="L520" i="26"/>
  <c r="K520" i="26"/>
  <c r="L519" i="26"/>
  <c r="K519" i="26"/>
  <c r="L517" i="26"/>
  <c r="K517" i="26"/>
  <c r="L516" i="26"/>
  <c r="K516" i="26"/>
  <c r="L515" i="26"/>
  <c r="K515" i="26"/>
  <c r="L514" i="26"/>
  <c r="K514" i="26"/>
  <c r="L513" i="26"/>
  <c r="K513" i="26"/>
  <c r="L512" i="26"/>
  <c r="K512" i="26"/>
  <c r="L511" i="26"/>
  <c r="K511" i="26"/>
  <c r="L510" i="26"/>
  <c r="K510" i="26"/>
  <c r="L509" i="26"/>
  <c r="K509" i="26"/>
  <c r="L508" i="26"/>
  <c r="K508" i="26"/>
  <c r="P507" i="26"/>
  <c r="L507" i="26"/>
  <c r="K507" i="26"/>
  <c r="P506" i="26"/>
  <c r="L506" i="26"/>
  <c r="K506" i="26"/>
  <c r="O505" i="26" a="1"/>
  <c r="O505" i="26" s="1"/>
  <c r="L505" i="26"/>
  <c r="K505" i="26"/>
  <c r="O504" i="26" a="1"/>
  <c r="O504" i="26" s="1"/>
  <c r="L504" i="26"/>
  <c r="K504" i="26"/>
  <c r="L503" i="26"/>
  <c r="K503" i="26"/>
  <c r="L502" i="26"/>
  <c r="K502" i="26"/>
  <c r="L501" i="26"/>
  <c r="K501" i="26"/>
  <c r="L500" i="26"/>
  <c r="K500" i="26"/>
  <c r="L499" i="26"/>
  <c r="K499" i="26"/>
  <c r="L498" i="26"/>
  <c r="K498" i="26"/>
  <c r="L497" i="26"/>
  <c r="K497" i="26"/>
  <c r="L496" i="26"/>
  <c r="K496" i="26"/>
  <c r="L494" i="26"/>
  <c r="K494" i="26"/>
  <c r="L493" i="26"/>
  <c r="K493" i="26"/>
  <c r="L492" i="26"/>
  <c r="K492" i="26"/>
  <c r="L491" i="26"/>
  <c r="K491" i="26"/>
  <c r="L490" i="26"/>
  <c r="K490" i="26"/>
  <c r="L489" i="26"/>
  <c r="K489" i="26"/>
  <c r="L488" i="26"/>
  <c r="K488" i="26"/>
  <c r="L487" i="26"/>
  <c r="K487" i="26"/>
  <c r="L486" i="26"/>
  <c r="K486" i="26"/>
  <c r="L485" i="26"/>
  <c r="K485" i="26"/>
  <c r="P484" i="26"/>
  <c r="L484" i="26"/>
  <c r="K484" i="26"/>
  <c r="P483" i="26"/>
  <c r="L483" i="26"/>
  <c r="K483" i="26"/>
  <c r="O482" i="26" a="1"/>
  <c r="O482" i="26" s="1"/>
  <c r="L482" i="26"/>
  <c r="K482" i="26"/>
  <c r="O481" i="26" a="1"/>
  <c r="O481" i="26" s="1"/>
  <c r="L481" i="26"/>
  <c r="K481" i="26"/>
  <c r="L480" i="26"/>
  <c r="K480" i="26"/>
  <c r="L479" i="26"/>
  <c r="K479" i="26"/>
  <c r="L478" i="26"/>
  <c r="K478" i="26"/>
  <c r="L477" i="26"/>
  <c r="K477" i="26"/>
  <c r="L476" i="26"/>
  <c r="K476" i="26"/>
  <c r="L475" i="26"/>
  <c r="K475" i="26"/>
  <c r="L474" i="26"/>
  <c r="K474" i="26"/>
  <c r="L473" i="26"/>
  <c r="K473" i="26"/>
  <c r="L471" i="26"/>
  <c r="K471" i="26"/>
  <c r="L470" i="26"/>
  <c r="K470" i="26"/>
  <c r="L469" i="26"/>
  <c r="K469" i="26"/>
  <c r="L468" i="26"/>
  <c r="K468" i="26"/>
  <c r="L467" i="26"/>
  <c r="K467" i="26"/>
  <c r="L466" i="26"/>
  <c r="K466" i="26"/>
  <c r="L465" i="26"/>
  <c r="K465" i="26"/>
  <c r="L464" i="26"/>
  <c r="K464" i="26"/>
  <c r="L463" i="26"/>
  <c r="K463" i="26"/>
  <c r="L462" i="26"/>
  <c r="K462" i="26"/>
  <c r="P461" i="26"/>
  <c r="L461" i="26"/>
  <c r="K461" i="26"/>
  <c r="P460" i="26"/>
  <c r="L460" i="26"/>
  <c r="K460" i="26"/>
  <c r="O459" i="26" a="1"/>
  <c r="O459" i="26" s="1"/>
  <c r="L459" i="26"/>
  <c r="K459" i="26"/>
  <c r="O458" i="26" a="1"/>
  <c r="O458" i="26" s="1"/>
  <c r="L458" i="26"/>
  <c r="K458" i="26"/>
  <c r="L457" i="26"/>
  <c r="K457" i="26"/>
  <c r="L456" i="26"/>
  <c r="K456" i="26"/>
  <c r="L455" i="26"/>
  <c r="K455" i="26"/>
  <c r="L454" i="26"/>
  <c r="K454" i="26"/>
  <c r="L453" i="26"/>
  <c r="K453" i="26"/>
  <c r="L452" i="26"/>
  <c r="K452" i="26"/>
  <c r="L451" i="26"/>
  <c r="K451" i="26"/>
  <c r="L450" i="26"/>
  <c r="K450" i="26"/>
  <c r="L448" i="26"/>
  <c r="K448" i="26"/>
  <c r="L447" i="26"/>
  <c r="K447" i="26"/>
  <c r="L446" i="26"/>
  <c r="K446" i="26"/>
  <c r="L445" i="26"/>
  <c r="K445" i="26"/>
  <c r="L444" i="26"/>
  <c r="K444" i="26"/>
  <c r="L443" i="26"/>
  <c r="K443" i="26"/>
  <c r="L442" i="26"/>
  <c r="K442" i="26"/>
  <c r="L441" i="26"/>
  <c r="K441" i="26"/>
  <c r="L440" i="26"/>
  <c r="K440" i="26"/>
  <c r="L439" i="26"/>
  <c r="K439" i="26"/>
  <c r="P438" i="26"/>
  <c r="L438" i="26"/>
  <c r="K438" i="26"/>
  <c r="P437" i="26"/>
  <c r="L437" i="26"/>
  <c r="K437" i="26"/>
  <c r="O436" i="26" a="1"/>
  <c r="O436" i="26" s="1"/>
  <c r="L436" i="26"/>
  <c r="K436" i="26"/>
  <c r="O435" i="26" a="1"/>
  <c r="O435" i="26" s="1"/>
  <c r="L435" i="26"/>
  <c r="K435" i="26"/>
  <c r="L434" i="26"/>
  <c r="K434" i="26"/>
  <c r="L433" i="26"/>
  <c r="K433" i="26"/>
  <c r="L432" i="26"/>
  <c r="K432" i="26"/>
  <c r="L431" i="26"/>
  <c r="K431" i="26"/>
  <c r="L430" i="26"/>
  <c r="K430" i="26"/>
  <c r="L429" i="26"/>
  <c r="K429" i="26"/>
  <c r="L428" i="26"/>
  <c r="K428" i="26"/>
  <c r="L427" i="26"/>
  <c r="K427" i="26"/>
  <c r="L425" i="26"/>
  <c r="K425" i="26"/>
  <c r="L424" i="26"/>
  <c r="K424" i="26"/>
  <c r="L423" i="26"/>
  <c r="K423" i="26"/>
  <c r="L422" i="26"/>
  <c r="K422" i="26"/>
  <c r="L421" i="26"/>
  <c r="K421" i="26"/>
  <c r="L420" i="26"/>
  <c r="K420" i="26"/>
  <c r="L419" i="26"/>
  <c r="K419" i="26"/>
  <c r="L418" i="26"/>
  <c r="K418" i="26"/>
  <c r="L417" i="26"/>
  <c r="K417" i="26"/>
  <c r="L416" i="26"/>
  <c r="K416" i="26"/>
  <c r="P415" i="26"/>
  <c r="L415" i="26"/>
  <c r="K415" i="26"/>
  <c r="P414" i="26"/>
  <c r="L414" i="26"/>
  <c r="K414" i="26"/>
  <c r="O413" i="26" a="1"/>
  <c r="O413" i="26" s="1"/>
  <c r="L413" i="26"/>
  <c r="K413" i="26"/>
  <c r="O412" i="26" a="1"/>
  <c r="O412" i="26" s="1"/>
  <c r="L412" i="26"/>
  <c r="K412" i="26"/>
  <c r="L411" i="26"/>
  <c r="K411" i="26"/>
  <c r="L410" i="26"/>
  <c r="K410" i="26"/>
  <c r="L409" i="26"/>
  <c r="K409" i="26"/>
  <c r="L408" i="26"/>
  <c r="K408" i="26"/>
  <c r="L407" i="26"/>
  <c r="K407" i="26"/>
  <c r="L406" i="26"/>
  <c r="K406" i="26"/>
  <c r="L405" i="26"/>
  <c r="K405" i="26"/>
  <c r="L404" i="26"/>
  <c r="K404" i="26"/>
  <c r="L402" i="26"/>
  <c r="K402" i="26"/>
  <c r="L401" i="26"/>
  <c r="K401" i="26"/>
  <c r="L400" i="26"/>
  <c r="K400" i="26"/>
  <c r="L399" i="26"/>
  <c r="K399" i="26"/>
  <c r="L398" i="26"/>
  <c r="K398" i="26"/>
  <c r="L397" i="26"/>
  <c r="K397" i="26"/>
  <c r="L396" i="26"/>
  <c r="K396" i="26"/>
  <c r="L395" i="26"/>
  <c r="K395" i="26"/>
  <c r="L394" i="26"/>
  <c r="K394" i="26"/>
  <c r="L393" i="26"/>
  <c r="K393" i="26"/>
  <c r="P392" i="26"/>
  <c r="L392" i="26"/>
  <c r="K392" i="26"/>
  <c r="P391" i="26"/>
  <c r="L391" i="26"/>
  <c r="K391" i="26"/>
  <c r="O390" i="26" a="1"/>
  <c r="O390" i="26" s="1"/>
  <c r="L390" i="26"/>
  <c r="K390" i="26"/>
  <c r="O389" i="26" a="1"/>
  <c r="O389" i="26" s="1"/>
  <c r="L389" i="26"/>
  <c r="K389" i="26"/>
  <c r="L388" i="26"/>
  <c r="K388" i="26"/>
  <c r="L387" i="26"/>
  <c r="K387" i="26"/>
  <c r="L386" i="26"/>
  <c r="K386" i="26"/>
  <c r="L385" i="26"/>
  <c r="K385" i="26"/>
  <c r="L384" i="26"/>
  <c r="K384" i="26"/>
  <c r="L383" i="26"/>
  <c r="K383" i="26"/>
  <c r="L382" i="26"/>
  <c r="K382" i="26"/>
  <c r="L381" i="26"/>
  <c r="K381" i="26"/>
  <c r="L379" i="26"/>
  <c r="K379" i="26"/>
  <c r="L378" i="26"/>
  <c r="K378" i="26"/>
  <c r="L377" i="26"/>
  <c r="K377" i="26"/>
  <c r="L376" i="26"/>
  <c r="K376" i="26"/>
  <c r="L375" i="26"/>
  <c r="K375" i="26"/>
  <c r="L374" i="26"/>
  <c r="K374" i="26"/>
  <c r="L373" i="26"/>
  <c r="K373" i="26"/>
  <c r="L372" i="26"/>
  <c r="K372" i="26"/>
  <c r="L371" i="26"/>
  <c r="K371" i="26"/>
  <c r="L370" i="26"/>
  <c r="K370" i="26"/>
  <c r="P369" i="26"/>
  <c r="L369" i="26"/>
  <c r="K369" i="26"/>
  <c r="P368" i="26"/>
  <c r="L368" i="26"/>
  <c r="K368" i="26"/>
  <c r="O367" i="26" a="1"/>
  <c r="O367" i="26" s="1"/>
  <c r="L367" i="26"/>
  <c r="K367" i="26"/>
  <c r="O366" i="26" a="1"/>
  <c r="O366" i="26" s="1"/>
  <c r="L366" i="26"/>
  <c r="K366" i="26"/>
  <c r="L365" i="26"/>
  <c r="K365" i="26"/>
  <c r="L364" i="26"/>
  <c r="K364" i="26"/>
  <c r="L363" i="26"/>
  <c r="K363" i="26"/>
  <c r="L362" i="26"/>
  <c r="K362" i="26"/>
  <c r="L361" i="26"/>
  <c r="K361" i="26"/>
  <c r="L360" i="26"/>
  <c r="K360" i="26"/>
  <c r="L359" i="26"/>
  <c r="K359" i="26"/>
  <c r="L358" i="26"/>
  <c r="K358" i="26"/>
  <c r="L356" i="26"/>
  <c r="K356" i="26"/>
  <c r="L355" i="26"/>
  <c r="K355" i="26"/>
  <c r="L354" i="26"/>
  <c r="K354" i="26"/>
  <c r="L353" i="26"/>
  <c r="K353" i="26"/>
  <c r="L352" i="26"/>
  <c r="K352" i="26"/>
  <c r="L351" i="26"/>
  <c r="K351" i="26"/>
  <c r="L350" i="26"/>
  <c r="K350" i="26"/>
  <c r="L349" i="26"/>
  <c r="K349" i="26"/>
  <c r="L348" i="26"/>
  <c r="K348" i="26"/>
  <c r="L347" i="26"/>
  <c r="K347" i="26"/>
  <c r="P346" i="26"/>
  <c r="L346" i="26"/>
  <c r="K346" i="26"/>
  <c r="P345" i="26"/>
  <c r="L345" i="26"/>
  <c r="K345" i="26"/>
  <c r="O344" i="26" a="1"/>
  <c r="O344" i="26" s="1"/>
  <c r="L344" i="26"/>
  <c r="K344" i="26"/>
  <c r="O343" i="26" a="1"/>
  <c r="O343" i="26" s="1"/>
  <c r="L343" i="26"/>
  <c r="K343" i="26"/>
  <c r="L342" i="26"/>
  <c r="K342" i="26"/>
  <c r="L341" i="26"/>
  <c r="K341" i="26"/>
  <c r="L340" i="26"/>
  <c r="K340" i="26"/>
  <c r="L339" i="26"/>
  <c r="K339" i="26"/>
  <c r="L338" i="26"/>
  <c r="K338" i="26"/>
  <c r="L337" i="26"/>
  <c r="K337" i="26"/>
  <c r="L336" i="26"/>
  <c r="K336" i="26"/>
  <c r="L335" i="26"/>
  <c r="K335" i="26"/>
  <c r="L333" i="26"/>
  <c r="K333" i="26"/>
  <c r="L332" i="26"/>
  <c r="K332" i="26"/>
  <c r="L331" i="26"/>
  <c r="K331" i="26"/>
  <c r="L330" i="26"/>
  <c r="K330" i="26"/>
  <c r="L329" i="26"/>
  <c r="K329" i="26"/>
  <c r="L328" i="26"/>
  <c r="K328" i="26"/>
  <c r="L327" i="26"/>
  <c r="K327" i="26"/>
  <c r="L326" i="26"/>
  <c r="K326" i="26"/>
  <c r="L325" i="26"/>
  <c r="K325" i="26"/>
  <c r="L324" i="26"/>
  <c r="K324" i="26"/>
  <c r="P323" i="26"/>
  <c r="L323" i="26"/>
  <c r="K323" i="26"/>
  <c r="P322" i="26"/>
  <c r="L322" i="26"/>
  <c r="K322" i="26"/>
  <c r="O321" i="26" a="1"/>
  <c r="O321" i="26" s="1"/>
  <c r="L321" i="26"/>
  <c r="K321" i="26"/>
  <c r="O320" i="26" a="1"/>
  <c r="O320" i="26" s="1"/>
  <c r="L320" i="26"/>
  <c r="K320" i="26"/>
  <c r="L319" i="26"/>
  <c r="K319" i="26"/>
  <c r="L318" i="26"/>
  <c r="K318" i="26"/>
  <c r="L317" i="26"/>
  <c r="K317" i="26"/>
  <c r="L316" i="26"/>
  <c r="K316" i="26"/>
  <c r="L315" i="26"/>
  <c r="K315" i="26"/>
  <c r="L314" i="26"/>
  <c r="K314" i="26"/>
  <c r="L313" i="26"/>
  <c r="K313" i="26"/>
  <c r="L312" i="26"/>
  <c r="K312" i="26"/>
  <c r="L310" i="26"/>
  <c r="K310" i="26"/>
  <c r="L309" i="26"/>
  <c r="K309" i="26"/>
  <c r="L308" i="26"/>
  <c r="K308" i="26"/>
  <c r="L307" i="26"/>
  <c r="K307" i="26"/>
  <c r="L306" i="26"/>
  <c r="K306" i="26"/>
  <c r="L305" i="26"/>
  <c r="K305" i="26"/>
  <c r="L304" i="26"/>
  <c r="K304" i="26"/>
  <c r="L303" i="26"/>
  <c r="K303" i="26"/>
  <c r="L302" i="26"/>
  <c r="K302" i="26"/>
  <c r="L301" i="26"/>
  <c r="K301" i="26"/>
  <c r="P300" i="26"/>
  <c r="L300" i="26"/>
  <c r="K300" i="26"/>
  <c r="P299" i="26"/>
  <c r="L299" i="26"/>
  <c r="K299" i="26"/>
  <c r="O298" i="26" a="1"/>
  <c r="O298" i="26" s="1"/>
  <c r="L298" i="26"/>
  <c r="K298" i="26"/>
  <c r="O297" i="26" a="1"/>
  <c r="O297" i="26" s="1"/>
  <c r="L297" i="26"/>
  <c r="K297" i="26"/>
  <c r="L296" i="26"/>
  <c r="K296" i="26"/>
  <c r="L295" i="26"/>
  <c r="K295" i="26"/>
  <c r="L294" i="26"/>
  <c r="K294" i="26"/>
  <c r="L293" i="26"/>
  <c r="K293" i="26"/>
  <c r="L292" i="26"/>
  <c r="K292" i="26"/>
  <c r="L291" i="26"/>
  <c r="K291" i="26"/>
  <c r="L290" i="26"/>
  <c r="K290" i="26"/>
  <c r="L289" i="26"/>
  <c r="K289" i="26"/>
  <c r="L287" i="26"/>
  <c r="K287" i="26"/>
  <c r="L286" i="26"/>
  <c r="K286" i="26"/>
  <c r="L285" i="26"/>
  <c r="K285" i="26"/>
  <c r="L284" i="26"/>
  <c r="K284" i="26"/>
  <c r="L283" i="26"/>
  <c r="K283" i="26"/>
  <c r="L282" i="26"/>
  <c r="K282" i="26"/>
  <c r="L281" i="26"/>
  <c r="K281" i="26"/>
  <c r="L280" i="26"/>
  <c r="K280" i="26"/>
  <c r="L279" i="26"/>
  <c r="K279" i="26"/>
  <c r="L278" i="26"/>
  <c r="K278" i="26"/>
  <c r="P277" i="26"/>
  <c r="L277" i="26"/>
  <c r="K277" i="26"/>
  <c r="P276" i="26"/>
  <c r="L276" i="26"/>
  <c r="K276" i="26"/>
  <c r="O275" i="26" a="1"/>
  <c r="O275" i="26" s="1"/>
  <c r="L275" i="26"/>
  <c r="K275" i="26"/>
  <c r="O274" i="26" a="1"/>
  <c r="O274" i="26" s="1"/>
  <c r="L274" i="26"/>
  <c r="K274" i="26"/>
  <c r="L273" i="26"/>
  <c r="K273" i="26"/>
  <c r="L272" i="26"/>
  <c r="K272" i="26"/>
  <c r="L271" i="26"/>
  <c r="K271" i="26"/>
  <c r="L270" i="26"/>
  <c r="K270" i="26"/>
  <c r="L269" i="26"/>
  <c r="K269" i="26"/>
  <c r="L268" i="26"/>
  <c r="K268" i="26"/>
  <c r="L267" i="26"/>
  <c r="K267" i="26"/>
  <c r="L266" i="26"/>
  <c r="K266" i="26"/>
  <c r="L264" i="26"/>
  <c r="K264" i="26"/>
  <c r="L263" i="26"/>
  <c r="K263" i="26"/>
  <c r="L262" i="26"/>
  <c r="K262" i="26"/>
  <c r="L261" i="26"/>
  <c r="K261" i="26"/>
  <c r="L260" i="26"/>
  <c r="K260" i="26"/>
  <c r="L259" i="26"/>
  <c r="K259" i="26"/>
  <c r="L258" i="26"/>
  <c r="K258" i="26"/>
  <c r="L257" i="26"/>
  <c r="K257" i="26"/>
  <c r="L256" i="26"/>
  <c r="K256" i="26"/>
  <c r="L255" i="26"/>
  <c r="K255" i="26"/>
  <c r="P254" i="26"/>
  <c r="L254" i="26"/>
  <c r="K254" i="26"/>
  <c r="P253" i="26"/>
  <c r="L253" i="26"/>
  <c r="K253" i="26"/>
  <c r="O252" i="26" a="1"/>
  <c r="O252" i="26" s="1"/>
  <c r="L252" i="26"/>
  <c r="K252" i="26"/>
  <c r="O251" i="26" a="1"/>
  <c r="O251" i="26" s="1"/>
  <c r="L251" i="26"/>
  <c r="K251" i="26"/>
  <c r="L250" i="26"/>
  <c r="K250" i="26"/>
  <c r="L249" i="26"/>
  <c r="K249" i="26"/>
  <c r="L248" i="26"/>
  <c r="K248" i="26"/>
  <c r="L247" i="26"/>
  <c r="K247" i="26"/>
  <c r="L246" i="26"/>
  <c r="K246" i="26"/>
  <c r="L245" i="26"/>
  <c r="K245" i="26"/>
  <c r="L244" i="26"/>
  <c r="K244" i="26"/>
  <c r="L243" i="26"/>
  <c r="K243" i="26"/>
  <c r="L241" i="26"/>
  <c r="K241" i="26"/>
  <c r="L240" i="26"/>
  <c r="K240" i="26"/>
  <c r="L239" i="26"/>
  <c r="K239" i="26"/>
  <c r="L238" i="26"/>
  <c r="K238" i="26"/>
  <c r="L237" i="26"/>
  <c r="K237" i="26"/>
  <c r="L236" i="26"/>
  <c r="K236" i="26"/>
  <c r="L235" i="26"/>
  <c r="K235" i="26"/>
  <c r="L234" i="26"/>
  <c r="K234" i="26"/>
  <c r="L233" i="26"/>
  <c r="K233" i="26"/>
  <c r="L232" i="26"/>
  <c r="K232" i="26"/>
  <c r="P231" i="26"/>
  <c r="L231" i="26"/>
  <c r="K231" i="26"/>
  <c r="P230" i="26"/>
  <c r="L230" i="26"/>
  <c r="K230" i="26"/>
  <c r="O229" i="26" a="1"/>
  <c r="O229" i="26" s="1"/>
  <c r="L229" i="26"/>
  <c r="K229" i="26"/>
  <c r="O228" i="26" a="1"/>
  <c r="O228" i="26" s="1"/>
  <c r="L228" i="26"/>
  <c r="K228" i="26"/>
  <c r="L227" i="26"/>
  <c r="K227" i="26"/>
  <c r="L226" i="26"/>
  <c r="K226" i="26"/>
  <c r="L225" i="26"/>
  <c r="K225" i="26"/>
  <c r="L224" i="26"/>
  <c r="K224" i="26"/>
  <c r="L223" i="26"/>
  <c r="K223" i="26"/>
  <c r="L222" i="26"/>
  <c r="K222" i="26"/>
  <c r="L221" i="26"/>
  <c r="K221" i="26"/>
  <c r="L220" i="26"/>
  <c r="K220" i="26"/>
  <c r="L218" i="26"/>
  <c r="K218" i="26"/>
  <c r="L217" i="26"/>
  <c r="K217" i="26"/>
  <c r="L216" i="26"/>
  <c r="K216" i="26"/>
  <c r="L215" i="26"/>
  <c r="K215" i="26"/>
  <c r="L214" i="26"/>
  <c r="K214" i="26"/>
  <c r="L213" i="26"/>
  <c r="K213" i="26"/>
  <c r="L212" i="26"/>
  <c r="K212" i="26"/>
  <c r="L211" i="26"/>
  <c r="K211" i="26"/>
  <c r="L210" i="26"/>
  <c r="K210" i="26"/>
  <c r="L209" i="26"/>
  <c r="K209" i="26"/>
  <c r="P208" i="26"/>
  <c r="L208" i="26"/>
  <c r="K208" i="26"/>
  <c r="P207" i="26"/>
  <c r="L207" i="26"/>
  <c r="K207" i="26"/>
  <c r="O206" i="26" a="1"/>
  <c r="O206" i="26" s="1"/>
  <c r="L206" i="26"/>
  <c r="K206" i="26"/>
  <c r="O205" i="26" a="1"/>
  <c r="O205" i="26" s="1"/>
  <c r="L205" i="26"/>
  <c r="K205" i="26"/>
  <c r="L204" i="26"/>
  <c r="K204" i="26"/>
  <c r="L203" i="26"/>
  <c r="K203" i="26"/>
  <c r="L202" i="26"/>
  <c r="K202" i="26"/>
  <c r="L201" i="26"/>
  <c r="K201" i="26"/>
  <c r="L200" i="26"/>
  <c r="K200" i="26"/>
  <c r="L199" i="26"/>
  <c r="K199" i="26"/>
  <c r="L198" i="26"/>
  <c r="K198" i="26"/>
  <c r="L197" i="26"/>
  <c r="K197" i="26"/>
  <c r="L195" i="26"/>
  <c r="K195" i="26"/>
  <c r="L194" i="26"/>
  <c r="K194" i="26"/>
  <c r="L193" i="26"/>
  <c r="K193" i="26"/>
  <c r="L192" i="26"/>
  <c r="K192" i="26"/>
  <c r="L191" i="26"/>
  <c r="K191" i="26"/>
  <c r="L190" i="26"/>
  <c r="K190" i="26"/>
  <c r="L189" i="26"/>
  <c r="K189" i="26"/>
  <c r="L188" i="26"/>
  <c r="K188" i="26"/>
  <c r="L187" i="26"/>
  <c r="K187" i="26"/>
  <c r="L186" i="26"/>
  <c r="K186" i="26"/>
  <c r="P185" i="26"/>
  <c r="L185" i="26"/>
  <c r="K185" i="26"/>
  <c r="P184" i="26"/>
  <c r="L184" i="26"/>
  <c r="K184" i="26"/>
  <c r="O183" i="26" a="1"/>
  <c r="O183" i="26" s="1"/>
  <c r="L183" i="26"/>
  <c r="K183" i="26"/>
  <c r="O182" i="26" a="1"/>
  <c r="O182" i="26" s="1"/>
  <c r="L182" i="26"/>
  <c r="K182" i="26"/>
  <c r="L181" i="26"/>
  <c r="K181" i="26"/>
  <c r="L180" i="26"/>
  <c r="K180" i="26"/>
  <c r="L179" i="26"/>
  <c r="K179" i="26"/>
  <c r="L178" i="26"/>
  <c r="K178" i="26"/>
  <c r="L177" i="26"/>
  <c r="K177" i="26"/>
  <c r="L176" i="26"/>
  <c r="K176" i="26"/>
  <c r="L175" i="26"/>
  <c r="K175" i="26"/>
  <c r="L174" i="26"/>
  <c r="K174" i="26"/>
  <c r="L172" i="26"/>
  <c r="K172" i="26"/>
  <c r="L171" i="26"/>
  <c r="K171" i="26"/>
  <c r="L170" i="26"/>
  <c r="K170" i="26"/>
  <c r="L169" i="26"/>
  <c r="K169" i="26"/>
  <c r="L168" i="26"/>
  <c r="K168" i="26"/>
  <c r="L167" i="26"/>
  <c r="K167" i="26"/>
  <c r="L166" i="26"/>
  <c r="K166" i="26"/>
  <c r="L165" i="26"/>
  <c r="K165" i="26"/>
  <c r="L164" i="26"/>
  <c r="K164" i="26"/>
  <c r="L163" i="26"/>
  <c r="K163" i="26"/>
  <c r="P162" i="26"/>
  <c r="L162" i="26"/>
  <c r="K162" i="26"/>
  <c r="P161" i="26"/>
  <c r="L161" i="26"/>
  <c r="K161" i="26"/>
  <c r="O160" i="26" a="1"/>
  <c r="O160" i="26" s="1"/>
  <c r="L160" i="26"/>
  <c r="K160" i="26"/>
  <c r="O159" i="26" a="1"/>
  <c r="O159" i="26" s="1"/>
  <c r="L159" i="26"/>
  <c r="K159" i="26"/>
  <c r="L158" i="26"/>
  <c r="K158" i="26"/>
  <c r="L157" i="26"/>
  <c r="K157" i="26"/>
  <c r="L156" i="26"/>
  <c r="K156" i="26"/>
  <c r="L155" i="26"/>
  <c r="K155" i="26"/>
  <c r="L154" i="26"/>
  <c r="K154" i="26"/>
  <c r="L153" i="26"/>
  <c r="K153" i="26"/>
  <c r="L152" i="26"/>
  <c r="K152" i="26"/>
  <c r="L151" i="26"/>
  <c r="K151" i="26"/>
  <c r="L149" i="26"/>
  <c r="K149" i="26"/>
  <c r="L148" i="26"/>
  <c r="K148" i="26"/>
  <c r="L147" i="26"/>
  <c r="K147" i="26"/>
  <c r="L146" i="26"/>
  <c r="K146" i="26"/>
  <c r="L145" i="26"/>
  <c r="K145" i="26"/>
  <c r="L144" i="26"/>
  <c r="K144" i="26"/>
  <c r="L143" i="26"/>
  <c r="K143" i="26"/>
  <c r="L142" i="26"/>
  <c r="K142" i="26"/>
  <c r="L141" i="26"/>
  <c r="K141" i="26"/>
  <c r="L140" i="26"/>
  <c r="K140" i="26"/>
  <c r="P139" i="26"/>
  <c r="L139" i="26"/>
  <c r="K139" i="26"/>
  <c r="P138" i="26"/>
  <c r="L138" i="26"/>
  <c r="K138" i="26"/>
  <c r="O137" i="26" a="1"/>
  <c r="O137" i="26" s="1"/>
  <c r="L137" i="26"/>
  <c r="K137" i="26"/>
  <c r="O136" i="26" a="1"/>
  <c r="O136" i="26" s="1"/>
  <c r="L136" i="26"/>
  <c r="K136" i="26"/>
  <c r="L135" i="26"/>
  <c r="K135" i="26"/>
  <c r="L134" i="26"/>
  <c r="K134" i="26"/>
  <c r="L133" i="26"/>
  <c r="K133" i="26"/>
  <c r="L132" i="26"/>
  <c r="K132" i="26"/>
  <c r="L131" i="26"/>
  <c r="K131" i="26"/>
  <c r="L130" i="26"/>
  <c r="K130" i="26"/>
  <c r="L129" i="26"/>
  <c r="K129" i="26"/>
  <c r="L128" i="26"/>
  <c r="K128" i="26"/>
  <c r="L126" i="26"/>
  <c r="K126" i="26"/>
  <c r="L125" i="26"/>
  <c r="K125" i="26"/>
  <c r="L124" i="26"/>
  <c r="K124" i="26"/>
  <c r="L123" i="26"/>
  <c r="K123" i="26"/>
  <c r="L122" i="26"/>
  <c r="K122" i="26"/>
  <c r="L121" i="26"/>
  <c r="K121" i="26"/>
  <c r="L120" i="26"/>
  <c r="K120" i="26"/>
  <c r="L119" i="26"/>
  <c r="K119" i="26"/>
  <c r="L118" i="26"/>
  <c r="K118" i="26"/>
  <c r="L117" i="26"/>
  <c r="K117" i="26"/>
  <c r="P116" i="26"/>
  <c r="L116" i="26"/>
  <c r="K116" i="26"/>
  <c r="P115" i="26"/>
  <c r="L115" i="26"/>
  <c r="K115" i="26"/>
  <c r="O114" i="26" a="1"/>
  <c r="O114" i="26" s="1"/>
  <c r="L114" i="26"/>
  <c r="K114" i="26"/>
  <c r="O113" i="26" a="1"/>
  <c r="O113" i="26" s="1"/>
  <c r="L113" i="26"/>
  <c r="K113" i="26"/>
  <c r="L112" i="26"/>
  <c r="K112" i="26"/>
  <c r="L111" i="26"/>
  <c r="K111" i="26"/>
  <c r="L110" i="26"/>
  <c r="K110" i="26"/>
  <c r="L109" i="26"/>
  <c r="K109" i="26"/>
  <c r="L108" i="26"/>
  <c r="K108" i="26"/>
  <c r="L107" i="26"/>
  <c r="K107" i="26"/>
  <c r="L106" i="26"/>
  <c r="K106" i="26"/>
  <c r="L105" i="26"/>
  <c r="K105" i="26"/>
  <c r="L103" i="26"/>
  <c r="K103" i="26"/>
  <c r="L102" i="26"/>
  <c r="K102" i="26"/>
  <c r="L101" i="26"/>
  <c r="K101" i="26"/>
  <c r="L100" i="26"/>
  <c r="K100" i="26"/>
  <c r="L99" i="26"/>
  <c r="K99" i="26"/>
  <c r="L98" i="26"/>
  <c r="K98" i="26"/>
  <c r="L97" i="26"/>
  <c r="K97" i="26"/>
  <c r="L96" i="26"/>
  <c r="K96" i="26"/>
  <c r="L95" i="26"/>
  <c r="K95" i="26"/>
  <c r="L94" i="26"/>
  <c r="K94" i="26"/>
  <c r="P93" i="26"/>
  <c r="L93" i="26"/>
  <c r="K93" i="26"/>
  <c r="P92" i="26"/>
  <c r="L92" i="26"/>
  <c r="K92" i="26"/>
  <c r="O91" i="26" a="1"/>
  <c r="O91" i="26" s="1"/>
  <c r="L91" i="26"/>
  <c r="K91" i="26"/>
  <c r="O90" i="26" a="1"/>
  <c r="O90" i="26" s="1"/>
  <c r="L90" i="26"/>
  <c r="K90" i="26"/>
  <c r="L89" i="26"/>
  <c r="K89" i="26"/>
  <c r="L88" i="26"/>
  <c r="K88" i="26"/>
  <c r="L87" i="26"/>
  <c r="K87" i="26"/>
  <c r="L86" i="26"/>
  <c r="K86" i="26"/>
  <c r="L85" i="26"/>
  <c r="K85" i="26"/>
  <c r="L84" i="26"/>
  <c r="K84" i="26"/>
  <c r="L83" i="26"/>
  <c r="K83" i="26"/>
  <c r="L82" i="26"/>
  <c r="K82" i="26"/>
  <c r="L80" i="26"/>
  <c r="K80" i="26"/>
  <c r="L79" i="26"/>
  <c r="K79" i="26"/>
  <c r="L78" i="26"/>
  <c r="K78" i="26"/>
  <c r="L77" i="26"/>
  <c r="K77" i="26"/>
  <c r="L76" i="26"/>
  <c r="K76" i="26"/>
  <c r="L75" i="26"/>
  <c r="K75" i="26"/>
  <c r="L74" i="26"/>
  <c r="K74" i="26"/>
  <c r="L73" i="26"/>
  <c r="K73" i="26"/>
  <c r="L72" i="26"/>
  <c r="K72" i="26"/>
  <c r="L71" i="26"/>
  <c r="K71" i="26"/>
  <c r="P70" i="26"/>
  <c r="L70" i="26"/>
  <c r="K70" i="26"/>
  <c r="P69" i="26"/>
  <c r="L69" i="26"/>
  <c r="K69" i="26"/>
  <c r="O68" i="26" a="1"/>
  <c r="O68" i="26" s="1"/>
  <c r="L68" i="26"/>
  <c r="K68" i="26"/>
  <c r="O67" i="26" a="1"/>
  <c r="O67" i="26" s="1"/>
  <c r="L67" i="26"/>
  <c r="K67" i="26"/>
  <c r="L66" i="26"/>
  <c r="K66" i="26"/>
  <c r="L65" i="26"/>
  <c r="K65" i="26"/>
  <c r="L64" i="26"/>
  <c r="K64" i="26"/>
  <c r="L63" i="26"/>
  <c r="K63" i="26"/>
  <c r="L62" i="26"/>
  <c r="K62" i="26"/>
  <c r="L61" i="26"/>
  <c r="K61" i="26"/>
  <c r="L60" i="26"/>
  <c r="K60" i="26"/>
  <c r="L59" i="26"/>
  <c r="K59" i="26"/>
  <c r="P24" i="26"/>
  <c r="P23" i="26"/>
  <c r="P47" i="26"/>
  <c r="P46" i="26"/>
  <c r="O45" i="26" a="1"/>
  <c r="O45" i="26" s="1"/>
  <c r="O44" i="26" a="1"/>
  <c r="O44" i="26" s="1"/>
  <c r="L57" i="26"/>
  <c r="K57" i="26"/>
  <c r="L56" i="26"/>
  <c r="K56" i="26"/>
  <c r="L55" i="26"/>
  <c r="K55" i="26"/>
  <c r="L54" i="26"/>
  <c r="K54" i="26"/>
  <c r="L53" i="26"/>
  <c r="K53" i="26"/>
  <c r="L52" i="26"/>
  <c r="K52" i="26"/>
  <c r="L51" i="26"/>
  <c r="K51" i="26"/>
  <c r="L50" i="26"/>
  <c r="K50" i="26"/>
  <c r="L49" i="26"/>
  <c r="K49" i="26"/>
  <c r="L48" i="26"/>
  <c r="K48" i="26"/>
  <c r="L47" i="26"/>
  <c r="K47" i="26"/>
  <c r="L46" i="26"/>
  <c r="K46" i="26"/>
  <c r="L45" i="26"/>
  <c r="K45" i="26"/>
  <c r="L44" i="26"/>
  <c r="K44" i="26"/>
  <c r="L43" i="26"/>
  <c r="K43" i="26"/>
  <c r="L42" i="26"/>
  <c r="K42" i="26"/>
  <c r="L41" i="26"/>
  <c r="K41" i="26"/>
  <c r="L40" i="26"/>
  <c r="K40" i="26"/>
  <c r="L39" i="26"/>
  <c r="K39" i="26"/>
  <c r="L38" i="26"/>
  <c r="K38" i="26"/>
  <c r="L37" i="26"/>
  <c r="K37" i="26"/>
  <c r="L36" i="26"/>
  <c r="K36" i="26"/>
  <c r="K15" i="26"/>
  <c r="L15" i="26"/>
  <c r="K16" i="26"/>
  <c r="L16" i="26"/>
  <c r="K17" i="26"/>
  <c r="L17" i="26"/>
  <c r="K18" i="26"/>
  <c r="L18" i="26"/>
  <c r="K19" i="26"/>
  <c r="L19" i="26"/>
  <c r="K20" i="26"/>
  <c r="L20" i="26"/>
  <c r="K21" i="26"/>
  <c r="L21" i="26"/>
  <c r="K22" i="26"/>
  <c r="L22" i="26"/>
  <c r="K23" i="26"/>
  <c r="L23" i="26"/>
  <c r="K24" i="26"/>
  <c r="L24" i="26"/>
  <c r="K25" i="26"/>
  <c r="L25" i="26"/>
  <c r="K26" i="26"/>
  <c r="L26" i="26"/>
  <c r="K27" i="26"/>
  <c r="L27" i="26"/>
  <c r="K28" i="26"/>
  <c r="L28" i="26"/>
  <c r="K29" i="26"/>
  <c r="L29" i="26"/>
  <c r="K30" i="26"/>
  <c r="L30" i="26"/>
  <c r="K31" i="26"/>
  <c r="L31" i="26"/>
  <c r="K32" i="26"/>
  <c r="L32" i="26"/>
  <c r="K33" i="26"/>
  <c r="L33" i="26"/>
  <c r="K34" i="26"/>
  <c r="L34" i="26"/>
  <c r="K14" i="26"/>
  <c r="L14" i="26"/>
  <c r="L13" i="26"/>
  <c r="K13" i="26"/>
  <c r="J12" i="26"/>
  <c r="J14" i="25"/>
  <c r="J16" i="25"/>
  <c r="K16" i="25"/>
  <c r="J12" i="25"/>
  <c r="I12" i="25"/>
  <c r="H12" i="25"/>
  <c r="D218" i="24"/>
  <c r="D217" i="24"/>
  <c r="D216" i="24"/>
  <c r="D215" i="24"/>
  <c r="D214" i="24"/>
  <c r="D213" i="24"/>
  <c r="D212" i="24"/>
  <c r="D211" i="24"/>
  <c r="D197" i="24"/>
  <c r="D189" i="24"/>
  <c r="DA17" i="24"/>
  <c r="DB17" i="24"/>
  <c r="DC17" i="24"/>
  <c r="DE17" i="24"/>
  <c r="DF17" i="24"/>
  <c r="DG17" i="24"/>
  <c r="DI17" i="24"/>
  <c r="DJ17" i="24"/>
  <c r="DK17" i="24"/>
  <c r="DM17" i="24"/>
  <c r="DN17" i="24"/>
  <c r="DO17" i="24"/>
  <c r="DQ17" i="24"/>
  <c r="DR17" i="24"/>
  <c r="DS17" i="24"/>
  <c r="DA18" i="24"/>
  <c r="DB18" i="24"/>
  <c r="DC18" i="24"/>
  <c r="DE18" i="24"/>
  <c r="DF18" i="24"/>
  <c r="DG18" i="24"/>
  <c r="DI18" i="24"/>
  <c r="DJ18" i="24"/>
  <c r="DK18" i="24"/>
  <c r="DM18" i="24"/>
  <c r="DN18" i="24"/>
  <c r="DO18" i="24"/>
  <c r="DQ18" i="24"/>
  <c r="DR18" i="24"/>
  <c r="DS18" i="24"/>
  <c r="DA19" i="24"/>
  <c r="DB19" i="24"/>
  <c r="DC19" i="24"/>
  <c r="DE19" i="24"/>
  <c r="DF19" i="24"/>
  <c r="DG19" i="24"/>
  <c r="DI19" i="24"/>
  <c r="DJ19" i="24"/>
  <c r="DK19" i="24"/>
  <c r="DM19" i="24"/>
  <c r="DN19" i="24"/>
  <c r="DO19" i="24"/>
  <c r="DQ19" i="24"/>
  <c r="DR19" i="24"/>
  <c r="DS19" i="24"/>
  <c r="DA20" i="24"/>
  <c r="DB20" i="24"/>
  <c r="DC20" i="24"/>
  <c r="DE20" i="24"/>
  <c r="DF20" i="24"/>
  <c r="DG20" i="24"/>
  <c r="DI20" i="24"/>
  <c r="DJ20" i="24"/>
  <c r="DK20" i="24"/>
  <c r="DM20" i="24"/>
  <c r="DN20" i="24"/>
  <c r="DO20" i="24"/>
  <c r="DQ20" i="24"/>
  <c r="DR20" i="24"/>
  <c r="DS20" i="24"/>
  <c r="DA21" i="24"/>
  <c r="DB21" i="24"/>
  <c r="DC21" i="24"/>
  <c r="DE21" i="24"/>
  <c r="DF21" i="24"/>
  <c r="DG21" i="24"/>
  <c r="DI21" i="24"/>
  <c r="DJ21" i="24"/>
  <c r="DK21" i="24"/>
  <c r="DM21" i="24"/>
  <c r="DN21" i="24"/>
  <c r="DO21" i="24"/>
  <c r="DQ21" i="24"/>
  <c r="DR21" i="24"/>
  <c r="DS21" i="24"/>
  <c r="DA22" i="24"/>
  <c r="DB22" i="24"/>
  <c r="DC22" i="24"/>
  <c r="DE22" i="24"/>
  <c r="DF22" i="24"/>
  <c r="DG22" i="24"/>
  <c r="DI22" i="24"/>
  <c r="DJ22" i="24"/>
  <c r="DK22" i="24"/>
  <c r="DM22" i="24"/>
  <c r="DN22" i="24"/>
  <c r="DO22" i="24"/>
  <c r="DQ22" i="24"/>
  <c r="DR22" i="24"/>
  <c r="DS22" i="24"/>
  <c r="DA23" i="24"/>
  <c r="DB23" i="24"/>
  <c r="DC23" i="24"/>
  <c r="DE23" i="24"/>
  <c r="DF23" i="24"/>
  <c r="DG23" i="24"/>
  <c r="DI23" i="24"/>
  <c r="DJ23" i="24"/>
  <c r="DK23" i="24"/>
  <c r="DM23" i="24"/>
  <c r="DN23" i="24"/>
  <c r="DO23" i="24"/>
  <c r="DQ23" i="24"/>
  <c r="DR23" i="24"/>
  <c r="DS23" i="24"/>
  <c r="DA24" i="24"/>
  <c r="DB24" i="24"/>
  <c r="DC24" i="24"/>
  <c r="DE24" i="24"/>
  <c r="DF24" i="24"/>
  <c r="DG24" i="24"/>
  <c r="DI24" i="24"/>
  <c r="DJ24" i="24"/>
  <c r="DK24" i="24"/>
  <c r="DM24" i="24"/>
  <c r="DN24" i="24"/>
  <c r="DO24" i="24"/>
  <c r="DQ24" i="24"/>
  <c r="DR24" i="24"/>
  <c r="DS24" i="24"/>
  <c r="DA25" i="24"/>
  <c r="DB25" i="24"/>
  <c r="DC25" i="24"/>
  <c r="DE25" i="24"/>
  <c r="DF25" i="24"/>
  <c r="DG25" i="24"/>
  <c r="DI25" i="24"/>
  <c r="DJ25" i="24"/>
  <c r="DK25" i="24"/>
  <c r="DM25" i="24"/>
  <c r="DN25" i="24"/>
  <c r="DO25" i="24"/>
  <c r="DQ25" i="24"/>
  <c r="DR25" i="24"/>
  <c r="DS25" i="24"/>
  <c r="DA26" i="24"/>
  <c r="DB26" i="24"/>
  <c r="DC26" i="24"/>
  <c r="DE26" i="24"/>
  <c r="DF26" i="24"/>
  <c r="DG26" i="24"/>
  <c r="DI26" i="24"/>
  <c r="DJ26" i="24"/>
  <c r="DK26" i="24"/>
  <c r="DM26" i="24"/>
  <c r="DN26" i="24"/>
  <c r="DO26" i="24"/>
  <c r="DQ26" i="24"/>
  <c r="DR26" i="24"/>
  <c r="DS26" i="24"/>
  <c r="DA28" i="24"/>
  <c r="DB28" i="24"/>
  <c r="DC28" i="24"/>
  <c r="DE28" i="24"/>
  <c r="DF28" i="24"/>
  <c r="DG28" i="24"/>
  <c r="DI28" i="24"/>
  <c r="DJ28" i="24"/>
  <c r="DK28" i="24"/>
  <c r="DM28" i="24"/>
  <c r="DN28" i="24"/>
  <c r="DO28" i="24"/>
  <c r="DQ28" i="24"/>
  <c r="DR28" i="24"/>
  <c r="DS28" i="24"/>
  <c r="DA29" i="24"/>
  <c r="DB29" i="24"/>
  <c r="DC29" i="24"/>
  <c r="DE29" i="24"/>
  <c r="DF29" i="24"/>
  <c r="DG29" i="24"/>
  <c r="DI29" i="24"/>
  <c r="DJ29" i="24"/>
  <c r="DK29" i="24"/>
  <c r="DM29" i="24"/>
  <c r="DN29" i="24"/>
  <c r="DO29" i="24"/>
  <c r="DQ29" i="24"/>
  <c r="DR29" i="24"/>
  <c r="DS29" i="24"/>
  <c r="DA30" i="24"/>
  <c r="DB30" i="24"/>
  <c r="DC30" i="24"/>
  <c r="DE30" i="24"/>
  <c r="DF30" i="24"/>
  <c r="DG30" i="24"/>
  <c r="DI30" i="24"/>
  <c r="DJ30" i="24"/>
  <c r="DK30" i="24"/>
  <c r="DM30" i="24"/>
  <c r="DN30" i="24"/>
  <c r="DO30" i="24"/>
  <c r="DQ30" i="24"/>
  <c r="DR30" i="24"/>
  <c r="DS30" i="24"/>
  <c r="DA31" i="24"/>
  <c r="DB31" i="24"/>
  <c r="DC31" i="24"/>
  <c r="DE31" i="24"/>
  <c r="DF31" i="24"/>
  <c r="DG31" i="24"/>
  <c r="DI31" i="24"/>
  <c r="DJ31" i="24"/>
  <c r="DK31" i="24"/>
  <c r="DM31" i="24"/>
  <c r="DN31" i="24"/>
  <c r="DO31" i="24"/>
  <c r="DQ31" i="24"/>
  <c r="DR31" i="24"/>
  <c r="DS31" i="24"/>
  <c r="DA32" i="24"/>
  <c r="DB32" i="24"/>
  <c r="DC32" i="24"/>
  <c r="DE32" i="24"/>
  <c r="DF32" i="24"/>
  <c r="DG32" i="24"/>
  <c r="DI32" i="24"/>
  <c r="DJ32" i="24"/>
  <c r="DK32" i="24"/>
  <c r="DM32" i="24"/>
  <c r="DN32" i="24"/>
  <c r="DO32" i="24"/>
  <c r="DQ32" i="24"/>
  <c r="DR32" i="24"/>
  <c r="DS32" i="24"/>
  <c r="DA33" i="24"/>
  <c r="DB33" i="24"/>
  <c r="DC33" i="24"/>
  <c r="DE33" i="24"/>
  <c r="DF33" i="24"/>
  <c r="DG33" i="24"/>
  <c r="DI33" i="24"/>
  <c r="DJ33" i="24"/>
  <c r="DK33" i="24"/>
  <c r="DM33" i="24"/>
  <c r="DN33" i="24"/>
  <c r="DO33" i="24"/>
  <c r="DQ33" i="24"/>
  <c r="DR33" i="24"/>
  <c r="DS33" i="24"/>
  <c r="DA34" i="24"/>
  <c r="DB34" i="24"/>
  <c r="DC34" i="24"/>
  <c r="DE34" i="24"/>
  <c r="DF34" i="24"/>
  <c r="DG34" i="24"/>
  <c r="DI34" i="24"/>
  <c r="DJ34" i="24"/>
  <c r="DK34" i="24"/>
  <c r="DM34" i="24"/>
  <c r="DN34" i="24"/>
  <c r="DO34" i="24"/>
  <c r="DQ34" i="24"/>
  <c r="DR34" i="24"/>
  <c r="DS34" i="24"/>
  <c r="DA35" i="24"/>
  <c r="DB35" i="24"/>
  <c r="DC35" i="24"/>
  <c r="DE35" i="24"/>
  <c r="DF35" i="24"/>
  <c r="DG35" i="24"/>
  <c r="DI35" i="24"/>
  <c r="DJ35" i="24"/>
  <c r="DK35" i="24"/>
  <c r="DM35" i="24"/>
  <c r="DN35" i="24"/>
  <c r="DO35" i="24"/>
  <c r="DQ35" i="24"/>
  <c r="DR35" i="24"/>
  <c r="DS35" i="24"/>
  <c r="DA36" i="24"/>
  <c r="DB36" i="24"/>
  <c r="DC36" i="24"/>
  <c r="DE36" i="24"/>
  <c r="DF36" i="24"/>
  <c r="DG36" i="24"/>
  <c r="DI36" i="24"/>
  <c r="DJ36" i="24"/>
  <c r="DK36" i="24"/>
  <c r="DM36" i="24"/>
  <c r="DN36" i="24"/>
  <c r="DO36" i="24"/>
  <c r="DQ36" i="24"/>
  <c r="DR36" i="24"/>
  <c r="DS36" i="24"/>
  <c r="DA37" i="24"/>
  <c r="DB37" i="24"/>
  <c r="DC37" i="24"/>
  <c r="DE37" i="24"/>
  <c r="DF37" i="24"/>
  <c r="DG37" i="24"/>
  <c r="DI37" i="24"/>
  <c r="DJ37" i="24"/>
  <c r="DK37" i="24"/>
  <c r="DM37" i="24"/>
  <c r="DN37" i="24"/>
  <c r="DO37" i="24"/>
  <c r="DQ37" i="24"/>
  <c r="DR37" i="24"/>
  <c r="DS37" i="24"/>
  <c r="DA38" i="24"/>
  <c r="DB38" i="24"/>
  <c r="DC38" i="24"/>
  <c r="DE38" i="24"/>
  <c r="DF38" i="24"/>
  <c r="DG38" i="24"/>
  <c r="DI38" i="24"/>
  <c r="DJ38" i="24"/>
  <c r="DK38" i="24"/>
  <c r="DM38" i="24"/>
  <c r="DN38" i="24"/>
  <c r="DO38" i="24"/>
  <c r="DQ38" i="24"/>
  <c r="DR38" i="24"/>
  <c r="DS38" i="24"/>
  <c r="DA39" i="24"/>
  <c r="DB39" i="24"/>
  <c r="DC39" i="24"/>
  <c r="DE39" i="24"/>
  <c r="DF39" i="24"/>
  <c r="DG39" i="24"/>
  <c r="DI39" i="24"/>
  <c r="DJ39" i="24"/>
  <c r="DK39" i="24"/>
  <c r="DM39" i="24"/>
  <c r="DN39" i="24"/>
  <c r="DO39" i="24"/>
  <c r="DQ39" i="24"/>
  <c r="DR39" i="24"/>
  <c r="DS39" i="24"/>
  <c r="DA40" i="24"/>
  <c r="DB40" i="24"/>
  <c r="DC40" i="24"/>
  <c r="DE40" i="24"/>
  <c r="DF40" i="24"/>
  <c r="DG40" i="24"/>
  <c r="DI40" i="24"/>
  <c r="DJ40" i="24"/>
  <c r="DK40" i="24"/>
  <c r="DM40" i="24"/>
  <c r="DN40" i="24"/>
  <c r="DO40" i="24"/>
  <c r="DQ40" i="24"/>
  <c r="DR40" i="24"/>
  <c r="DS40" i="24"/>
  <c r="DA41" i="24"/>
  <c r="DB41" i="24"/>
  <c r="DC41" i="24"/>
  <c r="DE41" i="24"/>
  <c r="DF41" i="24"/>
  <c r="DG41" i="24"/>
  <c r="DI41" i="24"/>
  <c r="DJ41" i="24"/>
  <c r="DK41" i="24"/>
  <c r="DM41" i="24"/>
  <c r="DN41" i="24"/>
  <c r="DO41" i="24"/>
  <c r="DQ41" i="24"/>
  <c r="DR41" i="24"/>
  <c r="DS41" i="24"/>
  <c r="DA42" i="24"/>
  <c r="DB42" i="24"/>
  <c r="DC42" i="24"/>
  <c r="DE42" i="24"/>
  <c r="DF42" i="24"/>
  <c r="DG42" i="24"/>
  <c r="DI42" i="24"/>
  <c r="DJ42" i="24"/>
  <c r="DK42" i="24"/>
  <c r="DM42" i="24"/>
  <c r="DN42" i="24"/>
  <c r="DO42" i="24"/>
  <c r="DQ42" i="24"/>
  <c r="DR42" i="24"/>
  <c r="DS42" i="24"/>
  <c r="DA44" i="24"/>
  <c r="DB44" i="24"/>
  <c r="DC44" i="24"/>
  <c r="DE44" i="24"/>
  <c r="DF44" i="24"/>
  <c r="DG44" i="24"/>
  <c r="DI44" i="24"/>
  <c r="DJ44" i="24"/>
  <c r="DK44" i="24"/>
  <c r="DM44" i="24"/>
  <c r="DN44" i="24"/>
  <c r="DO44" i="24"/>
  <c r="DQ44" i="24"/>
  <c r="DR44" i="24"/>
  <c r="DS44" i="24"/>
  <c r="DA45" i="24"/>
  <c r="DB45" i="24"/>
  <c r="DC45" i="24"/>
  <c r="DE45" i="24"/>
  <c r="DF45" i="24"/>
  <c r="DG45" i="24"/>
  <c r="DI45" i="24"/>
  <c r="DJ45" i="24"/>
  <c r="DK45" i="24"/>
  <c r="DM45" i="24"/>
  <c r="DN45" i="24"/>
  <c r="DO45" i="24"/>
  <c r="DQ45" i="24"/>
  <c r="DR45" i="24"/>
  <c r="DS45" i="24"/>
  <c r="DA46" i="24"/>
  <c r="DB46" i="24"/>
  <c r="DC46" i="24"/>
  <c r="DE46" i="24"/>
  <c r="DF46" i="24"/>
  <c r="DG46" i="24"/>
  <c r="DI46" i="24"/>
  <c r="DJ46" i="24"/>
  <c r="DK46" i="24"/>
  <c r="DM46" i="24"/>
  <c r="DN46" i="24"/>
  <c r="DO46" i="24"/>
  <c r="DQ46" i="24"/>
  <c r="DR46" i="24"/>
  <c r="DS46" i="24"/>
  <c r="DA47" i="24"/>
  <c r="DB47" i="24"/>
  <c r="DC47" i="24"/>
  <c r="DE47" i="24"/>
  <c r="DF47" i="24"/>
  <c r="DG47" i="24"/>
  <c r="DI47" i="24"/>
  <c r="DJ47" i="24"/>
  <c r="DK47" i="24"/>
  <c r="DM47" i="24"/>
  <c r="DN47" i="24"/>
  <c r="DO47" i="24"/>
  <c r="DQ47" i="24"/>
  <c r="DR47" i="24"/>
  <c r="DS47" i="24"/>
  <c r="DA48" i="24"/>
  <c r="DB48" i="24"/>
  <c r="DC48" i="24"/>
  <c r="DE48" i="24"/>
  <c r="DF48" i="24"/>
  <c r="DG48" i="24"/>
  <c r="DI48" i="24"/>
  <c r="DJ48" i="24"/>
  <c r="DK48" i="24"/>
  <c r="DM48" i="24"/>
  <c r="DN48" i="24"/>
  <c r="DO48" i="24"/>
  <c r="DQ48" i="24"/>
  <c r="DR48" i="24"/>
  <c r="DS48" i="24"/>
  <c r="DA49" i="24"/>
  <c r="DB49" i="24"/>
  <c r="DC49" i="24"/>
  <c r="DE49" i="24"/>
  <c r="DF49" i="24"/>
  <c r="DG49" i="24"/>
  <c r="DI49" i="24"/>
  <c r="DJ49" i="24"/>
  <c r="DK49" i="24"/>
  <c r="DM49" i="24"/>
  <c r="DN49" i="24"/>
  <c r="DO49" i="24"/>
  <c r="DQ49" i="24"/>
  <c r="DR49" i="24"/>
  <c r="DS49" i="24"/>
  <c r="DA50" i="24"/>
  <c r="DB50" i="24"/>
  <c r="DC50" i="24"/>
  <c r="DE50" i="24"/>
  <c r="DF50" i="24"/>
  <c r="DG50" i="24"/>
  <c r="DI50" i="24"/>
  <c r="DJ50" i="24"/>
  <c r="DK50" i="24"/>
  <c r="DM50" i="24"/>
  <c r="DN50" i="24"/>
  <c r="DO50" i="24"/>
  <c r="DQ50" i="24"/>
  <c r="DR50" i="24"/>
  <c r="DS50" i="24"/>
  <c r="DA51" i="24"/>
  <c r="DB51" i="24"/>
  <c r="DC51" i="24"/>
  <c r="DE51" i="24"/>
  <c r="DF51" i="24"/>
  <c r="DG51" i="24"/>
  <c r="DI51" i="24"/>
  <c r="DJ51" i="24"/>
  <c r="DK51" i="24"/>
  <c r="DM51" i="24"/>
  <c r="DN51" i="24"/>
  <c r="DO51" i="24"/>
  <c r="DQ51" i="24"/>
  <c r="DR51" i="24"/>
  <c r="DS51" i="24"/>
  <c r="DA52" i="24"/>
  <c r="DB52" i="24"/>
  <c r="DC52" i="24"/>
  <c r="DE52" i="24"/>
  <c r="DF52" i="24"/>
  <c r="DG52" i="24"/>
  <c r="DI52" i="24"/>
  <c r="DJ52" i="24"/>
  <c r="DK52" i="24"/>
  <c r="DM52" i="24"/>
  <c r="DN52" i="24"/>
  <c r="DO52" i="24"/>
  <c r="DQ52" i="24"/>
  <c r="DR52" i="24"/>
  <c r="DS52" i="24"/>
  <c r="DA53" i="24"/>
  <c r="DB53" i="24"/>
  <c r="DC53" i="24"/>
  <c r="DE53" i="24"/>
  <c r="DF53" i="24"/>
  <c r="DG53" i="24"/>
  <c r="DI53" i="24"/>
  <c r="DJ53" i="24"/>
  <c r="DK53" i="24"/>
  <c r="DM53" i="24"/>
  <c r="DN53" i="24"/>
  <c r="DO53" i="24"/>
  <c r="DQ53" i="24"/>
  <c r="DR53" i="24"/>
  <c r="DS53" i="24"/>
  <c r="DA54" i="24"/>
  <c r="DB54" i="24"/>
  <c r="DC54" i="24"/>
  <c r="DE54" i="24"/>
  <c r="DF54" i="24"/>
  <c r="DG54" i="24"/>
  <c r="DI54" i="24"/>
  <c r="DJ54" i="24"/>
  <c r="DK54" i="24"/>
  <c r="DM54" i="24"/>
  <c r="DN54" i="24"/>
  <c r="DO54" i="24"/>
  <c r="DQ54" i="24"/>
  <c r="DR54" i="24"/>
  <c r="DS54" i="24"/>
  <c r="DA55" i="24"/>
  <c r="DB55" i="24"/>
  <c r="DC55" i="24"/>
  <c r="DE55" i="24"/>
  <c r="DF55" i="24"/>
  <c r="DG55" i="24"/>
  <c r="DI55" i="24"/>
  <c r="DJ55" i="24"/>
  <c r="DK55" i="24"/>
  <c r="DM55" i="24"/>
  <c r="DN55" i="24"/>
  <c r="DO55" i="24"/>
  <c r="DQ55" i="24"/>
  <c r="DR55" i="24"/>
  <c r="DS55" i="24"/>
  <c r="DA56" i="24"/>
  <c r="DB56" i="24"/>
  <c r="DC56" i="24"/>
  <c r="DE56" i="24"/>
  <c r="DF56" i="24"/>
  <c r="DG56" i="24"/>
  <c r="DI56" i="24"/>
  <c r="DJ56" i="24"/>
  <c r="DK56" i="24"/>
  <c r="DM56" i="24"/>
  <c r="DN56" i="24"/>
  <c r="DO56" i="24"/>
  <c r="DQ56" i="24"/>
  <c r="DR56" i="24"/>
  <c r="DS56" i="24"/>
  <c r="DA57" i="24"/>
  <c r="DB57" i="24"/>
  <c r="DC57" i="24"/>
  <c r="DE57" i="24"/>
  <c r="DF57" i="24"/>
  <c r="DG57" i="24"/>
  <c r="DI57" i="24"/>
  <c r="DJ57" i="24"/>
  <c r="DK57" i="24"/>
  <c r="DM57" i="24"/>
  <c r="DN57" i="24"/>
  <c r="DO57" i="24"/>
  <c r="DQ57" i="24"/>
  <c r="DR57" i="24"/>
  <c r="DS57" i="24"/>
  <c r="DA58" i="24"/>
  <c r="DB58" i="24"/>
  <c r="DC58" i="24"/>
  <c r="DE58" i="24"/>
  <c r="DF58" i="24"/>
  <c r="DG58" i="24"/>
  <c r="DI58" i="24"/>
  <c r="DJ58" i="24"/>
  <c r="DK58" i="24"/>
  <c r="DM58" i="24"/>
  <c r="DN58" i="24"/>
  <c r="DO58" i="24"/>
  <c r="DQ58" i="24"/>
  <c r="DR58" i="24"/>
  <c r="DS58" i="24"/>
  <c r="DA59" i="24"/>
  <c r="DB59" i="24"/>
  <c r="DC59" i="24"/>
  <c r="DE59" i="24"/>
  <c r="DF59" i="24"/>
  <c r="DG59" i="24"/>
  <c r="DI59" i="24"/>
  <c r="DJ59" i="24"/>
  <c r="DK59" i="24"/>
  <c r="DM59" i="24"/>
  <c r="DN59" i="24"/>
  <c r="DO59" i="24"/>
  <c r="DQ59" i="24"/>
  <c r="DR59" i="24"/>
  <c r="DS59" i="24"/>
  <c r="DA60" i="24"/>
  <c r="DB60" i="24"/>
  <c r="DC60" i="24"/>
  <c r="DE60" i="24"/>
  <c r="DF60" i="24"/>
  <c r="DG60" i="24"/>
  <c r="DI60" i="24"/>
  <c r="DJ60" i="24"/>
  <c r="DK60" i="24"/>
  <c r="DM60" i="24"/>
  <c r="DN60" i="24"/>
  <c r="DO60" i="24"/>
  <c r="DQ60" i="24"/>
  <c r="DR60" i="24"/>
  <c r="DS60" i="24"/>
  <c r="DA61" i="24"/>
  <c r="DB61" i="24"/>
  <c r="DC61" i="24"/>
  <c r="DE61" i="24"/>
  <c r="DF61" i="24"/>
  <c r="DG61" i="24"/>
  <c r="DI61" i="24"/>
  <c r="DJ61" i="24"/>
  <c r="DK61" i="24"/>
  <c r="DM61" i="24"/>
  <c r="DN61" i="24"/>
  <c r="DO61" i="24"/>
  <c r="DQ61" i="24"/>
  <c r="DR61" i="24"/>
  <c r="DS61" i="24"/>
  <c r="DA62" i="24"/>
  <c r="DB62" i="24"/>
  <c r="DC62" i="24"/>
  <c r="DE62" i="24"/>
  <c r="DF62" i="24"/>
  <c r="DG62" i="24"/>
  <c r="DI62" i="24"/>
  <c r="DJ62" i="24"/>
  <c r="DK62" i="24"/>
  <c r="DM62" i="24"/>
  <c r="DN62" i="24"/>
  <c r="DO62" i="24"/>
  <c r="DQ62" i="24"/>
  <c r="DR62" i="24"/>
  <c r="DS62" i="24"/>
  <c r="DA63" i="24"/>
  <c r="DB63" i="24"/>
  <c r="DC63" i="24"/>
  <c r="DE63" i="24"/>
  <c r="DF63" i="24"/>
  <c r="DG63" i="24"/>
  <c r="DI63" i="24"/>
  <c r="DJ63" i="24"/>
  <c r="DK63" i="24"/>
  <c r="DM63" i="24"/>
  <c r="DN63" i="24"/>
  <c r="DO63" i="24"/>
  <c r="DQ63" i="24"/>
  <c r="DR63" i="24"/>
  <c r="DS63" i="24"/>
  <c r="DA64" i="24"/>
  <c r="DB64" i="24"/>
  <c r="DC64" i="24"/>
  <c r="DE64" i="24"/>
  <c r="DF64" i="24"/>
  <c r="DG64" i="24"/>
  <c r="DI64" i="24"/>
  <c r="DJ64" i="24"/>
  <c r="DK64" i="24"/>
  <c r="DM64" i="24"/>
  <c r="DN64" i="24"/>
  <c r="DO64" i="24"/>
  <c r="DQ64" i="24"/>
  <c r="DR64" i="24"/>
  <c r="DS64" i="24"/>
  <c r="DA65" i="24"/>
  <c r="DB65" i="24"/>
  <c r="DC65" i="24"/>
  <c r="DE65" i="24"/>
  <c r="DF65" i="24"/>
  <c r="DG65" i="24"/>
  <c r="DI65" i="24"/>
  <c r="DJ65" i="24"/>
  <c r="DK65" i="24"/>
  <c r="DM65" i="24"/>
  <c r="DN65" i="24"/>
  <c r="DO65" i="24"/>
  <c r="DQ65" i="24"/>
  <c r="DR65" i="24"/>
  <c r="DS65" i="24"/>
  <c r="DA67" i="24"/>
  <c r="DB67" i="24"/>
  <c r="DC67" i="24"/>
  <c r="DE67" i="24"/>
  <c r="DF67" i="24"/>
  <c r="DG67" i="24"/>
  <c r="DI67" i="24"/>
  <c r="DJ67" i="24"/>
  <c r="DK67" i="24"/>
  <c r="DM67" i="24"/>
  <c r="DN67" i="24"/>
  <c r="DO67" i="24"/>
  <c r="DQ67" i="24"/>
  <c r="DR67" i="24"/>
  <c r="DS67" i="24"/>
  <c r="DA68" i="24"/>
  <c r="DB68" i="24"/>
  <c r="DC68" i="24"/>
  <c r="DE68" i="24"/>
  <c r="DF68" i="24"/>
  <c r="DG68" i="24"/>
  <c r="DI68" i="24"/>
  <c r="DJ68" i="24"/>
  <c r="DK68" i="24"/>
  <c r="DM68" i="24"/>
  <c r="DN68" i="24"/>
  <c r="DO68" i="24"/>
  <c r="DQ68" i="24"/>
  <c r="DR68" i="24"/>
  <c r="DS68" i="24"/>
  <c r="DA69" i="24"/>
  <c r="DB69" i="24"/>
  <c r="DC69" i="24"/>
  <c r="DE69" i="24"/>
  <c r="DF69" i="24"/>
  <c r="DG69" i="24"/>
  <c r="DI69" i="24"/>
  <c r="DJ69" i="24"/>
  <c r="DK69" i="24"/>
  <c r="DM69" i="24"/>
  <c r="DN69" i="24"/>
  <c r="DO69" i="24"/>
  <c r="DQ69" i="24"/>
  <c r="DR69" i="24"/>
  <c r="DS69" i="24"/>
  <c r="DA70" i="24"/>
  <c r="DB70" i="24"/>
  <c r="DC70" i="24"/>
  <c r="DE70" i="24"/>
  <c r="DF70" i="24"/>
  <c r="DG70" i="24"/>
  <c r="DI70" i="24"/>
  <c r="DJ70" i="24"/>
  <c r="DK70" i="24"/>
  <c r="DM70" i="24"/>
  <c r="DN70" i="24"/>
  <c r="DO70" i="24"/>
  <c r="DQ70" i="24"/>
  <c r="DR70" i="24"/>
  <c r="DS70" i="24"/>
  <c r="DA71" i="24"/>
  <c r="DB71" i="24"/>
  <c r="DC71" i="24"/>
  <c r="DE71" i="24"/>
  <c r="DF71" i="24"/>
  <c r="DG71" i="24"/>
  <c r="DI71" i="24"/>
  <c r="DJ71" i="24"/>
  <c r="DK71" i="24"/>
  <c r="DM71" i="24"/>
  <c r="DN71" i="24"/>
  <c r="DO71" i="24"/>
  <c r="DQ71" i="24"/>
  <c r="DR71" i="24"/>
  <c r="DS71" i="24"/>
  <c r="DA72" i="24"/>
  <c r="DB72" i="24"/>
  <c r="DC72" i="24"/>
  <c r="DE72" i="24"/>
  <c r="DF72" i="24"/>
  <c r="DG72" i="24"/>
  <c r="DI72" i="24"/>
  <c r="DJ72" i="24"/>
  <c r="DK72" i="24"/>
  <c r="DM72" i="24"/>
  <c r="DN72" i="24"/>
  <c r="DO72" i="24"/>
  <c r="DQ72" i="24"/>
  <c r="DR72" i="24"/>
  <c r="DS72" i="24"/>
  <c r="DA73" i="24"/>
  <c r="DB73" i="24"/>
  <c r="DC73" i="24"/>
  <c r="DE73" i="24"/>
  <c r="DF73" i="24"/>
  <c r="DG73" i="24"/>
  <c r="DI73" i="24"/>
  <c r="DJ73" i="24"/>
  <c r="DK73" i="24"/>
  <c r="DM73" i="24"/>
  <c r="DN73" i="24"/>
  <c r="DO73" i="24"/>
  <c r="DQ73" i="24"/>
  <c r="DR73" i="24"/>
  <c r="DS73" i="24"/>
  <c r="DA74" i="24"/>
  <c r="DB74" i="24"/>
  <c r="DC74" i="24"/>
  <c r="DE74" i="24"/>
  <c r="DF74" i="24"/>
  <c r="DG74" i="24"/>
  <c r="DI74" i="24"/>
  <c r="DJ74" i="24"/>
  <c r="DK74" i="24"/>
  <c r="DM74" i="24"/>
  <c r="DN74" i="24"/>
  <c r="DO74" i="24"/>
  <c r="DQ74" i="24"/>
  <c r="DR74" i="24"/>
  <c r="DS74" i="24"/>
  <c r="DA75" i="24"/>
  <c r="DB75" i="24"/>
  <c r="DC75" i="24"/>
  <c r="DE75" i="24"/>
  <c r="DF75" i="24"/>
  <c r="DG75" i="24"/>
  <c r="DI75" i="24"/>
  <c r="DJ75" i="24"/>
  <c r="DK75" i="24"/>
  <c r="DM75" i="24"/>
  <c r="DN75" i="24"/>
  <c r="DO75" i="24"/>
  <c r="DQ75" i="24"/>
  <c r="DR75" i="24"/>
  <c r="DS75" i="24"/>
  <c r="DA76" i="24"/>
  <c r="DB76" i="24"/>
  <c r="DC76" i="24"/>
  <c r="DE76" i="24"/>
  <c r="DF76" i="24"/>
  <c r="DG76" i="24"/>
  <c r="DI76" i="24"/>
  <c r="DJ76" i="24"/>
  <c r="DK76" i="24"/>
  <c r="DM76" i="24"/>
  <c r="DN76" i="24"/>
  <c r="DO76" i="24"/>
  <c r="DQ76" i="24"/>
  <c r="DR76" i="24"/>
  <c r="DS76" i="24"/>
  <c r="DA77" i="24"/>
  <c r="DB77" i="24"/>
  <c r="DC77" i="24"/>
  <c r="DE77" i="24"/>
  <c r="DF77" i="24"/>
  <c r="DG77" i="24"/>
  <c r="DI77" i="24"/>
  <c r="DJ77" i="24"/>
  <c r="DK77" i="24"/>
  <c r="DM77" i="24"/>
  <c r="DN77" i="24"/>
  <c r="DO77" i="24"/>
  <c r="DQ77" i="24"/>
  <c r="DR77" i="24"/>
  <c r="DS77" i="24"/>
  <c r="DA78" i="24"/>
  <c r="DB78" i="24"/>
  <c r="DC78" i="24"/>
  <c r="DE78" i="24"/>
  <c r="DF78" i="24"/>
  <c r="DG78" i="24"/>
  <c r="DI78" i="24"/>
  <c r="DJ78" i="24"/>
  <c r="DK78" i="24"/>
  <c r="DM78" i="24"/>
  <c r="DN78" i="24"/>
  <c r="DO78" i="24"/>
  <c r="DQ78" i="24"/>
  <c r="DR78" i="24"/>
  <c r="DS78" i="24"/>
  <c r="DA79" i="24"/>
  <c r="DB79" i="24"/>
  <c r="DC79" i="24"/>
  <c r="DE79" i="24"/>
  <c r="DF79" i="24"/>
  <c r="DG79" i="24"/>
  <c r="DI79" i="24"/>
  <c r="DJ79" i="24"/>
  <c r="DK79" i="24"/>
  <c r="DM79" i="24"/>
  <c r="DN79" i="24"/>
  <c r="DO79" i="24"/>
  <c r="DQ79" i="24"/>
  <c r="DR79" i="24"/>
  <c r="DS79" i="24"/>
  <c r="DA80" i="24"/>
  <c r="DB80" i="24"/>
  <c r="DC80" i="24"/>
  <c r="DE80" i="24"/>
  <c r="DF80" i="24"/>
  <c r="DG80" i="24"/>
  <c r="DI80" i="24"/>
  <c r="DJ80" i="24"/>
  <c r="DK80" i="24"/>
  <c r="DM80" i="24"/>
  <c r="DN80" i="24"/>
  <c r="DO80" i="24"/>
  <c r="DQ80" i="24"/>
  <c r="DR80" i="24"/>
  <c r="DS80" i="24"/>
  <c r="DA81" i="24"/>
  <c r="DB81" i="24"/>
  <c r="DC81" i="24"/>
  <c r="DE81" i="24"/>
  <c r="DF81" i="24"/>
  <c r="DG81" i="24"/>
  <c r="DI81" i="24"/>
  <c r="DJ81" i="24"/>
  <c r="DK81" i="24"/>
  <c r="DM81" i="24"/>
  <c r="DN81" i="24"/>
  <c r="DO81" i="24"/>
  <c r="DQ81" i="24"/>
  <c r="DR81" i="24"/>
  <c r="DS81" i="24"/>
  <c r="DA82" i="24"/>
  <c r="DB82" i="24"/>
  <c r="DC82" i="24"/>
  <c r="DE82" i="24"/>
  <c r="DF82" i="24"/>
  <c r="DG82" i="24"/>
  <c r="DI82" i="24"/>
  <c r="DJ82" i="24"/>
  <c r="DK82" i="24"/>
  <c r="DM82" i="24"/>
  <c r="DN82" i="24"/>
  <c r="DO82" i="24"/>
  <c r="DQ82" i="24"/>
  <c r="DR82" i="24"/>
  <c r="DS82" i="24"/>
  <c r="DA83" i="24"/>
  <c r="DB83" i="24"/>
  <c r="DC83" i="24"/>
  <c r="DE83" i="24"/>
  <c r="DF83" i="24"/>
  <c r="DG83" i="24"/>
  <c r="DI83" i="24"/>
  <c r="DJ83" i="24"/>
  <c r="DK83" i="24"/>
  <c r="DM83" i="24"/>
  <c r="DN83" i="24"/>
  <c r="DO83" i="24"/>
  <c r="DQ83" i="24"/>
  <c r="DR83" i="24"/>
  <c r="DS83" i="24"/>
  <c r="DA84" i="24"/>
  <c r="DB84" i="24"/>
  <c r="DC84" i="24"/>
  <c r="DE84" i="24"/>
  <c r="DF84" i="24"/>
  <c r="DG84" i="24"/>
  <c r="DI84" i="24"/>
  <c r="DJ84" i="24"/>
  <c r="DK84" i="24"/>
  <c r="DM84" i="24"/>
  <c r="DN84" i="24"/>
  <c r="DO84" i="24"/>
  <c r="DQ84" i="24"/>
  <c r="DR84" i="24"/>
  <c r="DS84" i="24"/>
  <c r="DA85" i="24"/>
  <c r="DB85" i="24"/>
  <c r="DC85" i="24"/>
  <c r="DE85" i="24"/>
  <c r="DF85" i="24"/>
  <c r="DG85" i="24"/>
  <c r="DI85" i="24"/>
  <c r="DJ85" i="24"/>
  <c r="DK85" i="24"/>
  <c r="DM85" i="24"/>
  <c r="DN85" i="24"/>
  <c r="DO85" i="24"/>
  <c r="DQ85" i="24"/>
  <c r="DR85" i="24"/>
  <c r="DS85" i="24"/>
  <c r="DA86" i="24"/>
  <c r="DB86" i="24"/>
  <c r="DC86" i="24"/>
  <c r="DE86" i="24"/>
  <c r="DF86" i="24"/>
  <c r="DG86" i="24"/>
  <c r="DI86" i="24"/>
  <c r="DJ86" i="24"/>
  <c r="DK86" i="24"/>
  <c r="DM86" i="24"/>
  <c r="DN86" i="24"/>
  <c r="DO86" i="24"/>
  <c r="DQ86" i="24"/>
  <c r="DR86" i="24"/>
  <c r="DS86" i="24"/>
  <c r="DA87" i="24"/>
  <c r="DB87" i="24"/>
  <c r="DC87" i="24"/>
  <c r="DE87" i="24"/>
  <c r="DF87" i="24"/>
  <c r="DG87" i="24"/>
  <c r="DI87" i="24"/>
  <c r="DJ87" i="24"/>
  <c r="DK87" i="24"/>
  <c r="DM87" i="24"/>
  <c r="DN87" i="24"/>
  <c r="DO87" i="24"/>
  <c r="DQ87" i="24"/>
  <c r="DR87" i="24"/>
  <c r="DS87" i="24"/>
  <c r="DA88" i="24"/>
  <c r="DB88" i="24"/>
  <c r="DC88" i="24"/>
  <c r="DE88" i="24"/>
  <c r="DF88" i="24"/>
  <c r="DG88" i="24"/>
  <c r="DI88" i="24"/>
  <c r="DJ88" i="24"/>
  <c r="DK88" i="24"/>
  <c r="DM88" i="24"/>
  <c r="DN88" i="24"/>
  <c r="DO88" i="24"/>
  <c r="DQ88" i="24"/>
  <c r="DR88" i="24"/>
  <c r="DS88" i="24"/>
  <c r="DA90" i="24"/>
  <c r="DB90" i="24"/>
  <c r="DC90" i="24"/>
  <c r="DE90" i="24"/>
  <c r="DF90" i="24"/>
  <c r="DG90" i="24"/>
  <c r="DI90" i="24"/>
  <c r="DJ90" i="24"/>
  <c r="DK90" i="24"/>
  <c r="DM90" i="24"/>
  <c r="DN90" i="24"/>
  <c r="DO90" i="24"/>
  <c r="DQ90" i="24"/>
  <c r="DR90" i="24"/>
  <c r="DS90" i="24"/>
  <c r="DA91" i="24"/>
  <c r="DB91" i="24"/>
  <c r="DC91" i="24"/>
  <c r="DE91" i="24"/>
  <c r="DF91" i="24"/>
  <c r="DG91" i="24"/>
  <c r="DI91" i="24"/>
  <c r="DJ91" i="24"/>
  <c r="DK91" i="24"/>
  <c r="DM91" i="24"/>
  <c r="DN91" i="24"/>
  <c r="DO91" i="24"/>
  <c r="DQ91" i="24"/>
  <c r="DR91" i="24"/>
  <c r="DS91" i="24"/>
  <c r="DA92" i="24"/>
  <c r="DB92" i="24"/>
  <c r="DC92" i="24"/>
  <c r="DE92" i="24"/>
  <c r="DF92" i="24"/>
  <c r="DG92" i="24"/>
  <c r="DI92" i="24"/>
  <c r="DJ92" i="24"/>
  <c r="DK92" i="24"/>
  <c r="DM92" i="24"/>
  <c r="DN92" i="24"/>
  <c r="DO92" i="24"/>
  <c r="DQ92" i="24"/>
  <c r="DR92" i="24"/>
  <c r="DS92" i="24"/>
  <c r="DA127" i="24"/>
  <c r="DB127" i="24"/>
  <c r="DC127" i="24"/>
  <c r="DE127" i="24"/>
  <c r="DF127" i="24"/>
  <c r="DG127" i="24"/>
  <c r="DI127" i="24"/>
  <c r="DJ127" i="24"/>
  <c r="DK127" i="24"/>
  <c r="DM127" i="24"/>
  <c r="DN127" i="24"/>
  <c r="DO127" i="24"/>
  <c r="DQ127" i="24"/>
  <c r="DR127" i="24"/>
  <c r="DS127" i="24"/>
  <c r="DA128" i="24"/>
  <c r="DB128" i="24"/>
  <c r="DC128" i="24"/>
  <c r="DE128" i="24"/>
  <c r="DF128" i="24"/>
  <c r="DG128" i="24"/>
  <c r="DI128" i="24"/>
  <c r="DJ128" i="24"/>
  <c r="DK128" i="24"/>
  <c r="DM128" i="24"/>
  <c r="DN128" i="24"/>
  <c r="DO128" i="24"/>
  <c r="DQ128" i="24"/>
  <c r="DR128" i="24"/>
  <c r="DS128" i="24"/>
  <c r="DA153" i="24"/>
  <c r="DB153" i="24"/>
  <c r="DC153" i="24"/>
  <c r="DE153" i="24"/>
  <c r="DF153" i="24"/>
  <c r="DG153" i="24"/>
  <c r="DI153" i="24"/>
  <c r="DJ153" i="24"/>
  <c r="DK153" i="24"/>
  <c r="DM153" i="24"/>
  <c r="DN153" i="24"/>
  <c r="DO153" i="24"/>
  <c r="DQ153" i="24"/>
  <c r="DR153" i="24"/>
  <c r="DS153" i="24"/>
  <c r="DA154" i="24"/>
  <c r="DB154" i="24"/>
  <c r="DC154" i="24"/>
  <c r="DE154" i="24"/>
  <c r="DF154" i="24"/>
  <c r="DG154" i="24"/>
  <c r="DI154" i="24"/>
  <c r="DJ154" i="24"/>
  <c r="DK154" i="24"/>
  <c r="DM154" i="24"/>
  <c r="DN154" i="24"/>
  <c r="DO154" i="24"/>
  <c r="DQ154" i="24"/>
  <c r="DR154" i="24"/>
  <c r="DS154" i="24"/>
  <c r="DA155" i="24"/>
  <c r="DB155" i="24"/>
  <c r="DC155" i="24"/>
  <c r="DE155" i="24"/>
  <c r="DF155" i="24"/>
  <c r="DG155" i="24"/>
  <c r="DI155" i="24"/>
  <c r="DJ155" i="24"/>
  <c r="DK155" i="24"/>
  <c r="DM155" i="24"/>
  <c r="DN155" i="24"/>
  <c r="DO155" i="24"/>
  <c r="DQ155" i="24"/>
  <c r="DR155" i="24"/>
  <c r="DS155" i="24"/>
  <c r="DA156" i="24"/>
  <c r="DB156" i="24"/>
  <c r="DC156" i="24"/>
  <c r="DE156" i="24"/>
  <c r="DF156" i="24"/>
  <c r="DG156" i="24"/>
  <c r="DI156" i="24"/>
  <c r="DJ156" i="24"/>
  <c r="DK156" i="24"/>
  <c r="DM156" i="24"/>
  <c r="DN156" i="24"/>
  <c r="DO156" i="24"/>
  <c r="DQ156" i="24"/>
  <c r="DR156" i="24"/>
  <c r="DS156" i="24"/>
  <c r="DA157" i="24"/>
  <c r="DB157" i="24"/>
  <c r="DC157" i="24"/>
  <c r="DE157" i="24"/>
  <c r="DF157" i="24"/>
  <c r="DG157" i="24"/>
  <c r="DI157" i="24"/>
  <c r="DJ157" i="24"/>
  <c r="DK157" i="24"/>
  <c r="DM157" i="24"/>
  <c r="DN157" i="24"/>
  <c r="DO157" i="24"/>
  <c r="DQ157" i="24"/>
  <c r="DR157" i="24"/>
  <c r="DS157" i="24"/>
  <c r="DA158" i="24"/>
  <c r="DB158" i="24"/>
  <c r="DC158" i="24"/>
  <c r="DE158" i="24"/>
  <c r="DF158" i="24"/>
  <c r="DG158" i="24"/>
  <c r="DI158" i="24"/>
  <c r="DJ158" i="24"/>
  <c r="DK158" i="24"/>
  <c r="DM158" i="24"/>
  <c r="DN158" i="24"/>
  <c r="DO158" i="24"/>
  <c r="DQ158" i="24"/>
  <c r="DR158" i="24"/>
  <c r="DS158" i="24"/>
  <c r="DA159" i="24"/>
  <c r="DB159" i="24"/>
  <c r="DC159" i="24"/>
  <c r="DE159" i="24"/>
  <c r="DF159" i="24"/>
  <c r="DG159" i="24"/>
  <c r="DI159" i="24"/>
  <c r="DJ159" i="24"/>
  <c r="DK159" i="24"/>
  <c r="DM159" i="24"/>
  <c r="DN159" i="24"/>
  <c r="DO159" i="24"/>
  <c r="DQ159" i="24"/>
  <c r="DR159" i="24"/>
  <c r="DS159" i="24"/>
  <c r="DA176" i="24"/>
  <c r="DB176" i="24"/>
  <c r="DC176" i="24"/>
  <c r="DE176" i="24"/>
  <c r="DF176" i="24"/>
  <c r="DG176" i="24"/>
  <c r="DI176" i="24"/>
  <c r="DJ176" i="24"/>
  <c r="DK176" i="24"/>
  <c r="DM176" i="24"/>
  <c r="DN176" i="24"/>
  <c r="DO176" i="24"/>
  <c r="DQ176" i="24"/>
  <c r="DR176" i="24"/>
  <c r="DS176" i="24"/>
  <c r="DA177" i="24"/>
  <c r="DB177" i="24"/>
  <c r="DC177" i="24"/>
  <c r="DE177" i="24"/>
  <c r="DF177" i="24"/>
  <c r="DG177" i="24"/>
  <c r="DI177" i="24"/>
  <c r="DJ177" i="24"/>
  <c r="DK177" i="24"/>
  <c r="DM177" i="24"/>
  <c r="DN177" i="24"/>
  <c r="DO177" i="24"/>
  <c r="DQ177" i="24"/>
  <c r="DR177" i="24"/>
  <c r="DS177" i="24"/>
  <c r="DA178" i="24"/>
  <c r="DB178" i="24"/>
  <c r="DC178" i="24"/>
  <c r="DE178" i="24"/>
  <c r="DF178" i="24"/>
  <c r="DG178" i="24"/>
  <c r="DI178" i="24"/>
  <c r="DJ178" i="24"/>
  <c r="DK178" i="24"/>
  <c r="DM178" i="24"/>
  <c r="DN178" i="24"/>
  <c r="DO178" i="24"/>
  <c r="DQ178" i="24"/>
  <c r="DR178" i="24"/>
  <c r="DS178" i="24"/>
  <c r="DA179" i="24"/>
  <c r="DB179" i="24"/>
  <c r="DC179" i="24"/>
  <c r="DE179" i="24"/>
  <c r="DF179" i="24"/>
  <c r="DG179" i="24"/>
  <c r="DI179" i="24"/>
  <c r="DJ179" i="24"/>
  <c r="DK179" i="24"/>
  <c r="DM179" i="24"/>
  <c r="DN179" i="24"/>
  <c r="DO179" i="24"/>
  <c r="DQ179" i="24"/>
  <c r="DR179" i="24"/>
  <c r="DS179" i="24"/>
  <c r="DA180" i="24"/>
  <c r="DB180" i="24"/>
  <c r="DC180" i="24"/>
  <c r="DE180" i="24"/>
  <c r="DF180" i="24"/>
  <c r="DG180" i="24"/>
  <c r="DI180" i="24"/>
  <c r="DJ180" i="24"/>
  <c r="DK180" i="24"/>
  <c r="DM180" i="24"/>
  <c r="DN180" i="24"/>
  <c r="DO180" i="24"/>
  <c r="DQ180" i="24"/>
  <c r="DR180" i="24"/>
  <c r="DS180" i="24"/>
  <c r="DA181" i="24"/>
  <c r="DB181" i="24"/>
  <c r="DC181" i="24"/>
  <c r="DE181" i="24"/>
  <c r="DF181" i="24"/>
  <c r="DG181" i="24"/>
  <c r="DI181" i="24"/>
  <c r="DJ181" i="24"/>
  <c r="DK181" i="24"/>
  <c r="DM181" i="24"/>
  <c r="DN181" i="24"/>
  <c r="DO181" i="24"/>
  <c r="DQ181" i="24"/>
  <c r="DR181" i="24"/>
  <c r="DS181" i="24"/>
  <c r="DA182" i="24"/>
  <c r="DB182" i="24"/>
  <c r="DC182" i="24"/>
  <c r="DE182" i="24"/>
  <c r="DF182" i="24"/>
  <c r="DG182" i="24"/>
  <c r="DI182" i="24"/>
  <c r="DJ182" i="24"/>
  <c r="DK182" i="24"/>
  <c r="DM182" i="24"/>
  <c r="DN182" i="24"/>
  <c r="DO182" i="24"/>
  <c r="DQ182" i="24"/>
  <c r="DR182" i="24"/>
  <c r="DS182" i="24"/>
  <c r="DA183" i="24"/>
  <c r="DB183" i="24"/>
  <c r="DC183" i="24"/>
  <c r="DE183" i="24"/>
  <c r="DF183" i="24"/>
  <c r="DG183" i="24"/>
  <c r="DI183" i="24"/>
  <c r="DJ183" i="24"/>
  <c r="DK183" i="24"/>
  <c r="DM183" i="24"/>
  <c r="DN183" i="24"/>
  <c r="DO183" i="24"/>
  <c r="DQ183" i="24"/>
  <c r="DR183" i="24"/>
  <c r="DS183" i="24"/>
  <c r="DA184" i="24"/>
  <c r="DB184" i="24"/>
  <c r="DC184" i="24"/>
  <c r="DE184" i="24"/>
  <c r="DF184" i="24"/>
  <c r="DG184" i="24"/>
  <c r="DI184" i="24"/>
  <c r="DJ184" i="24"/>
  <c r="DK184" i="24"/>
  <c r="DM184" i="24"/>
  <c r="DN184" i="24"/>
  <c r="DO184" i="24"/>
  <c r="DQ184" i="24"/>
  <c r="DR184" i="24"/>
  <c r="DS184" i="24"/>
  <c r="DA185" i="24"/>
  <c r="DB185" i="24"/>
  <c r="DC185" i="24"/>
  <c r="DE185" i="24"/>
  <c r="DF185" i="24"/>
  <c r="DG185" i="24"/>
  <c r="DI185" i="24"/>
  <c r="DJ185" i="24"/>
  <c r="DK185" i="24"/>
  <c r="DM185" i="24"/>
  <c r="DN185" i="24"/>
  <c r="DO185" i="24"/>
  <c r="DQ185" i="24"/>
  <c r="DR185" i="24"/>
  <c r="DS185" i="24"/>
  <c r="DA186" i="24"/>
  <c r="DB186" i="24"/>
  <c r="DC186" i="24"/>
  <c r="DE186" i="24"/>
  <c r="DF186" i="24"/>
  <c r="DG186" i="24"/>
  <c r="DI186" i="24"/>
  <c r="DJ186" i="24"/>
  <c r="DK186" i="24"/>
  <c r="DM186" i="24"/>
  <c r="DN186" i="24"/>
  <c r="DO186" i="24"/>
  <c r="DQ186" i="24"/>
  <c r="DR186" i="24"/>
  <c r="DS186" i="24"/>
  <c r="DA187" i="24"/>
  <c r="DB187" i="24"/>
  <c r="DC187" i="24"/>
  <c r="DE187" i="24"/>
  <c r="DF187" i="24"/>
  <c r="DG187" i="24"/>
  <c r="DI187" i="24"/>
  <c r="DJ187" i="24"/>
  <c r="DK187" i="24"/>
  <c r="DM187" i="24"/>
  <c r="DN187" i="24"/>
  <c r="DO187" i="24"/>
  <c r="DQ187" i="24"/>
  <c r="DR187" i="24"/>
  <c r="DS187" i="24"/>
  <c r="DA189" i="24"/>
  <c r="DB189" i="24"/>
  <c r="DE189" i="24"/>
  <c r="DF189" i="24"/>
  <c r="DI189" i="24"/>
  <c r="DJ189" i="24"/>
  <c r="DM189" i="24"/>
  <c r="DN189" i="24"/>
  <c r="DQ189" i="24"/>
  <c r="DR189" i="24"/>
  <c r="DA197" i="24"/>
  <c r="DB197" i="24"/>
  <c r="DA211" i="24"/>
  <c r="DB211" i="24"/>
  <c r="DA212" i="24"/>
  <c r="DB212" i="24"/>
  <c r="DA213" i="24"/>
  <c r="DB213" i="24"/>
  <c r="DA214" i="24"/>
  <c r="DB214" i="24"/>
  <c r="DA215" i="24"/>
  <c r="DB215" i="24"/>
  <c r="DA216" i="24"/>
  <c r="DB216" i="24"/>
  <c r="DA217" i="24"/>
  <c r="DB217" i="24"/>
  <c r="DA218" i="24"/>
  <c r="DB218" i="24"/>
  <c r="DA13" i="24"/>
  <c r="DB13" i="24"/>
  <c r="DC13" i="24"/>
  <c r="DE13" i="24"/>
  <c r="DF13" i="24"/>
  <c r="DG13" i="24"/>
  <c r="DI13" i="24"/>
  <c r="DJ13" i="24"/>
  <c r="DK13" i="24"/>
  <c r="DM13" i="24"/>
  <c r="DN13" i="24"/>
  <c r="DO13" i="24"/>
  <c r="DQ13" i="24"/>
  <c r="DR13" i="24"/>
  <c r="DS13" i="24"/>
  <c r="DA14" i="24"/>
  <c r="DB14" i="24"/>
  <c r="DC14" i="24"/>
  <c r="DE14" i="24"/>
  <c r="DF14" i="24"/>
  <c r="DG14" i="24"/>
  <c r="DI14" i="24"/>
  <c r="DJ14" i="24"/>
  <c r="DK14" i="24"/>
  <c r="DM14" i="24"/>
  <c r="DN14" i="24"/>
  <c r="DO14" i="24"/>
  <c r="DQ14" i="24"/>
  <c r="DR14" i="24"/>
  <c r="DS14" i="24"/>
  <c r="DA15" i="24"/>
  <c r="DB15" i="24"/>
  <c r="DC15" i="24"/>
  <c r="DE15" i="24"/>
  <c r="DF15" i="24"/>
  <c r="DG15" i="24"/>
  <c r="DI15" i="24"/>
  <c r="DJ15" i="24"/>
  <c r="DK15" i="24"/>
  <c r="DM15" i="24"/>
  <c r="DN15" i="24"/>
  <c r="DO15" i="24"/>
  <c r="DQ15" i="24"/>
  <c r="DR15" i="24"/>
  <c r="DS15" i="24"/>
  <c r="DA16" i="24"/>
  <c r="DB16" i="24"/>
  <c r="DC16" i="24"/>
  <c r="DE16" i="24"/>
  <c r="DF16" i="24"/>
  <c r="DG16" i="24"/>
  <c r="DI16" i="24"/>
  <c r="DJ16" i="24"/>
  <c r="DK16" i="24"/>
  <c r="DM16" i="24"/>
  <c r="DN16" i="24"/>
  <c r="DO16" i="24"/>
  <c r="DQ16" i="24"/>
  <c r="DR16" i="24"/>
  <c r="DS16" i="24"/>
  <c r="DS12" i="24"/>
  <c r="DR12" i="24"/>
  <c r="DQ12" i="24"/>
  <c r="DO12" i="24"/>
  <c r="DN12" i="24"/>
  <c r="DM12" i="24"/>
  <c r="DK12" i="24"/>
  <c r="DJ12" i="24"/>
  <c r="DI12" i="24"/>
  <c r="DG12" i="24"/>
  <c r="DF12" i="24"/>
  <c r="DE12" i="24"/>
  <c r="DC12" i="24"/>
  <c r="DB12" i="24"/>
  <c r="DA12" i="24"/>
  <c r="L14" i="15"/>
  <c r="M14" i="15"/>
  <c r="N14" i="15"/>
  <c r="O14" i="15"/>
  <c r="P14" i="15"/>
  <c r="Q14" i="15"/>
  <c r="R14" i="15"/>
  <c r="S14" i="15"/>
  <c r="T14" i="15"/>
  <c r="U14" i="15"/>
  <c r="V14" i="15"/>
  <c r="W14" i="15"/>
  <c r="X14" i="15"/>
  <c r="Y14" i="15"/>
  <c r="Z14" i="15"/>
  <c r="L15" i="15"/>
  <c r="M15" i="15"/>
  <c r="N15" i="15"/>
  <c r="O15" i="15"/>
  <c r="P15" i="15"/>
  <c r="Q15" i="15"/>
  <c r="R15" i="15"/>
  <c r="S15" i="15"/>
  <c r="T15" i="15"/>
  <c r="U15" i="15"/>
  <c r="V15" i="15"/>
  <c r="W15" i="15"/>
  <c r="X15" i="15"/>
  <c r="Y15" i="15"/>
  <c r="Z15" i="15"/>
  <c r="L16" i="15"/>
  <c r="M16" i="15"/>
  <c r="N16" i="15"/>
  <c r="O16" i="15"/>
  <c r="P16" i="15"/>
  <c r="Q16" i="15"/>
  <c r="R16" i="15"/>
  <c r="S16" i="15"/>
  <c r="T16" i="15"/>
  <c r="U16" i="15"/>
  <c r="V16" i="15"/>
  <c r="W16" i="15"/>
  <c r="X16" i="15"/>
  <c r="Y16" i="15"/>
  <c r="Z16" i="15"/>
  <c r="L18" i="15"/>
  <c r="M18" i="15"/>
  <c r="N18" i="15"/>
  <c r="O18" i="15"/>
  <c r="P18" i="15"/>
  <c r="Q18" i="15"/>
  <c r="R18" i="15"/>
  <c r="S18" i="15"/>
  <c r="T18" i="15"/>
  <c r="U18" i="15"/>
  <c r="V18" i="15"/>
  <c r="W18" i="15"/>
  <c r="X18" i="15"/>
  <c r="Y18" i="15"/>
  <c r="Z18" i="15"/>
  <c r="L19" i="15"/>
  <c r="M19" i="15"/>
  <c r="N19" i="15"/>
  <c r="O19" i="15"/>
  <c r="P19" i="15"/>
  <c r="Q19" i="15"/>
  <c r="R19" i="15"/>
  <c r="S19" i="15"/>
  <c r="T19" i="15"/>
  <c r="U19" i="15"/>
  <c r="V19" i="15"/>
  <c r="W19" i="15"/>
  <c r="X19" i="15"/>
  <c r="Y19" i="15"/>
  <c r="Z19" i="15"/>
  <c r="L20" i="15"/>
  <c r="M20" i="15"/>
  <c r="N20" i="15"/>
  <c r="O20" i="15"/>
  <c r="P20" i="15"/>
  <c r="Q20" i="15"/>
  <c r="R20" i="15"/>
  <c r="S20" i="15"/>
  <c r="T20" i="15"/>
  <c r="U20" i="15"/>
  <c r="V20" i="15"/>
  <c r="W20" i="15"/>
  <c r="X20" i="15"/>
  <c r="Y20" i="15"/>
  <c r="Z20" i="15"/>
  <c r="L21" i="15"/>
  <c r="M21" i="15"/>
  <c r="N21" i="15"/>
  <c r="O21" i="15"/>
  <c r="P21" i="15"/>
  <c r="Q21" i="15"/>
  <c r="R21" i="15"/>
  <c r="S21" i="15"/>
  <c r="T21" i="15"/>
  <c r="U21" i="15"/>
  <c r="V21" i="15"/>
  <c r="W21" i="15"/>
  <c r="X21" i="15"/>
  <c r="Y21" i="15"/>
  <c r="Z21" i="15"/>
  <c r="L23" i="15"/>
  <c r="M23" i="15"/>
  <c r="N23" i="15"/>
  <c r="O23" i="15"/>
  <c r="P23" i="15"/>
  <c r="Q23" i="15"/>
  <c r="R23" i="15"/>
  <c r="S23" i="15"/>
  <c r="T23" i="15"/>
  <c r="U23" i="15"/>
  <c r="V23" i="15"/>
  <c r="W23" i="15"/>
  <c r="X23" i="15"/>
  <c r="Y23" i="15"/>
  <c r="Z23" i="15"/>
  <c r="L24" i="15"/>
  <c r="M24" i="15"/>
  <c r="N24" i="15"/>
  <c r="O24" i="15"/>
  <c r="P24" i="15"/>
  <c r="Q24" i="15"/>
  <c r="R24" i="15"/>
  <c r="S24" i="15"/>
  <c r="T24" i="15"/>
  <c r="U24" i="15"/>
  <c r="V24" i="15"/>
  <c r="W24" i="15"/>
  <c r="X24" i="15"/>
  <c r="Y24" i="15"/>
  <c r="Z24" i="15"/>
  <c r="Z13" i="15"/>
  <c r="Y13" i="15"/>
  <c r="X13" i="15"/>
  <c r="W13" i="15"/>
  <c r="V13" i="15"/>
  <c r="U13" i="15"/>
  <c r="T13" i="15"/>
  <c r="S13" i="15"/>
  <c r="R13" i="15"/>
  <c r="Q13" i="15"/>
  <c r="P13" i="15"/>
  <c r="O13" i="15"/>
  <c r="N13" i="15"/>
  <c r="M13" i="15"/>
  <c r="L13" i="15"/>
  <c r="S16" i="13"/>
  <c r="T16" i="13"/>
  <c r="U16" i="13"/>
  <c r="V16" i="13"/>
  <c r="W16" i="13"/>
  <c r="X16" i="13"/>
  <c r="Y16" i="13"/>
  <c r="Z16" i="13"/>
  <c r="AA16" i="13"/>
  <c r="AB16" i="13"/>
  <c r="AC16" i="13"/>
  <c r="AD16" i="13"/>
  <c r="AE16" i="13"/>
  <c r="AF16" i="13"/>
  <c r="AG16" i="13"/>
  <c r="AK16" i="13"/>
  <c r="AL16" i="13"/>
  <c r="AM16" i="13"/>
  <c r="AN16" i="13"/>
  <c r="AO16" i="13"/>
  <c r="AP16" i="13"/>
  <c r="S22" i="13"/>
  <c r="T22" i="13"/>
  <c r="U22" i="13"/>
  <c r="V22" i="13"/>
  <c r="W22" i="13"/>
  <c r="X22" i="13"/>
  <c r="Y22" i="13"/>
  <c r="Z22" i="13"/>
  <c r="AA22" i="13"/>
  <c r="AB22" i="13"/>
  <c r="AC22" i="13"/>
  <c r="AD22" i="13"/>
  <c r="AE22" i="13"/>
  <c r="AF22" i="13"/>
  <c r="AG22" i="13"/>
  <c r="AK22" i="13"/>
  <c r="AL22" i="13"/>
  <c r="AM22" i="13"/>
  <c r="AN22" i="13"/>
  <c r="AO22" i="13"/>
  <c r="AP22" i="13"/>
  <c r="S23" i="13"/>
  <c r="T23" i="13"/>
  <c r="U23" i="13"/>
  <c r="V23" i="13"/>
  <c r="W23" i="13"/>
  <c r="X23" i="13"/>
  <c r="Y23" i="13"/>
  <c r="Z23" i="13"/>
  <c r="AA23" i="13"/>
  <c r="AB23" i="13"/>
  <c r="AC23" i="13"/>
  <c r="AD23" i="13"/>
  <c r="AE23" i="13"/>
  <c r="AF23" i="13"/>
  <c r="AG23" i="13"/>
  <c r="AK23" i="13"/>
  <c r="AL23" i="13"/>
  <c r="AM23" i="13"/>
  <c r="AN23" i="13"/>
  <c r="AO23" i="13"/>
  <c r="AP23" i="13"/>
  <c r="S25" i="13"/>
  <c r="T25" i="13"/>
  <c r="U25" i="13"/>
  <c r="V25" i="13"/>
  <c r="W25" i="13"/>
  <c r="X25" i="13"/>
  <c r="Y25" i="13"/>
  <c r="Z25" i="13"/>
  <c r="AA25" i="13"/>
  <c r="AB25" i="13"/>
  <c r="AC25" i="13"/>
  <c r="AD25" i="13"/>
  <c r="AE25" i="13"/>
  <c r="AF25" i="13"/>
  <c r="AG25" i="13"/>
  <c r="AK25" i="13"/>
  <c r="AL25" i="13"/>
  <c r="AM25" i="13"/>
  <c r="AN25" i="13"/>
  <c r="AO25" i="13"/>
  <c r="AP25" i="13"/>
  <c r="S26" i="13"/>
  <c r="T26" i="13"/>
  <c r="U26" i="13"/>
  <c r="V26" i="13"/>
  <c r="W26" i="13"/>
  <c r="X26" i="13"/>
  <c r="Y26" i="13"/>
  <c r="Z26" i="13"/>
  <c r="AA26" i="13"/>
  <c r="AB26" i="13"/>
  <c r="AC26" i="13"/>
  <c r="AD26" i="13"/>
  <c r="AE26" i="13"/>
  <c r="AF26" i="13"/>
  <c r="AG26" i="13"/>
  <c r="AK26" i="13"/>
  <c r="AL26" i="13"/>
  <c r="AM26" i="13"/>
  <c r="AN26" i="13"/>
  <c r="AO26" i="13"/>
  <c r="AP26" i="13"/>
  <c r="AP15" i="13"/>
  <c r="AO15" i="13"/>
  <c r="AN15" i="13"/>
  <c r="AM15" i="13"/>
  <c r="AL15" i="13"/>
  <c r="AK15" i="13"/>
  <c r="AG15" i="13"/>
  <c r="AF15" i="13"/>
  <c r="AE15" i="13"/>
  <c r="AD15" i="13"/>
  <c r="AC15" i="13"/>
  <c r="AB15" i="13"/>
  <c r="AA15" i="13"/>
  <c r="Z15" i="13"/>
  <c r="Y15" i="13"/>
  <c r="X15" i="13"/>
  <c r="W15" i="13"/>
  <c r="V15" i="13"/>
  <c r="U15" i="13"/>
  <c r="T15" i="13"/>
  <c r="S15" i="13"/>
  <c r="L30" i="11"/>
  <c r="M30" i="11"/>
  <c r="N30" i="11"/>
  <c r="P30" i="11"/>
  <c r="Q30" i="11"/>
  <c r="R30" i="11"/>
  <c r="L31" i="11"/>
  <c r="M31" i="11"/>
  <c r="N31" i="11"/>
  <c r="P31" i="11"/>
  <c r="Q31" i="11"/>
  <c r="R31" i="11"/>
  <c r="L32" i="11"/>
  <c r="M32" i="11"/>
  <c r="N32" i="11"/>
  <c r="P32" i="11"/>
  <c r="Q32" i="11"/>
  <c r="R32" i="11"/>
  <c r="L34" i="11"/>
  <c r="M34" i="11"/>
  <c r="N34" i="11"/>
  <c r="P34" i="11"/>
  <c r="Q34" i="11"/>
  <c r="R34" i="11"/>
  <c r="L35" i="11"/>
  <c r="M35" i="11"/>
  <c r="N35" i="11"/>
  <c r="P35" i="11"/>
  <c r="Q35" i="11"/>
  <c r="R35" i="11"/>
  <c r="L36" i="11"/>
  <c r="M36" i="11"/>
  <c r="N36" i="11"/>
  <c r="P36" i="11"/>
  <c r="Q36" i="11"/>
  <c r="R36" i="11"/>
  <c r="L38" i="11"/>
  <c r="M38" i="11"/>
  <c r="N38" i="11"/>
  <c r="P38" i="11"/>
  <c r="Q38" i="11"/>
  <c r="R38" i="11"/>
  <c r="L40" i="11"/>
  <c r="M40" i="11"/>
  <c r="N40" i="11"/>
  <c r="P40" i="11"/>
  <c r="Q40" i="11"/>
  <c r="R40" i="11"/>
  <c r="L42" i="11"/>
  <c r="M42" i="11"/>
  <c r="P42" i="11"/>
  <c r="Q42" i="11"/>
  <c r="L43" i="11"/>
  <c r="M43" i="11"/>
  <c r="P43" i="11"/>
  <c r="Q43" i="11"/>
  <c r="L44" i="11"/>
  <c r="M44" i="11"/>
  <c r="P44" i="11"/>
  <c r="Q44" i="11"/>
  <c r="L45" i="11"/>
  <c r="M45" i="11"/>
  <c r="P45" i="11"/>
  <c r="Q45" i="11"/>
  <c r="L46" i="11"/>
  <c r="M46" i="11"/>
  <c r="P46" i="11"/>
  <c r="Q46" i="11"/>
  <c r="L47" i="11"/>
  <c r="M47" i="11"/>
  <c r="P47" i="11"/>
  <c r="Q47" i="11"/>
  <c r="R29" i="11"/>
  <c r="Q29" i="11"/>
  <c r="P29" i="11"/>
  <c r="N29" i="11"/>
  <c r="M29" i="11"/>
  <c r="L29" i="11"/>
  <c r="I20" i="11"/>
  <c r="J20" i="11"/>
  <c r="K20" i="11"/>
  <c r="L20" i="11"/>
  <c r="M20" i="11"/>
  <c r="N20" i="11"/>
  <c r="I13" i="11"/>
  <c r="J13" i="11"/>
  <c r="K13" i="11"/>
  <c r="L13" i="11"/>
  <c r="M13" i="11"/>
  <c r="N13" i="11"/>
  <c r="I14" i="11"/>
  <c r="J14" i="11"/>
  <c r="K14" i="11"/>
  <c r="L14" i="11"/>
  <c r="M14" i="11"/>
  <c r="N14" i="11"/>
  <c r="I15" i="11"/>
  <c r="J15" i="11"/>
  <c r="K15" i="11"/>
  <c r="L15" i="11"/>
  <c r="M15" i="11"/>
  <c r="N15" i="11"/>
  <c r="I16" i="11"/>
  <c r="J16" i="11"/>
  <c r="K16" i="11"/>
  <c r="L16" i="11"/>
  <c r="M16" i="11"/>
  <c r="N16" i="11"/>
  <c r="I17" i="11"/>
  <c r="J17" i="11"/>
  <c r="K17" i="11"/>
  <c r="L17" i="11"/>
  <c r="M17" i="11"/>
  <c r="N17" i="11"/>
  <c r="I18" i="11"/>
  <c r="J18" i="11"/>
  <c r="K18" i="11"/>
  <c r="L18" i="11"/>
  <c r="M18" i="11"/>
  <c r="N18" i="11"/>
  <c r="I19" i="11"/>
  <c r="J19" i="11"/>
  <c r="K19" i="11"/>
  <c r="L19" i="11"/>
  <c r="M19" i="11"/>
  <c r="N19" i="11"/>
  <c r="N12" i="11"/>
  <c r="M12" i="11"/>
  <c r="L12" i="11"/>
  <c r="K12" i="11"/>
  <c r="J12" i="11"/>
  <c r="I12" i="11"/>
  <c r="H212" i="10"/>
  <c r="I212" i="10"/>
  <c r="J212" i="10"/>
  <c r="H213" i="10"/>
  <c r="I213" i="10"/>
  <c r="J213" i="10"/>
  <c r="J194" i="10"/>
  <c r="J195" i="10"/>
  <c r="J196" i="10"/>
  <c r="J197" i="10"/>
  <c r="J198" i="10"/>
  <c r="H206" i="10"/>
  <c r="H207" i="10"/>
  <c r="H208" i="10"/>
  <c r="H209" i="10"/>
  <c r="H210" i="10"/>
  <c r="H211" i="10"/>
  <c r="J211" i="10"/>
  <c r="I211" i="10"/>
  <c r="J210" i="10"/>
  <c r="I210" i="10"/>
  <c r="J209" i="10"/>
  <c r="I209" i="10"/>
  <c r="J208" i="10"/>
  <c r="I208" i="10"/>
  <c r="J207" i="10"/>
  <c r="I207" i="10"/>
  <c r="J206" i="10"/>
  <c r="I206" i="10"/>
  <c r="K198" i="10"/>
  <c r="K197" i="10"/>
  <c r="K196" i="10"/>
  <c r="K195" i="10"/>
  <c r="K194" i="10"/>
  <c r="K193" i="10"/>
  <c r="J193" i="10"/>
  <c r="K191" i="10"/>
  <c r="J191" i="10"/>
  <c r="K190" i="10"/>
  <c r="J190" i="10"/>
  <c r="K189" i="10"/>
  <c r="J189" i="10"/>
  <c r="K188" i="10"/>
  <c r="J188" i="10"/>
  <c r="K187" i="10"/>
  <c r="J187" i="10"/>
  <c r="K186" i="10"/>
  <c r="J186" i="10"/>
  <c r="K184" i="10"/>
  <c r="J184" i="10"/>
  <c r="K183" i="10"/>
  <c r="J183" i="10"/>
  <c r="K182" i="10"/>
  <c r="J182" i="10"/>
  <c r="K181" i="10"/>
  <c r="J181" i="10"/>
  <c r="K180" i="10"/>
  <c r="J180" i="10"/>
  <c r="K179" i="10"/>
  <c r="J179" i="10"/>
  <c r="K177" i="10"/>
  <c r="J177" i="10"/>
  <c r="K176" i="10"/>
  <c r="J176" i="10"/>
  <c r="K175" i="10"/>
  <c r="J175" i="10"/>
  <c r="K174" i="10"/>
  <c r="J174" i="10"/>
  <c r="K173" i="10"/>
  <c r="J173" i="10"/>
  <c r="K172" i="10"/>
  <c r="J172" i="10"/>
  <c r="K170" i="10"/>
  <c r="J170" i="10"/>
  <c r="K169" i="10"/>
  <c r="J169" i="10"/>
  <c r="K168" i="10"/>
  <c r="J168" i="10"/>
  <c r="K167" i="10"/>
  <c r="J167" i="10"/>
  <c r="K166" i="10"/>
  <c r="J166" i="10"/>
  <c r="K165" i="10"/>
  <c r="J165" i="10"/>
  <c r="K163" i="10"/>
  <c r="J163" i="10"/>
  <c r="K162" i="10"/>
  <c r="J162" i="10"/>
  <c r="K161" i="10"/>
  <c r="J161" i="10"/>
  <c r="K160" i="10"/>
  <c r="J160" i="10"/>
  <c r="K159" i="10"/>
  <c r="J159" i="10"/>
  <c r="K158" i="10"/>
  <c r="J158" i="10"/>
  <c r="K156" i="10"/>
  <c r="J156" i="10"/>
  <c r="K155" i="10"/>
  <c r="J155" i="10"/>
  <c r="K154" i="10"/>
  <c r="J154" i="10"/>
  <c r="K153" i="10"/>
  <c r="J153" i="10"/>
  <c r="K152" i="10"/>
  <c r="J152" i="10"/>
  <c r="K151" i="10"/>
  <c r="J151" i="10"/>
  <c r="K149" i="10"/>
  <c r="J149" i="10"/>
  <c r="K148" i="10"/>
  <c r="J148" i="10"/>
  <c r="K147" i="10"/>
  <c r="J147" i="10"/>
  <c r="K146" i="10"/>
  <c r="J146" i="10"/>
  <c r="K145" i="10"/>
  <c r="J145" i="10"/>
  <c r="K144" i="10"/>
  <c r="J144" i="10"/>
  <c r="K142" i="10"/>
  <c r="J142" i="10"/>
  <c r="K141" i="10"/>
  <c r="J141" i="10"/>
  <c r="K140" i="10"/>
  <c r="J140" i="10"/>
  <c r="K139" i="10"/>
  <c r="J139" i="10"/>
  <c r="K138" i="10"/>
  <c r="J138" i="10"/>
  <c r="K137" i="10"/>
  <c r="J137" i="10"/>
  <c r="K135" i="10"/>
  <c r="J135" i="10"/>
  <c r="K134" i="10"/>
  <c r="J134" i="10"/>
  <c r="K133" i="10"/>
  <c r="J133" i="10"/>
  <c r="K132" i="10"/>
  <c r="J132" i="10"/>
  <c r="K131" i="10"/>
  <c r="J131" i="10"/>
  <c r="K130" i="10"/>
  <c r="J130" i="10"/>
  <c r="K128" i="10"/>
  <c r="J128" i="10"/>
  <c r="K127" i="10"/>
  <c r="J127" i="10"/>
  <c r="K126" i="10"/>
  <c r="J126" i="10"/>
  <c r="K125" i="10"/>
  <c r="J125" i="10"/>
  <c r="K124" i="10"/>
  <c r="J124" i="10"/>
  <c r="K123" i="10"/>
  <c r="J123" i="10"/>
  <c r="L121" i="10"/>
  <c r="K121" i="10"/>
  <c r="J121" i="10"/>
  <c r="L120" i="10"/>
  <c r="K120" i="10"/>
  <c r="J120" i="10"/>
  <c r="L119" i="10"/>
  <c r="K119" i="10"/>
  <c r="J119" i="10"/>
  <c r="L118" i="10"/>
  <c r="K118" i="10"/>
  <c r="J118" i="10"/>
  <c r="L117" i="10"/>
  <c r="K117" i="10"/>
  <c r="J117" i="10"/>
  <c r="L116" i="10"/>
  <c r="K116" i="10"/>
  <c r="J116" i="10"/>
  <c r="J21" i="10"/>
  <c r="K21" i="10"/>
  <c r="J22" i="10"/>
  <c r="K22" i="10"/>
  <c r="J23" i="10"/>
  <c r="K23" i="10"/>
  <c r="J24" i="10"/>
  <c r="K24" i="10"/>
  <c r="J25" i="10"/>
  <c r="K25" i="10"/>
  <c r="J26" i="10"/>
  <c r="K26" i="10"/>
  <c r="J27" i="10"/>
  <c r="K27" i="10"/>
  <c r="J29" i="10"/>
  <c r="K29" i="10"/>
  <c r="J30" i="10"/>
  <c r="K30" i="10"/>
  <c r="J31" i="10"/>
  <c r="K31" i="10"/>
  <c r="J32" i="10"/>
  <c r="K32" i="10"/>
  <c r="J33" i="10"/>
  <c r="K33" i="10"/>
  <c r="J34" i="10"/>
  <c r="K34" i="10"/>
  <c r="J35" i="10"/>
  <c r="K35" i="10"/>
  <c r="J37" i="10"/>
  <c r="K37" i="10"/>
  <c r="J38" i="10"/>
  <c r="K38" i="10"/>
  <c r="J39" i="10"/>
  <c r="K39" i="10"/>
  <c r="J40" i="10"/>
  <c r="K40" i="10"/>
  <c r="J41" i="10"/>
  <c r="K41" i="10"/>
  <c r="J42" i="10"/>
  <c r="K42" i="10"/>
  <c r="J43" i="10"/>
  <c r="K43" i="10"/>
  <c r="J45" i="10"/>
  <c r="K45" i="10"/>
  <c r="J46" i="10"/>
  <c r="K46" i="10"/>
  <c r="J47" i="10"/>
  <c r="K47" i="10"/>
  <c r="J48" i="10"/>
  <c r="K48" i="10"/>
  <c r="J49" i="10"/>
  <c r="K49" i="10"/>
  <c r="J50" i="10"/>
  <c r="K50" i="10"/>
  <c r="J51" i="10"/>
  <c r="K51" i="10"/>
  <c r="J53" i="10"/>
  <c r="K53" i="10"/>
  <c r="J54" i="10"/>
  <c r="K54" i="10"/>
  <c r="J55" i="10"/>
  <c r="K55" i="10"/>
  <c r="J56" i="10"/>
  <c r="K56" i="10"/>
  <c r="J57" i="10"/>
  <c r="K57" i="10"/>
  <c r="J58" i="10"/>
  <c r="K58" i="10"/>
  <c r="J59" i="10"/>
  <c r="K59" i="10"/>
  <c r="J61" i="10"/>
  <c r="K61" i="10"/>
  <c r="J62" i="10"/>
  <c r="K62" i="10"/>
  <c r="J63" i="10"/>
  <c r="K63" i="10"/>
  <c r="J64" i="10"/>
  <c r="K64" i="10"/>
  <c r="J65" i="10"/>
  <c r="K65" i="10"/>
  <c r="J66" i="10"/>
  <c r="K66" i="10"/>
  <c r="J67" i="10"/>
  <c r="K67" i="10"/>
  <c r="J69" i="10"/>
  <c r="K69" i="10"/>
  <c r="J70" i="10"/>
  <c r="K70" i="10"/>
  <c r="J71" i="10"/>
  <c r="K71" i="10"/>
  <c r="J72" i="10"/>
  <c r="K72" i="10"/>
  <c r="J73" i="10"/>
  <c r="K73" i="10"/>
  <c r="J74" i="10"/>
  <c r="K74" i="10"/>
  <c r="J75" i="10"/>
  <c r="K75" i="10"/>
  <c r="J77" i="10"/>
  <c r="K77" i="10"/>
  <c r="J78" i="10"/>
  <c r="K78" i="10"/>
  <c r="J79" i="10"/>
  <c r="K79" i="10"/>
  <c r="J80" i="10"/>
  <c r="K80" i="10"/>
  <c r="J81" i="10"/>
  <c r="K81" i="10"/>
  <c r="J82" i="10"/>
  <c r="K82" i="10"/>
  <c r="J83" i="10"/>
  <c r="K83" i="10"/>
  <c r="J85" i="10"/>
  <c r="K85" i="10"/>
  <c r="J86" i="10"/>
  <c r="K86" i="10"/>
  <c r="J87" i="10"/>
  <c r="K87" i="10"/>
  <c r="J88" i="10"/>
  <c r="K88" i="10"/>
  <c r="J89" i="10"/>
  <c r="K89" i="10"/>
  <c r="J90" i="10"/>
  <c r="K90" i="10"/>
  <c r="J91" i="10"/>
  <c r="K91" i="10"/>
  <c r="J93" i="10"/>
  <c r="K93" i="10"/>
  <c r="J94" i="10"/>
  <c r="K94" i="10"/>
  <c r="J95" i="10"/>
  <c r="K95" i="10"/>
  <c r="J96" i="10"/>
  <c r="K96" i="10"/>
  <c r="J97" i="10"/>
  <c r="K97" i="10"/>
  <c r="J98" i="10"/>
  <c r="K98" i="10"/>
  <c r="J99" i="10"/>
  <c r="K99" i="10"/>
  <c r="J101" i="10"/>
  <c r="K101" i="10"/>
  <c r="J102" i="10"/>
  <c r="K102" i="10"/>
  <c r="J103" i="10"/>
  <c r="K103" i="10"/>
  <c r="J104" i="10"/>
  <c r="K104" i="10"/>
  <c r="J105" i="10"/>
  <c r="K105" i="10"/>
  <c r="J106" i="10"/>
  <c r="K106" i="10"/>
  <c r="J107" i="10"/>
  <c r="K107" i="10"/>
  <c r="J14" i="10"/>
  <c r="K14" i="10"/>
  <c r="L14" i="10"/>
  <c r="J15" i="10"/>
  <c r="K15" i="10"/>
  <c r="L15" i="10"/>
  <c r="J16" i="10"/>
  <c r="K16" i="10"/>
  <c r="L16" i="10"/>
  <c r="J17" i="10"/>
  <c r="K17" i="10"/>
  <c r="L17" i="10"/>
  <c r="J18" i="10"/>
  <c r="K18" i="10"/>
  <c r="L18" i="10"/>
  <c r="J19" i="10"/>
  <c r="K19" i="10"/>
  <c r="L19" i="10"/>
  <c r="L13" i="10"/>
  <c r="K13" i="10"/>
  <c r="J13" i="10"/>
  <c r="H145" i="9"/>
  <c r="I145" i="9"/>
  <c r="J145" i="9"/>
  <c r="H146" i="9"/>
  <c r="I146" i="9"/>
  <c r="J146" i="9"/>
  <c r="H147" i="9"/>
  <c r="H149" i="9"/>
  <c r="I149" i="9"/>
  <c r="J149" i="9"/>
  <c r="H150" i="9"/>
  <c r="I150" i="9"/>
  <c r="J150" i="9"/>
  <c r="H151" i="9"/>
  <c r="I151" i="9"/>
  <c r="J151" i="9"/>
  <c r="H152" i="9"/>
  <c r="I152" i="9"/>
  <c r="J152" i="9"/>
  <c r="H154" i="9"/>
  <c r="I154" i="9"/>
  <c r="J154" i="9"/>
  <c r="H155" i="9"/>
  <c r="I155" i="9"/>
  <c r="J155" i="9"/>
  <c r="H156" i="9"/>
  <c r="I156" i="9"/>
  <c r="J156" i="9"/>
  <c r="H157" i="9"/>
  <c r="I157" i="9"/>
  <c r="J157" i="9"/>
  <c r="H159" i="9"/>
  <c r="I159" i="9"/>
  <c r="J159" i="9"/>
  <c r="H160" i="9"/>
  <c r="I160" i="9"/>
  <c r="J160" i="9"/>
  <c r="H161" i="9"/>
  <c r="I161" i="9"/>
  <c r="J161" i="9"/>
  <c r="H162" i="9"/>
  <c r="I162" i="9"/>
  <c r="J162" i="9"/>
  <c r="H164" i="9"/>
  <c r="I164" i="9"/>
  <c r="J164" i="9"/>
  <c r="H165" i="9"/>
  <c r="I165" i="9"/>
  <c r="J165" i="9"/>
  <c r="H166" i="9"/>
  <c r="I166" i="9"/>
  <c r="J166" i="9"/>
  <c r="H167" i="9"/>
  <c r="I167" i="9"/>
  <c r="J167" i="9"/>
  <c r="J144" i="9"/>
  <c r="I144" i="9"/>
  <c r="H144" i="9"/>
  <c r="J136" i="9"/>
  <c r="I136" i="9"/>
  <c r="H136" i="9"/>
  <c r="L117" i="9"/>
  <c r="M117" i="9"/>
  <c r="O117" i="9"/>
  <c r="L118" i="9"/>
  <c r="M118" i="9"/>
  <c r="O118" i="9"/>
  <c r="L119" i="9"/>
  <c r="M119" i="9"/>
  <c r="O119" i="9"/>
  <c r="L120" i="9"/>
  <c r="M120" i="9"/>
  <c r="O120" i="9"/>
  <c r="L121" i="9"/>
  <c r="M121" i="9"/>
  <c r="O121" i="9"/>
  <c r="L122" i="9"/>
  <c r="M122" i="9"/>
  <c r="O122" i="9"/>
  <c r="L123" i="9"/>
  <c r="M123" i="9"/>
  <c r="O123" i="9"/>
  <c r="L124" i="9"/>
  <c r="M124" i="9"/>
  <c r="O124" i="9"/>
  <c r="L125" i="9"/>
  <c r="M125" i="9"/>
  <c r="O125" i="9"/>
  <c r="L126" i="9"/>
  <c r="M126" i="9"/>
  <c r="O126" i="9"/>
  <c r="O111" i="9"/>
  <c r="M111" i="9"/>
  <c r="L111" i="9"/>
  <c r="N108" i="9"/>
  <c r="M108" i="9"/>
  <c r="L108" i="9"/>
  <c r="N105" i="9"/>
  <c r="M105" i="9"/>
  <c r="L105" i="9"/>
  <c r="N104" i="9"/>
  <c r="M104" i="9"/>
  <c r="L104" i="9"/>
  <c r="N103" i="9"/>
  <c r="M103" i="9"/>
  <c r="L103" i="9"/>
  <c r="N102" i="9"/>
  <c r="M102" i="9"/>
  <c r="L102" i="9"/>
  <c r="N101" i="9"/>
  <c r="M101" i="9"/>
  <c r="L101" i="9"/>
  <c r="N61" i="9"/>
  <c r="N58" i="9"/>
  <c r="N52" i="9"/>
  <c r="N53" i="9"/>
  <c r="N54" i="9"/>
  <c r="N55" i="9"/>
  <c r="N51" i="9"/>
  <c r="K49" i="9"/>
  <c r="K23" i="9"/>
  <c r="K33" i="9"/>
  <c r="K39" i="9"/>
  <c r="K17" i="9"/>
  <c r="K48" i="9"/>
  <c r="K32" i="9"/>
  <c r="K16" i="9"/>
  <c r="K99" i="9"/>
  <c r="L91" i="9"/>
  <c r="M91" i="9"/>
  <c r="O91" i="9"/>
  <c r="L92" i="9"/>
  <c r="M92" i="9"/>
  <c r="O92" i="9"/>
  <c r="L93" i="9"/>
  <c r="M93" i="9"/>
  <c r="O93" i="9"/>
  <c r="L94" i="9"/>
  <c r="M94" i="9"/>
  <c r="O94" i="9"/>
  <c r="L95" i="9"/>
  <c r="M95" i="9"/>
  <c r="O95" i="9"/>
  <c r="L96" i="9"/>
  <c r="M96" i="9"/>
  <c r="O96" i="9"/>
  <c r="L97" i="9"/>
  <c r="M97" i="9"/>
  <c r="O97" i="9"/>
  <c r="L98" i="9"/>
  <c r="M98" i="9"/>
  <c r="O98" i="9"/>
  <c r="O90" i="9"/>
  <c r="M90" i="9"/>
  <c r="L90" i="9"/>
  <c r="N84" i="9"/>
  <c r="M84" i="9"/>
  <c r="L84" i="9"/>
  <c r="K84" i="9"/>
  <c r="K83" i="9"/>
  <c r="K68" i="9"/>
  <c r="L68" i="9"/>
  <c r="M68" i="9"/>
  <c r="N68" i="9"/>
  <c r="L69" i="9"/>
  <c r="M69" i="9"/>
  <c r="O69" i="9"/>
  <c r="L70" i="9"/>
  <c r="M70" i="9"/>
  <c r="O70" i="9"/>
  <c r="L71" i="9"/>
  <c r="M71" i="9"/>
  <c r="O71" i="9"/>
  <c r="L72" i="9"/>
  <c r="M72" i="9"/>
  <c r="O72" i="9"/>
  <c r="L73" i="9"/>
  <c r="M73" i="9"/>
  <c r="O73" i="9"/>
  <c r="L79" i="9"/>
  <c r="M79" i="9"/>
  <c r="O79" i="9"/>
  <c r="L80" i="9"/>
  <c r="M80" i="9"/>
  <c r="O80" i="9"/>
  <c r="L81" i="9"/>
  <c r="M81" i="9"/>
  <c r="O81" i="9"/>
  <c r="L82" i="9"/>
  <c r="M82" i="9"/>
  <c r="O82" i="9"/>
  <c r="K67" i="9"/>
  <c r="N16" i="9"/>
  <c r="L61" i="9"/>
  <c r="M61" i="9"/>
  <c r="L26" i="9"/>
  <c r="M26" i="9"/>
  <c r="O26" i="9"/>
  <c r="L27" i="9"/>
  <c r="M27" i="9"/>
  <c r="O27" i="9"/>
  <c r="L28" i="9"/>
  <c r="M28" i="9"/>
  <c r="O28" i="9"/>
  <c r="L29" i="9"/>
  <c r="M29" i="9"/>
  <c r="O29" i="9"/>
  <c r="L30" i="9"/>
  <c r="M30" i="9"/>
  <c r="O30" i="9"/>
  <c r="L31" i="9"/>
  <c r="M31" i="9"/>
  <c r="O31" i="9"/>
  <c r="L32" i="9"/>
  <c r="M32" i="9"/>
  <c r="O32" i="9"/>
  <c r="L39" i="9"/>
  <c r="M39" i="9"/>
  <c r="O39" i="9"/>
  <c r="L40" i="9"/>
  <c r="M40" i="9"/>
  <c r="O40" i="9"/>
  <c r="L41" i="9"/>
  <c r="M41" i="9"/>
  <c r="O41" i="9"/>
  <c r="L42" i="9"/>
  <c r="M42" i="9"/>
  <c r="O42" i="9"/>
  <c r="L43" i="9"/>
  <c r="M43" i="9"/>
  <c r="O43" i="9"/>
  <c r="L44" i="9"/>
  <c r="M44" i="9"/>
  <c r="O44" i="9"/>
  <c r="L45" i="9"/>
  <c r="M45" i="9"/>
  <c r="O45" i="9"/>
  <c r="L46" i="9"/>
  <c r="M46" i="9"/>
  <c r="O46" i="9"/>
  <c r="L47" i="9"/>
  <c r="M47" i="9"/>
  <c r="O47" i="9"/>
  <c r="L48" i="9"/>
  <c r="M48" i="9"/>
  <c r="O48" i="9"/>
  <c r="L51" i="9"/>
  <c r="M51" i="9"/>
  <c r="L52" i="9"/>
  <c r="M52" i="9"/>
  <c r="L53" i="9"/>
  <c r="M53" i="9"/>
  <c r="L54" i="9"/>
  <c r="M54" i="9"/>
  <c r="L55" i="9"/>
  <c r="M55" i="9"/>
  <c r="L58" i="9"/>
  <c r="M58" i="9"/>
  <c r="O24" i="9"/>
  <c r="O25" i="9"/>
  <c r="L23" i="9"/>
  <c r="M23" i="9"/>
  <c r="L24" i="9"/>
  <c r="M24" i="9"/>
  <c r="L25" i="9"/>
  <c r="M25" i="9"/>
  <c r="M16" i="9"/>
  <c r="L16" i="9"/>
  <c r="N53" i="8"/>
  <c r="O53" i="8"/>
  <c r="Q53" i="8"/>
  <c r="R53" i="8"/>
  <c r="T53" i="8"/>
  <c r="N54" i="8"/>
  <c r="O54" i="8"/>
  <c r="Q54" i="8"/>
  <c r="R54" i="8"/>
  <c r="T54" i="8"/>
  <c r="N55" i="8"/>
  <c r="O55" i="8"/>
  <c r="Q55" i="8"/>
  <c r="R55" i="8"/>
  <c r="T55" i="8"/>
  <c r="N56" i="8"/>
  <c r="O56" i="8"/>
  <c r="Q56" i="8"/>
  <c r="R56" i="8"/>
  <c r="T56" i="8"/>
  <c r="N57" i="8"/>
  <c r="O57" i="8"/>
  <c r="Q57" i="8"/>
  <c r="R57" i="8"/>
  <c r="T57" i="8"/>
  <c r="N64" i="8"/>
  <c r="O64" i="8"/>
  <c r="Q64" i="8"/>
  <c r="R64" i="8"/>
  <c r="T64" i="8"/>
  <c r="N65" i="8"/>
  <c r="O65" i="8"/>
  <c r="Q65" i="8"/>
  <c r="R65" i="8"/>
  <c r="T65" i="8"/>
  <c r="N66" i="8"/>
  <c r="O66" i="8"/>
  <c r="Q66" i="8"/>
  <c r="R66" i="8"/>
  <c r="T66" i="8"/>
  <c r="N67" i="8"/>
  <c r="O67" i="8"/>
  <c r="Q67" i="8"/>
  <c r="R67" i="8"/>
  <c r="T67" i="8"/>
  <c r="N68" i="8"/>
  <c r="O68" i="8"/>
  <c r="Q68" i="8"/>
  <c r="R68" i="8"/>
  <c r="T68" i="8"/>
  <c r="N69" i="8"/>
  <c r="O69" i="8"/>
  <c r="Q69" i="8"/>
  <c r="R69" i="8"/>
  <c r="T69" i="8"/>
  <c r="N70" i="8"/>
  <c r="O70" i="8"/>
  <c r="Q70" i="8"/>
  <c r="R70" i="8"/>
  <c r="T70" i="8"/>
  <c r="N71" i="8"/>
  <c r="O71" i="8"/>
  <c r="Q71" i="8"/>
  <c r="R71" i="8"/>
  <c r="T71" i="8"/>
  <c r="N72" i="8"/>
  <c r="O72" i="8"/>
  <c r="Q72" i="8"/>
  <c r="R72" i="8"/>
  <c r="T72" i="8"/>
  <c r="N73" i="8"/>
  <c r="O73" i="8"/>
  <c r="Q73" i="8"/>
  <c r="R73" i="8"/>
  <c r="T73" i="8"/>
  <c r="N74" i="8"/>
  <c r="O74" i="8"/>
  <c r="Q74" i="8"/>
  <c r="R74" i="8"/>
  <c r="T74" i="8"/>
  <c r="N75" i="8"/>
  <c r="O75" i="8"/>
  <c r="Q75" i="8"/>
  <c r="R75" i="8"/>
  <c r="T75" i="8"/>
  <c r="N76" i="8"/>
  <c r="O76" i="8"/>
  <c r="Q76" i="8"/>
  <c r="R76" i="8"/>
  <c r="T76" i="8"/>
  <c r="N77" i="8"/>
  <c r="O77" i="8"/>
  <c r="Q77" i="8"/>
  <c r="R77" i="8"/>
  <c r="T77" i="8"/>
  <c r="N78" i="8"/>
  <c r="O78" i="8"/>
  <c r="Q78" i="8"/>
  <c r="R78" i="8"/>
  <c r="T78" i="8"/>
  <c r="N79" i="8"/>
  <c r="O79" i="8"/>
  <c r="Q79" i="8"/>
  <c r="R79" i="8"/>
  <c r="T79" i="8"/>
  <c r="N80" i="8"/>
  <c r="O80" i="8"/>
  <c r="Q80" i="8"/>
  <c r="R80" i="8"/>
  <c r="T80" i="8"/>
  <c r="N81" i="8"/>
  <c r="O81" i="8"/>
  <c r="Q81" i="8"/>
  <c r="R81" i="8"/>
  <c r="T81" i="8"/>
  <c r="T52" i="8"/>
  <c r="R52" i="8"/>
  <c r="Q52" i="8"/>
  <c r="O52" i="8"/>
  <c r="N52" i="8"/>
  <c r="N14" i="8"/>
  <c r="O14" i="8"/>
  <c r="N15" i="8"/>
  <c r="O15" i="8"/>
  <c r="N16" i="8"/>
  <c r="O16" i="8"/>
  <c r="N17" i="8"/>
  <c r="O17" i="8"/>
  <c r="N18" i="8"/>
  <c r="O18" i="8"/>
  <c r="N19" i="8"/>
  <c r="O19" i="8"/>
  <c r="N20" i="8"/>
  <c r="O20" i="8"/>
  <c r="N21" i="8"/>
  <c r="O21" i="8"/>
  <c r="N22" i="8"/>
  <c r="O22" i="8"/>
  <c r="N23" i="8"/>
  <c r="O23" i="8"/>
  <c r="N24" i="8"/>
  <c r="O24" i="8"/>
  <c r="N31" i="8"/>
  <c r="O31" i="8"/>
  <c r="N32" i="8"/>
  <c r="O32" i="8"/>
  <c r="N33" i="8"/>
  <c r="O33" i="8"/>
  <c r="N34" i="8"/>
  <c r="O34" i="8"/>
  <c r="N35" i="8"/>
  <c r="O35" i="8"/>
  <c r="N36" i="8"/>
  <c r="O36" i="8"/>
  <c r="N37" i="8"/>
  <c r="O37" i="8"/>
  <c r="N38" i="8"/>
  <c r="O38" i="8"/>
  <c r="N39" i="8"/>
  <c r="O39" i="8"/>
  <c r="N40" i="8"/>
  <c r="O40" i="8"/>
  <c r="N41" i="8"/>
  <c r="O41" i="8"/>
  <c r="N42" i="8"/>
  <c r="O42" i="8"/>
  <c r="O13" i="8"/>
  <c r="N13" i="8"/>
  <c r="DT189" i="24" l="1"/>
  <c r="DP189" i="24"/>
  <c r="DL189" i="24"/>
  <c r="DH189" i="24"/>
  <c r="DD189" i="24"/>
  <c r="DH218" i="24"/>
  <c r="DT218" i="24"/>
  <c r="DL218" i="24"/>
  <c r="DD218" i="24"/>
  <c r="DP218" i="24"/>
  <c r="DL211" i="24"/>
  <c r="DD211" i="24"/>
  <c r="DP211" i="24"/>
  <c r="DH211" i="24"/>
  <c r="DT211" i="24"/>
  <c r="DT197" i="24"/>
  <c r="DL197" i="24"/>
  <c r="DH197" i="24"/>
  <c r="DD197" i="24"/>
  <c r="DP197" i="24"/>
  <c r="DP212" i="24"/>
  <c r="DD212" i="24"/>
  <c r="DH212" i="24"/>
  <c r="DT212" i="24"/>
  <c r="DL212" i="24"/>
  <c r="DT213" i="24"/>
  <c r="DL213" i="24"/>
  <c r="DH213" i="24"/>
  <c r="DD213" i="24"/>
  <c r="DP213" i="24"/>
  <c r="DD214" i="24"/>
  <c r="DL214" i="24"/>
  <c r="DP214" i="24"/>
  <c r="DH214" i="24"/>
  <c r="DT214" i="24"/>
  <c r="DH215" i="24"/>
  <c r="DT215" i="24"/>
  <c r="DL215" i="24"/>
  <c r="DD215" i="24"/>
  <c r="DP215" i="24"/>
  <c r="DD217" i="24"/>
  <c r="DP217" i="24"/>
  <c r="DH217" i="24"/>
  <c r="DT217" i="24"/>
  <c r="DL217" i="24"/>
  <c r="DL216" i="24"/>
  <c r="DD216" i="24"/>
  <c r="DT216" i="24"/>
  <c r="DP216" i="24"/>
  <c r="DH216" i="24"/>
  <c r="CL59" i="7"/>
  <c r="CK59" i="7"/>
  <c r="CJ59" i="7"/>
  <c r="AJ34" i="7"/>
  <c r="AK34" i="7"/>
  <c r="AL34" i="7"/>
  <c r="AM34" i="7"/>
  <c r="AN34" i="7"/>
  <c r="AO34" i="7"/>
  <c r="AP34" i="7"/>
  <c r="AQ34" i="7"/>
  <c r="AR34" i="7"/>
  <c r="AS34" i="7"/>
  <c r="AT34" i="7"/>
  <c r="AU34" i="7"/>
  <c r="AV34" i="7"/>
  <c r="AW34" i="7"/>
  <c r="AX34" i="7"/>
  <c r="AY34" i="7"/>
  <c r="AZ34" i="7"/>
  <c r="BA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N34" i="7"/>
  <c r="CO34" i="7"/>
  <c r="CP34" i="7"/>
  <c r="CQ34" i="7"/>
  <c r="CR34" i="7"/>
  <c r="CS34" i="7"/>
  <c r="CT34" i="7"/>
  <c r="CU34" i="7"/>
  <c r="CV34" i="7"/>
  <c r="CW34" i="7"/>
  <c r="CX34" i="7"/>
  <c r="CY34" i="7"/>
  <c r="CZ34" i="7"/>
  <c r="DA34" i="7"/>
  <c r="DB34" i="7"/>
  <c r="DC34" i="7"/>
  <c r="AJ35" i="7"/>
  <c r="AK35" i="7"/>
  <c r="AL35" i="7"/>
  <c r="AM35" i="7"/>
  <c r="AN35" i="7"/>
  <c r="AO35" i="7"/>
  <c r="AP35" i="7"/>
  <c r="AQ35" i="7"/>
  <c r="AR35" i="7"/>
  <c r="AS35" i="7"/>
  <c r="AT35" i="7"/>
  <c r="AU35" i="7"/>
  <c r="AV35" i="7"/>
  <c r="AW35" i="7"/>
  <c r="AX35" i="7"/>
  <c r="AY35" i="7"/>
  <c r="AZ35" i="7"/>
  <c r="BA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N35" i="7"/>
  <c r="CO35" i="7"/>
  <c r="CP35" i="7"/>
  <c r="CQ35" i="7"/>
  <c r="CR35" i="7"/>
  <c r="CS35" i="7"/>
  <c r="CT35" i="7"/>
  <c r="CU35" i="7"/>
  <c r="CV35" i="7"/>
  <c r="CW35" i="7"/>
  <c r="CX35" i="7"/>
  <c r="CY35" i="7"/>
  <c r="CZ35" i="7"/>
  <c r="DA35" i="7"/>
  <c r="DB35" i="7"/>
  <c r="DC35" i="7"/>
  <c r="AJ36" i="7"/>
  <c r="AK36" i="7"/>
  <c r="AL36" i="7"/>
  <c r="AM36" i="7"/>
  <c r="AN36" i="7"/>
  <c r="AO36" i="7"/>
  <c r="AP36" i="7"/>
  <c r="AQ36" i="7"/>
  <c r="AR36" i="7"/>
  <c r="AS36" i="7"/>
  <c r="AT36" i="7"/>
  <c r="AU36" i="7"/>
  <c r="AV36" i="7"/>
  <c r="AW36" i="7"/>
  <c r="AX36" i="7"/>
  <c r="AY36" i="7"/>
  <c r="AZ36" i="7"/>
  <c r="BA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N36" i="7"/>
  <c r="CO36" i="7"/>
  <c r="CP36" i="7"/>
  <c r="CQ36" i="7"/>
  <c r="CR36" i="7"/>
  <c r="CS36" i="7"/>
  <c r="CT36" i="7"/>
  <c r="CU36" i="7"/>
  <c r="CV36" i="7"/>
  <c r="CW36" i="7"/>
  <c r="CX36" i="7"/>
  <c r="CY36" i="7"/>
  <c r="CZ36" i="7"/>
  <c r="DA36" i="7"/>
  <c r="DB36" i="7"/>
  <c r="DC36" i="7"/>
  <c r="AJ37" i="7"/>
  <c r="AK37" i="7"/>
  <c r="AL37" i="7"/>
  <c r="AM37" i="7"/>
  <c r="AN37" i="7"/>
  <c r="AO37" i="7"/>
  <c r="AP37" i="7"/>
  <c r="AQ37" i="7"/>
  <c r="AR37" i="7"/>
  <c r="AS37" i="7"/>
  <c r="AT37" i="7"/>
  <c r="AU37" i="7"/>
  <c r="AV37" i="7"/>
  <c r="AW37" i="7"/>
  <c r="AX37" i="7"/>
  <c r="AY37" i="7"/>
  <c r="AZ37" i="7"/>
  <c r="BA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N37" i="7"/>
  <c r="CO37" i="7"/>
  <c r="CP37" i="7"/>
  <c r="CQ37" i="7"/>
  <c r="CR37" i="7"/>
  <c r="CS37" i="7"/>
  <c r="CT37" i="7"/>
  <c r="CU37" i="7"/>
  <c r="CV37" i="7"/>
  <c r="CW37" i="7"/>
  <c r="CX37" i="7"/>
  <c r="CY37" i="7"/>
  <c r="CZ37" i="7"/>
  <c r="DA37" i="7"/>
  <c r="DB37" i="7"/>
  <c r="DC37" i="7"/>
  <c r="AJ38" i="7"/>
  <c r="AK38" i="7"/>
  <c r="AL38" i="7"/>
  <c r="AM38" i="7"/>
  <c r="AN38" i="7"/>
  <c r="AO38" i="7"/>
  <c r="AP38" i="7"/>
  <c r="AQ38" i="7"/>
  <c r="AR38" i="7"/>
  <c r="AS38" i="7"/>
  <c r="AT38" i="7"/>
  <c r="AU38" i="7"/>
  <c r="AV38" i="7"/>
  <c r="AW38" i="7"/>
  <c r="AX38" i="7"/>
  <c r="AY38" i="7"/>
  <c r="AZ38" i="7"/>
  <c r="BA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N38" i="7"/>
  <c r="CO38" i="7"/>
  <c r="CP38" i="7"/>
  <c r="CQ38" i="7"/>
  <c r="CR38" i="7"/>
  <c r="CS38" i="7"/>
  <c r="CT38" i="7"/>
  <c r="CU38" i="7"/>
  <c r="CV38" i="7"/>
  <c r="CW38" i="7"/>
  <c r="CX38" i="7"/>
  <c r="CY38" i="7"/>
  <c r="CZ38" i="7"/>
  <c r="DA38" i="7"/>
  <c r="DB38" i="7"/>
  <c r="DC38" i="7"/>
  <c r="AJ39" i="7"/>
  <c r="AK39" i="7"/>
  <c r="AL39" i="7"/>
  <c r="AM39" i="7"/>
  <c r="AN39" i="7"/>
  <c r="AO39" i="7"/>
  <c r="AP39" i="7"/>
  <c r="AQ39" i="7"/>
  <c r="AR39" i="7"/>
  <c r="AS39" i="7"/>
  <c r="AT39" i="7"/>
  <c r="AU39" i="7"/>
  <c r="AV39" i="7"/>
  <c r="AW39" i="7"/>
  <c r="AX39" i="7"/>
  <c r="AY39" i="7"/>
  <c r="AZ39" i="7"/>
  <c r="BA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N39" i="7"/>
  <c r="CO39" i="7"/>
  <c r="CP39" i="7"/>
  <c r="CQ39" i="7"/>
  <c r="CR39" i="7"/>
  <c r="CS39" i="7"/>
  <c r="CT39" i="7"/>
  <c r="CU39" i="7"/>
  <c r="CV39" i="7"/>
  <c r="CW39" i="7"/>
  <c r="CX39" i="7"/>
  <c r="CY39" i="7"/>
  <c r="CZ39" i="7"/>
  <c r="DA39" i="7"/>
  <c r="DB39" i="7"/>
  <c r="DC39" i="7"/>
  <c r="AJ50" i="7"/>
  <c r="AK50" i="7"/>
  <c r="AL50" i="7"/>
  <c r="AM50" i="7"/>
  <c r="AN50" i="7"/>
  <c r="AO50" i="7"/>
  <c r="AP50" i="7"/>
  <c r="AQ50" i="7"/>
  <c r="AR50" i="7"/>
  <c r="AS50" i="7"/>
  <c r="AT50" i="7"/>
  <c r="AU50" i="7"/>
  <c r="AV50" i="7"/>
  <c r="AW50" i="7"/>
  <c r="AX50" i="7"/>
  <c r="AY50" i="7"/>
  <c r="AZ50" i="7"/>
  <c r="BA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N50" i="7"/>
  <c r="CO50" i="7"/>
  <c r="CP50" i="7"/>
  <c r="CQ50" i="7"/>
  <c r="CR50" i="7"/>
  <c r="CS50" i="7"/>
  <c r="CT50" i="7"/>
  <c r="CU50" i="7"/>
  <c r="CV50" i="7"/>
  <c r="CW50" i="7"/>
  <c r="CX50" i="7"/>
  <c r="CY50" i="7"/>
  <c r="CZ50" i="7"/>
  <c r="DA50" i="7"/>
  <c r="DB50" i="7"/>
  <c r="DC50" i="7"/>
  <c r="AJ51" i="7"/>
  <c r="AK51" i="7"/>
  <c r="AL51" i="7"/>
  <c r="AM51" i="7"/>
  <c r="AN51" i="7"/>
  <c r="AO51" i="7"/>
  <c r="AP51" i="7"/>
  <c r="AQ51" i="7"/>
  <c r="AR51" i="7"/>
  <c r="AS51" i="7"/>
  <c r="AT51" i="7"/>
  <c r="AU51" i="7"/>
  <c r="AV51" i="7"/>
  <c r="AW51" i="7"/>
  <c r="AX51" i="7"/>
  <c r="AY51" i="7"/>
  <c r="AZ51" i="7"/>
  <c r="BA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N51" i="7"/>
  <c r="CO51" i="7"/>
  <c r="CP51" i="7"/>
  <c r="CQ51" i="7"/>
  <c r="CR51" i="7"/>
  <c r="CS51" i="7"/>
  <c r="CT51" i="7"/>
  <c r="CU51" i="7"/>
  <c r="CV51" i="7"/>
  <c r="CW51" i="7"/>
  <c r="CX51" i="7"/>
  <c r="CY51" i="7"/>
  <c r="CZ51" i="7"/>
  <c r="DA51" i="7"/>
  <c r="DB51" i="7"/>
  <c r="DC51" i="7"/>
  <c r="AJ52" i="7"/>
  <c r="AK52" i="7"/>
  <c r="AL52" i="7"/>
  <c r="AM52" i="7"/>
  <c r="AN52" i="7"/>
  <c r="AO52" i="7"/>
  <c r="AP52" i="7"/>
  <c r="AQ52" i="7"/>
  <c r="AR52" i="7"/>
  <c r="AS52" i="7"/>
  <c r="AT52" i="7"/>
  <c r="AU52" i="7"/>
  <c r="AV52" i="7"/>
  <c r="AW52" i="7"/>
  <c r="AX52" i="7"/>
  <c r="AY52" i="7"/>
  <c r="AZ52" i="7"/>
  <c r="BA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N52" i="7"/>
  <c r="CO52" i="7"/>
  <c r="CP52" i="7"/>
  <c r="CQ52" i="7"/>
  <c r="CR52" i="7"/>
  <c r="CS52" i="7"/>
  <c r="CT52" i="7"/>
  <c r="CU52" i="7"/>
  <c r="CV52" i="7"/>
  <c r="CW52" i="7"/>
  <c r="CX52" i="7"/>
  <c r="CY52" i="7"/>
  <c r="CZ52" i="7"/>
  <c r="DA52" i="7"/>
  <c r="DB52" i="7"/>
  <c r="DC52" i="7"/>
  <c r="AJ53" i="7"/>
  <c r="AK53" i="7"/>
  <c r="AL53" i="7"/>
  <c r="AM53" i="7"/>
  <c r="AN53" i="7"/>
  <c r="AO53" i="7"/>
  <c r="AP53" i="7"/>
  <c r="AQ53" i="7"/>
  <c r="AR53" i="7"/>
  <c r="AS53" i="7"/>
  <c r="AT53" i="7"/>
  <c r="AU53" i="7"/>
  <c r="AV53" i="7"/>
  <c r="AW53" i="7"/>
  <c r="AX53" i="7"/>
  <c r="AY53" i="7"/>
  <c r="AZ53" i="7"/>
  <c r="BA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N53" i="7"/>
  <c r="CO53" i="7"/>
  <c r="CP53" i="7"/>
  <c r="CQ53" i="7"/>
  <c r="CR53" i="7"/>
  <c r="CS53" i="7"/>
  <c r="CT53" i="7"/>
  <c r="CU53" i="7"/>
  <c r="CV53" i="7"/>
  <c r="CW53" i="7"/>
  <c r="CX53" i="7"/>
  <c r="CY53" i="7"/>
  <c r="CZ53" i="7"/>
  <c r="DA53" i="7"/>
  <c r="DB53" i="7"/>
  <c r="DC53" i="7"/>
  <c r="AJ54" i="7"/>
  <c r="AK54" i="7"/>
  <c r="AL54" i="7"/>
  <c r="AM54" i="7"/>
  <c r="AN54" i="7"/>
  <c r="AO54" i="7"/>
  <c r="AP54" i="7"/>
  <c r="AQ54" i="7"/>
  <c r="AR54" i="7"/>
  <c r="AS54" i="7"/>
  <c r="AT54" i="7"/>
  <c r="AU54" i="7"/>
  <c r="AV54" i="7"/>
  <c r="AW54" i="7"/>
  <c r="AX54" i="7"/>
  <c r="AY54" i="7"/>
  <c r="AZ54" i="7"/>
  <c r="BA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N54" i="7"/>
  <c r="CO54" i="7"/>
  <c r="CP54" i="7"/>
  <c r="CQ54" i="7"/>
  <c r="CR54" i="7"/>
  <c r="CS54" i="7"/>
  <c r="CT54" i="7"/>
  <c r="CU54" i="7"/>
  <c r="CV54" i="7"/>
  <c r="CW54" i="7"/>
  <c r="CX54" i="7"/>
  <c r="CY54" i="7"/>
  <c r="CZ54" i="7"/>
  <c r="DA54" i="7"/>
  <c r="DB54" i="7"/>
  <c r="DC54" i="7"/>
  <c r="AJ55" i="7"/>
  <c r="AK55" i="7"/>
  <c r="AL55" i="7"/>
  <c r="AM55" i="7"/>
  <c r="AN55" i="7"/>
  <c r="AO55" i="7"/>
  <c r="AP55" i="7"/>
  <c r="AQ55" i="7"/>
  <c r="AR55" i="7"/>
  <c r="AS55" i="7"/>
  <c r="AT55" i="7"/>
  <c r="AU55" i="7"/>
  <c r="AV55" i="7"/>
  <c r="AW55" i="7"/>
  <c r="AX55" i="7"/>
  <c r="AY55" i="7"/>
  <c r="AZ55" i="7"/>
  <c r="BA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N55" i="7"/>
  <c r="CO55" i="7"/>
  <c r="CP55" i="7"/>
  <c r="CQ55" i="7"/>
  <c r="CR55" i="7"/>
  <c r="CS55" i="7"/>
  <c r="CT55" i="7"/>
  <c r="CU55" i="7"/>
  <c r="CV55" i="7"/>
  <c r="CW55" i="7"/>
  <c r="CX55" i="7"/>
  <c r="CY55" i="7"/>
  <c r="CZ55" i="7"/>
  <c r="DA55" i="7"/>
  <c r="DB55" i="7"/>
  <c r="DC55" i="7"/>
  <c r="AJ56" i="7"/>
  <c r="AK56" i="7"/>
  <c r="AL56" i="7"/>
  <c r="AM56" i="7"/>
  <c r="AN56" i="7"/>
  <c r="AO56" i="7"/>
  <c r="AP56" i="7"/>
  <c r="AQ56" i="7"/>
  <c r="AR56" i="7"/>
  <c r="AS56" i="7"/>
  <c r="AT56" i="7"/>
  <c r="AU56" i="7"/>
  <c r="AV56" i="7"/>
  <c r="AW56" i="7"/>
  <c r="AX56" i="7"/>
  <c r="AY56" i="7"/>
  <c r="AZ56" i="7"/>
  <c r="BA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N56" i="7"/>
  <c r="CO56" i="7"/>
  <c r="CP56" i="7"/>
  <c r="CQ56" i="7"/>
  <c r="CR56" i="7"/>
  <c r="CS56" i="7"/>
  <c r="CT56" i="7"/>
  <c r="CU56" i="7"/>
  <c r="CV56" i="7"/>
  <c r="CW56" i="7"/>
  <c r="CX56" i="7"/>
  <c r="CY56" i="7"/>
  <c r="CZ56" i="7"/>
  <c r="DA56" i="7"/>
  <c r="DB56" i="7"/>
  <c r="DC56" i="7"/>
  <c r="DB33" i="7"/>
  <c r="CY33" i="7"/>
  <c r="CV33" i="7"/>
  <c r="CS33" i="7"/>
  <c r="CP33" i="7"/>
  <c r="CH33" i="7"/>
  <c r="CE33" i="7"/>
  <c r="CB33" i="7"/>
  <c r="BY33" i="7"/>
  <c r="BV33" i="7"/>
  <c r="BS33" i="7"/>
  <c r="BP33" i="7"/>
  <c r="BM33" i="7"/>
  <c r="BJ33" i="7"/>
  <c r="BG33" i="7"/>
  <c r="DC33" i="7"/>
  <c r="DA33" i="7"/>
  <c r="CZ33" i="7"/>
  <c r="CX33" i="7"/>
  <c r="CW33" i="7"/>
  <c r="CU33" i="7"/>
  <c r="CT33" i="7"/>
  <c r="CR33" i="7"/>
  <c r="CQ33" i="7"/>
  <c r="CO33" i="7"/>
  <c r="CN33" i="7"/>
  <c r="CI33" i="7"/>
  <c r="CG33" i="7"/>
  <c r="CF33" i="7"/>
  <c r="CD33" i="7"/>
  <c r="CC33" i="7"/>
  <c r="CA33" i="7"/>
  <c r="BZ33" i="7"/>
  <c r="BX33" i="7"/>
  <c r="BW33" i="7"/>
  <c r="BU33" i="7"/>
  <c r="BT33" i="7"/>
  <c r="BR33" i="7"/>
  <c r="BQ33" i="7"/>
  <c r="BO33" i="7"/>
  <c r="BN33" i="7"/>
  <c r="BL33" i="7"/>
  <c r="BK33" i="7"/>
  <c r="BI33" i="7"/>
  <c r="BH33" i="7"/>
  <c r="BF33" i="7"/>
  <c r="BD33" i="7"/>
  <c r="AZ33" i="7"/>
  <c r="AW33" i="7"/>
  <c r="AT33" i="7"/>
  <c r="AQ33" i="7"/>
  <c r="AO33" i="7"/>
  <c r="AN33" i="7"/>
  <c r="AI13" i="7"/>
  <c r="AI14" i="7"/>
  <c r="AI15" i="7"/>
  <c r="AI16" i="7"/>
  <c r="AI17" i="7"/>
  <c r="AI18" i="7"/>
  <c r="AI19" i="7"/>
  <c r="AI20" i="7"/>
  <c r="AI21" i="7"/>
  <c r="AI12" i="7"/>
  <c r="AH12" i="7"/>
  <c r="V193" i="6"/>
  <c r="U193" i="6"/>
  <c r="R193" i="6"/>
  <c r="Q193" i="6"/>
  <c r="N193" i="6"/>
  <c r="M193" i="6"/>
  <c r="W182" i="6"/>
  <c r="V182" i="6"/>
  <c r="U182" i="6"/>
  <c r="S182" i="6"/>
  <c r="R182" i="6"/>
  <c r="Q182" i="6"/>
  <c r="O182" i="6"/>
  <c r="N182" i="6"/>
  <c r="M182" i="6"/>
  <c r="W181" i="6"/>
  <c r="V181" i="6"/>
  <c r="U181" i="6"/>
  <c r="S181" i="6"/>
  <c r="R181" i="6"/>
  <c r="Q181" i="6"/>
  <c r="O181" i="6"/>
  <c r="N181" i="6"/>
  <c r="M181" i="6"/>
  <c r="W180" i="6"/>
  <c r="V180" i="6"/>
  <c r="U180" i="6"/>
  <c r="S180" i="6"/>
  <c r="R180" i="6"/>
  <c r="Q180" i="6"/>
  <c r="O180" i="6"/>
  <c r="N180" i="6"/>
  <c r="M180" i="6"/>
  <c r="W170" i="6"/>
  <c r="V170" i="6"/>
  <c r="U170" i="6"/>
  <c r="S170" i="6"/>
  <c r="R170" i="6"/>
  <c r="Q170" i="6"/>
  <c r="O170" i="6"/>
  <c r="N170" i="6"/>
  <c r="M170" i="6"/>
  <c r="W169" i="6"/>
  <c r="V169" i="6"/>
  <c r="U169" i="6"/>
  <c r="S169" i="6"/>
  <c r="R169" i="6"/>
  <c r="Q169" i="6"/>
  <c r="O169" i="6"/>
  <c r="N169" i="6"/>
  <c r="M169" i="6"/>
  <c r="W168" i="6"/>
  <c r="V168" i="6"/>
  <c r="U168" i="6"/>
  <c r="S168" i="6"/>
  <c r="R168" i="6"/>
  <c r="Q168" i="6"/>
  <c r="O168" i="6"/>
  <c r="N168" i="6"/>
  <c r="M168" i="6"/>
  <c r="W167" i="6"/>
  <c r="V167" i="6"/>
  <c r="U167" i="6"/>
  <c r="S167" i="6"/>
  <c r="R167" i="6"/>
  <c r="Q167" i="6"/>
  <c r="O167" i="6"/>
  <c r="N167" i="6"/>
  <c r="M167" i="6"/>
  <c r="W166" i="6"/>
  <c r="V166" i="6"/>
  <c r="U166" i="6"/>
  <c r="S166" i="6"/>
  <c r="R166" i="6"/>
  <c r="Q166" i="6"/>
  <c r="O166" i="6"/>
  <c r="N166" i="6"/>
  <c r="M166" i="6"/>
  <c r="W165" i="6"/>
  <c r="V165" i="6"/>
  <c r="U165" i="6"/>
  <c r="S165" i="6"/>
  <c r="R165" i="6"/>
  <c r="Q165" i="6"/>
  <c r="O165" i="6"/>
  <c r="N165" i="6"/>
  <c r="M165" i="6"/>
  <c r="W164" i="6"/>
  <c r="V164" i="6"/>
  <c r="U164" i="6"/>
  <c r="S164" i="6"/>
  <c r="R164" i="6"/>
  <c r="Q164" i="6"/>
  <c r="O164" i="6"/>
  <c r="N164" i="6"/>
  <c r="M164" i="6"/>
  <c r="W163" i="6"/>
  <c r="V163" i="6"/>
  <c r="U163" i="6"/>
  <c r="S163" i="6"/>
  <c r="R163" i="6"/>
  <c r="Q163" i="6"/>
  <c r="O163" i="6"/>
  <c r="N163" i="6"/>
  <c r="M163" i="6"/>
  <c r="W162" i="6"/>
  <c r="V162" i="6"/>
  <c r="U162" i="6"/>
  <c r="S162" i="6"/>
  <c r="R162" i="6"/>
  <c r="Q162" i="6"/>
  <c r="O162" i="6"/>
  <c r="N162" i="6"/>
  <c r="M162" i="6"/>
  <c r="W161" i="6"/>
  <c r="V161" i="6"/>
  <c r="U161" i="6"/>
  <c r="S161" i="6"/>
  <c r="R161" i="6"/>
  <c r="Q161" i="6"/>
  <c r="O161" i="6"/>
  <c r="N161" i="6"/>
  <c r="M161" i="6"/>
  <c r="W160" i="6"/>
  <c r="V160" i="6"/>
  <c r="U160" i="6"/>
  <c r="S160" i="6"/>
  <c r="R160" i="6"/>
  <c r="Q160" i="6"/>
  <c r="O160" i="6"/>
  <c r="N160" i="6"/>
  <c r="M160" i="6"/>
  <c r="W159" i="6"/>
  <c r="V159" i="6"/>
  <c r="U159" i="6"/>
  <c r="S159" i="6"/>
  <c r="R159" i="6"/>
  <c r="Q159" i="6"/>
  <c r="O159" i="6"/>
  <c r="N159" i="6"/>
  <c r="M159" i="6"/>
  <c r="W158" i="6"/>
  <c r="V158" i="6"/>
  <c r="U158" i="6"/>
  <c r="S158" i="6"/>
  <c r="R158" i="6"/>
  <c r="Q158" i="6"/>
  <c r="O158" i="6"/>
  <c r="N158" i="6"/>
  <c r="M158" i="6"/>
  <c r="W157" i="6"/>
  <c r="V157" i="6"/>
  <c r="U157" i="6"/>
  <c r="S157" i="6"/>
  <c r="R157" i="6"/>
  <c r="Q157" i="6"/>
  <c r="O157" i="6"/>
  <c r="N157" i="6"/>
  <c r="M157" i="6"/>
  <c r="W144" i="6"/>
  <c r="V144" i="6"/>
  <c r="U144" i="6"/>
  <c r="S144" i="6"/>
  <c r="R144" i="6"/>
  <c r="Q144" i="6"/>
  <c r="O144" i="6"/>
  <c r="N144" i="6"/>
  <c r="M144" i="6"/>
  <c r="W143" i="6"/>
  <c r="V143" i="6"/>
  <c r="U143" i="6"/>
  <c r="S143" i="6"/>
  <c r="R143" i="6"/>
  <c r="Q143" i="6"/>
  <c r="O143" i="6"/>
  <c r="N143" i="6"/>
  <c r="M143" i="6"/>
  <c r="W142" i="6"/>
  <c r="V142" i="6"/>
  <c r="U142" i="6"/>
  <c r="S142" i="6"/>
  <c r="R142" i="6"/>
  <c r="Q142" i="6"/>
  <c r="O142" i="6"/>
  <c r="N142" i="6"/>
  <c r="M142" i="6"/>
  <c r="W141" i="6"/>
  <c r="V141" i="6"/>
  <c r="U141" i="6"/>
  <c r="S141" i="6"/>
  <c r="R141" i="6"/>
  <c r="Q141" i="6"/>
  <c r="O141" i="6"/>
  <c r="N141" i="6"/>
  <c r="M141" i="6"/>
  <c r="W140" i="6"/>
  <c r="V140" i="6"/>
  <c r="U140" i="6"/>
  <c r="S140" i="6"/>
  <c r="R140" i="6"/>
  <c r="Q140" i="6"/>
  <c r="O140" i="6"/>
  <c r="N140" i="6"/>
  <c r="M140" i="6"/>
  <c r="W139" i="6"/>
  <c r="V139" i="6"/>
  <c r="U139" i="6"/>
  <c r="S139" i="6"/>
  <c r="R139" i="6"/>
  <c r="Q139" i="6"/>
  <c r="O139" i="6"/>
  <c r="N139" i="6"/>
  <c r="M139" i="6"/>
  <c r="W138" i="6"/>
  <c r="V138" i="6"/>
  <c r="U138" i="6"/>
  <c r="S138" i="6"/>
  <c r="R138" i="6"/>
  <c r="Q138" i="6"/>
  <c r="O138" i="6"/>
  <c r="N138" i="6"/>
  <c r="M138" i="6"/>
  <c r="W137" i="6"/>
  <c r="V137" i="6"/>
  <c r="U137" i="6"/>
  <c r="S137" i="6"/>
  <c r="R137" i="6"/>
  <c r="Q137" i="6"/>
  <c r="O137" i="6"/>
  <c r="N137" i="6"/>
  <c r="M137" i="6"/>
  <c r="W136" i="6"/>
  <c r="V136" i="6"/>
  <c r="U136" i="6"/>
  <c r="S136" i="6"/>
  <c r="R136" i="6"/>
  <c r="Q136" i="6"/>
  <c r="O136" i="6"/>
  <c r="N136" i="6"/>
  <c r="M136" i="6"/>
  <c r="W135" i="6"/>
  <c r="V135" i="6"/>
  <c r="U135" i="6"/>
  <c r="S135" i="6"/>
  <c r="R135" i="6"/>
  <c r="Q135" i="6"/>
  <c r="O135" i="6"/>
  <c r="N135" i="6"/>
  <c r="M135" i="6"/>
  <c r="W134" i="6"/>
  <c r="V134" i="6"/>
  <c r="U134" i="6"/>
  <c r="S134" i="6"/>
  <c r="R134" i="6"/>
  <c r="Q134" i="6"/>
  <c r="O134" i="6"/>
  <c r="N134" i="6"/>
  <c r="M134" i="6"/>
  <c r="W133" i="6"/>
  <c r="V133" i="6"/>
  <c r="U133" i="6"/>
  <c r="S133" i="6"/>
  <c r="R133" i="6"/>
  <c r="Q133" i="6"/>
  <c r="O133" i="6"/>
  <c r="N133" i="6"/>
  <c r="M133" i="6"/>
  <c r="W132" i="6"/>
  <c r="V132" i="6"/>
  <c r="U132" i="6"/>
  <c r="S132" i="6"/>
  <c r="R132" i="6"/>
  <c r="Q132" i="6"/>
  <c r="O132" i="6"/>
  <c r="N132" i="6"/>
  <c r="M132" i="6"/>
  <c r="W131" i="6"/>
  <c r="V131" i="6"/>
  <c r="U131" i="6"/>
  <c r="S131" i="6"/>
  <c r="R131" i="6"/>
  <c r="Q131" i="6"/>
  <c r="O131" i="6"/>
  <c r="N131" i="6"/>
  <c r="M131" i="6"/>
  <c r="W101" i="6"/>
  <c r="V101" i="6"/>
  <c r="U101" i="6"/>
  <c r="S101" i="6"/>
  <c r="R101" i="6"/>
  <c r="Q101" i="6"/>
  <c r="O101" i="6"/>
  <c r="N101" i="6"/>
  <c r="M101" i="6"/>
  <c r="W100" i="6"/>
  <c r="V100" i="6"/>
  <c r="U100" i="6"/>
  <c r="S100" i="6"/>
  <c r="R100" i="6"/>
  <c r="Q100" i="6"/>
  <c r="O100" i="6"/>
  <c r="N100" i="6"/>
  <c r="M100" i="6"/>
  <c r="W99" i="6"/>
  <c r="V99" i="6"/>
  <c r="U99" i="6"/>
  <c r="S99" i="6"/>
  <c r="R99" i="6"/>
  <c r="Q99" i="6"/>
  <c r="O99" i="6"/>
  <c r="N99" i="6"/>
  <c r="M99" i="6"/>
  <c r="W98" i="6"/>
  <c r="V98" i="6"/>
  <c r="U98" i="6"/>
  <c r="S98" i="6"/>
  <c r="R98" i="6"/>
  <c r="Q98" i="6"/>
  <c r="O98" i="6"/>
  <c r="N98" i="6"/>
  <c r="M98" i="6"/>
  <c r="W97" i="6"/>
  <c r="V97" i="6"/>
  <c r="U97" i="6"/>
  <c r="S97" i="6"/>
  <c r="R97" i="6"/>
  <c r="Q97" i="6"/>
  <c r="O97" i="6"/>
  <c r="N97" i="6"/>
  <c r="M97" i="6"/>
  <c r="W96" i="6"/>
  <c r="V96" i="6"/>
  <c r="U96" i="6"/>
  <c r="S96" i="6"/>
  <c r="R96" i="6"/>
  <c r="Q96" i="6"/>
  <c r="O96" i="6"/>
  <c r="N96" i="6"/>
  <c r="M96" i="6"/>
  <c r="W95" i="6"/>
  <c r="V95" i="6"/>
  <c r="U95" i="6"/>
  <c r="S95" i="6"/>
  <c r="R95" i="6"/>
  <c r="Q95" i="6"/>
  <c r="O95" i="6"/>
  <c r="N95" i="6"/>
  <c r="M95" i="6"/>
  <c r="W94" i="6"/>
  <c r="V94" i="6"/>
  <c r="U94" i="6"/>
  <c r="S94" i="6"/>
  <c r="R94" i="6"/>
  <c r="Q94" i="6"/>
  <c r="O94" i="6"/>
  <c r="N94" i="6"/>
  <c r="M94" i="6"/>
  <c r="W84" i="6"/>
  <c r="V84" i="6"/>
  <c r="U84" i="6"/>
  <c r="S84" i="6"/>
  <c r="R84" i="6"/>
  <c r="Q84" i="6"/>
  <c r="O84" i="6"/>
  <c r="N84" i="6"/>
  <c r="M84" i="6"/>
  <c r="W83" i="6"/>
  <c r="V83" i="6"/>
  <c r="U83" i="6"/>
  <c r="S83" i="6"/>
  <c r="R83" i="6"/>
  <c r="Q83" i="6"/>
  <c r="O83" i="6"/>
  <c r="N83" i="6"/>
  <c r="M83" i="6"/>
  <c r="W82" i="6"/>
  <c r="V82" i="6"/>
  <c r="U82" i="6"/>
  <c r="S82" i="6"/>
  <c r="R82" i="6"/>
  <c r="Q82" i="6"/>
  <c r="O82" i="6"/>
  <c r="N82" i="6"/>
  <c r="M82" i="6"/>
  <c r="W81" i="6"/>
  <c r="V81" i="6"/>
  <c r="U81" i="6"/>
  <c r="S81" i="6"/>
  <c r="R81" i="6"/>
  <c r="Q81" i="6"/>
  <c r="O81" i="6"/>
  <c r="N81" i="6"/>
  <c r="M81" i="6"/>
  <c r="W80" i="6"/>
  <c r="V80" i="6"/>
  <c r="U80" i="6"/>
  <c r="S80" i="6"/>
  <c r="R80" i="6"/>
  <c r="Q80" i="6"/>
  <c r="O80" i="6"/>
  <c r="N80" i="6"/>
  <c r="M80" i="6"/>
  <c r="W79" i="6"/>
  <c r="V79" i="6"/>
  <c r="U79" i="6"/>
  <c r="S79" i="6"/>
  <c r="R79" i="6"/>
  <c r="Q79" i="6"/>
  <c r="O79" i="6"/>
  <c r="N79" i="6"/>
  <c r="M79" i="6"/>
  <c r="W78" i="6"/>
  <c r="V78" i="6"/>
  <c r="U78" i="6"/>
  <c r="S78" i="6"/>
  <c r="R78" i="6"/>
  <c r="Q78" i="6"/>
  <c r="O78" i="6"/>
  <c r="N78" i="6"/>
  <c r="M78" i="6"/>
  <c r="W77" i="6"/>
  <c r="V77" i="6"/>
  <c r="U77" i="6"/>
  <c r="S77" i="6"/>
  <c r="R77" i="6"/>
  <c r="Q77" i="6"/>
  <c r="O77" i="6"/>
  <c r="N77" i="6"/>
  <c r="M77" i="6"/>
  <c r="W76" i="6"/>
  <c r="V76" i="6"/>
  <c r="U76" i="6"/>
  <c r="S76" i="6"/>
  <c r="R76" i="6"/>
  <c r="Q76" i="6"/>
  <c r="O76" i="6"/>
  <c r="N76" i="6"/>
  <c r="M76" i="6"/>
  <c r="W75" i="6"/>
  <c r="V75" i="6"/>
  <c r="U75" i="6"/>
  <c r="S75" i="6"/>
  <c r="R75" i="6"/>
  <c r="Q75" i="6"/>
  <c r="O75" i="6"/>
  <c r="N75" i="6"/>
  <c r="M75" i="6"/>
  <c r="W74" i="6"/>
  <c r="V74" i="6"/>
  <c r="U74" i="6"/>
  <c r="S74" i="6"/>
  <c r="R74" i="6"/>
  <c r="Q74" i="6"/>
  <c r="O74" i="6"/>
  <c r="N74" i="6"/>
  <c r="M74" i="6"/>
  <c r="W73" i="6"/>
  <c r="V73" i="6"/>
  <c r="U73" i="6"/>
  <c r="S73" i="6"/>
  <c r="R73" i="6"/>
  <c r="Q73" i="6"/>
  <c r="O73" i="6"/>
  <c r="N73" i="6"/>
  <c r="M73" i="6"/>
  <c r="W72" i="6"/>
  <c r="V72" i="6"/>
  <c r="U72" i="6"/>
  <c r="S72" i="6"/>
  <c r="R72" i="6"/>
  <c r="Q72" i="6"/>
  <c r="O72" i="6"/>
  <c r="N72" i="6"/>
  <c r="M72" i="6"/>
  <c r="W71" i="6"/>
  <c r="V71" i="6"/>
  <c r="U71" i="6"/>
  <c r="S71" i="6"/>
  <c r="R71" i="6"/>
  <c r="Q71" i="6"/>
  <c r="O71" i="6"/>
  <c r="N71" i="6"/>
  <c r="M71" i="6"/>
  <c r="W61" i="6"/>
  <c r="V61" i="6"/>
  <c r="U61" i="6"/>
  <c r="S61" i="6"/>
  <c r="R61" i="6"/>
  <c r="Q61" i="6"/>
  <c r="O61" i="6"/>
  <c r="N61" i="6"/>
  <c r="M61" i="6"/>
  <c r="W60" i="6"/>
  <c r="V60" i="6"/>
  <c r="U60" i="6"/>
  <c r="S60" i="6"/>
  <c r="R60" i="6"/>
  <c r="Q60" i="6"/>
  <c r="O60" i="6"/>
  <c r="N60" i="6"/>
  <c r="M60" i="6"/>
  <c r="W59" i="6"/>
  <c r="V59" i="6"/>
  <c r="U59" i="6"/>
  <c r="S59" i="6"/>
  <c r="R59" i="6"/>
  <c r="Q59" i="6"/>
  <c r="O59" i="6"/>
  <c r="N59" i="6"/>
  <c r="M59" i="6"/>
  <c r="W58" i="6"/>
  <c r="V58" i="6"/>
  <c r="U58" i="6"/>
  <c r="S58" i="6"/>
  <c r="R58" i="6"/>
  <c r="Q58" i="6"/>
  <c r="O58" i="6"/>
  <c r="N58" i="6"/>
  <c r="M58" i="6"/>
  <c r="W57" i="6"/>
  <c r="V57" i="6"/>
  <c r="U57" i="6"/>
  <c r="S57" i="6"/>
  <c r="R57" i="6"/>
  <c r="Q57" i="6"/>
  <c r="O57" i="6"/>
  <c r="N57" i="6"/>
  <c r="M57" i="6"/>
  <c r="W56" i="6"/>
  <c r="V56" i="6"/>
  <c r="U56" i="6"/>
  <c r="S56" i="6"/>
  <c r="R56" i="6"/>
  <c r="Q56" i="6"/>
  <c r="O56" i="6"/>
  <c r="N56" i="6"/>
  <c r="M56" i="6"/>
  <c r="W55" i="6"/>
  <c r="V55" i="6"/>
  <c r="U55" i="6"/>
  <c r="S55" i="6"/>
  <c r="R55" i="6"/>
  <c r="Q55" i="6"/>
  <c r="O55" i="6"/>
  <c r="N55" i="6"/>
  <c r="M55" i="6"/>
  <c r="W54" i="6"/>
  <c r="V54" i="6"/>
  <c r="U54" i="6"/>
  <c r="S54" i="6"/>
  <c r="R54" i="6"/>
  <c r="Q54" i="6"/>
  <c r="O54" i="6"/>
  <c r="N54" i="6"/>
  <c r="M54" i="6"/>
  <c r="W53" i="6"/>
  <c r="V53" i="6"/>
  <c r="U53" i="6"/>
  <c r="S53" i="6"/>
  <c r="R53" i="6"/>
  <c r="Q53" i="6"/>
  <c r="O53" i="6"/>
  <c r="N53" i="6"/>
  <c r="M53" i="6"/>
  <c r="W52" i="6"/>
  <c r="V52" i="6"/>
  <c r="U52" i="6"/>
  <c r="S52" i="6"/>
  <c r="R52" i="6"/>
  <c r="Q52" i="6"/>
  <c r="O52" i="6"/>
  <c r="N52" i="6"/>
  <c r="M52" i="6"/>
  <c r="W51" i="6"/>
  <c r="V51" i="6"/>
  <c r="U51" i="6"/>
  <c r="S51" i="6"/>
  <c r="R51" i="6"/>
  <c r="Q51" i="6"/>
  <c r="O51" i="6"/>
  <c r="N51" i="6"/>
  <c r="M51" i="6"/>
  <c r="W50" i="6"/>
  <c r="V50" i="6"/>
  <c r="U50" i="6"/>
  <c r="S50" i="6"/>
  <c r="R50" i="6"/>
  <c r="Q50" i="6"/>
  <c r="O50" i="6"/>
  <c r="N50" i="6"/>
  <c r="M50" i="6"/>
  <c r="W49" i="6"/>
  <c r="V49" i="6"/>
  <c r="U49" i="6"/>
  <c r="S49" i="6"/>
  <c r="R49" i="6"/>
  <c r="Q49" i="6"/>
  <c r="O49" i="6"/>
  <c r="N49" i="6"/>
  <c r="M49" i="6"/>
  <c r="W48" i="6"/>
  <c r="V48" i="6"/>
  <c r="U48" i="6"/>
  <c r="S48" i="6"/>
  <c r="R48" i="6"/>
  <c r="Q48" i="6"/>
  <c r="O48" i="6"/>
  <c r="N48" i="6"/>
  <c r="M48" i="6"/>
  <c r="W46" i="6"/>
  <c r="V46" i="6"/>
  <c r="U46" i="6"/>
  <c r="S46" i="6"/>
  <c r="R46" i="6"/>
  <c r="Q46" i="6"/>
  <c r="O46" i="6"/>
  <c r="N46" i="6"/>
  <c r="M46" i="6"/>
  <c r="W45" i="6"/>
  <c r="V45" i="6"/>
  <c r="U45" i="6"/>
  <c r="S45" i="6"/>
  <c r="R45" i="6"/>
  <c r="Q45" i="6"/>
  <c r="O45" i="6"/>
  <c r="N45" i="6"/>
  <c r="M45" i="6"/>
  <c r="W44" i="6"/>
  <c r="V44" i="6"/>
  <c r="U44" i="6"/>
  <c r="S44" i="6"/>
  <c r="R44" i="6"/>
  <c r="Q44" i="6"/>
  <c r="O44" i="6"/>
  <c r="N44" i="6"/>
  <c r="M44" i="6"/>
  <c r="W43" i="6"/>
  <c r="V43" i="6"/>
  <c r="U43" i="6"/>
  <c r="S43" i="6"/>
  <c r="R43" i="6"/>
  <c r="Q43" i="6"/>
  <c r="O43" i="6"/>
  <c r="N43" i="6"/>
  <c r="M43" i="6"/>
  <c r="W42" i="6"/>
  <c r="V42" i="6"/>
  <c r="U42" i="6"/>
  <c r="S42" i="6"/>
  <c r="R42" i="6"/>
  <c r="Q42" i="6"/>
  <c r="O42" i="6"/>
  <c r="N42" i="6"/>
  <c r="M42" i="6"/>
  <c r="W41" i="6"/>
  <c r="V41" i="6"/>
  <c r="U41" i="6"/>
  <c r="S41" i="6"/>
  <c r="R41" i="6"/>
  <c r="Q41" i="6"/>
  <c r="O41" i="6"/>
  <c r="N41" i="6"/>
  <c r="M41" i="6"/>
  <c r="W40" i="6"/>
  <c r="V40" i="6"/>
  <c r="U40" i="6"/>
  <c r="S40" i="6"/>
  <c r="R40" i="6"/>
  <c r="Q40" i="6"/>
  <c r="O40" i="6"/>
  <c r="N40" i="6"/>
  <c r="M40" i="6"/>
  <c r="W39" i="6"/>
  <c r="V39" i="6"/>
  <c r="U39" i="6"/>
  <c r="S39" i="6"/>
  <c r="R39" i="6"/>
  <c r="Q39" i="6"/>
  <c r="O39" i="6"/>
  <c r="N39" i="6"/>
  <c r="M39" i="6"/>
  <c r="W38" i="6"/>
  <c r="V38" i="6"/>
  <c r="U38" i="6"/>
  <c r="S38" i="6"/>
  <c r="R38" i="6"/>
  <c r="Q38" i="6"/>
  <c r="O38" i="6"/>
  <c r="N38" i="6"/>
  <c r="M38" i="6"/>
  <c r="W37" i="6"/>
  <c r="V37" i="6"/>
  <c r="U37" i="6"/>
  <c r="S37" i="6"/>
  <c r="R37" i="6"/>
  <c r="Q37" i="6"/>
  <c r="O37" i="6"/>
  <c r="N37" i="6"/>
  <c r="M37" i="6"/>
  <c r="W36" i="6"/>
  <c r="V36" i="6"/>
  <c r="U36" i="6"/>
  <c r="S36" i="6"/>
  <c r="R36" i="6"/>
  <c r="Q36" i="6"/>
  <c r="O36" i="6"/>
  <c r="N36" i="6"/>
  <c r="M36" i="6"/>
  <c r="W35" i="6"/>
  <c r="V35" i="6"/>
  <c r="U35" i="6"/>
  <c r="S35" i="6"/>
  <c r="R35" i="6"/>
  <c r="Q35" i="6"/>
  <c r="O35" i="6"/>
  <c r="N35" i="6"/>
  <c r="M35" i="6"/>
  <c r="W34" i="6"/>
  <c r="V34" i="6"/>
  <c r="U34" i="6"/>
  <c r="S34" i="6"/>
  <c r="R34" i="6"/>
  <c r="Q34" i="6"/>
  <c r="O34" i="6"/>
  <c r="N34" i="6"/>
  <c r="M34" i="6"/>
  <c r="W33" i="6"/>
  <c r="V33" i="6"/>
  <c r="U33" i="6"/>
  <c r="S33" i="6"/>
  <c r="R33" i="6"/>
  <c r="Q33" i="6"/>
  <c r="O33" i="6"/>
  <c r="N33" i="6"/>
  <c r="M33" i="6"/>
  <c r="W32" i="6"/>
  <c r="V32" i="6"/>
  <c r="U32" i="6"/>
  <c r="S32" i="6"/>
  <c r="R32" i="6"/>
  <c r="Q32" i="6"/>
  <c r="O32" i="6"/>
  <c r="N32" i="6"/>
  <c r="M32" i="6"/>
  <c r="L36" i="5"/>
  <c r="K36" i="5"/>
  <c r="J36" i="5"/>
  <c r="J32" i="5"/>
  <c r="K32" i="5"/>
  <c r="L32" i="5"/>
  <c r="K31" i="5"/>
  <c r="J14" i="5"/>
  <c r="K14" i="5"/>
  <c r="L14" i="5"/>
  <c r="J15" i="5"/>
  <c r="K15" i="5"/>
  <c r="L15" i="5"/>
  <c r="J16" i="5"/>
  <c r="K16" i="5"/>
  <c r="L16" i="5"/>
  <c r="J17" i="5"/>
  <c r="K17" i="5"/>
  <c r="L17" i="5"/>
  <c r="J18" i="5"/>
  <c r="K18" i="5"/>
  <c r="L18" i="5"/>
  <c r="J19" i="5"/>
  <c r="K19" i="5"/>
  <c r="L19" i="5"/>
  <c r="J20" i="5"/>
  <c r="K20" i="5"/>
  <c r="L20" i="5"/>
  <c r="J21" i="5"/>
  <c r="K21" i="5"/>
  <c r="L21" i="5"/>
  <c r="M21" i="5"/>
  <c r="N21" i="5"/>
  <c r="O21" i="5"/>
  <c r="N20" i="5"/>
  <c r="K13" i="5"/>
  <c r="M17" i="6"/>
  <c r="N17" i="6"/>
  <c r="O17" i="6"/>
  <c r="Q17" i="6"/>
  <c r="R17" i="6"/>
  <c r="S17" i="6"/>
  <c r="U17" i="6"/>
  <c r="V17" i="6"/>
  <c r="W17" i="6"/>
  <c r="M18" i="6"/>
  <c r="N18" i="6"/>
  <c r="O18" i="6"/>
  <c r="Q18" i="6"/>
  <c r="R18" i="6"/>
  <c r="S18" i="6"/>
  <c r="U18" i="6"/>
  <c r="V18" i="6"/>
  <c r="W18" i="6"/>
  <c r="M19" i="6"/>
  <c r="N19" i="6"/>
  <c r="O19" i="6"/>
  <c r="Q19" i="6"/>
  <c r="R19" i="6"/>
  <c r="S19" i="6"/>
  <c r="U19" i="6"/>
  <c r="V19" i="6"/>
  <c r="W19" i="6"/>
  <c r="M20" i="6"/>
  <c r="N20" i="6"/>
  <c r="O20" i="6"/>
  <c r="Q20" i="6"/>
  <c r="R20" i="6"/>
  <c r="S20" i="6"/>
  <c r="U20" i="6"/>
  <c r="V20" i="6"/>
  <c r="W20" i="6"/>
  <c r="M21" i="6"/>
  <c r="N21" i="6"/>
  <c r="O21" i="6"/>
  <c r="Q21" i="6"/>
  <c r="R21" i="6"/>
  <c r="S21" i="6"/>
  <c r="U21" i="6"/>
  <c r="V21" i="6"/>
  <c r="W21" i="6"/>
  <c r="M22" i="6"/>
  <c r="N22" i="6"/>
  <c r="O22" i="6"/>
  <c r="Q22" i="6"/>
  <c r="R22" i="6"/>
  <c r="S22" i="6"/>
  <c r="U22" i="6"/>
  <c r="V22" i="6"/>
  <c r="W22" i="6"/>
  <c r="M23" i="6"/>
  <c r="N23" i="6"/>
  <c r="O23" i="6"/>
  <c r="Q23" i="6"/>
  <c r="R23" i="6"/>
  <c r="S23" i="6"/>
  <c r="U23" i="6"/>
  <c r="V23" i="6"/>
  <c r="W23" i="6"/>
  <c r="M24" i="6"/>
  <c r="N24" i="6"/>
  <c r="O24" i="6"/>
  <c r="Q24" i="6"/>
  <c r="R24" i="6"/>
  <c r="S24" i="6"/>
  <c r="U24" i="6"/>
  <c r="V24" i="6"/>
  <c r="W24" i="6"/>
  <c r="M25" i="6"/>
  <c r="N25" i="6"/>
  <c r="O25" i="6"/>
  <c r="Q25" i="6"/>
  <c r="R25" i="6"/>
  <c r="S25" i="6"/>
  <c r="U25" i="6"/>
  <c r="V25" i="6"/>
  <c r="W25" i="6"/>
  <c r="M26" i="6"/>
  <c r="N26" i="6"/>
  <c r="O26" i="6"/>
  <c r="Q26" i="6"/>
  <c r="R26" i="6"/>
  <c r="S26" i="6"/>
  <c r="U26" i="6"/>
  <c r="V26" i="6"/>
  <c r="W26" i="6"/>
  <c r="M27" i="6"/>
  <c r="N27" i="6"/>
  <c r="O27" i="6"/>
  <c r="Q27" i="6"/>
  <c r="R27" i="6"/>
  <c r="S27" i="6"/>
  <c r="U27" i="6"/>
  <c r="V27" i="6"/>
  <c r="W27" i="6"/>
  <c r="M28" i="6"/>
  <c r="N28" i="6"/>
  <c r="O28" i="6"/>
  <c r="Q28" i="6"/>
  <c r="R28" i="6"/>
  <c r="S28" i="6"/>
  <c r="U28" i="6"/>
  <c r="V28" i="6"/>
  <c r="W28" i="6"/>
  <c r="M29" i="6"/>
  <c r="N29" i="6"/>
  <c r="O29" i="6"/>
  <c r="Q29" i="6"/>
  <c r="R29" i="6"/>
  <c r="S29" i="6"/>
  <c r="U29" i="6"/>
  <c r="V29" i="6"/>
  <c r="W29" i="6"/>
  <c r="M30" i="6"/>
  <c r="N30" i="6"/>
  <c r="O30" i="6"/>
  <c r="Q30" i="6"/>
  <c r="R30" i="6"/>
  <c r="S30" i="6"/>
  <c r="U30" i="6"/>
  <c r="V30" i="6"/>
  <c r="W30" i="6"/>
  <c r="W16" i="6"/>
  <c r="V16" i="6"/>
  <c r="S16" i="6"/>
  <c r="R16" i="6"/>
  <c r="N16" i="6"/>
  <c r="O16" i="6"/>
  <c r="L31" i="5"/>
  <c r="O20" i="5"/>
  <c r="L13" i="5"/>
  <c r="AG13" i="7"/>
  <c r="AH13" i="7"/>
  <c r="AG14" i="7"/>
  <c r="AH14" i="7"/>
  <c r="AG15" i="7"/>
  <c r="AH15" i="7"/>
  <c r="AG16" i="7"/>
  <c r="AH16" i="7"/>
  <c r="AG17" i="7"/>
  <c r="AH17" i="7"/>
  <c r="AG18" i="7"/>
  <c r="AH18" i="7"/>
  <c r="AG19" i="7"/>
  <c r="AH19" i="7"/>
  <c r="AG20" i="7"/>
  <c r="AH20" i="7"/>
  <c r="AG21" i="7"/>
  <c r="AH21" i="7"/>
  <c r="AG12" i="7"/>
  <c r="M20" i="5" l="1"/>
  <c r="BE33" i="7"/>
  <c r="BC33" i="7"/>
  <c r="BA33" i="7"/>
  <c r="AY33" i="7"/>
  <c r="AX33" i="7"/>
  <c r="AV33" i="7"/>
  <c r="AU33" i="7"/>
  <c r="AS33" i="7"/>
  <c r="AR33" i="7"/>
  <c r="AP33" i="7"/>
  <c r="AM33" i="7"/>
  <c r="AL33" i="7"/>
  <c r="AK33" i="7"/>
  <c r="AJ33" i="7"/>
  <c r="U16" i="6"/>
  <c r="Q16" i="6"/>
  <c r="M16" i="6"/>
  <c r="J31" i="5"/>
  <c r="P13" i="5"/>
  <c r="N341" i="26" a="1"/>
  <c r="N1653" i="26" a="1"/>
  <c r="N2872" i="26" a="1"/>
  <c r="N3584" i="26" a="1"/>
  <c r="N4482" i="26" a="1"/>
  <c r="N4481" i="26" a="1"/>
  <c r="O22" i="26" a="1"/>
  <c r="N3009" i="26" a="1"/>
  <c r="N434" i="26" a="1"/>
  <c r="N1193" i="26" a="1"/>
  <c r="N2204" i="26" a="1"/>
  <c r="N3999" i="26" a="1"/>
  <c r="N1239" i="26" a="1"/>
  <c r="N134" i="26" a="1"/>
  <c r="N365" i="26" a="1"/>
  <c r="N1745" i="26" a="1"/>
  <c r="N204" i="26" a="1"/>
  <c r="N3101" i="26" a="1"/>
  <c r="N3424" i="26" a="1"/>
  <c r="N1353" i="26" a="1"/>
  <c r="N1055" i="26" a="1"/>
  <c r="N2963" i="26" a="1"/>
  <c r="N3194" i="26" a="1"/>
  <c r="N2894" i="26" a="1"/>
  <c r="N4022" i="26" a="1"/>
  <c r="N963" i="26" a="1"/>
  <c r="N549" i="26" a="1"/>
  <c r="N3998" i="26" a="1"/>
  <c r="N3148" i="26" a="1"/>
  <c r="N3401" i="26" a="1"/>
  <c r="N2251" i="26" a="1"/>
  <c r="N756" i="26" a="1"/>
  <c r="N3677" i="26" a="1"/>
  <c r="N4435" i="26" a="1"/>
  <c r="N664" i="26" a="1"/>
  <c r="N3561" i="26" a="1"/>
  <c r="N2481" i="26" a="1"/>
  <c r="N3102" i="26" a="1"/>
  <c r="N2412" i="26" a="1"/>
  <c r="N4573" i="26" a="1"/>
  <c r="N3493" i="26" a="1"/>
  <c r="N1330" i="26" a="1"/>
  <c r="N1031" i="26" a="1"/>
  <c r="N986" i="26" a="1"/>
  <c r="N3861" i="26" a="1"/>
  <c r="N1400" i="26" a="1"/>
  <c r="N457" i="26" a="1"/>
  <c r="N709" i="26" a="1"/>
  <c r="N1813" i="26" a="1"/>
  <c r="N4343" i="26" a="1"/>
  <c r="N1308" i="26" a="1"/>
  <c r="N2319" i="26" a="1"/>
  <c r="N1491" i="26" a="1"/>
  <c r="N1492" i="26" a="1"/>
  <c r="N2802" i="26" a="1"/>
  <c r="N3929" i="26" a="1"/>
  <c r="N2549" i="26" a="1"/>
  <c r="N4459" i="26" a="1"/>
  <c r="N755" i="26" a="1"/>
  <c r="N1860" i="26" a="1"/>
  <c r="N1929" i="26" a="1"/>
  <c r="N3791" i="26" a="1"/>
  <c r="N1698" i="26" a="1"/>
  <c r="N1998" i="26" a="1"/>
  <c r="N135" i="26" a="1"/>
  <c r="N733" i="26" a="1"/>
  <c r="N4113" i="26" a="1"/>
  <c r="N2182" i="26" a="1"/>
  <c r="N2389" i="26" a="1"/>
  <c r="N3952" i="26" a="1"/>
  <c r="N871" i="26" a="1"/>
  <c r="N43" i="26" a="1"/>
  <c r="N3516" i="26" a="1"/>
  <c r="N1446" i="26" a="1"/>
  <c r="N2504" i="26" a="1"/>
  <c r="N203" i="26" a="1"/>
  <c r="N2274" i="26" a="1"/>
  <c r="N3331" i="26" a="1"/>
  <c r="N1147" i="26" a="1"/>
  <c r="N4183" i="26" a="1"/>
  <c r="N1262" i="26" a="1"/>
  <c r="N985" i="26" a="1"/>
  <c r="N3906" i="26" a="1"/>
  <c r="N1422" i="26" a="1"/>
  <c r="N342" i="26" a="1"/>
  <c r="N3447" i="26" a="1"/>
  <c r="N1331" i="26" a="1"/>
  <c r="N3378" i="26" a="1"/>
  <c r="N4320" i="26" a="1"/>
  <c r="N3170" i="26" a="1"/>
  <c r="N4274" i="26" a="1"/>
  <c r="N1974" i="26" a="1"/>
  <c r="N1216" i="26" a="1"/>
  <c r="N2572" i="26" a="1"/>
  <c r="N3446" i="26" a="1"/>
  <c r="N1630" i="26" a="1"/>
  <c r="N4275" i="26" a="1"/>
  <c r="N2435" i="26" a="1"/>
  <c r="N894" i="26" a="1"/>
  <c r="N2756" i="26" a="1"/>
  <c r="N4389" i="26" a="1"/>
  <c r="N3654" i="26" a="1"/>
  <c r="N42" i="26" a="1"/>
  <c r="N2596" i="26" a="1"/>
  <c r="N66" i="26" a="1"/>
  <c r="N4458" i="26" a="1"/>
  <c r="N1032" i="26" a="1"/>
  <c r="N1882" i="26" a="1"/>
  <c r="N710" i="26" a="1"/>
  <c r="N4597" i="26" a="1"/>
  <c r="N687" i="26" a="1"/>
  <c r="N778" i="26" a="1"/>
  <c r="N2044" i="26" a="1"/>
  <c r="N1607" i="26" a="1"/>
  <c r="N1468" i="26" a="1"/>
  <c r="N2181" i="26" a="1"/>
  <c r="N2043" i="26" a="1"/>
  <c r="N4367" i="26" a="1"/>
  <c r="N1538" i="26" a="1"/>
  <c r="N594" i="26" a="1"/>
  <c r="N3262" i="26" a="1"/>
  <c r="N1170" i="26" a="1"/>
  <c r="N4068" i="26" a="1"/>
  <c r="N4182" i="26" a="1"/>
  <c r="N4505" i="26" a="1"/>
  <c r="N65" i="26" a="1"/>
  <c r="N1101" i="26" a="1"/>
  <c r="N2665" i="26" a="1"/>
  <c r="N2550" i="26" a="1"/>
  <c r="N1652" i="26" a="1"/>
  <c r="N3286" i="26" a="1"/>
  <c r="N2619" i="26" a="1"/>
  <c r="N3907" i="26" a="1"/>
  <c r="N2987" i="26" a="1"/>
  <c r="N3768" i="26" a="1"/>
  <c r="N2458" i="26" a="1"/>
  <c r="N3562" i="26" a="1"/>
  <c r="N2825" i="26" a="1"/>
  <c r="N157" i="26" a="1"/>
  <c r="N4136" i="26" a="1"/>
  <c r="N4551" i="26" a="1"/>
  <c r="N3033" i="26" a="1"/>
  <c r="N1768" i="26" a="1"/>
  <c r="N502" i="26" a="1"/>
  <c r="N2595" i="26" a="1"/>
  <c r="N319" i="26" a="1"/>
  <c r="N1722" i="26" a="1"/>
  <c r="N3676" i="26" a="1"/>
  <c r="N2527" i="26" a="1"/>
  <c r="N1791" i="26" a="1"/>
  <c r="N3470" i="26" a="1"/>
  <c r="N4045" i="26" a="1"/>
  <c r="N89" i="26" a="1"/>
  <c r="N2365" i="26" a="1"/>
  <c r="N4160" i="26" a="1"/>
  <c r="N1123" i="26" a="1"/>
  <c r="N273" i="26" a="1"/>
  <c r="N779" i="26" a="1"/>
  <c r="N3722" i="26" a="1"/>
  <c r="N2090" i="26" a="1"/>
  <c r="N893" i="26" a="1"/>
  <c r="N1997" i="26" a="1"/>
  <c r="N1537" i="26" a="1"/>
  <c r="N525" i="26" a="1"/>
  <c r="N1561" i="26" a="1"/>
  <c r="N2895" i="26" a="1"/>
  <c r="N962" i="26" a="1"/>
  <c r="N1284" i="26" a="1"/>
  <c r="N4298" i="26" a="1"/>
  <c r="N480" i="26" a="1"/>
  <c r="N318" i="26" a="1"/>
  <c r="N4205" i="26" a="1"/>
  <c r="N848" i="26" a="1"/>
  <c r="N2135" i="26" a="1"/>
  <c r="N526" i="26" a="1"/>
  <c r="N364" i="26" a="1"/>
  <c r="N1169" i="26" a="1"/>
  <c r="N641" i="26" a="1"/>
  <c r="N4366" i="26" a="1"/>
  <c r="N503" i="26" a="1"/>
  <c r="N824" i="26" a="1"/>
  <c r="N1584" i="26" a="1"/>
  <c r="N388" i="26" a="1"/>
  <c r="N3240" i="26" a="1"/>
  <c r="N3469" i="26" a="1"/>
  <c r="N4412" i="26" a="1"/>
  <c r="N3355" i="26" a="1"/>
  <c r="N2941" i="26" a="1"/>
  <c r="N3332" i="26" a="1"/>
  <c r="N4550" i="26" a="1"/>
  <c r="N433" i="26" a="1"/>
  <c r="N20" i="26" a="1"/>
  <c r="N2066" i="26" a="1"/>
  <c r="N4090" i="26" a="1"/>
  <c r="N3723" i="26" a="1"/>
  <c r="N1399" i="26" a="1"/>
  <c r="N1675" i="26" a="1"/>
  <c r="N3171" i="26" a="1"/>
  <c r="N1445" i="26" a="1"/>
  <c r="N3285" i="26" a="1"/>
  <c r="N3699" i="26" a="1"/>
  <c r="N3078" i="26" a="1"/>
  <c r="N2779" i="26" a="1"/>
  <c r="N1054" i="26" a="1"/>
  <c r="N2320" i="26" a="1"/>
  <c r="N2388" i="26" a="1"/>
  <c r="N4114" i="26" a="1"/>
  <c r="N686" i="26" a="1"/>
  <c r="N2710" i="26" a="1"/>
  <c r="N825" i="26" a="1"/>
  <c r="N3079" i="26" a="1"/>
  <c r="N2918" i="26" a="1"/>
  <c r="N4021" i="26" a="1"/>
  <c r="N1192" i="26" a="1"/>
  <c r="N1238" i="26" a="1"/>
  <c r="N3217" i="26" a="1"/>
  <c r="N3055" i="26" a="1"/>
  <c r="N1354" i="26" a="1"/>
  <c r="N181" i="26" a="1"/>
  <c r="N1009" i="26" a="1"/>
  <c r="N2688" i="26" a="1"/>
  <c r="N2803" i="26" a="1"/>
  <c r="N1423" i="26" a="1"/>
  <c r="N4528" i="26" a="1"/>
  <c r="N3147" i="26" a="1"/>
  <c r="N3930" i="26" a="1"/>
  <c r="N2205" i="26" a="1"/>
  <c r="N2964" i="26" a="1"/>
  <c r="N847" i="26" a="1"/>
  <c r="N2250" i="26" a="1"/>
  <c r="N1146" i="26" a="1"/>
  <c r="N4252" i="26" a="1"/>
  <c r="N3700" i="26" a="1"/>
  <c r="N3032" i="26" a="1"/>
  <c r="N2273" i="26" a="1"/>
  <c r="N2297" i="26" a="1"/>
  <c r="N3239" i="26" a="1"/>
  <c r="N2618" i="26" a="1"/>
  <c r="N111" i="26" a="1"/>
  <c r="N4044" i="26" a="1"/>
  <c r="N548" i="26" a="1"/>
  <c r="N732" i="26" a="1"/>
  <c r="N1307" i="26" a="1"/>
  <c r="N3837" i="26" a="1"/>
  <c r="N3792" i="26" a="1"/>
  <c r="N295" i="26" a="1"/>
  <c r="N158" i="26" a="1"/>
  <c r="N1676" i="26" a="1"/>
  <c r="N3010" i="26" a="1"/>
  <c r="N2780" i="26" a="1"/>
  <c r="N1906" i="26" a="1"/>
  <c r="N1606" i="26" a="1"/>
  <c r="N2871" i="26" a="1"/>
  <c r="N1883" i="26" a="1"/>
  <c r="N1469" i="26" a="1"/>
  <c r="N4390" i="26" a="1"/>
  <c r="N249" i="26" a="1"/>
  <c r="N801" i="26" a="1"/>
  <c r="N571" i="26" a="1"/>
  <c r="N1377" i="26" a="1"/>
  <c r="N3745" i="26" a="1"/>
  <c r="N3354" i="26" a="1"/>
  <c r="N870" i="26" a="1"/>
  <c r="N88" i="26" a="1"/>
  <c r="N4596" i="26" a="1"/>
  <c r="N1376" i="26" a="1"/>
  <c r="N1767" i="26" a="1"/>
  <c r="N4251" i="26" a="1"/>
  <c r="N4137" i="26" a="1"/>
  <c r="N2711" i="26" a="1"/>
  <c r="N3860" i="26" a="1"/>
  <c r="N2757" i="26" a="1"/>
  <c r="N2573" i="26" a="1"/>
  <c r="N227" i="26" a="1"/>
  <c r="N2642" i="26" a="1"/>
  <c r="N1975" i="26" a="1"/>
  <c r="N1514" i="26" a="1"/>
  <c r="N4574" i="26" a="1"/>
  <c r="N296" i="26" a="1"/>
  <c r="N2848" i="26" a="1"/>
  <c r="N3263" i="26" a="1"/>
  <c r="N112" i="26" a="1"/>
  <c r="N3814" i="26" a="1"/>
  <c r="N2826" i="26" a="1"/>
  <c r="N3125" i="26" a="1"/>
  <c r="N3377" i="26" a="1"/>
  <c r="N250" i="26" a="1"/>
  <c r="N640" i="26" a="1"/>
  <c r="N2136" i="26" a="1"/>
  <c r="N226" i="26" a="1"/>
  <c r="N1261" i="26" a="1"/>
  <c r="N939" i="26" a="1"/>
  <c r="N1952" i="26" a="1"/>
  <c r="N2434" i="26" a="1"/>
  <c r="N3608" i="26" a="1"/>
  <c r="N4321" i="26" a="1"/>
  <c r="N917" i="26" a="1"/>
  <c r="N940" i="26" a="1"/>
  <c r="N2480" i="26" a="1"/>
  <c r="N1721" i="26" a="1"/>
  <c r="N3515" i="26" a="1"/>
  <c r="N3746" i="26" a="1"/>
  <c r="N387" i="26" a="1"/>
  <c r="N3769" i="26" a="1"/>
  <c r="N1285" i="26" a="1"/>
  <c r="N4436" i="26" a="1"/>
  <c r="N1629" i="26" a="1"/>
  <c r="N4091" i="26" a="1"/>
  <c r="N1100" i="26" a="1"/>
  <c r="N2849" i="26" a="1"/>
  <c r="N2227" i="26" a="1"/>
  <c r="N2228" i="26" a="1"/>
  <c r="N1928" i="26" a="1"/>
  <c r="N4159" i="26" a="1"/>
  <c r="N3884" i="26" a="1"/>
  <c r="N3883" i="26" a="1"/>
  <c r="N2641" i="26" a="1"/>
  <c r="N2664" i="26" a="1"/>
  <c r="N4206" i="26" a="1"/>
  <c r="N1699" i="26" a="1"/>
  <c r="N2733" i="26" a="1"/>
  <c r="N2112" i="26" a="1"/>
  <c r="N3631" i="26" a="1"/>
  <c r="N2342" i="26" a="1"/>
  <c r="N1837" i="26" a="1"/>
  <c r="N595" i="26" a="1"/>
  <c r="N4229" i="26" a="1"/>
  <c r="N3539" i="26" a="1"/>
  <c r="N2687" i="26" a="1"/>
  <c r="N1859" i="26" a="1"/>
  <c r="N3585" i="26" a="1"/>
  <c r="N3630" i="26" a="1"/>
  <c r="N1836" i="26" a="1"/>
  <c r="N2296" i="26" a="1"/>
  <c r="N3838" i="26" a="1"/>
  <c r="N1814" i="26" a="1"/>
  <c r="N2411" i="26" a="1"/>
  <c r="N3653" i="26" a="1"/>
  <c r="N3056" i="26" a="1"/>
  <c r="N1744" i="26" a="1"/>
  <c r="N617" i="26" a="1"/>
  <c r="N3538" i="26" a="1"/>
  <c r="N1560" i="26" a="1"/>
  <c r="N1790" i="26" a="1"/>
  <c r="N479" i="26" a="1"/>
  <c r="N2917" i="26" a="1"/>
  <c r="N1583" i="26" a="1"/>
  <c r="N2020" i="26" a="1"/>
  <c r="N4344" i="26" a="1"/>
  <c r="N2734" i="26" a="1"/>
  <c r="N2067" i="26" a="1"/>
  <c r="N3400" i="26" a="1"/>
  <c r="N3216" i="26" a="1"/>
  <c r="N572" i="26" a="1"/>
  <c r="N2503" i="26" a="1"/>
  <c r="N2113" i="26" a="1"/>
  <c r="N3976" i="26" a="1"/>
  <c r="N3815" i="26" a="1"/>
  <c r="N272" i="26" a="1"/>
  <c r="O21" i="26" a="1"/>
  <c r="N2526" i="26" a="1"/>
  <c r="N3423" i="26" a="1"/>
  <c r="N1078" i="26" a="1"/>
  <c r="N2366" i="26" a="1"/>
  <c r="N2986" i="26" a="1"/>
  <c r="N3607" i="26" a="1"/>
  <c r="N2089" i="26" a="1"/>
  <c r="N4228" i="26" a="1"/>
  <c r="N663" i="26" a="1"/>
  <c r="N3309" i="26" a="1"/>
  <c r="N2457" i="26" a="1"/>
  <c r="N1951" i="26" a="1"/>
  <c r="N3193" i="26" a="1"/>
  <c r="N2021" i="26" a="1"/>
  <c r="N180" i="26" a="1"/>
  <c r="N3124" i="26" a="1"/>
  <c r="N916" i="26" a="1"/>
  <c r="N1515" i="26" a="1"/>
  <c r="N411" i="26" a="1"/>
  <c r="N4527" i="26" a="1"/>
  <c r="N4504" i="26" a="1"/>
  <c r="N4297" i="26" a="1"/>
  <c r="N2158" i="26" a="1"/>
  <c r="N618" i="26" a="1"/>
  <c r="N3953" i="26" a="1"/>
  <c r="N1008" i="26" a="1"/>
  <c r="N2343" i="26" a="1"/>
  <c r="N802" i="26" a="1"/>
  <c r="N1215" i="26" a="1"/>
  <c r="N4413" i="26" a="1"/>
  <c r="N4067" i="26" a="1"/>
  <c r="N2159" i="26" a="1"/>
  <c r="N1124" i="26" a="1"/>
  <c r="N410" i="26" a="1"/>
  <c r="N3308" i="26" a="1"/>
  <c r="N2940" i="26" a="1"/>
  <c r="N19" i="26" a="1"/>
  <c r="N1905" i="26" a="1"/>
  <c r="N3975" i="26" a="1"/>
  <c r="N3492" i="26" a="1"/>
  <c r="N456" i="26" a="1"/>
  <c r="N1077" i="26" a="1"/>
  <c r="N1077" i="26" l="1"/>
  <c r="N456" i="26"/>
  <c r="N3492" i="26"/>
  <c r="N3975" i="26"/>
  <c r="N1905" i="26"/>
  <c r="N19" i="26"/>
  <c r="N2940" i="26"/>
  <c r="N3308" i="26"/>
  <c r="N410" i="26"/>
  <c r="N1124" i="26"/>
  <c r="N2159" i="26"/>
  <c r="N4067" i="26"/>
  <c r="N4413" i="26"/>
  <c r="N1215" i="26"/>
  <c r="N802" i="26"/>
  <c r="N2343" i="26"/>
  <c r="N1008" i="26"/>
  <c r="N3953" i="26"/>
  <c r="N618" i="26"/>
  <c r="N2158" i="26"/>
  <c r="N4297" i="26"/>
  <c r="N4504" i="26"/>
  <c r="N4527" i="26"/>
  <c r="N411" i="26"/>
  <c r="N1515" i="26"/>
  <c r="N916" i="26"/>
  <c r="N3124" i="26"/>
  <c r="N180" i="26"/>
  <c r="N2021" i="26"/>
  <c r="N3193" i="26"/>
  <c r="N1951" i="26"/>
  <c r="N2457" i="26"/>
  <c r="N3309" i="26"/>
  <c r="N663" i="26"/>
  <c r="N4228" i="26"/>
  <c r="N2089" i="26"/>
  <c r="N3607" i="26"/>
  <c r="N2986" i="26"/>
  <c r="N2366" i="26"/>
  <c r="N1078" i="26"/>
  <c r="N3423" i="26"/>
  <c r="N2526" i="26"/>
  <c r="O21" i="26"/>
  <c r="N272" i="26"/>
  <c r="N3815" i="26"/>
  <c r="N3976" i="26"/>
  <c r="N2113" i="26"/>
  <c r="N2503" i="26"/>
  <c r="N572" i="26"/>
  <c r="N3216" i="26"/>
  <c r="N3400" i="26"/>
  <c r="N2067" i="26"/>
  <c r="N2734" i="26"/>
  <c r="N4344" i="26"/>
  <c r="N2020" i="26"/>
  <c r="N1583" i="26"/>
  <c r="N2917" i="26"/>
  <c r="N479" i="26"/>
  <c r="N1790" i="26"/>
  <c r="N1560" i="26"/>
  <c r="N3538" i="26"/>
  <c r="N617" i="26"/>
  <c r="N1744" i="26"/>
  <c r="N3056" i="26"/>
  <c r="N3653" i="26"/>
  <c r="N2411" i="26"/>
  <c r="N1814" i="26"/>
  <c r="N3838" i="26"/>
  <c r="N2296" i="26"/>
  <c r="N1836" i="26"/>
  <c r="N3630" i="26"/>
  <c r="N3585" i="26"/>
  <c r="N1859" i="26"/>
  <c r="N2687" i="26"/>
  <c r="N3539" i="26"/>
  <c r="N4229" i="26"/>
  <c r="N595" i="26"/>
  <c r="N1837" i="26"/>
  <c r="N2342" i="26"/>
  <c r="N3631" i="26"/>
  <c r="N2112" i="26"/>
  <c r="N2733" i="26"/>
  <c r="N1699" i="26"/>
  <c r="N4206" i="26"/>
  <c r="N2664" i="26"/>
  <c r="N2641" i="26"/>
  <c r="N3883" i="26"/>
  <c r="N3884" i="26"/>
  <c r="N4159" i="26"/>
  <c r="N1928" i="26"/>
  <c r="N2228" i="26"/>
  <c r="N2227" i="26"/>
  <c r="N2849" i="26"/>
  <c r="N1100" i="26"/>
  <c r="N4091" i="26"/>
  <c r="N1629" i="26"/>
  <c r="N4436" i="26"/>
  <c r="N1285" i="26"/>
  <c r="N3769" i="26"/>
  <c r="N387" i="26"/>
  <c r="N3746" i="26"/>
  <c r="N3515" i="26"/>
  <c r="N1721" i="26"/>
  <c r="N2480" i="26"/>
  <c r="N940" i="26"/>
  <c r="N917" i="26"/>
  <c r="N4321" i="26"/>
  <c r="N3608" i="26"/>
  <c r="N2434" i="26"/>
  <c r="N1952" i="26"/>
  <c r="N939" i="26"/>
  <c r="N1261" i="26"/>
  <c r="N226" i="26"/>
  <c r="N2136" i="26"/>
  <c r="N640" i="26"/>
  <c r="N250" i="26"/>
  <c r="N3377" i="26"/>
  <c r="N3125" i="26"/>
  <c r="N2826" i="26"/>
  <c r="N3814" i="26"/>
  <c r="N112" i="26"/>
  <c r="N3263" i="26"/>
  <c r="N2848" i="26"/>
  <c r="N296" i="26"/>
  <c r="N4574" i="26"/>
  <c r="N1514" i="26"/>
  <c r="N1975" i="26"/>
  <c r="N2642" i="26"/>
  <c r="N227" i="26"/>
  <c r="N2573" i="26"/>
  <c r="N2757" i="26"/>
  <c r="N3860" i="26"/>
  <c r="N2711" i="26"/>
  <c r="N4137" i="26"/>
  <c r="N4251" i="26"/>
  <c r="N1767" i="26"/>
  <c r="N1376" i="26"/>
  <c r="N4596" i="26"/>
  <c r="N88" i="26"/>
  <c r="N870" i="26"/>
  <c r="N3354" i="26"/>
  <c r="N3745" i="26"/>
  <c r="N1377" i="26"/>
  <c r="N571" i="26"/>
  <c r="N801" i="26"/>
  <c r="N249" i="26"/>
  <c r="N4390" i="26"/>
  <c r="N1469" i="26"/>
  <c r="N1883" i="26"/>
  <c r="N2871" i="26"/>
  <c r="N1606" i="26"/>
  <c r="N1906" i="26"/>
  <c r="N2780" i="26"/>
  <c r="N3010" i="26"/>
  <c r="N1676" i="26"/>
  <c r="N158" i="26"/>
  <c r="N295" i="26"/>
  <c r="N3792" i="26"/>
  <c r="N3837" i="26"/>
  <c r="N1307" i="26"/>
  <c r="N732" i="26"/>
  <c r="N548" i="26"/>
  <c r="N4044" i="26"/>
  <c r="N111" i="26"/>
  <c r="N2618" i="26"/>
  <c r="N3239" i="26"/>
  <c r="N2297" i="26"/>
  <c r="N2273" i="26"/>
  <c r="N3032" i="26"/>
  <c r="N3700" i="26"/>
  <c r="N4252" i="26"/>
  <c r="N1146" i="26"/>
  <c r="N2250" i="26"/>
  <c r="N847" i="26"/>
  <c r="N2964" i="26"/>
  <c r="N2205" i="26"/>
  <c r="N3930" i="26"/>
  <c r="N3147" i="26"/>
  <c r="N4528" i="26"/>
  <c r="N1423" i="26"/>
  <c r="N2803" i="26"/>
  <c r="N2688" i="26"/>
  <c r="N1009" i="26"/>
  <c r="N181" i="26"/>
  <c r="N1354" i="26"/>
  <c r="N3055" i="26"/>
  <c r="N3217" i="26"/>
  <c r="N1238" i="26"/>
  <c r="N1192" i="26"/>
  <c r="N4021" i="26"/>
  <c r="N2918" i="26"/>
  <c r="N3079" i="26"/>
  <c r="N825" i="26"/>
  <c r="N2710" i="26"/>
  <c r="N686" i="26"/>
  <c r="N4114" i="26"/>
  <c r="N2388" i="26"/>
  <c r="N2320" i="26"/>
  <c r="N1054" i="26"/>
  <c r="N2779" i="26"/>
  <c r="N3078" i="26"/>
  <c r="N3699" i="26"/>
  <c r="N3285" i="26"/>
  <c r="N1445" i="26"/>
  <c r="N3171" i="26"/>
  <c r="N1675" i="26"/>
  <c r="N1399" i="26"/>
  <c r="N3723" i="26"/>
  <c r="N4090" i="26"/>
  <c r="N2066" i="26"/>
  <c r="N20" i="26"/>
  <c r="N433" i="26"/>
  <c r="N4550" i="26"/>
  <c r="N3332" i="26"/>
  <c r="N2941" i="26"/>
  <c r="N3355" i="26"/>
  <c r="N4412" i="26"/>
  <c r="N3469" i="26"/>
  <c r="N3240" i="26"/>
  <c r="N388" i="26"/>
  <c r="N1584" i="26"/>
  <c r="N824" i="26"/>
  <c r="N503" i="26"/>
  <c r="N4366" i="26"/>
  <c r="N641" i="26"/>
  <c r="N1169" i="26"/>
  <c r="N364" i="26"/>
  <c r="N526" i="26"/>
  <c r="N2135" i="26"/>
  <c r="N848" i="26"/>
  <c r="N4205" i="26"/>
  <c r="N318" i="26"/>
  <c r="N480" i="26"/>
  <c r="N4298" i="26"/>
  <c r="N1284" i="26"/>
  <c r="N962" i="26"/>
  <c r="N2895" i="26"/>
  <c r="N1561" i="26"/>
  <c r="N525" i="26"/>
  <c r="N1537" i="26"/>
  <c r="N1997" i="26"/>
  <c r="N893" i="26"/>
  <c r="N2090" i="26"/>
  <c r="N3722" i="26"/>
  <c r="N779" i="26"/>
  <c r="N273" i="26"/>
  <c r="N1123" i="26"/>
  <c r="N4160" i="26"/>
  <c r="N2365" i="26"/>
  <c r="N89" i="26"/>
  <c r="N4045" i="26"/>
  <c r="N3470" i="26"/>
  <c r="N1791" i="26"/>
  <c r="N2527" i="26"/>
  <c r="N3676" i="26"/>
  <c r="N1722" i="26"/>
  <c r="N319" i="26"/>
  <c r="N2595" i="26"/>
  <c r="N502" i="26"/>
  <c r="N1768" i="26"/>
  <c r="N3033" i="26"/>
  <c r="N4551" i="26"/>
  <c r="N4136" i="26"/>
  <c r="N157" i="26"/>
  <c r="N2825" i="26"/>
  <c r="N3562" i="26"/>
  <c r="N2458" i="26"/>
  <c r="N3768" i="26"/>
  <c r="N2987" i="26"/>
  <c r="N3907" i="26"/>
  <c r="N2619" i="26"/>
  <c r="N3286" i="26"/>
  <c r="N1652" i="26"/>
  <c r="N2550" i="26"/>
  <c r="N2665" i="26"/>
  <c r="N1101" i="26"/>
  <c r="N65" i="26"/>
  <c r="N4505" i="26"/>
  <c r="N4182" i="26"/>
  <c r="N4068" i="26"/>
  <c r="N1170" i="26"/>
  <c r="N3262" i="26"/>
  <c r="N594" i="26"/>
  <c r="N1538" i="26"/>
  <c r="N4367" i="26"/>
  <c r="N2043" i="26"/>
  <c r="N2181" i="26"/>
  <c r="N1468" i="26"/>
  <c r="N1607" i="26"/>
  <c r="N2044" i="26"/>
  <c r="N778" i="26"/>
  <c r="N687" i="26"/>
  <c r="N4597" i="26"/>
  <c r="N710" i="26"/>
  <c r="N1882" i="26"/>
  <c r="N1032" i="26"/>
  <c r="N4458" i="26"/>
  <c r="N66" i="26"/>
  <c r="N2596" i="26"/>
  <c r="N42" i="26"/>
  <c r="N3654" i="26"/>
  <c r="N4389" i="26"/>
  <c r="N2756" i="26"/>
  <c r="N894" i="26"/>
  <c r="N2435" i="26"/>
  <c r="N4275" i="26"/>
  <c r="N1630" i="26"/>
  <c r="N3446" i="26"/>
  <c r="N2572" i="26"/>
  <c r="N1216" i="26"/>
  <c r="N1974" i="26"/>
  <c r="N4274" i="26"/>
  <c r="N3170" i="26"/>
  <c r="N4320" i="26"/>
  <c r="N3378" i="26"/>
  <c r="N1331" i="26"/>
  <c r="N3447" i="26"/>
  <c r="N342" i="26"/>
  <c r="N1422" i="26"/>
  <c r="N3906" i="26"/>
  <c r="N985" i="26"/>
  <c r="N1262" i="26"/>
  <c r="N4183" i="26"/>
  <c r="N1147" i="26"/>
  <c r="N3331" i="26"/>
  <c r="N2274" i="26"/>
  <c r="N203" i="26"/>
  <c r="N2504" i="26"/>
  <c r="N1446" i="26"/>
  <c r="N3516" i="26"/>
  <c r="N43" i="26"/>
  <c r="N871" i="26"/>
  <c r="N3952" i="26"/>
  <c r="N2389" i="26"/>
  <c r="N2182" i="26"/>
  <c r="N4113" i="26"/>
  <c r="N733" i="26"/>
  <c r="N135" i="26"/>
  <c r="N1998" i="26"/>
  <c r="N1698" i="26"/>
  <c r="N3791" i="26"/>
  <c r="N1929" i="26"/>
  <c r="N1860" i="26"/>
  <c r="N755" i="26"/>
  <c r="N4459" i="26"/>
  <c r="N2549" i="26"/>
  <c r="N3929" i="26"/>
  <c r="N2802" i="26"/>
  <c r="N1492" i="26"/>
  <c r="N1491" i="26"/>
  <c r="N2319" i="26"/>
  <c r="N1308" i="26"/>
  <c r="N4343" i="26"/>
  <c r="N1813" i="26"/>
  <c r="N709" i="26"/>
  <c r="N457" i="26"/>
  <c r="N1400" i="26"/>
  <c r="N3861" i="26"/>
  <c r="N986" i="26"/>
  <c r="N1031" i="26"/>
  <c r="N1330" i="26"/>
  <c r="N3493" i="26"/>
  <c r="N4573" i="26"/>
  <c r="N2412" i="26"/>
  <c r="N3102" i="26"/>
  <c r="N2481" i="26"/>
  <c r="N3561" i="26"/>
  <c r="N664" i="26"/>
  <c r="N4435" i="26"/>
  <c r="N3677" i="26"/>
  <c r="N756" i="26"/>
  <c r="N2251" i="26"/>
  <c r="N3401" i="26"/>
  <c r="N3148" i="26"/>
  <c r="N3998" i="26"/>
  <c r="N549" i="26"/>
  <c r="N963" i="26"/>
  <c r="N4022" i="26"/>
  <c r="N2894" i="26"/>
  <c r="N3194" i="26"/>
  <c r="N2963" i="26"/>
  <c r="N1055" i="26"/>
  <c r="N1353" i="26"/>
  <c r="N3424" i="26"/>
  <c r="N3101" i="26"/>
  <c r="N204" i="26"/>
  <c r="N1745" i="26"/>
  <c r="N365" i="26"/>
  <c r="N134" i="26"/>
  <c r="N1239" i="26"/>
  <c r="N3999" i="26"/>
  <c r="N2204" i="26"/>
  <c r="N1193" i="26"/>
  <c r="N434" i="26"/>
  <c r="N3009" i="26"/>
  <c r="O22" i="26"/>
  <c r="N4481" i="26"/>
  <c r="N4482" i="26"/>
  <c r="N3584" i="26"/>
  <c r="N2872" i="26"/>
  <c r="N1653" i="26"/>
  <c r="N341" i="26"/>
  <c r="F40" i="36"/>
  <c r="F39" i="36"/>
  <c r="F38" i="36"/>
  <c r="F37" i="36"/>
  <c r="F36" i="36"/>
  <c r="F35" i="36"/>
  <c r="F34" i="36"/>
  <c r="F33" i="36"/>
  <c r="F32" i="36"/>
  <c r="F31" i="36"/>
  <c r="F30" i="36"/>
  <c r="F29" i="36"/>
  <c r="F27" i="36"/>
  <c r="F26" i="36"/>
  <c r="F24" i="36"/>
  <c r="F23" i="36"/>
  <c r="F22" i="36"/>
  <c r="F21" i="36"/>
  <c r="F20" i="36"/>
  <c r="F19" i="36"/>
  <c r="F18" i="36"/>
  <c r="F17" i="36"/>
  <c r="F16" i="36"/>
  <c r="F15" i="36"/>
  <c r="F13" i="36"/>
  <c r="F12" i="36"/>
  <c r="D63" i="33"/>
  <c r="D62" i="33"/>
  <c r="D61" i="33"/>
  <c r="D60" i="33"/>
  <c r="D59" i="33"/>
  <c r="D58" i="33"/>
  <c r="D57" i="33"/>
  <c r="D56" i="33"/>
  <c r="D55" i="33"/>
  <c r="D54" i="33"/>
  <c r="D51" i="33"/>
  <c r="D50" i="33"/>
  <c r="D49" i="33"/>
  <c r="D48" i="33"/>
  <c r="D47" i="33"/>
  <c r="D46" i="33"/>
  <c r="D45" i="33"/>
  <c r="D44" i="33"/>
  <c r="D43" i="33"/>
  <c r="D42" i="33"/>
  <c r="G64" i="33"/>
  <c r="F64" i="33"/>
  <c r="G52" i="33"/>
  <c r="F52" i="33"/>
  <c r="F34" i="33"/>
  <c r="F33" i="33"/>
  <c r="F32" i="33"/>
  <c r="F31" i="33"/>
  <c r="F30" i="33"/>
  <c r="F29" i="33"/>
  <c r="F28" i="33"/>
  <c r="F27" i="33"/>
  <c r="F26" i="33"/>
  <c r="F25" i="33"/>
  <c r="F22" i="33"/>
  <c r="F21" i="33"/>
  <c r="F20" i="33"/>
  <c r="F19" i="33"/>
  <c r="F18" i="33"/>
  <c r="F17" i="33"/>
  <c r="F16" i="33"/>
  <c r="F15" i="33"/>
  <c r="F14" i="33"/>
  <c r="F13" i="33"/>
  <c r="F58" i="37"/>
  <c r="F49" i="37"/>
  <c r="F35" i="37"/>
  <c r="F16" i="42"/>
  <c r="H49" i="37" l="1"/>
  <c r="J49" i="37"/>
  <c r="G65" i="33"/>
  <c r="B1" i="47"/>
  <c r="F32" i="45" l="1"/>
  <c r="F18" i="45"/>
  <c r="F125" i="19" l="1"/>
  <c r="F117" i="19"/>
  <c r="F109" i="19"/>
  <c r="F101" i="19"/>
  <c r="F93" i="19"/>
  <c r="F85" i="19"/>
  <c r="F73" i="19"/>
  <c r="F65" i="19"/>
  <c r="F57" i="19"/>
  <c r="F49" i="19"/>
  <c r="F41" i="19"/>
  <c r="F33" i="19"/>
  <c r="F18" i="19"/>
  <c r="D33" i="22" l="1"/>
  <c r="D34" i="41"/>
  <c r="D35" i="41"/>
  <c r="D36" i="41"/>
  <c r="D37" i="41"/>
  <c r="D38" i="41"/>
  <c r="D39" i="41"/>
  <c r="D40" i="41"/>
  <c r="D41" i="41"/>
  <c r="D33" i="41"/>
  <c r="D18" i="41"/>
  <c r="D19" i="41"/>
  <c r="D20" i="41"/>
  <c r="D21" i="41"/>
  <c r="D22" i="41"/>
  <c r="D23" i="41"/>
  <c r="D24" i="41"/>
  <c r="D25" i="41"/>
  <c r="D17" i="41"/>
  <c r="Y34" i="7"/>
  <c r="Y33" i="7"/>
  <c r="F35" i="23"/>
  <c r="F34" i="23"/>
  <c r="F28" i="22"/>
  <c r="F26" i="22"/>
  <c r="F24" i="22"/>
  <c r="F21" i="22"/>
  <c r="F18" i="22"/>
  <c r="F15" i="22"/>
  <c r="F47" i="22"/>
  <c r="B34" i="22" l="1"/>
  <c r="D34" i="22"/>
  <c r="B33" i="22"/>
  <c r="F38" i="45"/>
  <c r="D1" i="40"/>
  <c r="D1" i="45"/>
  <c r="F62" i="9"/>
  <c r="F127" i="9"/>
  <c r="F109" i="9"/>
  <c r="F59" i="9"/>
  <c r="F106" i="9"/>
  <c r="F56" i="9"/>
  <c r="D1" i="44"/>
  <c r="D1" i="43"/>
  <c r="D1" i="42"/>
  <c r="D1" i="41"/>
  <c r="F13" i="5"/>
  <c r="F443" i="40"/>
  <c r="F426" i="40"/>
  <c r="F382" i="40"/>
  <c r="F381" i="40"/>
  <c r="F380" i="40"/>
  <c r="F379" i="40"/>
  <c r="F341" i="40"/>
  <c r="F296" i="40"/>
  <c r="D254" i="40"/>
  <c r="F246" i="40"/>
  <c r="F229" i="40"/>
  <c r="F185" i="40"/>
  <c r="F141" i="40"/>
  <c r="F140" i="40"/>
  <c r="F139" i="40"/>
  <c r="F138" i="40"/>
  <c r="F100" i="40"/>
  <c r="F55" i="40"/>
  <c r="L422" i="40" l="1"/>
  <c r="L337" i="40"/>
  <c r="L339" i="40"/>
  <c r="L423" i="40"/>
  <c r="L336" i="40"/>
  <c r="L424" i="40"/>
  <c r="L338" i="40"/>
  <c r="L425" i="40"/>
  <c r="H34" i="5" l="1"/>
  <c r="G34" i="5"/>
  <c r="F14" i="5"/>
  <c r="F15" i="5"/>
  <c r="F16" i="5"/>
  <c r="F17" i="5"/>
  <c r="F18" i="5"/>
  <c r="F19" i="5"/>
  <c r="F20" i="5"/>
  <c r="F21" i="5"/>
  <c r="J35" i="33"/>
  <c r="I35" i="33"/>
  <c r="H35" i="33"/>
  <c r="G35" i="33"/>
  <c r="F35" i="33"/>
  <c r="J23" i="33"/>
  <c r="G23" i="33"/>
  <c r="H23" i="33"/>
  <c r="I23" i="33"/>
  <c r="F23" i="33"/>
  <c r="J22" i="15"/>
  <c r="I22" i="15"/>
  <c r="H22" i="15"/>
  <c r="G22" i="15"/>
  <c r="J17" i="15"/>
  <c r="I17" i="15"/>
  <c r="H17" i="15"/>
  <c r="G17" i="15"/>
  <c r="F17" i="15"/>
  <c r="K21" i="13"/>
  <c r="L21" i="13"/>
  <c r="M21" i="13"/>
  <c r="G35" i="5" s="1"/>
  <c r="N21" i="13"/>
  <c r="H35" i="5" s="1"/>
  <c r="K24" i="13"/>
  <c r="L24" i="13"/>
  <c r="M24" i="13"/>
  <c r="N24" i="13"/>
  <c r="J21" i="13"/>
  <c r="I21" i="13"/>
  <c r="H21" i="13"/>
  <c r="G21" i="13"/>
  <c r="F21" i="13"/>
  <c r="G24" i="13"/>
  <c r="H24" i="13"/>
  <c r="I24" i="13"/>
  <c r="J24" i="13"/>
  <c r="F24" i="13"/>
  <c r="F83" i="9"/>
  <c r="F67" i="9"/>
  <c r="Z17" i="15" l="1"/>
  <c r="Y17" i="15"/>
  <c r="X17" i="15"/>
  <c r="R22" i="15"/>
  <c r="S22" i="15"/>
  <c r="T22" i="15"/>
  <c r="X22" i="15"/>
  <c r="Y22" i="15"/>
  <c r="Z22" i="15"/>
  <c r="L17" i="15"/>
  <c r="M17" i="15"/>
  <c r="N17" i="15"/>
  <c r="Q17" i="15"/>
  <c r="O17" i="15"/>
  <c r="P17" i="15"/>
  <c r="W22" i="15"/>
  <c r="V22" i="15"/>
  <c r="U22" i="15"/>
  <c r="R17" i="15"/>
  <c r="S17" i="15"/>
  <c r="T17" i="15"/>
  <c r="O22" i="15"/>
  <c r="P22" i="15"/>
  <c r="Q22" i="15"/>
  <c r="U17" i="15"/>
  <c r="V17" i="15"/>
  <c r="W17" i="15"/>
  <c r="L83" i="9"/>
  <c r="O83" i="9"/>
  <c r="N83" i="9"/>
  <c r="M83" i="9"/>
  <c r="M67" i="9"/>
  <c r="O67" i="9"/>
  <c r="N67" i="9"/>
  <c r="L67" i="9"/>
  <c r="F99" i="9"/>
  <c r="G36" i="33"/>
  <c r="H36" i="33"/>
  <c r="I36" i="33"/>
  <c r="J36" i="33"/>
  <c r="F36" i="33"/>
  <c r="F128" i="9" l="1"/>
  <c r="O99" i="9"/>
  <c r="N99" i="9"/>
  <c r="M99" i="9"/>
  <c r="L99" i="9"/>
  <c r="F25" i="16"/>
  <c r="F34" i="16" s="1"/>
  <c r="D1" i="38" l="1"/>
  <c r="F30" i="20" l="1"/>
  <c r="F14" i="20" s="1"/>
  <c r="F17" i="20" s="1"/>
  <c r="F45" i="37"/>
  <c r="F33" i="37"/>
  <c r="F12" i="37" l="1"/>
  <c r="D1" i="37"/>
  <c r="F28" i="18"/>
  <c r="F27" i="18"/>
  <c r="F26" i="18"/>
  <c r="F24" i="18"/>
  <c r="F23" i="18"/>
  <c r="F22" i="18"/>
  <c r="F20" i="18"/>
  <c r="F19" i="18"/>
  <c r="F18" i="18"/>
  <c r="F16" i="18"/>
  <c r="F15" i="18"/>
  <c r="F14" i="18"/>
  <c r="F12" i="18"/>
  <c r="D1" i="36"/>
  <c r="F22" i="37" l="1"/>
  <c r="F47" i="37" s="1"/>
  <c r="F29" i="18"/>
  <c r="F52" i="37" l="1"/>
  <c r="H47" i="37"/>
  <c r="J47" i="37"/>
  <c r="F22" i="15"/>
  <c r="H52" i="37" l="1"/>
  <c r="J52" i="37"/>
  <c r="N22" i="15"/>
  <c r="L22" i="15"/>
  <c r="M22" i="15"/>
  <c r="F36" i="5"/>
  <c r="F32" i="5"/>
  <c r="F31" i="5"/>
  <c r="F34" i="5"/>
  <c r="H37" i="5" l="1"/>
  <c r="F35" i="5"/>
  <c r="F33" i="9" l="1"/>
  <c r="F17" i="9"/>
  <c r="G33" i="5" s="1"/>
  <c r="D1" i="34"/>
  <c r="D1" i="33"/>
  <c r="H22" i="5"/>
  <c r="F49" i="9" l="1"/>
  <c r="F63" i="9" s="1"/>
  <c r="N22" i="5"/>
  <c r="O22" i="5"/>
  <c r="M22" i="5"/>
  <c r="F33" i="5"/>
  <c r="F37" i="5" s="1"/>
  <c r="F45" i="5" s="1"/>
  <c r="D41" i="5" s="1"/>
  <c r="G37" i="5" l="1"/>
  <c r="L37" i="5" l="1"/>
  <c r="J37" i="5"/>
  <c r="K37" i="5"/>
  <c r="C50" i="31"/>
  <c r="C125" i="31"/>
  <c r="C103" i="31" s="1"/>
  <c r="C124" i="31"/>
  <c r="C123" i="31"/>
  <c r="C122" i="31"/>
  <c r="C121" i="31"/>
  <c r="C120" i="31"/>
  <c r="C119" i="31"/>
  <c r="C113" i="31"/>
  <c r="C104" i="31"/>
  <c r="C98" i="31"/>
  <c r="C100" i="31" s="1"/>
  <c r="C101" i="31" s="1"/>
  <c r="C97" i="31"/>
  <c r="C94" i="31"/>
  <c r="C93" i="31"/>
  <c r="C92" i="31"/>
  <c r="C90" i="31"/>
  <c r="C91" i="31" s="1"/>
  <c r="C89" i="31"/>
  <c r="C74" i="31"/>
  <c r="C73" i="31"/>
  <c r="C72" i="31"/>
  <c r="C70" i="31"/>
  <c r="C69" i="31"/>
  <c r="C68" i="31"/>
  <c r="C63" i="31"/>
  <c r="C56" i="31"/>
  <c r="C80" i="31" s="1"/>
  <c r="C55" i="31"/>
  <c r="C59" i="31" s="1"/>
  <c r="C53" i="31"/>
  <c r="C37" i="31"/>
  <c r="C36" i="31"/>
  <c r="C34" i="31"/>
  <c r="C30" i="31"/>
  <c r="C28" i="31"/>
  <c r="C26" i="31"/>
  <c r="C23" i="31"/>
  <c r="C29" i="31" s="1"/>
  <c r="C21" i="31"/>
  <c r="C20" i="31"/>
  <c r="C19" i="31"/>
  <c r="C16" i="31"/>
  <c r="C15" i="31"/>
  <c r="C14" i="31"/>
  <c r="C13" i="31"/>
  <c r="C12" i="31"/>
  <c r="C10" i="31"/>
  <c r="C9" i="31"/>
  <c r="H37" i="30"/>
  <c r="D27" i="30"/>
  <c r="D24" i="30"/>
  <c r="D23" i="30"/>
  <c r="G212" i="29"/>
  <c r="F212" i="29"/>
  <c r="E212" i="29"/>
  <c r="D212" i="29"/>
  <c r="M207" i="29"/>
  <c r="L207" i="29"/>
  <c r="K207" i="29"/>
  <c r="J207" i="29"/>
  <c r="I207" i="29"/>
  <c r="H207" i="29"/>
  <c r="G207" i="29"/>
  <c r="F207" i="29"/>
  <c r="E207" i="29"/>
  <c r="D207" i="29"/>
  <c r="D1" i="26"/>
  <c r="D1" i="25"/>
  <c r="F11" i="24"/>
  <c r="D1" i="24"/>
  <c r="D1" i="23"/>
  <c r="D1" i="22"/>
  <c r="F43" i="21"/>
  <c r="F25" i="21"/>
  <c r="D1" i="21"/>
  <c r="D1" i="20"/>
  <c r="D1" i="19"/>
  <c r="D1" i="18"/>
  <c r="F17" i="16"/>
  <c r="D1" i="16"/>
  <c r="D1" i="15"/>
  <c r="D1" i="13"/>
  <c r="D1" i="11"/>
  <c r="D1" i="10"/>
  <c r="D1" i="9"/>
  <c r="D81" i="8"/>
  <c r="D80" i="8"/>
  <c r="D79" i="8"/>
  <c r="D78" i="8"/>
  <c r="D77" i="8"/>
  <c r="D76" i="8"/>
  <c r="D75" i="8"/>
  <c r="D74" i="8"/>
  <c r="D73" i="8"/>
  <c r="D72" i="8"/>
  <c r="D71" i="8"/>
  <c r="D70" i="8"/>
  <c r="D69" i="8"/>
  <c r="D68" i="8"/>
  <c r="D67" i="8"/>
  <c r="D66" i="8"/>
  <c r="D65" i="8"/>
  <c r="D64" i="8"/>
  <c r="D57" i="8"/>
  <c r="D56" i="8"/>
  <c r="D55" i="8"/>
  <c r="D54" i="8"/>
  <c r="D53" i="8"/>
  <c r="D52" i="8"/>
  <c r="D1" i="8"/>
  <c r="D1" i="7"/>
  <c r="D1" i="6"/>
  <c r="G22" i="5"/>
  <c r="D1" i="5"/>
  <c r="BA28" i="4"/>
  <c r="V28" i="4"/>
  <c r="BA27" i="4"/>
  <c r="V27" i="4"/>
  <c r="BA26" i="4"/>
  <c r="V26" i="4"/>
  <c r="BA25" i="4"/>
  <c r="V25" i="4"/>
  <c r="V19" i="4"/>
  <c r="F3" i="4"/>
  <c r="F2" i="4"/>
  <c r="B3" i="3"/>
  <c r="B2" i="3"/>
  <c r="C39" i="31"/>
  <c r="C38" i="31"/>
  <c r="U78" i="8" l="1"/>
  <c r="S78" i="8"/>
  <c r="W78" i="8"/>
  <c r="P78" i="8"/>
  <c r="S79" i="8"/>
  <c r="U79" i="8"/>
  <c r="W79" i="8"/>
  <c r="P79" i="8"/>
  <c r="P80" i="8"/>
  <c r="S80" i="8"/>
  <c r="U80" i="8"/>
  <c r="W80" i="8"/>
  <c r="S71" i="8"/>
  <c r="U71" i="8"/>
  <c r="W71" i="8"/>
  <c r="P71" i="8"/>
  <c r="U73" i="8"/>
  <c r="P73" i="8"/>
  <c r="S73" i="8"/>
  <c r="W73" i="8"/>
  <c r="P81" i="8"/>
  <c r="S81" i="8"/>
  <c r="U81" i="8"/>
  <c r="W81" i="8"/>
  <c r="P70" i="8"/>
  <c r="S70" i="8"/>
  <c r="W70" i="8"/>
  <c r="U70" i="8"/>
  <c r="P64" i="8"/>
  <c r="S64" i="8"/>
  <c r="W64" i="8"/>
  <c r="U64" i="8"/>
  <c r="W66" i="8"/>
  <c r="P66" i="8"/>
  <c r="S66" i="8"/>
  <c r="U66" i="8"/>
  <c r="W74" i="8"/>
  <c r="P74" i="8"/>
  <c r="S74" i="8"/>
  <c r="U74" i="8"/>
  <c r="U75" i="8"/>
  <c r="S75" i="8"/>
  <c r="W75" i="8"/>
  <c r="P75" i="8"/>
  <c r="S56" i="8"/>
  <c r="P56" i="8"/>
  <c r="W56" i="8"/>
  <c r="U56" i="8"/>
  <c r="P72" i="8"/>
  <c r="S72" i="8"/>
  <c r="U72" i="8"/>
  <c r="W72" i="8"/>
  <c r="W52" i="8"/>
  <c r="U52" i="8"/>
  <c r="S52" i="8"/>
  <c r="P52" i="8"/>
  <c r="U54" i="8"/>
  <c r="W54" i="8"/>
  <c r="P54" i="8"/>
  <c r="S54" i="8"/>
  <c r="U76" i="8"/>
  <c r="W76" i="8"/>
  <c r="P76" i="8"/>
  <c r="S76" i="8"/>
  <c r="S57" i="8"/>
  <c r="U57" i="8"/>
  <c r="W57" i="8"/>
  <c r="P57" i="8"/>
  <c r="U65" i="8"/>
  <c r="P65" i="8"/>
  <c r="S65" i="8"/>
  <c r="W65" i="8"/>
  <c r="U53" i="8"/>
  <c r="W53" i="8"/>
  <c r="P53" i="8"/>
  <c r="S53" i="8"/>
  <c r="U67" i="8"/>
  <c r="W67" i="8"/>
  <c r="S67" i="8"/>
  <c r="P67" i="8"/>
  <c r="U68" i="8"/>
  <c r="W68" i="8"/>
  <c r="P68" i="8"/>
  <c r="S68" i="8"/>
  <c r="S55" i="8"/>
  <c r="U55" i="8"/>
  <c r="W55" i="8"/>
  <c r="P55" i="8"/>
  <c r="S69" i="8"/>
  <c r="U69" i="8"/>
  <c r="P69" i="8"/>
  <c r="W69" i="8"/>
  <c r="S77" i="8"/>
  <c r="W77" i="8"/>
  <c r="U77" i="8"/>
  <c r="P77" i="8"/>
  <c r="K22" i="5"/>
  <c r="L22" i="5"/>
  <c r="J22" i="5"/>
  <c r="F22" i="5"/>
  <c r="B3" i="47"/>
  <c r="B2" i="47"/>
  <c r="D2" i="45"/>
  <c r="D2" i="40"/>
  <c r="D3" i="45"/>
  <c r="D3" i="40"/>
  <c r="D3" i="43"/>
  <c r="D3" i="44"/>
  <c r="D2" i="43"/>
  <c r="D2" i="44"/>
  <c r="C102" i="31"/>
  <c r="D2" i="41"/>
  <c r="D2" i="42"/>
  <c r="D3" i="41"/>
  <c r="D3" i="42"/>
  <c r="D2" i="37"/>
  <c r="D2" i="38"/>
  <c r="D3" i="37"/>
  <c r="D3" i="38"/>
  <c r="D2" i="36"/>
  <c r="D3" i="36"/>
  <c r="G11" i="24"/>
  <c r="H11" i="24" s="1"/>
  <c r="I11" i="24" s="1"/>
  <c r="J11" i="24" s="1"/>
  <c r="K11" i="24" s="1"/>
  <c r="L11" i="24" s="1"/>
  <c r="M11" i="24" s="1"/>
  <c r="N11" i="24" s="1"/>
  <c r="O11" i="24" s="1"/>
  <c r="P11" i="24" s="1"/>
  <c r="Q11" i="24" s="1"/>
  <c r="R11" i="24" s="1"/>
  <c r="S11" i="24" s="1"/>
  <c r="T11" i="24" s="1"/>
  <c r="U11" i="24" s="1"/>
  <c r="V11" i="24" s="1"/>
  <c r="W11" i="24" s="1"/>
  <c r="X11" i="24" s="1"/>
  <c r="Y11" i="24" s="1"/>
  <c r="Z11" i="24" s="1"/>
  <c r="AA11" i="24" s="1"/>
  <c r="AB11" i="24" s="1"/>
  <c r="AC11" i="24" s="1"/>
  <c r="AD11" i="24" s="1"/>
  <c r="AE11" i="24" s="1"/>
  <c r="AF11" i="24" s="1"/>
  <c r="AG11" i="24" s="1"/>
  <c r="AH11" i="24" s="1"/>
  <c r="AI11" i="24" s="1"/>
  <c r="AJ11" i="24" s="1"/>
  <c r="AK11" i="24" s="1"/>
  <c r="AL11" i="24" s="1"/>
  <c r="AM11" i="24" s="1"/>
  <c r="AN11" i="24" s="1"/>
  <c r="AO11" i="24" s="1"/>
  <c r="AP11" i="24" s="1"/>
  <c r="AQ11" i="24" s="1"/>
  <c r="AR11" i="24" s="1"/>
  <c r="AS11" i="24" s="1"/>
  <c r="AT11" i="24" s="1"/>
  <c r="AU11" i="24" s="1"/>
  <c r="AV11" i="24" s="1"/>
  <c r="AW11" i="24" s="1"/>
  <c r="AX11" i="24" s="1"/>
  <c r="AY11" i="24" s="1"/>
  <c r="AZ11" i="24" s="1"/>
  <c r="BA11" i="24" s="1"/>
  <c r="BB11" i="24" s="1"/>
  <c r="BC11" i="24" s="1"/>
  <c r="BD11" i="24" s="1"/>
  <c r="BE11" i="24" s="1"/>
  <c r="BF11" i="24" s="1"/>
  <c r="BG11" i="24" s="1"/>
  <c r="BH11" i="24" s="1"/>
  <c r="BI11" i="24" s="1"/>
  <c r="BJ11" i="24" s="1"/>
  <c r="BK11" i="24" s="1"/>
  <c r="BL11" i="24" s="1"/>
  <c r="BM11" i="24" s="1"/>
  <c r="BN11" i="24" s="1"/>
  <c r="BO11" i="24" s="1"/>
  <c r="BP11" i="24" s="1"/>
  <c r="BQ11" i="24" s="1"/>
  <c r="BR11" i="24" s="1"/>
  <c r="BS11" i="24" s="1"/>
  <c r="BT11" i="24" s="1"/>
  <c r="BU11" i="24" s="1"/>
  <c r="BV11" i="24" s="1"/>
  <c r="BW11" i="24" s="1"/>
  <c r="BX11" i="24" s="1"/>
  <c r="BY11" i="24" s="1"/>
  <c r="BZ11" i="24" s="1"/>
  <c r="CA11" i="24" s="1"/>
  <c r="CB11" i="24" s="1"/>
  <c r="CC11" i="24" s="1"/>
  <c r="CD11" i="24" s="1"/>
  <c r="CE11" i="24" s="1"/>
  <c r="CF11" i="24" s="1"/>
  <c r="CG11" i="24" s="1"/>
  <c r="CH11" i="24" s="1"/>
  <c r="CI11" i="24" s="1"/>
  <c r="CJ11" i="24" s="1"/>
  <c r="CK11" i="24" s="1"/>
  <c r="CL11" i="24" s="1"/>
  <c r="CM11" i="24" s="1"/>
  <c r="CN11" i="24" s="1"/>
  <c r="CO11" i="24" s="1"/>
  <c r="CP11" i="24" s="1"/>
  <c r="CQ11" i="24" s="1"/>
  <c r="D3" i="33"/>
  <c r="D3" i="34"/>
  <c r="C75" i="31"/>
  <c r="C106" i="31" s="1"/>
  <c r="C107" i="31" s="1"/>
  <c r="D2" i="33"/>
  <c r="D2" i="34"/>
  <c r="C60" i="31"/>
  <c r="C64" i="31"/>
  <c r="C99" i="31"/>
  <c r="C65" i="31"/>
  <c r="D2" i="23"/>
  <c r="C54" i="31"/>
  <c r="C58" i="31" s="1"/>
  <c r="D3" i="19"/>
  <c r="D3" i="23"/>
  <c r="C86" i="31"/>
  <c r="D3" i="9"/>
  <c r="D3" i="13"/>
  <c r="C42" i="31"/>
  <c r="C41" i="31"/>
  <c r="C40" i="31"/>
  <c r="D2" i="7"/>
  <c r="D3" i="7"/>
  <c r="D3" i="5"/>
  <c r="D2" i="18"/>
  <c r="D3" i="22"/>
  <c r="D3" i="25"/>
  <c r="C79" i="31"/>
  <c r="D2" i="5"/>
  <c r="D2" i="8"/>
  <c r="D2" i="16"/>
  <c r="D3" i="18"/>
  <c r="D2" i="21"/>
  <c r="C57" i="31"/>
  <c r="C22" i="31" s="1"/>
  <c r="D2" i="6"/>
  <c r="D2" i="22"/>
  <c r="D3" i="8"/>
  <c r="D3" i="16"/>
  <c r="D2" i="20"/>
  <c r="D3" i="21"/>
  <c r="D2" i="24"/>
  <c r="C82" i="31"/>
  <c r="D2" i="10"/>
  <c r="D2" i="11"/>
  <c r="D2" i="15"/>
  <c r="D3" i="20"/>
  <c r="D3" i="24"/>
  <c r="D2" i="26"/>
  <c r="C83" i="31"/>
  <c r="D3" i="6"/>
  <c r="D2" i="25"/>
  <c r="D3" i="10"/>
  <c r="D3" i="11"/>
  <c r="D3" i="15"/>
  <c r="D2" i="19"/>
  <c r="D3" i="26"/>
  <c r="D2" i="9"/>
  <c r="D2" i="13"/>
  <c r="E69" i="30"/>
  <c r="E60" i="30"/>
  <c r="E71" i="30"/>
  <c r="E65" i="30"/>
  <c r="E59" i="30"/>
  <c r="I40" i="30"/>
  <c r="C46" i="31"/>
  <c r="I47" i="30"/>
  <c r="I46" i="30"/>
  <c r="I38" i="30"/>
  <c r="I45" i="30"/>
  <c r="E70" i="30"/>
  <c r="E58" i="30"/>
  <c r="C43" i="31"/>
  <c r="E61" i="30"/>
  <c r="I42" i="30"/>
  <c r="I48" i="30"/>
  <c r="I49" i="30"/>
  <c r="I41" i="30"/>
  <c r="I39" i="30"/>
  <c r="E67" i="30"/>
  <c r="I37" i="30"/>
  <c r="I52" i="30"/>
  <c r="E63" i="30"/>
  <c r="E56" i="30"/>
  <c r="E68" i="30"/>
  <c r="I43" i="30"/>
  <c r="E66" i="30"/>
  <c r="E64" i="30"/>
  <c r="I50" i="30"/>
  <c r="E57" i="30"/>
  <c r="I51" i="30"/>
  <c r="E51" i="30"/>
  <c r="I44" i="30"/>
  <c r="E62" i="30"/>
  <c r="C49" i="31"/>
  <c r="C44" i="31"/>
  <c r="CR11" i="24" l="1"/>
  <c r="CS11" i="24" s="1"/>
  <c r="CT11" i="24" s="1"/>
  <c r="CU11" i="24" s="1"/>
  <c r="CV11" i="24" s="1"/>
  <c r="C32" i="31"/>
  <c r="C76" i="31"/>
  <c r="C31" i="31"/>
  <c r="E195" i="29"/>
  <c r="E41" i="30"/>
  <c r="E50" i="30"/>
  <c r="G50" i="30"/>
  <c r="G44" i="30"/>
  <c r="E45" i="30"/>
  <c r="G46" i="30"/>
  <c r="G48" i="30"/>
  <c r="G39" i="30"/>
  <c r="E48" i="30"/>
  <c r="G38" i="30"/>
  <c r="E39" i="30"/>
  <c r="G41" i="30"/>
  <c r="E40" i="30"/>
  <c r="G43" i="30"/>
  <c r="G37" i="30"/>
  <c r="E49" i="30"/>
  <c r="G45" i="30"/>
  <c r="G52" i="30"/>
  <c r="E42" i="30"/>
  <c r="G51" i="30"/>
  <c r="G42" i="30"/>
  <c r="G47" i="30"/>
  <c r="E52" i="30"/>
  <c r="E44" i="30"/>
  <c r="E37" i="30"/>
  <c r="G49" i="30"/>
  <c r="G40" i="30"/>
  <c r="E43" i="30"/>
  <c r="E46" i="30"/>
  <c r="E47" i="30"/>
  <c r="C45" i="31"/>
  <c r="C47" i="31"/>
  <c r="E38" i="30"/>
  <c r="C48" i="31"/>
  <c r="C52" i="31" l="1"/>
  <c r="C116" i="31"/>
  <c r="C51"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60564C85-55D2-4966-9D65-6F65281A3E29}">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<sst xmlns="http://schemas.openxmlformats.org/spreadsheetml/2006/main" count="17215" uniqueCount="2713">
  <si>
    <t>INSTRUCTIONS</t>
  </si>
  <si>
    <t>REGULATORY INFORMATION ORDER</t>
  </si>
  <si>
    <t>CONTENTS</t>
  </si>
  <si>
    <t>Business &amp; other details</t>
  </si>
  <si>
    <t>2.1 Expenditure summary</t>
  </si>
  <si>
    <t>2.2 Repex</t>
  </si>
  <si>
    <t>2.3 Augex</t>
  </si>
  <si>
    <t>2.5 Connections</t>
  </si>
  <si>
    <t>2.6 Non-network</t>
  </si>
  <si>
    <t>2.7 Vegetation management</t>
  </si>
  <si>
    <t>2.8 Maintenance</t>
  </si>
  <si>
    <t>2.10 Overheads</t>
  </si>
  <si>
    <t>2.12 Input tables</t>
  </si>
  <si>
    <t>3.1 Revenue</t>
  </si>
  <si>
    <t>3.2.3 Provisions</t>
  </si>
  <si>
    <t>3.3 Assets (RAB)</t>
  </si>
  <si>
    <t>3.4 Operational data</t>
  </si>
  <si>
    <t>3.5 Physical assets</t>
  </si>
  <si>
    <t>3.6 Quality of services</t>
  </si>
  <si>
    <t>3.7 Operating environment</t>
  </si>
  <si>
    <t>5.2 Asset Age Profile</t>
  </si>
  <si>
    <t>5.3 MD - Network level</t>
  </si>
  <si>
    <t>5.4 MD &amp; utilisation-Spatial</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</si>
  <si>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</si>
  <si>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</si>
  <si>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</si>
  <si>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</si>
  <si>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</si>
  <si>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</si>
  <si>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Australian Transmission Co.</t>
  </si>
  <si>
    <t>ACN/ABN</t>
  </si>
  <si>
    <t>Business Address</t>
  </si>
  <si>
    <t>Postal Address</t>
  </si>
  <si>
    <t>Address 1</t>
  </si>
  <si>
    <t>Address 2</t>
  </si>
  <si>
    <t>Suburb</t>
  </si>
  <si>
    <t>State</t>
  </si>
  <si>
    <t>Post code</t>
  </si>
  <si>
    <t>`</t>
  </si>
  <si>
    <t>Contact Names</t>
  </si>
  <si>
    <t>Name</t>
  </si>
  <si>
    <t>Phone</t>
  </si>
  <si>
    <t>Email</t>
  </si>
  <si>
    <t>2020-21</t>
  </si>
  <si>
    <t>2022-23</t>
  </si>
  <si>
    <t>SUBMISSION DETAILS</t>
  </si>
  <si>
    <t>Source</t>
  </si>
  <si>
    <t>Reporting</t>
  </si>
  <si>
    <t>THIS FILE</t>
  </si>
  <si>
    <t>Data Quality</t>
  </si>
  <si>
    <t>Consolidated</t>
  </si>
  <si>
    <t>Confidentiality Status</t>
  </si>
  <si>
    <t>Public</t>
  </si>
  <si>
    <t>.</t>
  </si>
  <si>
    <t>Submission Date</t>
  </si>
  <si>
    <t>dd/mm/yy</t>
  </si>
  <si>
    <t>Connections</t>
  </si>
  <si>
    <t>Non-network</t>
  </si>
  <si>
    <t>Capitalised network overheads</t>
  </si>
  <si>
    <t>Capitalised corporate overheads</t>
  </si>
  <si>
    <t xml:space="preserve">2.1.2 - PRESCRIBED TRANSMISSION SERVICE OPEX </t>
  </si>
  <si>
    <t>Vegetation management</t>
  </si>
  <si>
    <t>Maintenance</t>
  </si>
  <si>
    <t>Network overheads</t>
  </si>
  <si>
    <t>Corporate overheads</t>
  </si>
  <si>
    <t>2.2.1 - REPLACEMENT EXPENDITURE, VOLUMES AND ASSET FAILURES BY ASSET CATEGORY</t>
  </si>
  <si>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</si>
  <si>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</si>
  <si>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</si>
  <si>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</si>
  <si>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</si>
  <si>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</si>
  <si>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</si>
  <si>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</si>
  <si>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</si>
  <si>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</si>
  <si>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</si>
  <si>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</si>
  <si>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</si>
  <si>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</si>
  <si>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</si>
  <si>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</si>
  <si>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</si>
  <si>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</si>
  <si>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</si>
  <si>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</si>
  <si>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</si>
  <si>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</si>
  <si>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</si>
  <si>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</si>
  <si>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</si>
  <si>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</si>
  <si>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</si>
  <si>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</si>
  <si>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</si>
  <si>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</si>
  <si>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</si>
  <si>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</si>
  <si>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</si>
  <si>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</si>
  <si>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</si>
  <si>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</si>
  <si>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</si>
  <si>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</si>
  <si>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</si>
  <si>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</si>
  <si>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</si>
  <si>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</si>
  <si>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</si>
  <si>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</si>
  <si>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</si>
  <si>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</si>
  <si>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</si>
  <si>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</si>
  <si>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</si>
  <si>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</si>
  <si>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</si>
  <si>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</si>
  <si>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</si>
  <si>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</si>
  <si>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</si>
  <si>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</si>
  <si>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</si>
  <si>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</si>
  <si>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</si>
  <si>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</si>
  <si>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</si>
  <si>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</si>
  <si>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</si>
  <si>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</si>
  <si>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</si>
  <si>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</si>
  <si>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</si>
  <si>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</si>
  <si>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</si>
  <si>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</si>
  <si>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</si>
  <si>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</si>
  <si>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</si>
  <si>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</si>
  <si>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</si>
  <si>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</si>
  <si>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</si>
  <si>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</si>
  <si>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</si>
  <si>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</si>
  <si>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</si>
  <si>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</si>
  <si>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</si>
  <si>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</si>
  <si>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</si>
  <si>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</si>
  <si>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</si>
  <si>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</si>
  <si>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</si>
  <si>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</si>
  <si>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</si>
  <si>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</si>
  <si>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</si>
  <si>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</si>
  <si>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</si>
  <si>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</si>
  <si>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</si>
  <si>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</si>
  <si>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</si>
  <si>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</si>
  <si>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</si>
  <si>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</si>
  <si>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</si>
  <si>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</si>
  <si>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</si>
  <si>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</si>
  <si>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</si>
  <si>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</si>
  <si>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</si>
  <si>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</si>
  <si>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</si>
  <si>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</si>
  <si>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</si>
  <si>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</si>
  <si>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</si>
  <si>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</si>
  <si>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</si>
  <si>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</si>
  <si>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</si>
  <si>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</si>
  <si>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</si>
  <si>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</si>
  <si>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</si>
  <si>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</si>
  <si>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</si>
  <si>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</si>
  <si>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</si>
  <si>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</si>
  <si>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</si>
  <si>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</si>
  <si>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</si>
  <si>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</si>
  <si>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</si>
  <si>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</si>
  <si>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</si>
  <si>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</si>
  <si>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</si>
  <si>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</si>
  <si>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</si>
  <si>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</si>
  <si>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</si>
  <si>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</si>
  <si>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</si>
  <si>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</si>
  <si>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</si>
  <si>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</si>
  <si>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</si>
  <si>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</si>
  <si>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2.2.2 - SELECTED ASSET CHARACTERISTICS</t>
  </si>
  <si>
    <t>2.3.1 - AUGEX ASSET DATA - SUBSTATIONS</t>
  </si>
  <si>
    <t>CIVIL WORKS</t>
  </si>
  <si>
    <t>OTHER DIRECT</t>
  </si>
  <si>
    <t>RELATED PARTY MARGINS</t>
  </si>
  <si>
    <t>TOTAL</t>
  </si>
  <si>
    <t>LAND PURCHASES</t>
  </si>
  <si>
    <t>EASEMENTS</t>
  </si>
  <si>
    <t>Comments</t>
  </si>
  <si>
    <t/>
  </si>
  <si>
    <t>2.3.2 - AUGEX ASSET DATA - LINES</t>
  </si>
  <si>
    <t>LINE AND PROJECT SUMMARY</t>
  </si>
  <si>
    <t>TOWERS/POLES (INCLUDING STRUCTURES, AND CIVIL WORKS)</t>
  </si>
  <si>
    <t>Type</t>
  </si>
  <si>
    <t>Towers/Poles Added</t>
  </si>
  <si>
    <t>Towers/Poles Upgraded</t>
  </si>
  <si>
    <t>2.5.2 - DESCRIPTION OF CONNECTION PROJECTS</t>
  </si>
  <si>
    <t>2.6.1 - NON-NETWORK EXPENDITURE</t>
  </si>
  <si>
    <t>IT &amp; COMMUNICATIONS</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</si>
  <si>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</si>
  <si>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</si>
  <si>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</si>
  <si>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</si>
  <si>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</si>
  <si>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</si>
  <si>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</si>
  <si>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</si>
  <si>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</si>
  <si>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2.6.3 - ANNUAL DESCRIPTOR METRICS - MOTOR VEHICLES</t>
  </si>
  <si>
    <t>km</t>
  </si>
  <si>
    <t>number</t>
  </si>
  <si>
    <t>(per cent)</t>
  </si>
  <si>
    <t>Route line length within zone</t>
  </si>
  <si>
    <t>Number of maintenance spans</t>
  </si>
  <si>
    <t>Total length of maintenance spans</t>
  </si>
  <si>
    <t>Average number of trees per maintenance span</t>
  </si>
  <si>
    <t>Length of vegetation corridors</t>
  </si>
  <si>
    <t>Average width of vegetation corridors</t>
  </si>
  <si>
    <t>metres</t>
  </si>
  <si>
    <t>Average frequency of cutting cycle</t>
  </si>
  <si>
    <t>years</t>
  </si>
  <si>
    <t>2.8.1 - DESCRIPTOR METRICS FOR ROUTINE AND NON-ROUTINE MAINTENANCE</t>
  </si>
  <si>
    <t>Transmission towers</t>
  </si>
  <si>
    <t>Transmission tower support structures</t>
  </si>
  <si>
    <t>Conductors</t>
  </si>
  <si>
    <t>Transmission cables</t>
  </si>
  <si>
    <t>Substation power transformers</t>
  </si>
  <si>
    <t>Substation property</t>
  </si>
  <si>
    <t>SCADA &amp; network control maintenance</t>
  </si>
  <si>
    <t>Protection systems maintenance</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</si>
  <si>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</si>
  <si>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</si>
  <si>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</si>
  <si>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</si>
  <si>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</si>
  <si>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</si>
  <si>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</si>
  <si>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</si>
  <si>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</si>
  <si>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</si>
  <si>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</si>
  <si>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</si>
  <si>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</si>
  <si>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TREV0301</t>
  </si>
  <si>
    <t>EBSS</t>
  </si>
  <si>
    <t>TREV0302</t>
  </si>
  <si>
    <t>STPIS</t>
  </si>
  <si>
    <t>TREV0303</t>
  </si>
  <si>
    <t>TREV03</t>
  </si>
  <si>
    <t>Total revenue of incentive schemes</t>
  </si>
  <si>
    <t>3.2.3 - PROVISIONS</t>
  </si>
  <si>
    <t>$</t>
  </si>
  <si>
    <t>TOPEX03A</t>
  </si>
  <si>
    <t>&lt;Provision name&gt;</t>
  </si>
  <si>
    <t>TOPEX0301A</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</si>
  <si>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</si>
  <si>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</si>
  <si>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</si>
  <si>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</si>
  <si>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</si>
  <si>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</si>
  <si>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</si>
  <si>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</si>
  <si>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</si>
  <si>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</si>
  <si>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</si>
  <si>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</si>
  <si>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</si>
  <si>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</si>
  <si>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</si>
  <si>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</si>
  <si>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</si>
  <si>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</si>
  <si>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</si>
  <si>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</si>
  <si>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</si>
  <si>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</si>
  <si>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</si>
  <si>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</si>
  <si>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</si>
  <si>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</si>
  <si>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</si>
  <si>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</si>
  <si>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</si>
  <si>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</si>
  <si>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</si>
  <si>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</si>
  <si>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</si>
  <si>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</si>
  <si>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</si>
  <si>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</si>
  <si>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</si>
  <si>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</si>
  <si>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</si>
  <si>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</si>
  <si>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</si>
  <si>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</si>
  <si>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</si>
  <si>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</si>
  <si>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</si>
  <si>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</si>
  <si>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</si>
  <si>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</si>
  <si>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</si>
  <si>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</si>
  <si>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</si>
  <si>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</si>
  <si>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</si>
  <si>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</si>
  <si>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</si>
  <si>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</si>
  <si>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</si>
  <si>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</si>
  <si>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</si>
  <si>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</si>
  <si>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</si>
  <si>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</si>
  <si>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</si>
  <si>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</si>
  <si>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</si>
  <si>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</si>
  <si>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</si>
  <si>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</si>
  <si>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</si>
  <si>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</si>
  <si>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</si>
  <si>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</si>
  <si>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</si>
  <si>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</si>
  <si>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</si>
  <si>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</si>
  <si>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</si>
  <si>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</si>
  <si>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</si>
  <si>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</si>
  <si>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</si>
  <si>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</si>
  <si>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</si>
  <si>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</si>
  <si>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</si>
  <si>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</si>
  <si>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</si>
  <si>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</si>
  <si>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</si>
  <si>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</si>
  <si>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</si>
  <si>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</si>
  <si>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</si>
  <si>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</si>
  <si>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</si>
  <si>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</si>
  <si>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</si>
  <si>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</si>
  <si>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</si>
  <si>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</si>
  <si>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</si>
  <si>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</si>
  <si>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</si>
  <si>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</si>
  <si>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</si>
  <si>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</si>
  <si>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</si>
  <si>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</si>
  <si>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</si>
  <si>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</si>
  <si>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</si>
  <si>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</si>
  <si>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</si>
  <si>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</si>
  <si>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</si>
  <si>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</si>
  <si>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</si>
  <si>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</si>
  <si>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</si>
  <si>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</si>
  <si>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</si>
  <si>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</si>
  <si>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</si>
  <si>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</si>
  <si>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</si>
  <si>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</si>
  <si>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</si>
  <si>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</si>
  <si>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</si>
  <si>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</si>
  <si>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</si>
  <si>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</si>
  <si>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</si>
  <si>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</si>
  <si>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</si>
  <si>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</si>
  <si>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</si>
  <si>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</si>
  <si>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</si>
  <si>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</si>
  <si>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</si>
  <si>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</si>
  <si>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</si>
  <si>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</si>
  <si>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</si>
  <si>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</si>
  <si>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</si>
  <si>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</si>
  <si>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</si>
  <si>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</si>
  <si>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</si>
  <si>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</si>
  <si>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</si>
  <si>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</si>
  <si>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</si>
  <si>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</si>
  <si>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</si>
  <si>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</si>
  <si>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</si>
  <si>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</si>
  <si>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</si>
  <si>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</si>
  <si>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</si>
  <si>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</si>
  <si>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</si>
  <si>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</si>
  <si>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</si>
  <si>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</si>
  <si>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</si>
  <si>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</si>
  <si>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</si>
  <si>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</si>
  <si>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</si>
  <si>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</si>
  <si>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</si>
  <si>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</si>
  <si>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</si>
  <si>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</si>
  <si>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</si>
  <si>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</si>
  <si>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</si>
  <si>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</si>
  <si>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</si>
  <si>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</si>
  <si>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</si>
  <si>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</si>
  <si>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</si>
  <si>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</si>
  <si>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</si>
  <si>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</si>
  <si>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</si>
  <si>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</si>
  <si>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</si>
  <si>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</si>
  <si>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</si>
  <si>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</si>
  <si>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</si>
  <si>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</si>
  <si>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</si>
  <si>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</si>
  <si>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</si>
  <si>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</si>
  <si>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</si>
  <si>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</si>
  <si>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</si>
  <si>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</si>
  <si>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</si>
  <si>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</si>
  <si>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</si>
  <si>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</si>
  <si>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</si>
  <si>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</si>
  <si>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</si>
  <si>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</si>
  <si>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</si>
  <si>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</si>
  <si>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</si>
  <si>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</si>
  <si>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</si>
  <si>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</si>
  <si>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</si>
  <si>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</si>
  <si>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</si>
  <si>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</si>
  <si>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</si>
  <si>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</si>
  <si>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</si>
  <si>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</si>
  <si>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</si>
  <si>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</si>
  <si>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</si>
  <si>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</si>
  <si>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</si>
  <si>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</si>
  <si>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</si>
  <si>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</si>
  <si>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</si>
  <si>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</si>
  <si>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</si>
  <si>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</si>
  <si>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</si>
  <si>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</si>
  <si>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</si>
  <si>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</si>
  <si>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</si>
  <si>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</si>
  <si>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</si>
  <si>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</si>
  <si>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</si>
  <si>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</si>
  <si>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</si>
  <si>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</si>
  <si>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</si>
  <si>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</si>
  <si>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</si>
  <si>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</si>
  <si>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</si>
  <si>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</si>
  <si>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</si>
  <si>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</si>
  <si>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</si>
  <si>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</si>
  <si>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</si>
  <si>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</si>
  <si>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</si>
  <si>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</si>
  <si>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</si>
  <si>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</si>
  <si>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</si>
  <si>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</si>
  <si>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</si>
  <si>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</si>
  <si>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</si>
  <si>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</si>
  <si>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</si>
  <si>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</si>
  <si>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TRAB0101</t>
  </si>
  <si>
    <t>Opening value</t>
  </si>
  <si>
    <t>TRAB0102</t>
  </si>
  <si>
    <t>Inflation addition</t>
  </si>
  <si>
    <t>TRAB0103</t>
  </si>
  <si>
    <t>TRAB0106</t>
  </si>
  <si>
    <t xml:space="preserve">Disposals </t>
  </si>
  <si>
    <t>TRAB0107</t>
  </si>
  <si>
    <t xml:space="preserve">Closing value </t>
  </si>
  <si>
    <t>TRAB0201</t>
  </si>
  <si>
    <t>TRAB0202</t>
  </si>
  <si>
    <t>TRAB0203</t>
  </si>
  <si>
    <t>TRAB0206</t>
  </si>
  <si>
    <t>TRAB0207</t>
  </si>
  <si>
    <t>TRAB0301</t>
  </si>
  <si>
    <t>TRAB0302</t>
  </si>
  <si>
    <t>TRAB0303</t>
  </si>
  <si>
    <t>TRAB0306</t>
  </si>
  <si>
    <t>TRAB0307</t>
  </si>
  <si>
    <t>TRAB0401</t>
  </si>
  <si>
    <t>TRAB0402</t>
  </si>
  <si>
    <t>TRAB0403</t>
  </si>
  <si>
    <t>TRAB0406</t>
  </si>
  <si>
    <t>TRAB0407</t>
  </si>
  <si>
    <t>TRAB0501</t>
  </si>
  <si>
    <t>TRAB0502</t>
  </si>
  <si>
    <t>TRAB0503</t>
  </si>
  <si>
    <t>TRAB0506</t>
  </si>
  <si>
    <t>TRAB0507</t>
  </si>
  <si>
    <t>TRAB0601</t>
  </si>
  <si>
    <t>TRAB0602</t>
  </si>
  <si>
    <t>TRAB0603</t>
  </si>
  <si>
    <t>TRAB0606</t>
  </si>
  <si>
    <t>TRAB0607</t>
  </si>
  <si>
    <t>TRAB0701</t>
  </si>
  <si>
    <t>TRAB0702</t>
  </si>
  <si>
    <t>TRAB0703</t>
  </si>
  <si>
    <t>TRAB0706</t>
  </si>
  <si>
    <t>TRAB0707</t>
  </si>
  <si>
    <t>3.3.4 - ASSET LIVES</t>
  </si>
  <si>
    <t xml:space="preserve">Overhead transmission assets </t>
  </si>
  <si>
    <t>Underground transmission assets</t>
  </si>
  <si>
    <t>Switchyard, substation and transformer assets</t>
  </si>
  <si>
    <t>3.4.1 - ENERGY DELIVERY</t>
  </si>
  <si>
    <t>TOPED0101</t>
  </si>
  <si>
    <t>GWh</t>
  </si>
  <si>
    <t>TOPED0102</t>
  </si>
  <si>
    <t>TOPED01</t>
  </si>
  <si>
    <t>3.4.2 -  CONNECTION POINTS</t>
  </si>
  <si>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</si>
  <si>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</si>
  <si>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</si>
  <si>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</si>
  <si>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</si>
  <si>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</si>
  <si>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</si>
  <si>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</si>
  <si>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</si>
  <si>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</si>
  <si>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</si>
  <si>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</si>
  <si>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</si>
  <si>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</si>
  <si>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</si>
  <si>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</si>
  <si>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</si>
  <si>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</si>
  <si>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</si>
  <si>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</si>
  <si>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</si>
  <si>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</si>
  <si>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</si>
  <si>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</si>
  <si>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</si>
  <si>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</si>
  <si>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</si>
  <si>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</si>
  <si>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</si>
  <si>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</si>
  <si>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</si>
  <si>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</si>
  <si>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</si>
  <si>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</si>
  <si>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</si>
  <si>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t>TOPSD0201</t>
  </si>
  <si>
    <t>MVA</t>
  </si>
  <si>
    <t>TOPSD0202</t>
  </si>
  <si>
    <t>TOPSD0203</t>
  </si>
  <si>
    <t>TOPSD0204</t>
  </si>
  <si>
    <t>TOPSD0205</t>
  </si>
  <si>
    <t>TOPSD0206</t>
  </si>
  <si>
    <t>Average overall network power factor conversion between MVA and MW</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</si>
  <si>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</si>
  <si>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</si>
  <si>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</si>
  <si>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</si>
  <si>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</si>
  <si>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110 kV lines</t>
  </si>
  <si>
    <t>Average power factor conversion for  88 kV lines</t>
  </si>
  <si>
    <t>Average power factor conversion for  66 kV lines</t>
  </si>
  <si>
    <t>Average power factor conversion for  33 kV lines</t>
  </si>
  <si>
    <t>Average power factor conversion for  22 kV lines</t>
  </si>
  <si>
    <t>Average power factor conversion for  11 kV lines</t>
  </si>
  <si>
    <t>Average power factor conversion for  6.6 kV lines</t>
  </si>
  <si>
    <t xml:space="preserve">3.5.1 - TRANSMISSION SYSTEM CAPACITIES </t>
  </si>
  <si>
    <t>TPA0101</t>
  </si>
  <si>
    <t>500 kV</t>
  </si>
  <si>
    <t>TPA0102</t>
  </si>
  <si>
    <t>330 kV</t>
  </si>
  <si>
    <t>TPA0103</t>
  </si>
  <si>
    <t>275 kV</t>
  </si>
  <si>
    <t>TPA0104</t>
  </si>
  <si>
    <t>220 kV</t>
  </si>
  <si>
    <t>TPA0105</t>
  </si>
  <si>
    <t>TPA0106</t>
  </si>
  <si>
    <t>110 kV</t>
  </si>
  <si>
    <t>TPA0107</t>
  </si>
  <si>
    <t>88 kV</t>
  </si>
  <si>
    <t>TPA0108</t>
  </si>
  <si>
    <t>TPA0109</t>
  </si>
  <si>
    <t>TPA0110</t>
  </si>
  <si>
    <t>TPA0111</t>
  </si>
  <si>
    <t>TPA01</t>
  </si>
  <si>
    <t>TPA0201</t>
  </si>
  <si>
    <t>TPA0202</t>
  </si>
  <si>
    <t>TPA0203</t>
  </si>
  <si>
    <t>TPA0204</t>
  </si>
  <si>
    <t>TPA0205</t>
  </si>
  <si>
    <t>TPA0206</t>
  </si>
  <si>
    <t>TPA0207</t>
  </si>
  <si>
    <t>TPA0208</t>
  </si>
  <si>
    <t>TPA0209</t>
  </si>
  <si>
    <t>TPA0210</t>
  </si>
  <si>
    <t>TPA02</t>
  </si>
  <si>
    <t>TPA0301</t>
  </si>
  <si>
    <t>TPA0302</t>
  </si>
  <si>
    <t>TPA0303</t>
  </si>
  <si>
    <t>TPA0304</t>
  </si>
  <si>
    <t>TPA0305</t>
  </si>
  <si>
    <t>TPA0306</t>
  </si>
  <si>
    <t>TPA0307</t>
  </si>
  <si>
    <t>TPA0308</t>
  </si>
  <si>
    <t>TPA0309</t>
  </si>
  <si>
    <t>TPA0310</t>
  </si>
  <si>
    <t>TPA0311</t>
  </si>
  <si>
    <t>TPA0401</t>
  </si>
  <si>
    <t>TPA0402</t>
  </si>
  <si>
    <t>TPA0403</t>
  </si>
  <si>
    <t>TPA0404</t>
  </si>
  <si>
    <t>TPA0405</t>
  </si>
  <si>
    <t>TPA0406</t>
  </si>
  <si>
    <t>TPA0407</t>
  </si>
  <si>
    <t>TPA0408</t>
  </si>
  <si>
    <t>TPA0409</t>
  </si>
  <si>
    <t>TPA0410</t>
  </si>
  <si>
    <t>TPA0411</t>
  </si>
  <si>
    <t>TPA0501</t>
  </si>
  <si>
    <t>Transmission substations (eg 500 kV to 330 kV)</t>
  </si>
  <si>
    <t>TPA0502</t>
  </si>
  <si>
    <t>Terminal points to DNSP systems</t>
  </si>
  <si>
    <t>TPA0503</t>
  </si>
  <si>
    <t>Transformer capacity for directly connected end–users owned by the TNSP</t>
  </si>
  <si>
    <t>TPA0505</t>
  </si>
  <si>
    <t>Interconnector capacity</t>
  </si>
  <si>
    <t>TPA06</t>
  </si>
  <si>
    <t>TQS0101</t>
  </si>
  <si>
    <t>%</t>
  </si>
  <si>
    <t>TQS0102</t>
  </si>
  <si>
    <t>TQS0103</t>
  </si>
  <si>
    <t>TQS0104</t>
  </si>
  <si>
    <t>TQS0105</t>
  </si>
  <si>
    <t>TQS0106</t>
  </si>
  <si>
    <t>TQS0107</t>
  </si>
  <si>
    <t>TQS0108</t>
  </si>
  <si>
    <t>TQS0109</t>
  </si>
  <si>
    <t>TQS0110</t>
  </si>
  <si>
    <t>TQS0111</t>
  </si>
  <si>
    <t>TQS0112</t>
  </si>
  <si>
    <t>TQS0113</t>
  </si>
  <si>
    <t>TQS0114</t>
  </si>
  <si>
    <t>TQS0115</t>
  </si>
  <si>
    <t>TQS0118</t>
  </si>
  <si>
    <t>minutes</t>
  </si>
  <si>
    <t>TQS0119</t>
  </si>
  <si>
    <t>TQS0120</t>
  </si>
  <si>
    <t>TQS0121</t>
  </si>
  <si>
    <t>3.6.2 - MARKET IMPACT COMPONENT</t>
  </si>
  <si>
    <t>TQS02</t>
  </si>
  <si>
    <t>3.6.3 - SYSTEM LOSSES</t>
  </si>
  <si>
    <t>TQS03</t>
  </si>
  <si>
    <t>System losses</t>
  </si>
  <si>
    <t>TEF01</t>
  </si>
  <si>
    <t>TEF0101</t>
  </si>
  <si>
    <t>Total number of vegetation maintenance spans</t>
  </si>
  <si>
    <t>Number of spans</t>
  </si>
  <si>
    <t>TEF0102</t>
  </si>
  <si>
    <t>Years</t>
  </si>
  <si>
    <t>Trees</t>
  </si>
  <si>
    <t>TEF0104</t>
  </si>
  <si>
    <t>Average number of defects per vegetation maintenance span</t>
  </si>
  <si>
    <t>Defects</t>
  </si>
  <si>
    <t>TEF0105</t>
  </si>
  <si>
    <t>Tropical proportion</t>
  </si>
  <si>
    <t>TEF0106</t>
  </si>
  <si>
    <t>Standard vehicle access</t>
  </si>
  <si>
    <t>TEF0107</t>
  </si>
  <si>
    <t>Altitude</t>
  </si>
  <si>
    <t>TEF0108</t>
  </si>
  <si>
    <t>Bushfire risk</t>
  </si>
  <si>
    <t>TEF02</t>
  </si>
  <si>
    <t>3.7.2 - NETWORK CHARACTERISTICS</t>
  </si>
  <si>
    <t>TEF0202</t>
  </si>
  <si>
    <t>Variability of dispatch</t>
  </si>
  <si>
    <t>TEF0203</t>
  </si>
  <si>
    <t>Concentrated load distance</t>
  </si>
  <si>
    <t>TEF0204</t>
  </si>
  <si>
    <t>Total number of spans</t>
  </si>
  <si>
    <t>&lt; = 33 kV; Single Circuit</t>
  </si>
  <si>
    <t>&gt; 330 kV &amp; &lt; = 500 kV  ; Single Circuit</t>
  </si>
  <si>
    <t>&gt; 500 kV  ; Single Circuit</t>
  </si>
  <si>
    <t>&lt; = 33 kV; Multiple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</si>
  <si>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</si>
  <si>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</si>
  <si>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</si>
  <si>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</si>
  <si>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</si>
  <si>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</si>
  <si>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</si>
  <si>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</si>
  <si>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</si>
  <si>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</si>
  <si>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</si>
  <si>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</si>
  <si>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</si>
  <si>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</si>
  <si>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</si>
  <si>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</si>
  <si>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</si>
  <si>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</si>
  <si>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</si>
  <si>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</si>
  <si>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Oil Filled</t>
  </si>
  <si>
    <t>&gt; 330 kV &amp; &lt; = 500 kV  ; Oil Filled</t>
  </si>
  <si>
    <t>&gt; 500 kV  ; Oil Filled</t>
  </si>
  <si>
    <t>&lt; = 33 kV; XLPE Insulated</t>
  </si>
  <si>
    <t>&gt; 330 kV &amp; &lt; = 500 kV  ; XLPE Insulated</t>
  </si>
  <si>
    <t>&gt; 500 kV  ; XLPE Insulated</t>
  </si>
  <si>
    <t>&lt; = 33 kV; Other Insulated</t>
  </si>
  <si>
    <t>&gt; 330 kV &amp; &lt; = 500 kV  ; Other Insulated</t>
  </si>
  <si>
    <t>&gt; 500 kV  ; Other Insulated</t>
  </si>
  <si>
    <t>&lt; = 33 kV; Air Insulated circuit Breaker</t>
  </si>
  <si>
    <t>&gt; 330 kV &amp; &lt; = 500 kV  ; Air Insulated circuit Breaker</t>
  </si>
  <si>
    <t>&gt; 500 kV  ; Air Insulated circuit Breaker</t>
  </si>
  <si>
    <t>&lt; = 33 kV; Air Insulated Isolators / Earth Switch</t>
  </si>
  <si>
    <t>&gt; 330 kV &amp; &lt; = 500 kV  ; Air Insulated Isolators / Earth Switch</t>
  </si>
  <si>
    <t>&gt; 500 kV  ; Air Insulated Isolators / Earth Switch</t>
  </si>
  <si>
    <t>&lt; = 33 kV; VT</t>
  </si>
  <si>
    <t>&gt; 330 kV &amp; &lt; = 500 kV  ; VT</t>
  </si>
  <si>
    <t>&gt; 500 kV  ; VT</t>
  </si>
  <si>
    <t>&lt; = 33 kV; CT</t>
  </si>
  <si>
    <t>&gt; 330 kV &amp; &lt; = 500 kV  ; CT</t>
  </si>
  <si>
    <t>&gt; 500 kV  ; CT</t>
  </si>
  <si>
    <t>&lt; = 33 kV;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</si>
  <si>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</si>
  <si>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</si>
  <si>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</si>
  <si>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</si>
  <si>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</si>
  <si>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</si>
  <si>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</si>
  <si>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</si>
  <si>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</si>
  <si>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</si>
  <si>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</si>
  <si>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</si>
  <si>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</si>
  <si>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</si>
  <si>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</si>
  <si>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</si>
  <si>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</si>
  <si>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</si>
  <si>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</si>
  <si>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</si>
  <si>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</si>
  <si>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</si>
  <si>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</si>
  <si>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</si>
  <si>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</si>
  <si>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</si>
  <si>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</si>
  <si>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</si>
  <si>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</si>
  <si>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</si>
  <si>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</si>
  <si>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</si>
  <si>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</si>
  <si>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</si>
  <si>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</si>
  <si>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</si>
  <si>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</si>
  <si>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</si>
  <si>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</si>
  <si>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</si>
  <si>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</si>
  <si>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</si>
  <si>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</si>
  <si>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</si>
  <si>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</si>
  <si>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Date MD occurred</t>
  </si>
  <si>
    <t>Half hour time period MD occurred</t>
  </si>
  <si>
    <t>This sheet may be used to identify amendments made to data resubmitted to the AER. It may also be used to provide additional information not captured in this workbook.</t>
  </si>
  <si>
    <t>NSP data amendments</t>
  </si>
  <si>
    <t>Worksheet</t>
  </si>
  <si>
    <t>Table</t>
  </si>
  <si>
    <t>AER CONDITIONAL FORMATTING</t>
  </si>
  <si>
    <t>CONDITIONAL FORMATTING MAP</t>
  </si>
  <si>
    <t>=INDEX(dms_CF_3.6.1, MATCH(dms_TradingName,dms_CF_TradingName))="Y"</t>
  </si>
  <si>
    <t>=INDEX(dms_CF_3.6.5, MATCH(dms_TradingName,dms_CF_TradingName))="Y"</t>
  </si>
  <si>
    <t>=INDEX(dms_CF_3.6.6, MATCH(dms_TradingName,dms_CF_TradingName))="Y"</t>
  </si>
  <si>
    <t>=INDEX(dms_CF_3.6.7.1, MATCH(dms_TradingName,dms_CF_TradingName))="Y"</t>
  </si>
  <si>
    <t>=INDEX(dms_CF_3.6.7.2, MATCH(dms_TradingName,dms_CF_TradingName))="Y"</t>
  </si>
  <si>
    <t>=INDEX(dms_CF_3.6.7.3, MATCH(dms_TradingName,dms_CF_TradingName))="Y"</t>
  </si>
  <si>
    <t>=INDEX(dms_CF_3.6.7.4, MATCH(dms_TradingName,dms_CF_TradingName))="Y"</t>
  </si>
  <si>
    <t>=INDEX(dms_CF_3.6.8, MATCH(dms_TradingName,dms_CF_TradingName))="Y"</t>
  </si>
  <si>
    <t>=INDEX(dms_CF_4.1, MATCH(dms_TradingName,dms_CF_TradingName))="Y"</t>
  </si>
  <si>
    <t>=INDEX(dms_CF_6.6.1, MATCH(dms_TradingName,dms_CF_TradingName))="Y"</t>
  </si>
  <si>
    <t>=INDEX(dms_CF_6.8, MATCH(dms_TradingName,dms_CF_TradingName))="Y"</t>
  </si>
  <si>
    <t>=INDEX(dms_CF_7.12, MATCH(dms_TradingName,dms_CF_TradingName))="Y"</t>
  </si>
  <si>
    <t>=INDEX(dms_CF_8.1_A, MATCH(dms_TradingName,dms_CF_TradingName))="Y"</t>
  </si>
  <si>
    <t>=INDEX(dms_CF_8.1_B, MATCH(dms_TradingName,dms_CF_TradingName))="Y"</t>
  </si>
  <si>
    <t>=INDEX(dms_CF_8.1_Neg, MATCH(dms_TradingName,dms_CF_TradingName))="Y"</t>
  </si>
  <si>
    <t>=INDEX(dms_CF_4.4.1_Neg, MATCH(dms_TradingName,dms_CF_TradingName))="Y"</t>
  </si>
  <si>
    <t>dms_CF_TradingName</t>
  </si>
  <si>
    <t>JurisdictionList</t>
  </si>
  <si>
    <t>Sector</t>
  </si>
  <si>
    <t>Segment</t>
  </si>
  <si>
    <t>dms_CF_3.6.1</t>
  </si>
  <si>
    <t>dms_CF_3.6.5</t>
  </si>
  <si>
    <t>dms_CF_3.6.6</t>
  </si>
  <si>
    <t>dms_CF_3.6.7.1</t>
  </si>
  <si>
    <t>dms_CF_3.6.7.2</t>
  </si>
  <si>
    <t>dms_CF_3.6.7.3</t>
  </si>
  <si>
    <t>dms_CF_3.6.7.4</t>
  </si>
  <si>
    <t>dms_CF_3.6.8</t>
  </si>
  <si>
    <t>dms_CF_4.1</t>
  </si>
  <si>
    <t>dms_CF_6.6.1</t>
  </si>
  <si>
    <t>dms_CF_6.8</t>
  </si>
  <si>
    <t>dms_CF_7.12</t>
  </si>
  <si>
    <t>dms_CF_8.1_A</t>
  </si>
  <si>
    <t>dms_CF_8.1_B</t>
  </si>
  <si>
    <t>dms_CF_8.1_Neg</t>
  </si>
  <si>
    <t>dms_CF_4.4.1</t>
  </si>
  <si>
    <t>dms_CF_MAIFI_flag</t>
  </si>
  <si>
    <t>Spare1</t>
  </si>
  <si>
    <t>Spare2</t>
  </si>
  <si>
    <t>ActewAGL Distribution</t>
  </si>
  <si>
    <t>ACT</t>
  </si>
  <si>
    <t>Electricity</t>
  </si>
  <si>
    <t>Distribution</t>
  </si>
  <si>
    <t>Y</t>
  </si>
  <si>
    <t>N</t>
  </si>
  <si>
    <t>Ausgrid</t>
  </si>
  <si>
    <t>NSW</t>
  </si>
  <si>
    <t>AusNet (D)</t>
  </si>
  <si>
    <t>Vic</t>
  </si>
  <si>
    <t>AusNet (T)</t>
  </si>
  <si>
    <t>Transmission</t>
  </si>
  <si>
    <t>CitiPower</t>
  </si>
  <si>
    <t>Directlink</t>
  </si>
  <si>
    <t>Qld</t>
  </si>
  <si>
    <t>ElectraNet</t>
  </si>
  <si>
    <t>SA</t>
  </si>
  <si>
    <t>Endeavour Energy</t>
  </si>
  <si>
    <t>Energex</t>
  </si>
  <si>
    <t>Ergon Energy</t>
  </si>
  <si>
    <t>Essential Energy</t>
  </si>
  <si>
    <t>Jemena Electricity</t>
  </si>
  <si>
    <t>Murraylink</t>
  </si>
  <si>
    <t>Power and Water</t>
  </si>
  <si>
    <t>NT</t>
  </si>
  <si>
    <t>Powercor Australia</t>
  </si>
  <si>
    <t>Powerlink</t>
  </si>
  <si>
    <t>SA Power Networks</t>
  </si>
  <si>
    <t>TasNetworks (D)</t>
  </si>
  <si>
    <t>Tas</t>
  </si>
  <si>
    <t>TasNetworks (T)</t>
  </si>
  <si>
    <t>TransGrid</t>
  </si>
  <si>
    <t>United Energy</t>
  </si>
  <si>
    <t>Confidential</t>
  </si>
  <si>
    <t>Amended</t>
  </si>
  <si>
    <t>Worksheet 6.2 STPIS reliability</t>
  </si>
  <si>
    <t>Formula</t>
  </si>
  <si>
    <t>Applied to:</t>
  </si>
  <si>
    <t>=INDEX(dms_CBD_flag,MATCH(dms_TradingName,dms_TradingName_List))="NO"</t>
  </si>
  <si>
    <t>$D$11,$D$17,$D$23,$D$33,$D$39,$D$45,$D$55,$D$61,$D$67,$D$77,$D$83,$D$89</t>
  </si>
  <si>
    <t>=INDEX(dms_Urban_flag,MATCH(dms_TradingName,dms_TradingName_List))="NO"</t>
  </si>
  <si>
    <t>$D$12,$D$18,$D$24,$D$56,$D$62,$D$78,$D$68,$D$84</t>
  </si>
  <si>
    <t>=INDEX(dms_ShortRural_flag,MATCH(dms_TradingName,dms_TradingName_List))="NO"</t>
  </si>
  <si>
    <t>$D$13,$D$19,$D$25,$D$57,$D$63,$D$69,$D$79,$D$85</t>
  </si>
  <si>
    <t>=INDEX(dms_LongRural_flag,MATCH(dms_TradingName,dms_TradingName_List))="NO"</t>
  </si>
  <si>
    <t>$D$14,$D$20,$D$26,$D$58,$D$64,$D$65,$D$70,$D$71,$D$80,$D$86</t>
  </si>
  <si>
    <t>=INDEX(dms_FeederType_5_flag,MATCH(dms_TradingName,dms_TradingName_List))="NO"</t>
  </si>
  <si>
    <t>$D$87,$D$81,$D$71,$D$65,$D$59,$D$49,$D$43,$D$37,$D$21,$D$15</t>
  </si>
  <si>
    <t>=dms_MAIFI_Flag="No"</t>
  </si>
  <si>
    <t>$D$55:$D$72</t>
  </si>
  <si>
    <t>=(INDEX(dms_Model_Span,MATCH(dms_Model,dms_Model_List))&gt;1)</t>
  </si>
  <si>
    <t>=(INDEX(dms_Model_Span,MATCH(dms_Model,dms_Model_List))=1)</t>
  </si>
  <si>
    <t>STYLES IN USE</t>
  </si>
  <si>
    <t>dms_1</t>
  </si>
  <si>
    <t>dms_2</t>
  </si>
  <si>
    <t>dms_3</t>
  </si>
  <si>
    <t>dms_4</t>
  </si>
  <si>
    <t>dms_5</t>
  </si>
  <si>
    <t>dms_NUM</t>
  </si>
  <si>
    <t>dms_NUM%</t>
  </si>
  <si>
    <t>dms_Row_Locked</t>
  </si>
  <si>
    <t>dms_Row1</t>
  </si>
  <si>
    <t>dms_Row2</t>
  </si>
  <si>
    <t>dms_T1</t>
  </si>
  <si>
    <t>dms_T2</t>
  </si>
  <si>
    <t>dms_BH</t>
  </si>
  <si>
    <t>dms_BY1</t>
  </si>
  <si>
    <t>dms_BY2</t>
  </si>
  <si>
    <t>dms_GH</t>
  </si>
  <si>
    <t>dms_GY1</t>
  </si>
  <si>
    <t>dms_GY2</t>
  </si>
  <si>
    <t>AER NAMED RANGES</t>
  </si>
  <si>
    <t>DROP DOWN SELECTORS USED IN WORKBOOKS</t>
  </si>
  <si>
    <t>COVER SHEET</t>
  </si>
  <si>
    <t>dms_DataQuality_List</t>
  </si>
  <si>
    <t>dms_Confid_status_List</t>
  </si>
  <si>
    <t>-- select --</t>
  </si>
  <si>
    <t>Actual</t>
  </si>
  <si>
    <t>Estimate</t>
  </si>
  <si>
    <t>For all files either AER or business needs to be able to specify the type of submission</t>
  </si>
  <si>
    <t>For PTRM &amp; RFM templates we must provide a choice in case they change their form of control - otherwise it is drawn from the business specific lookup table above.</t>
  </si>
  <si>
    <t>dms_SourceList</t>
  </si>
  <si>
    <t>dms_FormControl_Choices</t>
  </si>
  <si>
    <t>Revenue cap</t>
  </si>
  <si>
    <t>After appeal</t>
  </si>
  <si>
    <t>Revenue yield</t>
  </si>
  <si>
    <t>Draft decision</t>
  </si>
  <si>
    <t>Weighted average price cap</t>
  </si>
  <si>
    <t>Final decision</t>
  </si>
  <si>
    <t>PTRM update 1</t>
  </si>
  <si>
    <t>PTRM update 2</t>
  </si>
  <si>
    <t>PTRM update 3</t>
  </si>
  <si>
    <t>PTRM update 4</t>
  </si>
  <si>
    <t>PTRM update 5</t>
  </si>
  <si>
    <t>PTRM update 6</t>
  </si>
  <si>
    <t>PTRM update 7</t>
  </si>
  <si>
    <t>Regulatory proposal</t>
  </si>
  <si>
    <t>Revised regulatory proposal</t>
  </si>
  <si>
    <t>This is used to create an image to insert on 6.3 STPIS sheet - not for dropdown lists.</t>
  </si>
  <si>
    <t>GAS</t>
  </si>
  <si>
    <t>CA &amp; RESET RINS 
DNSP</t>
  </si>
  <si>
    <t>dms_DNSP_020301_SubstationType</t>
  </si>
  <si>
    <t>dms_DNSP_020301_ProjectType</t>
  </si>
  <si>
    <t>dms_DNSP_020301_ProjectTrigger</t>
  </si>
  <si>
    <t>dms_DNSP_020302_ProjectType</t>
  </si>
  <si>
    <t>dms_DNSP_020302_ProjectTrigger</t>
  </si>
  <si>
    <t>dms_STPIS_Exclusion_List</t>
  </si>
  <si>
    <t>dms_Reason_Interruption</t>
  </si>
  <si>
    <t>dms_Reason_Interruption_Detailed</t>
  </si>
  <si>
    <t>Reason for interruption</t>
  </si>
  <si>
    <t>dms_N0205_AssetType</t>
  </si>
  <si>
    <t>Subtransmission substation</t>
  </si>
  <si>
    <t>New substation establishment</t>
  </si>
  <si>
    <t>Demand growth</t>
  </si>
  <si>
    <t>New line on new route - single circuit</t>
  </si>
  <si>
    <t>Weather</t>
  </si>
  <si>
    <t>Animal</t>
  </si>
  <si>
    <t>Animal impact</t>
  </si>
  <si>
    <t>Cast Iron</t>
  </si>
  <si>
    <t>Zone substation</t>
  </si>
  <si>
    <t>Substation upgrade - capacity</t>
  </si>
  <si>
    <t xml:space="preserve"> Voltage issues</t>
  </si>
  <si>
    <t>New line on new route - dual circuit</t>
  </si>
  <si>
    <t>Equipment failure</t>
  </si>
  <si>
    <t>Asset failure</t>
  </si>
  <si>
    <t>Animal nesting/burrowing, etc and other</t>
  </si>
  <si>
    <t>PVC</t>
  </si>
  <si>
    <t>Switching station</t>
  </si>
  <si>
    <t>Substation upgrade - voltage</t>
  </si>
  <si>
    <t xml:space="preserve"> Reactive power issue</t>
  </si>
  <si>
    <t>New line on new route - other</t>
  </si>
  <si>
    <t>Operational error</t>
  </si>
  <si>
    <t>Polyamide</t>
  </si>
  <si>
    <t xml:space="preserve"> Fault level issues</t>
  </si>
  <si>
    <t>Line rebuild over existing route - single circuit</t>
  </si>
  <si>
    <t>Vegetation</t>
  </si>
  <si>
    <t>Overloads</t>
  </si>
  <si>
    <t>LV</t>
  </si>
  <si>
    <t>High density polyethylene (80)</t>
  </si>
  <si>
    <t xml:space="preserve"> Safety</t>
  </si>
  <si>
    <t>Line rebuild over existing route - dual circuit</t>
  </si>
  <si>
    <t xml:space="preserve"> Net market benefit</t>
  </si>
  <si>
    <t>Animals</t>
  </si>
  <si>
    <t>Planned</t>
  </si>
  <si>
    <t>Distribution substation</t>
  </si>
  <si>
    <t>High density polyethylene (100)</t>
  </si>
  <si>
    <t xml:space="preserve"> Environment</t>
  </si>
  <si>
    <t>Reconductor - Single circuit</t>
  </si>
  <si>
    <t>Third party impacts</t>
  </si>
  <si>
    <t>Network business</t>
  </si>
  <si>
    <t>HV</t>
  </si>
  <si>
    <t>High density polyethylene (250)</t>
  </si>
  <si>
    <t xml:space="preserve"> Other</t>
  </si>
  <si>
    <t>Reconductor - Dual circuit</t>
  </si>
  <si>
    <t>Transmission failure</t>
  </si>
  <si>
    <t>Third party</t>
  </si>
  <si>
    <t>High density polyethylene (575)</t>
  </si>
  <si>
    <t>Reconductor - Other</t>
  </si>
  <si>
    <t>Load shedding</t>
  </si>
  <si>
    <t>Unknown</t>
  </si>
  <si>
    <t>Subtransmission</t>
  </si>
  <si>
    <t>Medium density polyethylene</t>
  </si>
  <si>
    <t>Line upgrade - raising/retensoring</t>
  </si>
  <si>
    <t>Inter-distributor connection failure</t>
  </si>
  <si>
    <t>insert description of 'other'</t>
  </si>
  <si>
    <t>Unprotected steel</t>
  </si>
  <si>
    <t>Line upgrade - voltage upgrade</t>
  </si>
  <si>
    <t>Network error</t>
  </si>
  <si>
    <t>Protected steel</t>
  </si>
  <si>
    <t>Line upgrade - capacity</t>
  </si>
  <si>
    <t>2 - STPIS Exclusion (3.3)(a)</t>
  </si>
  <si>
    <t>Switching and protection error</t>
  </si>
  <si>
    <t>String spare circuit</t>
  </si>
  <si>
    <t>3 - STPIS Exclusion (3.3)(a)</t>
  </si>
  <si>
    <t>Fire</t>
  </si>
  <si>
    <t>4 - STPIS Exclusion (3.3)(a)</t>
  </si>
  <si>
    <t>5 - STPIS Exclusion (3.3)(a)</t>
  </si>
  <si>
    <t>Dig-in</t>
  </si>
  <si>
    <t>6 - STPIS Exclusion (3.3)(a)</t>
  </si>
  <si>
    <t>Unauthorised access</t>
  </si>
  <si>
    <t>7 - STPIS Exclusion (3.3)(a)</t>
  </si>
  <si>
    <t>Vehicle impact</t>
  </si>
  <si>
    <t>Blow-in/Fall-in - NSP responsibility</t>
  </si>
  <si>
    <t>Grow-in - NSP responsibility</t>
  </si>
  <si>
    <t>Blow-in/Fall-in - Other responsible party</t>
  </si>
  <si>
    <t>Grow-in - Other responsible party</t>
  </si>
  <si>
    <t xml:space="preserve">CA &amp; RESET RINS 
TNSP </t>
  </si>
  <si>
    <t>dms_TNSP_0203_SubstationType</t>
  </si>
  <si>
    <t>dms_TNSP_020301_ProjectType</t>
  </si>
  <si>
    <t>dms_TNSP_020301_ProjectTrigger</t>
  </si>
  <si>
    <t>dms_TNSP_020302_ProjectType</t>
  </si>
  <si>
    <t>dms_TNSP_0203_ProjectTrigger</t>
  </si>
  <si>
    <t>Terminal station</t>
  </si>
  <si>
    <t>Capacity upgrade</t>
  </si>
  <si>
    <t>Transmission substation</t>
  </si>
  <si>
    <t>Voltage upgrade</t>
  </si>
  <si>
    <t>Net market benefit</t>
  </si>
  <si>
    <t>NAMED RANGES USED IN ETL PROCESS</t>
  </si>
  <si>
    <t>CA &amp; RESET RINS 
DNSP ONLY</t>
  </si>
  <si>
    <t>dms_020303_01_UOM</t>
  </si>
  <si>
    <t>dms_020501_01_UOM</t>
  </si>
  <si>
    <t>dms_020501_02_UOM</t>
  </si>
  <si>
    <t>dms_020501_03_UOM</t>
  </si>
  <si>
    <t>dms_020501_04_UOM</t>
  </si>
  <si>
    <t>dms_020701_01_UOM</t>
  </si>
  <si>
    <t>dms_020701_02_UOM</t>
  </si>
  <si>
    <t>dms_020701_01_Rows</t>
  </si>
  <si>
    <t>dms_040102_01_UOM</t>
  </si>
  <si>
    <t>dms_040102_04_UOM</t>
  </si>
  <si>
    <t>dms_S140101_UOM</t>
  </si>
  <si>
    <t>dms_S140102_UOM</t>
  </si>
  <si>
    <t>dms_S140201_UOM</t>
  </si>
  <si>
    <t>Circuit line length in km</t>
  </si>
  <si>
    <t>0's</t>
  </si>
  <si>
    <t>days</t>
  </si>
  <si>
    <t>number per km</t>
  </si>
  <si>
    <t>MVA added</t>
  </si>
  <si>
    <t>$0s</t>
  </si>
  <si>
    <t>Number</t>
  </si>
  <si>
    <t>total spend $0s</t>
  </si>
  <si>
    <t>net circuit km added</t>
  </si>
  <si>
    <t>CA &amp; RESET RINS 
TNSP ONLY</t>
  </si>
  <si>
    <t>CA &amp; RESET RINS 
DNSP &amp; TNSP</t>
  </si>
  <si>
    <t>dms_020603_01_UOM</t>
  </si>
  <si>
    <r>
      <t xml:space="preserve">EB &amp; RESET RINS 
</t>
    </r>
    <r>
      <rPr>
        <sz val="26"/>
        <color rgb="FFFF0000"/>
        <rFont val="Calibri"/>
        <family val="2"/>
        <scheme val="minor"/>
      </rPr>
      <t>DNSP ONLY</t>
    </r>
  </si>
  <si>
    <t>dms_030601_01_UOM</t>
  </si>
  <si>
    <t>dms_030601_02_UOM</t>
  </si>
  <si>
    <t>dms_030701_01_UOM</t>
  </si>
  <si>
    <t>dms_030702_01_UOM</t>
  </si>
  <si>
    <t>dms_030703_01_UOM</t>
  </si>
  <si>
    <t>minutes/customer</t>
  </si>
  <si>
    <t>Customer / km</t>
  </si>
  <si>
    <t>MWh/customer</t>
  </si>
  <si>
    <t>interruptions/customer</t>
  </si>
  <si>
    <t>kVA / customer</t>
  </si>
  <si>
    <t>Spans</t>
  </si>
  <si>
    <t>WHEN INSERTING COVER SHEET INTO A TNSP FILE - APPLY THESE NAMED RANGES</t>
  </si>
  <si>
    <r>
      <t xml:space="preserve">EB &amp; RESET RINS 
</t>
    </r>
    <r>
      <rPr>
        <sz val="26"/>
        <color rgb="FFFF0000"/>
        <rFont val="Calibri"/>
        <family val="2"/>
        <scheme val="minor"/>
      </rPr>
      <t>TNSP ONLY</t>
    </r>
  </si>
  <si>
    <t>EB &amp; RESET RINS 
DNSP &amp; TNSP</t>
  </si>
  <si>
    <t>dms_EB_RAB_PIT</t>
  </si>
  <si>
    <t>Beginning of year</t>
  </si>
  <si>
    <t>End of year</t>
  </si>
  <si>
    <t>ARR 
DNSP ONLY</t>
  </si>
  <si>
    <t>dms_030605_UOM</t>
  </si>
  <si>
    <t>dms_03060703_UOM</t>
  </si>
  <si>
    <t>Spare</t>
  </si>
  <si>
    <t>RFM</t>
  </si>
  <si>
    <t>dms_Beg</t>
  </si>
  <si>
    <t>dms_Mid</t>
  </si>
  <si>
    <t>dms_End</t>
  </si>
  <si>
    <t>Mid year</t>
  </si>
  <si>
    <t>End of Year</t>
  </si>
  <si>
    <t>PTRM</t>
  </si>
  <si>
    <t>dms_PTRM_RAB_PIT</t>
  </si>
  <si>
    <t>dms_PTRM_TAB_PIT</t>
  </si>
  <si>
    <t>DMS_Xfactor</t>
  </si>
  <si>
    <t>x factors</t>
  </si>
  <si>
    <t xml:space="preserve">STPIS &amp; MIC NAMED RANGES </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</si>
  <si>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</si>
  <si>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</si>
  <si>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</si>
  <si>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</si>
  <si>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</si>
  <si>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</si>
  <si>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</si>
  <si>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</si>
  <si>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</si>
  <si>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</si>
  <si>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</si>
  <si>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</si>
  <si>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</si>
  <si>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</si>
  <si>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</si>
  <si>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</si>
  <si>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</si>
  <si>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</si>
  <si>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</si>
  <si>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</si>
  <si>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</si>
  <si>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</si>
  <si>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</si>
  <si>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</si>
  <si>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</si>
  <si>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</si>
  <si>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</si>
  <si>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</si>
  <si>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</si>
  <si>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These headings (Lists) are determined from the INDEX/MATCH function on the NSP selected on the Business &amp; other details sheet</t>
  </si>
  <si>
    <t>Table 6.7.1 - daily performance data - unplanned - MAIFI  -- row descriptions and header named range values</t>
  </si>
  <si>
    <t>dms_060701_Feeder_Header_Lvl4</t>
  </si>
  <si>
    <t>Network</t>
  </si>
  <si>
    <t>dms_060701_Rows</t>
  </si>
  <si>
    <t>All events</t>
  </si>
  <si>
    <t>After removing excluded events</t>
  </si>
  <si>
    <t>the number of column headings changes from 10 to 12 depending on the number of feeder categories for the NSP</t>
  </si>
  <si>
    <t>dms_0603_FeederList</t>
  </si>
  <si>
    <t>Use these to add to specific worksheets in existing files</t>
  </si>
  <si>
    <t>ARRs 6.7 STPIS daily performance</t>
  </si>
  <si>
    <t>dms_060101_Values</t>
  </si>
  <si>
    <t>dms_060102_Values</t>
  </si>
  <si>
    <t>dms_060701_Values</t>
  </si>
  <si>
    <t>dms_LeapYear</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</si>
  <si>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</si>
  <si>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</si>
  <si>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</si>
  <si>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</si>
  <si>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</si>
  <si>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</si>
  <si>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</si>
  <si>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</si>
  <si>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</si>
  <si>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</si>
  <si>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</si>
  <si>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</si>
  <si>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</si>
  <si>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</si>
  <si>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</si>
  <si>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</si>
  <si>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</si>
  <si>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</si>
  <si>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</si>
  <si>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</si>
  <si>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</si>
  <si>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</si>
  <si>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</si>
  <si>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</si>
  <si>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AER LOOKUP TABLES</t>
  </si>
  <si>
    <t>Template Version</t>
  </si>
  <si>
    <t>Feeder Types</t>
  </si>
  <si>
    <t>MAIFI flag</t>
  </si>
  <si>
    <t>Feeder Names</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</si>
  <si>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</si>
  <si>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</si>
  <si>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</si>
  <si>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</si>
  <si>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</si>
  <si>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</si>
  <si>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</si>
  <si>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</si>
  <si>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</si>
  <si>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</si>
  <si>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</si>
  <si>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dms_PRCPlength_List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</si>
  <si>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</si>
  <si>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</si>
  <si>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</si>
  <si>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</si>
  <si>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</si>
  <si>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</si>
  <si>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</si>
  <si>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</si>
  <si>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</si>
  <si>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</si>
  <si>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</si>
  <si>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</si>
  <si>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</si>
  <si>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</si>
  <si>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</si>
  <si>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</si>
  <si>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</si>
  <si>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</si>
  <si>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</si>
  <si>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</si>
  <si>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</si>
  <si>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</si>
  <si>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</si>
  <si>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dms_Public_Lighting_List</t>
  </si>
  <si>
    <t>AEMO</t>
  </si>
  <si>
    <t>Australian Energy Market Operator Ltd</t>
  </si>
  <si>
    <t>-</t>
  </si>
  <si>
    <t>Financial</t>
  </si>
  <si>
    <t>March</t>
  </si>
  <si>
    <t>x</t>
  </si>
  <si>
    <t>Level 22</t>
  </si>
  <si>
    <t>530 Collins Street</t>
  </si>
  <si>
    <t>MELBOURNE</t>
  </si>
  <si>
    <t>GPO Box 2008</t>
  </si>
  <si>
    <t>NO</t>
  </si>
  <si>
    <t>CBD</t>
  </si>
  <si>
    <t>Urban</t>
  </si>
  <si>
    <t>Short rural</t>
  </si>
  <si>
    <t>Long rural</t>
  </si>
  <si>
    <t>Ausnet Services (Transmission) Ltd</t>
  </si>
  <si>
    <t>78 079 798 173</t>
  </si>
  <si>
    <t>transmission determination</t>
  </si>
  <si>
    <t>Level 32</t>
  </si>
  <si>
    <t>2 Southbank Boulevard</t>
  </si>
  <si>
    <t>SOUTHBANK</t>
  </si>
  <si>
    <t>Locked Bag 14051</t>
  </si>
  <si>
    <t>MELBOURNE CITY MAIL CENTRE</t>
  </si>
  <si>
    <t>June</t>
  </si>
  <si>
    <t>123 Straight Street</t>
  </si>
  <si>
    <t>SYDNEY</t>
  </si>
  <si>
    <t>PO Box 123</t>
  </si>
  <si>
    <t>Level 25</t>
  </si>
  <si>
    <t>580 George Street</t>
  </si>
  <si>
    <t>PO Box R41</t>
  </si>
  <si>
    <t>ROYAL EXCHANGE</t>
  </si>
  <si>
    <t>52-55 East Terrace</t>
  </si>
  <si>
    <t>Rymill Park</t>
  </si>
  <si>
    <t>ADELAIDE</t>
  </si>
  <si>
    <t>PO Box 7096</t>
  </si>
  <si>
    <t>Hutt Street Post Office</t>
  </si>
  <si>
    <t>Level 19</t>
  </si>
  <si>
    <t>Queensland Electricity Transmission Corporation Limited trading as Powerlink Queensland</t>
  </si>
  <si>
    <t>33 Harold St</t>
  </si>
  <si>
    <t>VIRGINIA</t>
  </si>
  <si>
    <t>PO Box 1193</t>
  </si>
  <si>
    <t>QLD</t>
  </si>
  <si>
    <t>1-7 Maria Street</t>
  </si>
  <si>
    <t>LENAH VALLEY</t>
  </si>
  <si>
    <t>PO Box 606</t>
  </si>
  <si>
    <t>MOONAH</t>
  </si>
  <si>
    <t>NSW Electricity Networks Operations Pty Ltd trading as TransGrid</t>
  </si>
  <si>
    <t>70 250 995 390</t>
  </si>
  <si>
    <t>180 Thomas Street</t>
  </si>
  <si>
    <t>PO Box A1000</t>
  </si>
  <si>
    <t>SYDNEY SOUTH</t>
  </si>
  <si>
    <t>The Reg Year Ending (dms_RYE) must be set to the last year of the regulatory period. For forecast data is is usually (FRCP_y5) for EXPENDITURE it is a single year (CRY). For historical EXPENDITURE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</si>
  <si>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</si>
  <si>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</si>
  <si>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</si>
  <si>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</si>
  <si>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</si>
  <si>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</si>
  <si>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</si>
  <si>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</si>
  <si>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</si>
  <si>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</si>
  <si>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</si>
  <si>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</si>
  <si>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</si>
  <si>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</si>
  <si>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Pricing</t>
  </si>
  <si>
    <t>Pricing Proposal</t>
  </si>
  <si>
    <t>PRICING PROPOSAL</t>
  </si>
  <si>
    <t>Post Tax Revenue Model</t>
  </si>
  <si>
    <t>POST TAX REVENUE MODEL</t>
  </si>
  <si>
    <t>Reset</t>
  </si>
  <si>
    <t>Regulatory Reporting (Reset)</t>
  </si>
  <si>
    <t>REGULATORY REPORTING STATEMENT</t>
  </si>
  <si>
    <t>Roll Forward Model</t>
  </si>
  <si>
    <t>ROLL FORWARD MODEL</t>
  </si>
  <si>
    <t>WACC</t>
  </si>
  <si>
    <t>Weighted Average Cost of Capital</t>
  </si>
  <si>
    <t>WEIGHTED AVERAGE COST OF CAPITAL</t>
  </si>
  <si>
    <t>Calendar</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</si>
  <si>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</si>
  <si>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</si>
  <si>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</si>
  <si>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</si>
  <si>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</si>
  <si>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</si>
  <si>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</si>
  <si>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</si>
  <si>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</si>
  <si>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</si>
  <si>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</si>
  <si>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</si>
  <si>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</si>
  <si>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</si>
  <si>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</si>
  <si>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</si>
  <si>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</si>
  <si>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</si>
  <si>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</si>
  <si>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</si>
  <si>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</si>
  <si>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</si>
  <si>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</si>
  <si>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</si>
  <si>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</si>
  <si>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</si>
  <si>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</si>
  <si>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</si>
  <si>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</si>
  <si>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</si>
  <si>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</si>
  <si>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</si>
  <si>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</si>
  <si>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</si>
  <si>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</si>
  <si>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</si>
  <si>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</si>
  <si>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</si>
  <si>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</si>
  <si>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</si>
  <si>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</si>
  <si>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</si>
  <si>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</si>
  <si>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</si>
  <si>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</si>
  <si>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</si>
  <si>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</si>
  <si>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</si>
  <si>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</si>
  <si>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</si>
  <si>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</si>
  <si>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</si>
  <si>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</si>
  <si>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</si>
  <si>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</si>
  <si>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</si>
  <si>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</si>
  <si>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</si>
  <si>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</si>
  <si>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</si>
  <si>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</si>
  <si>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</si>
  <si>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</si>
  <si>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</si>
  <si>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</si>
  <si>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</si>
  <si>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</si>
  <si>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</si>
  <si>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</si>
  <si>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</si>
  <si>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</si>
  <si>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</si>
  <si>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</si>
  <si>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</si>
  <si>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</si>
  <si>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</si>
  <si>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</si>
  <si>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</si>
  <si>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</si>
  <si>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</si>
  <si>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</si>
  <si>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</si>
  <si>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</si>
  <si>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</si>
  <si>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2004-05</t>
  </si>
  <si>
    <t>2005</t>
  </si>
  <si>
    <t>2005-06</t>
  </si>
  <si>
    <t>2006</t>
  </si>
  <si>
    <t>CRY - FRY</t>
  </si>
  <si>
    <t>2006-07</t>
  </si>
  <si>
    <t>2007</t>
  </si>
  <si>
    <t>dms_y1</t>
  </si>
  <si>
    <t>2007-08</t>
  </si>
  <si>
    <t>2008</t>
  </si>
  <si>
    <t>dms_y2</t>
  </si>
  <si>
    <t>2008-09</t>
  </si>
  <si>
    <t>2009</t>
  </si>
  <si>
    <t>dms_y3</t>
  </si>
  <si>
    <t>2009-10</t>
  </si>
  <si>
    <t>dms_y4</t>
  </si>
  <si>
    <t>2010-11</t>
  </si>
  <si>
    <t>dms_y5</t>
  </si>
  <si>
    <t>2011-12</t>
  </si>
  <si>
    <t>dms_y6</t>
  </si>
  <si>
    <t>2012-13</t>
  </si>
  <si>
    <t>dms_y7</t>
  </si>
  <si>
    <t>2013-14</t>
  </si>
  <si>
    <t>dms_y8</t>
  </si>
  <si>
    <t>2014-15</t>
  </si>
  <si>
    <t>dms_y9</t>
  </si>
  <si>
    <t>2015-16</t>
  </si>
  <si>
    <t>dms_y10</t>
  </si>
  <si>
    <t>2016-17</t>
  </si>
  <si>
    <t>dms_y11</t>
  </si>
  <si>
    <t>2017-18</t>
  </si>
  <si>
    <t>dms_y12</t>
  </si>
  <si>
    <t>2018-19</t>
  </si>
  <si>
    <t>dms_y13</t>
  </si>
  <si>
    <t>2019-20</t>
  </si>
  <si>
    <t>dms_y14</t>
  </si>
  <si>
    <t>dms_y15</t>
  </si>
  <si>
    <t>2021-22</t>
  </si>
  <si>
    <t>dms_y16</t>
  </si>
  <si>
    <t>2023-24</t>
  </si>
  <si>
    <t>2024-25</t>
  </si>
  <si>
    <t>2025-26</t>
  </si>
  <si>
    <t>2026-27</t>
  </si>
  <si>
    <t>2027-28</t>
  </si>
  <si>
    <t>2028-29</t>
  </si>
  <si>
    <t>2029-30</t>
  </si>
  <si>
    <t>2030-31</t>
  </si>
  <si>
    <t>2031-32</t>
  </si>
  <si>
    <t>2032-33</t>
  </si>
  <si>
    <t>2033-34</t>
  </si>
  <si>
    <t>2034-35</t>
  </si>
  <si>
    <t>2035-36</t>
  </si>
  <si>
    <t>2036-37</t>
  </si>
  <si>
    <t>2037</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</si>
  <si>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</si>
  <si>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</si>
  <si>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</si>
  <si>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</si>
  <si>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</si>
  <si>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</si>
  <si>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</si>
  <si>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</si>
  <si>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</si>
  <si>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</si>
  <si>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Selected here</t>
  </si>
  <si>
    <t>Model / RIN</t>
  </si>
  <si>
    <t>dms_Model</t>
  </si>
  <si>
    <r>
      <t xml:space="preserve">Read from </t>
    </r>
    <r>
      <rPr>
        <i/>
        <sz val="11"/>
        <color theme="1"/>
        <rFont val="Calibri"/>
        <family val="2"/>
        <scheme val="minor"/>
      </rPr>
      <t>Business &amp; other details</t>
    </r>
  </si>
  <si>
    <t>dms_Source</t>
  </si>
  <si>
    <t>Data quality</t>
  </si>
  <si>
    <t>dms_DQ_1</t>
  </si>
  <si>
    <t>Data status</t>
  </si>
  <si>
    <t>dms_DQ_2</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</si>
  <si>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</si>
  <si>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</si>
  <si>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</si>
  <si>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</si>
  <si>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</si>
  <si>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</si>
  <si>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</si>
  <si>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</si>
  <si>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</si>
  <si>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</si>
  <si>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=IF(dms_DQ_2="Confidential","Consolidated","Public")</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</si>
  <si>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</si>
  <si>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</si>
  <si>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</si>
  <si>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</si>
  <si>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</si>
  <si>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</si>
  <si>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</si>
  <si>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</si>
  <si>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</si>
  <si>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</si>
  <si>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</si>
  <si>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</si>
  <si>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</si>
  <si>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</si>
  <si>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</si>
  <si>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</si>
  <si>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</si>
  <si>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</si>
  <si>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</si>
  <si>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</si>
  <si>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</si>
  <si>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</si>
  <si>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</si>
  <si>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</si>
  <si>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</si>
  <si>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</si>
  <si>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</si>
  <si>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</si>
  <si>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</si>
  <si>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</si>
  <si>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"&amp;VALUE((LEFT(dms_RYE,2)&amp;RIGHT(dms_RYE,2))))</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</si>
  <si>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</si>
  <si>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</si>
  <si>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</si>
  <si>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</si>
  <si>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</si>
  <si>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</si>
  <si>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</si>
  <si>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</si>
  <si>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</si>
  <si>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</si>
  <si>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dms_CRY_start_year</t>
  </si>
  <si>
    <t>dms_CRY_start_row</t>
  </si>
  <si>
    <t>dms_FRCP_start_row</t>
  </si>
  <si>
    <t>dms_CRCP_start_row</t>
  </si>
  <si>
    <t>dms_PRCP_start_row</t>
  </si>
  <si>
    <t>dms_RYE_start_row</t>
  </si>
  <si>
    <t>FRCP_start_year</t>
  </si>
  <si>
    <t>Converts the FRCP start row to display the year</t>
  </si>
  <si>
    <t>CRCP_start_year</t>
  </si>
  <si>
    <t>Converts the CRCP start row to display the year</t>
  </si>
  <si>
    <t>PRCP_start_year</t>
  </si>
  <si>
    <t>Converts the PRCP start row to display the year</t>
  </si>
  <si>
    <t>FRCP_final_year</t>
  </si>
  <si>
    <t>Finds the FRCP final year</t>
  </si>
  <si>
    <t>CRCP_final_year</t>
  </si>
  <si>
    <t>Finds the CRCP final year</t>
  </si>
  <si>
    <t>PRCP_final_year</t>
  </si>
  <si>
    <t>Finds the PRCP final year</t>
  </si>
  <si>
    <t>dms_Reset_final_year</t>
  </si>
  <si>
    <t>For Resets and PTRM/RFMs (same as FRCP_final_year)</t>
  </si>
  <si>
    <t>dms_SpecifiedYear_final_year</t>
  </si>
  <si>
    <t>dms_DollarReal_year</t>
  </si>
  <si>
    <t>dms_Previous_DollarReal_year</t>
  </si>
  <si>
    <t>dms_CRY_RYE</t>
  </si>
  <si>
    <t>For ABC single year RINS</t>
  </si>
  <si>
    <t>dms_Reset_RYE</t>
  </si>
  <si>
    <t>dms_Specified_RYE</t>
  </si>
  <si>
    <t>dms_Model_Span</t>
  </si>
  <si>
    <t>A result of 5 is used to signify that it is more than 1 year span</t>
  </si>
  <si>
    <t>dms_RYE_result</t>
  </si>
  <si>
    <t>dms_Reset_Span</t>
  </si>
  <si>
    <t>Reset span of years as text</t>
  </si>
  <si>
    <t>dms_SpecifiedYear_Span</t>
  </si>
  <si>
    <t>Multi year ABC span of years as text</t>
  </si>
  <si>
    <t>dms_Header_Span</t>
  </si>
  <si>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</si>
  <si>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</si>
  <si>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</si>
  <si>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</si>
  <si>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</si>
  <si>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</si>
  <si>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</si>
  <si>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</si>
  <si>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</si>
  <si>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</si>
  <si>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</si>
  <si>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</si>
  <si>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</si>
  <si>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</si>
  <si>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</si>
  <si>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</si>
  <si>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</si>
  <si>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</si>
  <si>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</si>
  <si>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</si>
  <si>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</si>
  <si>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</si>
  <si>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</si>
  <si>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</si>
  <si>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</si>
  <si>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</si>
  <si>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</si>
  <si>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</si>
  <si>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</si>
  <si>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</si>
  <si>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</si>
  <si>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</si>
  <si>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</si>
  <si>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</si>
  <si>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</si>
  <si>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</si>
  <si>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</si>
  <si>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</si>
  <si>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</si>
  <si>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</si>
  <si>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</si>
  <si>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</si>
  <si>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</si>
  <si>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</si>
  <si>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</si>
  <si>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</si>
  <si>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</si>
  <si>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</si>
  <si>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</si>
  <si>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</si>
  <si>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</si>
  <si>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</si>
  <si>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</si>
  <si>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</si>
  <si>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</si>
  <si>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</si>
  <si>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</si>
  <si>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</si>
  <si>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</si>
  <si>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</si>
  <si>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</si>
  <si>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</si>
  <si>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</si>
  <si>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</si>
  <si>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</si>
  <si>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</si>
  <si>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</si>
  <si>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</si>
  <si>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</si>
  <si>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</si>
  <si>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</si>
  <si>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</si>
  <si>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</si>
  <si>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</si>
  <si>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</si>
  <si>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</si>
  <si>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</si>
  <si>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</si>
  <si>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</si>
  <si>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</si>
  <si>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</si>
  <si>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</si>
  <si>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</si>
  <si>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</si>
  <si>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</si>
  <si>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</si>
  <si>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</si>
  <si>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</si>
  <si>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</si>
  <si>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</si>
  <si>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</si>
  <si>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</si>
  <si>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</si>
  <si>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</si>
  <si>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</si>
  <si>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</si>
  <si>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t>Is dms_060801_StartCell named range present?</t>
  </si>
  <si>
    <t>=IFERROR(IF((ROW(dms_060801_StartCell)-1)=1,"yes","yes"),"no")</t>
  </si>
  <si>
    <t>Table 6.8 - Number of offset rows</t>
  </si>
  <si>
    <t>dms_0608_OffsetRows</t>
  </si>
  <si>
    <t>=IFERROR(IF(dms_Model="ARR",(ROW(dms_060801_StartCell)-1),"not an ARR"),"6.8 error")</t>
  </si>
  <si>
    <t>Table 6.8 - Last row</t>
  </si>
  <si>
    <t>0</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</si>
  <si>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</si>
  <si>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</si>
  <si>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</si>
  <si>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</si>
  <si>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</si>
  <si>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</si>
  <si>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</si>
  <si>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</si>
  <si>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</si>
  <si>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</si>
  <si>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</si>
  <si>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</si>
  <si>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</si>
  <si>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</si>
  <si>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</si>
  <si>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</si>
  <si>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</si>
  <si>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</si>
  <si>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</si>
  <si>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</si>
  <si>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</si>
  <si>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</si>
  <si>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</si>
  <si>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</si>
  <si>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</si>
  <si>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</si>
  <si>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</si>
  <si>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</si>
  <si>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</si>
  <si>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</si>
  <si>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</si>
  <si>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</si>
  <si>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</si>
  <si>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</si>
  <si>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</si>
  <si>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</si>
  <si>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</si>
  <si>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</si>
  <si>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</si>
  <si>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</si>
  <si>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</si>
  <si>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</si>
  <si>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</si>
  <si>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</si>
  <si>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</si>
  <si>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</si>
  <si>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</si>
  <si>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</si>
  <si>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Reporting year</t>
  </si>
  <si>
    <t xml:space="preserve">Replacement </t>
  </si>
  <si>
    <t xml:space="preserve">Augmentation </t>
  </si>
  <si>
    <t>ICT</t>
  </si>
  <si>
    <t>Property</t>
  </si>
  <si>
    <t>Fleet</t>
  </si>
  <si>
    <t>Other Non-network</t>
  </si>
  <si>
    <t>&lt;TNSP defined category 1&gt;</t>
  </si>
  <si>
    <t>&lt;TNSP defined category 2&gt;</t>
  </si>
  <si>
    <t>&lt;TNSP defined category 3&gt;</t>
  </si>
  <si>
    <t>number of assets</t>
  </si>
  <si>
    <t>OPERATING EXPENDITURE</t>
  </si>
  <si>
    <t>Recurrent</t>
  </si>
  <si>
    <t>Non-recurrent</t>
  </si>
  <si>
    <t>Other non-network expenditure</t>
  </si>
  <si>
    <t>Devices</t>
  </si>
  <si>
    <t>number of devices</t>
  </si>
  <si>
    <t>number of vehicles</t>
  </si>
  <si>
    <t>Number of fires</t>
  </si>
  <si>
    <t>Number of outages</t>
  </si>
  <si>
    <t>number of spans</t>
  </si>
  <si>
    <t>average number of trees</t>
  </si>
  <si>
    <t>Total route line length</t>
  </si>
  <si>
    <t>TRANSMISSION LINE MAINTENANCE</t>
  </si>
  <si>
    <t>SUBSTATIONS EQUIPMENT &amp; PROPERTY MAINTENANCE</t>
  </si>
  <si>
    <t>SCADA &amp; NETWORK CONTROL MAINTENANCE</t>
  </si>
  <si>
    <t>PROTECTION SYSTEMS MAINTENANCE</t>
  </si>
  <si>
    <t xml:space="preserve">OTHER MAINTENANCE ACTIVITY </t>
  </si>
  <si>
    <t>Substation switchbays (including reactive plant)</t>
  </si>
  <si>
    <t>Buildings and property</t>
  </si>
  <si>
    <t>Substation switchbays</t>
  </si>
  <si>
    <t>Motor vehicles</t>
  </si>
  <si>
    <t>SCADA, network control and protection systems</t>
  </si>
  <si>
    <t>Revenue from other sources</t>
  </si>
  <si>
    <t>TREV0304</t>
  </si>
  <si>
    <t>TREV0305</t>
  </si>
  <si>
    <t>TREV0306</t>
  </si>
  <si>
    <t>TREV0307</t>
  </si>
  <si>
    <t>TREV0308</t>
  </si>
  <si>
    <t>BENCHMARKING ASSET BASE</t>
  </si>
  <si>
    <t>Gross capex</t>
  </si>
  <si>
    <t>Capex timing adjustment</t>
  </si>
  <si>
    <t>TRAB0104</t>
  </si>
  <si>
    <t>OVERHEAD TRANSMISSION ASSETS</t>
  </si>
  <si>
    <t>UNDERGROUND TRANSMISSION ASSETS</t>
  </si>
  <si>
    <t>SUBSTATIONS, SWITCHYARDS, TRANSFORMERS</t>
  </si>
  <si>
    <t>OTHER ASSETS WITH LONG LIVES</t>
  </si>
  <si>
    <t>OTHER ASSETS WITH SHORT LIVES</t>
  </si>
  <si>
    <t xml:space="preserve">DC08 - Asset base values | regulatory accounts (PTS) </t>
  </si>
  <si>
    <t>ESTIMATED SERVICE LIFE OF NEW ASSETS</t>
  </si>
  <si>
    <t>ESTIMATED RESIDUAL SERVICE LIFE</t>
  </si>
  <si>
    <t>ENERGY DELIVERED BY DOWNSTREAM CONNECTION TYPE</t>
  </si>
  <si>
    <t>Directly connected end–users (total)</t>
  </si>
  <si>
    <t>Other connected transmission networks</t>
  </si>
  <si>
    <t>Distribution networks</t>
  </si>
  <si>
    <t>ENERGY DELIVERED TO DIRECTLY CONNECTED END USERS BY VOLTAGE</t>
  </si>
  <si>
    <t>ANNUAL SYSTEM MAXIMUM DEMAND CHARACTERISTICS - MW MEASURE</t>
  </si>
  <si>
    <t>ANNUAL SYSTEM MAXIMUM DEMAND CHARACTERISTICS – MVA MEASURE</t>
  </si>
  <si>
    <t>MAXIMUM DEMAND CHARACTERISTICS</t>
  </si>
  <si>
    <t>5.4.1 NON-COINCIDENT &amp; COINCIDENT MAXIMUM DEMAND</t>
  </si>
  <si>
    <t>DD/MM/YYYY</t>
  </si>
  <si>
    <t>hh:mm</t>
  </si>
  <si>
    <t>summer / winter</t>
  </si>
  <si>
    <t>DC09 - Revenue and financial statements | Provisions</t>
  </si>
  <si>
    <t>Cold spare capacity included in 'installed transmission system transformer capacity'</t>
  </si>
  <si>
    <t>POWER FACTOR CONVERSION BETWEEN MVA AND MW</t>
  </si>
  <si>
    <t>number of transformers</t>
  </si>
  <si>
    <t>number of lines</t>
  </si>
  <si>
    <t>number of events</t>
  </si>
  <si>
    <t>number of dispatch intervals</t>
  </si>
  <si>
    <t>DC03 - Network metrics | Terrain</t>
  </si>
  <si>
    <t>ALL ZONES</t>
  </si>
  <si>
    <t>VEGETATION MAINTENANCE</t>
  </si>
  <si>
    <t>Summer / winter peaking</t>
  </si>
  <si>
    <t xml:space="preserve">CAPITAL EXPENDITURE </t>
  </si>
  <si>
    <t>Date and time coincident Raw System Annual Maximum Demand occurred</t>
  </si>
  <si>
    <t>AVERAGE NUMBER OF ENTRY POINTS BY VOLTAGE</t>
  </si>
  <si>
    <t>AVERAGE NUMBER OF EXIT POINTS BY VOLTAGE</t>
  </si>
  <si>
    <t>number of connections</t>
  </si>
  <si>
    <t>Protected (SOCI)</t>
  </si>
  <si>
    <t>#25C6FF</t>
  </si>
  <si>
    <t>#FFCCCC</t>
  </si>
  <si>
    <t>12.5% Grey</t>
  </si>
  <si>
    <t>Amended Confidential</t>
  </si>
  <si>
    <t>#FFCCCC &amp; 
12.5% Grey</t>
  </si>
  <si>
    <t>Total other TNSP defined</t>
  </si>
  <si>
    <t>REGULATORY ACCOUNTS (PTS)</t>
  </si>
  <si>
    <t>Easement levy</t>
  </si>
  <si>
    <t>Other corporate overheads</t>
  </si>
  <si>
    <t>DIRECTLY ATTRIBUTABLE OPEX</t>
  </si>
  <si>
    <t>ALLOCATED OPEX</t>
  </si>
  <si>
    <t>REGULATORY 
ACCOUNTS (PTS)</t>
  </si>
  <si>
    <t>DC06 - Operating expenditure | large projects</t>
  </si>
  <si>
    <t>Device expenditure</t>
  </si>
  <si>
    <t>&lt;TNSP specified&gt;</t>
  </si>
  <si>
    <t>TRANSMISSION TOWERS</t>
  </si>
  <si>
    <t>TRANSMISSION TOWER SUPPORT STRUCTURES</t>
  </si>
  <si>
    <t>CONDUCTORS</t>
  </si>
  <si>
    <t>TRANSMISSION CABLES</t>
  </si>
  <si>
    <t>SUBSTATION SWITCHBAYS</t>
  </si>
  <si>
    <t>SUBSTATION POWER TRANSFORMERS</t>
  </si>
  <si>
    <t>SUBSTATION REACTIVE PLANT</t>
  </si>
  <si>
    <t>SCADA, NETWORK CONTROL AND PROTECTION SYSTEMS</t>
  </si>
  <si>
    <t>&lt;ZONE 2&gt;</t>
  </si>
  <si>
    <t>&lt;ZONE 3&gt;</t>
  </si>
  <si>
    <t>&lt;ZONE 4&gt;</t>
  </si>
  <si>
    <t>&lt;ZONE 5&gt;</t>
  </si>
  <si>
    <t>&lt;ZONE 6&gt;</t>
  </si>
  <si>
    <t>&lt;ZONE 7&gt;</t>
  </si>
  <si>
    <t>&lt;ZONE 8&gt;</t>
  </si>
  <si>
    <t>&lt;ZONE 9&gt;</t>
  </si>
  <si>
    <t>&lt;ZONE 10&gt;</t>
  </si>
  <si>
    <t>&lt;ZONE 11&gt;</t>
  </si>
  <si>
    <t>&lt;ZONE 12&gt;</t>
  </si>
  <si>
    <t>Tree trimming</t>
  </si>
  <si>
    <t>Vegetation corridor clearance</t>
  </si>
  <si>
    <t>Inspection</t>
  </si>
  <si>
    <t>Contractor liaison expenditure</t>
  </si>
  <si>
    <t>Other vegetation management expenditure</t>
  </si>
  <si>
    <t>Vegetation management expenditure</t>
  </si>
  <si>
    <t>Maintenance expenditure</t>
  </si>
  <si>
    <t>Non-Network Expenditure</t>
  </si>
  <si>
    <t>INFORMATION &amp; COMMUNICATIONS TECHNOLOGY</t>
  </si>
  <si>
    <t>Opex by purpose</t>
  </si>
  <si>
    <t>Overheads expenditure</t>
  </si>
  <si>
    <t>Connection project expenditure as commissioned</t>
  </si>
  <si>
    <t>Input expenditure category</t>
  </si>
  <si>
    <t>Routine maintenance</t>
  </si>
  <si>
    <t>Non-routine maintenance</t>
  </si>
  <si>
    <t>Emergency response opex</t>
  </si>
  <si>
    <t>Non-network expenditures</t>
  </si>
  <si>
    <t>Other non-network</t>
  </si>
  <si>
    <t>Overheads expenditures</t>
  </si>
  <si>
    <t>&lt;TNSP defined&gt;</t>
  </si>
  <si>
    <t>Selected asset characteristics</t>
  </si>
  <si>
    <t>Replacement capex by asset category as commissioned</t>
  </si>
  <si>
    <t>Asset replacement activities</t>
  </si>
  <si>
    <t>&lt; TNSP specified &gt;</t>
  </si>
  <si>
    <t>Description of connection projects</t>
  </si>
  <si>
    <t>kV</t>
  </si>
  <si>
    <t>Underground / Overhead</t>
  </si>
  <si>
    <t>Year</t>
  </si>
  <si>
    <t>Non-network assets</t>
  </si>
  <si>
    <t>Unplanned vegetation events - all zones</t>
  </si>
  <si>
    <t>Vegetation maintenance</t>
  </si>
  <si>
    <t>Income statement - expenditure</t>
  </si>
  <si>
    <t>Income statement</t>
  </si>
  <si>
    <t>OTHER REVENUE (TRANSMISSION)</t>
  </si>
  <si>
    <t>Network charges</t>
  </si>
  <si>
    <t>Other revenue (transmission)</t>
  </si>
  <si>
    <t>Gross proceeds from sale of fixed assets</t>
  </si>
  <si>
    <t>OTHER EXPENDITURE (before interest and tax)</t>
  </si>
  <si>
    <t>TOTAL EXPENDITURE (before interest and tax)</t>
  </si>
  <si>
    <t>TOTAL REVENUE (before interest and tax)</t>
  </si>
  <si>
    <t>Profitability - tax data</t>
  </si>
  <si>
    <t>OWNERSHIP STRUCTURE</t>
  </si>
  <si>
    <t>Ownership Structure</t>
  </si>
  <si>
    <t>text</t>
  </si>
  <si>
    <t>Proportion of holding interest in flow-through vehicle attributable to a NTER or government owned non-NTER entity</t>
  </si>
  <si>
    <t>Tax rate applicable to holding interest attributable to a NTER or government-owned non-NTER entity</t>
  </si>
  <si>
    <t>Proportion of holding interest in flow-through vehicle not attributable to a NTER or government owned non-NTER entity</t>
  </si>
  <si>
    <t>Tax rate applicable to holding interest not attributable to a NTER or government owned non-NTER entity</t>
  </si>
  <si>
    <t>Flow-though blended tax rate</t>
  </si>
  <si>
    <t>TAX RELATED INFORMATION</t>
  </si>
  <si>
    <t>Tax asset base depreciation</t>
  </si>
  <si>
    <t>Tax rate</t>
  </si>
  <si>
    <t>Tax loss carried forward</t>
  </si>
  <si>
    <t>Adjustment to tax expense for value of gifted assets</t>
  </si>
  <si>
    <t>Permanent differences due to disallowed interest expense</t>
  </si>
  <si>
    <t>Permanent differences due to adjustments to prior year returns</t>
  </si>
  <si>
    <t>INTEREST EXPENSE</t>
  </si>
  <si>
    <t>Debt and Equity</t>
  </si>
  <si>
    <t>Interest bearing liabilities</t>
  </si>
  <si>
    <t>Related party interest expense</t>
  </si>
  <si>
    <t>Interest expense</t>
  </si>
  <si>
    <t>Disaggregated revenue</t>
  </si>
  <si>
    <t>REVENUE GROUPING BY TYPE OF CONNECTED EQUIPMENT</t>
  </si>
  <si>
    <t>REVENUE REWARDS AND PENALTIES - INCENTIVE SCHEMES</t>
  </si>
  <si>
    <t>TREV0309</t>
  </si>
  <si>
    <t>TREV0310</t>
  </si>
  <si>
    <t>TREV0311</t>
  </si>
  <si>
    <t>TREV0312</t>
  </si>
  <si>
    <t>Total provisions</t>
  </si>
  <si>
    <t>OPENING BALANCE (the carrying amount at the beginning of the period)</t>
  </si>
  <si>
    <t>TOTAL PROVISIONS</t>
  </si>
  <si>
    <t>DC09 - Revenue and financial statements | Other financial information</t>
  </si>
  <si>
    <t>Interest bearing liabilities (end of period balance)</t>
  </si>
  <si>
    <t>Total taxable revenue and/or income for customer contributions and/or gifted assets</t>
  </si>
  <si>
    <t>ADJUSTED ALLOWED REVENUE</t>
  </si>
  <si>
    <t>Maximum allowed revenue</t>
  </si>
  <si>
    <t>Adjustments allowed under NER 6A.3.2</t>
  </si>
  <si>
    <t>Reopener for capex</t>
  </si>
  <si>
    <t>Pass throughs</t>
  </si>
  <si>
    <t>SSIS</t>
  </si>
  <si>
    <t>DMIAM</t>
  </si>
  <si>
    <t>Contingent projects (transmission)</t>
  </si>
  <si>
    <t>Revocation of transmission determination</t>
  </si>
  <si>
    <t>Any other adjustments allowed under NER 6A3.2</t>
  </si>
  <si>
    <t>Other adjustments</t>
  </si>
  <si>
    <t>REVENUE FROM PRESCRIBED SERVICES</t>
  </si>
  <si>
    <t>Prescribed entry services</t>
  </si>
  <si>
    <t>Prescribed exit services</t>
  </si>
  <si>
    <t>Prescribed common transmission services</t>
  </si>
  <si>
    <t>Locational TUOS services</t>
  </si>
  <si>
    <t>Non-locational TUOS services</t>
  </si>
  <si>
    <t>Net revenue from modified load export charges</t>
  </si>
  <si>
    <t>System strength services</t>
  </si>
  <si>
    <t>Inter-regional settlements residues; proceeds from auctions</t>
  </si>
  <si>
    <t>Intra-regional settlements residues</t>
  </si>
  <si>
    <t>Budgeted revenue from customers</t>
  </si>
  <si>
    <t>BUDGETED REVENUE FROM CUSTOMERS</t>
  </si>
  <si>
    <t>Prescribed common transmission services (excluding system strength charges)</t>
  </si>
  <si>
    <t>Prescribed common transmission services (system strength charges)</t>
  </si>
  <si>
    <t>(Under)/Over collection for reporting period</t>
  </si>
  <si>
    <t>(Under)/Over balance carried forward from previous reporting period</t>
  </si>
  <si>
    <t>Interest Adjustment</t>
  </si>
  <si>
    <t>Interest on prior reporting period (full interest rate)</t>
  </si>
  <si>
    <t>Interest on current reporting period movement (half interest rate)</t>
  </si>
  <si>
    <t>Carried Forward Under/Over collection balance</t>
  </si>
  <si>
    <t>Adjusted allowed revenue</t>
  </si>
  <si>
    <t>Revenue from prescribed services</t>
  </si>
  <si>
    <t>Revenue earned</t>
  </si>
  <si>
    <t>Adjusted allowed revenue (year t-2)</t>
  </si>
  <si>
    <t>Revenue earned (year t-2)</t>
  </si>
  <si>
    <t>Actual over or (under) recovery (year t-2)</t>
  </si>
  <si>
    <t>Estimated year (t-2) under or over recovery (included in year (t-1) revenue adjustments)</t>
  </si>
  <si>
    <t>True up of estimated under or over recovery (included in year (t) revenue adjustments)</t>
  </si>
  <si>
    <t>REDUCTION IN PRICES PAID BY TRANSMISSION CUSTOMERS</t>
  </si>
  <si>
    <t>TUOS services - adjusted non-location component</t>
  </si>
  <si>
    <t>Common service charges</t>
  </si>
  <si>
    <t>Related party transactions</t>
  </si>
  <si>
    <t>Price reduction / recovery</t>
  </si>
  <si>
    <t>PAYMENTS FROM RELATED PARTIES</t>
  </si>
  <si>
    <t>RELATED PARTIES</t>
  </si>
  <si>
    <t>DESCRIPTION OF TRANSACTION</t>
  </si>
  <si>
    <t>TYPE OF SERVICE</t>
  </si>
  <si>
    <t>PROCUREMENT PROCESS</t>
  </si>
  <si>
    <t>PAYMENTS TO RELATED PARTIES</t>
  </si>
  <si>
    <t>&lt;tnsp specified&gt;</t>
  </si>
  <si>
    <t>INDICATIVE TOTAL REGULATORY ASSET BASE ROLL FORWARD (WITHIN PERIOD)</t>
  </si>
  <si>
    <t xml:space="preserve">Gross capex </t>
  </si>
  <si>
    <t>Benchmarking asset base by asset category</t>
  </si>
  <si>
    <t>INDICATIVE TOTAL TAX ASSET BASE ROLL FORWARD (WITHIN PERIOD)</t>
  </si>
  <si>
    <t>Benchmarking asset base by asset category - Group 3 assets adjustment</t>
  </si>
  <si>
    <t>Energy delivered by connection type</t>
  </si>
  <si>
    <t>Total energy delivered by connection type</t>
  </si>
  <si>
    <t>TOPED0104</t>
  </si>
  <si>
    <t>TOPED0105</t>
  </si>
  <si>
    <t>Pumping and power station auxiliaries</t>
  </si>
  <si>
    <t>Energy storage facilities (excluding pumping and power station auxiliaries)</t>
  </si>
  <si>
    <t>Total energy delivered to directly connected end users</t>
  </si>
  <si>
    <t>44 kV</t>
  </si>
  <si>
    <t>Number of connection points</t>
  </si>
  <si>
    <t>System maximum demand</t>
  </si>
  <si>
    <t>Length data</t>
  </si>
  <si>
    <t>OVERHEAD NETWORK LENGTH OF CIRCUIT AT EACH VOLTAGE</t>
  </si>
  <si>
    <t>UNDERGROUND CABLE CIRCUIT LENGTH AT EACH VOLTAGE</t>
  </si>
  <si>
    <t>Total overhead length</t>
  </si>
  <si>
    <t>Total underground length</t>
  </si>
  <si>
    <t>TPA0112</t>
  </si>
  <si>
    <t>Other voltages</t>
  </si>
  <si>
    <t>ESTIMATED OVERHEAD NETWORK WEIGHTED AVERAGE MVA CAPACITY BY VOLTAGE CLASS</t>
  </si>
  <si>
    <t>ESTIMATED UNDERGROUND NETWORK WEIGHTED AVERAGE MVA CAPACITY BY VOLTAGE CLASS</t>
  </si>
  <si>
    <t>Transformer capacities</t>
  </si>
  <si>
    <t>INSTALLED TRANSMISSION SYSTEM TRANSFORMER CAPACITY</t>
  </si>
  <si>
    <t>COLD SPARE CAPACITY</t>
  </si>
  <si>
    <t>Power Factor</t>
  </si>
  <si>
    <t>Factor</t>
  </si>
  <si>
    <t>3.4.3 - SYSTEM DEMAND</t>
  </si>
  <si>
    <t>UNPLANNED OUTAGES</t>
  </si>
  <si>
    <t>Market impact component</t>
  </si>
  <si>
    <t>Market impact parameter</t>
  </si>
  <si>
    <t>Market impact parameter - calendar year</t>
  </si>
  <si>
    <t>7.9.4 - MARKET IMPACT COMPONENT</t>
  </si>
  <si>
    <t>PLANNED OUTAGES</t>
  </si>
  <si>
    <t>January</t>
  </si>
  <si>
    <t>February</t>
  </si>
  <si>
    <t>April</t>
  </si>
  <si>
    <t>May</t>
  </si>
  <si>
    <t>July</t>
  </si>
  <si>
    <t>August</t>
  </si>
  <si>
    <t>September</t>
  </si>
  <si>
    <t>October</t>
  </si>
  <si>
    <t>November</t>
  </si>
  <si>
    <t>December</t>
  </si>
  <si>
    <t>DC05 - Service Performance | Market impact component</t>
  </si>
  <si>
    <t>Terrain factors</t>
  </si>
  <si>
    <t>3.7.3 - SERVICE AREA FACTORS</t>
  </si>
  <si>
    <t>Network characteristics</t>
  </si>
  <si>
    <t>Energy not supplied</t>
  </si>
  <si>
    <t>Total energy not supplied</t>
  </si>
  <si>
    <t>MWh</t>
  </si>
  <si>
    <t>Coincident maximum demand by connection point</t>
  </si>
  <si>
    <t>Non-coincident maximum demand by connection point</t>
  </si>
  <si>
    <t>DC02 - Operational outputs | Maximum demand</t>
  </si>
  <si>
    <t>DC03 - Network metrics | Network assets - volume</t>
  </si>
  <si>
    <t>Installed assets - quantity currently in commission by financial year</t>
  </si>
  <si>
    <t>&lt;TNSP other incentive scheme category&gt;</t>
  </si>
  <si>
    <r>
      <rPr>
        <b/>
        <sz val="12"/>
        <color theme="1"/>
        <rFont val="Calibri"/>
        <family val="2"/>
        <scheme val="minor"/>
      </rPr>
      <t>FRCP_y1</t>
    </r>
    <r>
      <rPr>
        <sz val="12"/>
        <color theme="1"/>
        <rFont val="Calibri"/>
        <family val="2"/>
        <scheme val="minor"/>
      </rPr>
      <t xml:space="preserve"> from cover sheet</t>
    </r>
  </si>
  <si>
    <r>
      <t xml:space="preserve">Uses </t>
    </r>
    <r>
      <rPr>
        <b/>
        <sz val="12"/>
        <color theme="1"/>
        <rFont val="Calibri"/>
        <family val="2"/>
        <scheme val="minor"/>
      </rPr>
      <t>FRCP_y1</t>
    </r>
    <r>
      <rPr>
        <sz val="12"/>
        <color theme="1"/>
        <rFont val="Calibri"/>
        <family val="2"/>
        <scheme val="minor"/>
      </rPr>
      <t xml:space="preserve"> as a start reference</t>
    </r>
  </si>
  <si>
    <r>
      <t xml:space="preserve">Uses the value in </t>
    </r>
    <r>
      <rPr>
        <b/>
        <sz val="12"/>
        <color theme="1"/>
        <rFont val="Calibri"/>
        <family val="2"/>
        <scheme val="minor"/>
      </rPr>
      <t>dms_CRCPlength_Num</t>
    </r>
  </si>
  <si>
    <r>
      <t xml:space="preserve">Uses the value in </t>
    </r>
    <r>
      <rPr>
        <b/>
        <sz val="12"/>
        <color theme="1"/>
        <rFont val="Calibri"/>
        <family val="2"/>
        <scheme val="minor"/>
      </rPr>
      <t>dms_CRCPlength_Num</t>
    </r>
    <r>
      <rPr>
        <sz val="12"/>
        <color theme="1"/>
        <rFont val="Calibri"/>
        <family val="2"/>
        <scheme val="minor"/>
      </rPr>
      <t xml:space="preserve"> and </t>
    </r>
    <r>
      <rPr>
        <b/>
        <sz val="12"/>
        <color theme="1"/>
        <rFont val="Calibri"/>
        <family val="2"/>
        <scheme val="minor"/>
      </rPr>
      <t>dms_PRCPlength_Num</t>
    </r>
  </si>
  <si>
    <r>
      <t xml:space="preserve">Uses the value in </t>
    </r>
    <r>
      <rPr>
        <b/>
        <sz val="12"/>
        <color theme="1"/>
        <rFont val="Calibri"/>
        <family val="2"/>
        <scheme val="minor"/>
      </rPr>
      <t>dms_FRCPlength_Num-1</t>
    </r>
  </si>
  <si>
    <r>
      <rPr>
        <b/>
        <sz val="12"/>
        <color theme="1"/>
        <rFont val="Calibri"/>
        <family val="2"/>
        <scheme val="minor"/>
      </rPr>
      <t xml:space="preserve">FRY </t>
    </r>
    <r>
      <rPr>
        <sz val="12"/>
        <color theme="1"/>
        <rFont val="Calibri"/>
        <family val="2"/>
        <scheme val="minor"/>
      </rPr>
      <t>from cover sheet</t>
    </r>
  </si>
  <si>
    <r>
      <t xml:space="preserve">Uses the value in </t>
    </r>
    <r>
      <rPr>
        <b/>
        <sz val="12"/>
        <color theme="1"/>
        <rFont val="Calibri"/>
        <family val="2"/>
        <scheme val="minor"/>
      </rPr>
      <t>CRCP_final_year</t>
    </r>
  </si>
  <si>
    <r>
      <t>Uses the value in P</t>
    </r>
    <r>
      <rPr>
        <b/>
        <sz val="12"/>
        <color theme="1"/>
        <rFont val="Calibri"/>
        <family val="2"/>
        <scheme val="minor"/>
      </rPr>
      <t>RCP_final_year</t>
    </r>
  </si>
  <si>
    <r>
      <t xml:space="preserve">If model span &gt; 1 then uses </t>
    </r>
    <r>
      <rPr>
        <b/>
        <sz val="12"/>
        <color theme="1"/>
        <rFont val="Calibri"/>
        <family val="2"/>
        <scheme val="minor"/>
      </rPr>
      <t xml:space="preserve">dms_Reset_RYE </t>
    </r>
    <r>
      <rPr>
        <sz val="12"/>
        <color theme="1"/>
        <rFont val="Calibri"/>
        <family val="2"/>
        <scheme val="minor"/>
      </rPr>
      <t>otherwise it's a multi year ABC and uses</t>
    </r>
    <r>
      <rPr>
        <b/>
        <sz val="12"/>
        <color theme="1"/>
        <rFont val="Calibri"/>
        <family val="2"/>
        <scheme val="minor"/>
      </rPr>
      <t xml:space="preserve"> dms_Specified_RYE</t>
    </r>
  </si>
  <si>
    <r>
      <t xml:space="preserve">If multi year ABC - uses </t>
    </r>
    <r>
      <rPr>
        <b/>
        <sz val="12"/>
        <color theme="1"/>
        <rFont val="Calibri"/>
        <family val="2"/>
        <scheme val="minor"/>
      </rPr>
      <t>dms_Specified_FinalYear</t>
    </r>
  </si>
  <si>
    <r>
      <t xml:space="preserve">Nested IF - feeds into </t>
    </r>
    <r>
      <rPr>
        <b/>
        <sz val="12"/>
        <color theme="1"/>
        <rFont val="Calibri"/>
        <family val="2"/>
        <scheme val="minor"/>
      </rPr>
      <t>dms_RYE</t>
    </r>
  </si>
  <si>
    <r>
      <t xml:space="preserve">NESTED IF - for </t>
    </r>
    <r>
      <rPr>
        <b/>
        <sz val="12"/>
        <color theme="1"/>
        <rFont val="Calibri"/>
        <family val="2"/>
        <scheme val="minor"/>
      </rPr>
      <t>Sheet Headers</t>
    </r>
  </si>
  <si>
    <r>
      <t xml:space="preserve">insert </t>
    </r>
    <r>
      <rPr>
        <i/>
        <u/>
        <sz val="12"/>
        <color theme="0" tint="-0.499984740745262"/>
        <rFont val="Arial"/>
        <family val="2"/>
      </rPr>
      <t>dms_LeapYear</t>
    </r>
    <r>
      <rPr>
        <i/>
        <sz val="12"/>
        <color theme="0" tint="-0.499984740745262"/>
        <rFont val="Arial"/>
        <family val="2"/>
      </rPr>
      <t xml:space="preserve"> NR if required</t>
    </r>
  </si>
  <si>
    <r>
      <t>Using</t>
    </r>
    <r>
      <rPr>
        <i/>
        <sz val="12"/>
        <color theme="4" tint="-0.499984740745262"/>
        <rFont val="Arial"/>
        <family val="2"/>
      </rPr>
      <t xml:space="preserve"> 060101</t>
    </r>
    <r>
      <rPr>
        <sz val="12"/>
        <color theme="4" tint="-0.499984740745262"/>
        <rFont val="Arial"/>
        <family val="2"/>
      </rPr>
      <t xml:space="preserve"> as naming standard not 060701 for start dates</t>
    </r>
  </si>
  <si>
    <r>
      <t xml:space="preserve">dms_060801_StartCell </t>
    </r>
    <r>
      <rPr>
        <i/>
        <sz val="12"/>
        <color theme="0" tint="-0.499984740745262"/>
        <rFont val="Arial"/>
        <family val="2"/>
      </rPr>
      <t>is only found on worksheet 6.8 and is used to determine the starting date for the date range</t>
    </r>
  </si>
  <si>
    <t>TRAB0901</t>
  </si>
  <si>
    <t>TRAB0902</t>
  </si>
  <si>
    <t>TRAB0903</t>
  </si>
  <si>
    <t>TRAB0904</t>
  </si>
  <si>
    <t>TRAB0905</t>
  </si>
  <si>
    <t>TRAB1001</t>
  </si>
  <si>
    <t>TRAB1002</t>
  </si>
  <si>
    <t>TRAB1003</t>
  </si>
  <si>
    <t>TRAB1004</t>
  </si>
  <si>
    <t>TRAB1005</t>
  </si>
  <si>
    <t>Other assets with short lives</t>
  </si>
  <si>
    <t>Other assets with long lives</t>
  </si>
  <si>
    <t>Embedded generation</t>
  </si>
  <si>
    <t>3.6.1 - SERVICE COMPONENT</t>
  </si>
  <si>
    <t>Units</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</si>
  <si>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</si>
  <si>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</si>
  <si>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</si>
  <si>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</si>
  <si>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</si>
  <si>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</si>
  <si>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</si>
  <si>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</si>
  <si>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</si>
  <si>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</si>
  <si>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</si>
  <si>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Number of Reactive plant forced outages</t>
  </si>
  <si>
    <t>Number of Transformer forced outages</t>
  </si>
  <si>
    <t>Transformers outage rate - forced</t>
  </si>
  <si>
    <t>Reactive plant outage rate - forced</t>
  </si>
  <si>
    <t>number of reactive plants</t>
  </si>
  <si>
    <t xml:space="preserve">Average outage duration </t>
  </si>
  <si>
    <t>Failure of protection system</t>
  </si>
  <si>
    <t>Material failure of Supervisory Control and Data Acquisition (SCADA) system</t>
  </si>
  <si>
    <t>Incorrect operational isolation of primary or secondary equipment</t>
  </si>
  <si>
    <t>number of defects</t>
  </si>
  <si>
    <t>Direct expenditure</t>
  </si>
  <si>
    <t xml:space="preserve">Asset replacements </t>
  </si>
  <si>
    <t xml:space="preserve">Asset failures  </t>
  </si>
  <si>
    <t>DC07 - Capital expenditure | Capex by purpose</t>
  </si>
  <si>
    <t>DC02 - Operational Outputs | Asset replacement activities as commissioned</t>
  </si>
  <si>
    <t>3.7.1 - TERRAIN FACTORS</t>
  </si>
  <si>
    <t>Other plant added</t>
  </si>
  <si>
    <t>hours</t>
  </si>
  <si>
    <t>Transformers added</t>
  </si>
  <si>
    <t>SUBSTATIONS</t>
  </si>
  <si>
    <t>Activity Metrics</t>
  </si>
  <si>
    <t>DC02 - Operational Outputs | Other outputs</t>
  </si>
  <si>
    <t>DC07 - Capital expenditure | augex - lines</t>
  </si>
  <si>
    <t>Project name</t>
  </si>
  <si>
    <t>2.6.2 - ANNUAL DESCRIPTOR METRICS - IT &amp; COMMUNICATIONS EXPENDITURE</t>
  </si>
  <si>
    <t>DESCRIPTOR METRIC</t>
  </si>
  <si>
    <t>CAR</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</si>
  <si>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</si>
  <si>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</si>
  <si>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</si>
  <si>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</si>
  <si>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</si>
  <si>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</si>
  <si>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</si>
  <si>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</si>
  <si>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Activity metric</t>
  </si>
  <si>
    <t>2.7.1 - DESCRIPTOR METRICS BY ZONE</t>
  </si>
  <si>
    <t>2.7.2 - EXPENDITURE METRICS BY ZONE</t>
  </si>
  <si>
    <t>2.7.3 - DESCRIPTOR METRICS ACROSS ALL ZONES - UNPLANNED VEGETATION EVENTS</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</si>
  <si>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</si>
  <si>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</si>
  <si>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</si>
  <si>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</si>
  <si>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</si>
  <si>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</si>
  <si>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</si>
  <si>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</si>
  <si>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Substation reactive plants</t>
  </si>
  <si>
    <t>DC06 - Operating expenditure | regulatory accounts (PTS)</t>
  </si>
  <si>
    <t>2.8.2 - COST METRICS FOR ROUTINE AND NON-ROUTINE MAINTENANCE</t>
  </si>
  <si>
    <t>&lt;TNSP defined category 4&gt;</t>
  </si>
  <si>
    <t>&lt;TNSP defined category 5&gt;</t>
  </si>
  <si>
    <t>&lt;TNSP defined category 6&gt;</t>
  </si>
  <si>
    <t>2.10.1 - NETWORK OVERHEADS EXPENDITURE</t>
  </si>
  <si>
    <t>2.10.2 - CORPORATE OVERHEADS EXPENDITURE</t>
  </si>
  <si>
    <t>Operating expenditure</t>
  </si>
  <si>
    <t>Capital expenditure</t>
  </si>
  <si>
    <t>DC07 - Capital expenditure | regulatory accounts (PTS)</t>
  </si>
  <si>
    <t>DC06 - Operating expenditure | audited statutory accounts</t>
  </si>
  <si>
    <t>DC06 - Operating expenditure | regulatory accounts</t>
  </si>
  <si>
    <t>DC07 - Capital expenditure | audited statutory accounts</t>
  </si>
  <si>
    <t>Other expenditure</t>
  </si>
  <si>
    <t>DC06 - Operating expenditure | Regulatory accounts</t>
  </si>
  <si>
    <t>ANNUAL SYSTEM MAXIMUM DEMAND CHARACTERICS</t>
  </si>
  <si>
    <t>Demand</t>
  </si>
  <si>
    <t>&lt;Enter connection point name&gt;</t>
  </si>
  <si>
    <t>Connection Point Rating</t>
  </si>
  <si>
    <t>Non-Coincident</t>
  </si>
  <si>
    <t>Coincident</t>
  </si>
  <si>
    <t>Raw Adjusted MD</t>
  </si>
  <si>
    <t>Winter/Summer Peaking</t>
  </si>
  <si>
    <t>Adjustments - Embedded generation</t>
  </si>
  <si>
    <t>Weather Corrected MD 10% POE</t>
  </si>
  <si>
    <t>Weather Corrected MD 50% POE</t>
  </si>
  <si>
    <t>PROJECT NAME/ID</t>
  </si>
  <si>
    <t>Total operations and maintenance expenditure</t>
  </si>
  <si>
    <t>Directly attributable opex</t>
  </si>
  <si>
    <t>Allocated opex</t>
  </si>
  <si>
    <t>Total gross capex - as incurred</t>
  </si>
  <si>
    <t>Indirect expenditure</t>
  </si>
  <si>
    <t>Total expenditure</t>
  </si>
  <si>
    <t>Total gross capex</t>
  </si>
  <si>
    <t>Total Opex</t>
  </si>
  <si>
    <t>Regulatory accounts
 (Prescribed transmission services)</t>
  </si>
  <si>
    <t>Other expenditure (before interest and tax)</t>
  </si>
  <si>
    <t>Depreciation</t>
  </si>
  <si>
    <t>Loss on disposal of fixed assets</t>
  </si>
  <si>
    <t>Debt raising expenditure</t>
  </si>
  <si>
    <t>Taxable income adjustments</t>
  </si>
  <si>
    <t>TREV0110</t>
  </si>
  <si>
    <t>Capex - as commissioned</t>
  </si>
  <si>
    <t>Total capex</t>
  </si>
  <si>
    <t>Total disposals by asset class</t>
  </si>
  <si>
    <t>Total immediate expensing of capex</t>
  </si>
  <si>
    <t>Total NCIPAP projects</t>
  </si>
  <si>
    <t>ANNUAL INFORMATION ORDER</t>
  </si>
  <si>
    <t>CA RIN 2.1 EXPENDITURE SUMMARY</t>
  </si>
  <si>
    <t>2.1.1 - PRESCRIBED TRANSMISSION SERVICES CAPEX (as incurred)</t>
  </si>
  <si>
    <t>TREV01</t>
  </si>
  <si>
    <t>CA RIN 2.2 REPEX</t>
  </si>
  <si>
    <r>
      <t>CONDUCTORS:</t>
    </r>
    <r>
      <rPr>
        <sz val="10"/>
        <rFont val="Calibri"/>
        <family val="2"/>
        <scheme val="minor"/>
      </rPr>
      <t xml:space="preserve"> conductor length material type</t>
    </r>
  </si>
  <si>
    <r>
      <t xml:space="preserve">SUBSTATION REACTIVE PLANT BY REACTIVE CAPACITY: </t>
    </r>
    <r>
      <rPr>
        <sz val="10"/>
        <rFont val="Calibri"/>
        <family val="2"/>
        <scheme val="minor"/>
      </rPr>
      <t>TNSP defined plant</t>
    </r>
  </si>
  <si>
    <t>Asset replacements</t>
  </si>
  <si>
    <t>Asset failures</t>
  </si>
  <si>
    <t>DC03 - Network metrics | Length</t>
  </si>
  <si>
    <t>DC03 - Network metrics | Capacity</t>
  </si>
  <si>
    <t>Prescribed transmission services</t>
  </si>
  <si>
    <t>Assets in commission</t>
  </si>
  <si>
    <t>CA RIN 2.3 AUGEX</t>
  </si>
  <si>
    <t>CA RIN 2.5 CONNECTIONS</t>
  </si>
  <si>
    <t>CA RIN 2.6 NON-NETWORK</t>
  </si>
  <si>
    <t>CA RIN 2.7 VEGETATION MANAGEMENT</t>
  </si>
  <si>
    <t>CA RIN 2.8 MAINTENANCE</t>
  </si>
  <si>
    <t>CA RIN 2.10 OVERHEADS</t>
  </si>
  <si>
    <t>CA RIN 2.12 INPUT TABLES</t>
  </si>
  <si>
    <t>Revenue requirements</t>
  </si>
  <si>
    <t>Asset augmentation activities as commissioned</t>
  </si>
  <si>
    <t>Reactive plant added - capacitor</t>
  </si>
  <si>
    <t>Reactive plant added - reactor</t>
  </si>
  <si>
    <t>Reactive plant added - static VAR compensator</t>
  </si>
  <si>
    <t>Reactive plant added - other</t>
  </si>
  <si>
    <t>Augex asset data - lines</t>
  </si>
  <si>
    <t>KV</t>
  </si>
  <si>
    <t>KM</t>
  </si>
  <si>
    <t>Post Rating</t>
  </si>
  <si>
    <t>Pre Rating</t>
  </si>
  <si>
    <t xml:space="preserve">Pre N-1 Emergency Rating </t>
  </si>
  <si>
    <t xml:space="preserve">Post N-1 Emergency Rating </t>
  </si>
  <si>
    <t>Circuit Added</t>
  </si>
  <si>
    <t>Line ID</t>
  </si>
  <si>
    <t>Project ID</t>
  </si>
  <si>
    <t>Project type</t>
  </si>
  <si>
    <t>free text</t>
  </si>
  <si>
    <t>Single circuit tower / Multiple circuit tower / other</t>
  </si>
  <si>
    <t>OVERHEAD/UNDERGROUND LINES AND CABLES ADDED</t>
  </si>
  <si>
    <t>Overhead line/Underground cable</t>
  </si>
  <si>
    <t>OTHER PLANT EXPENDITURE</t>
  </si>
  <si>
    <t>YEAR EXPENDITURE INCURRED</t>
  </si>
  <si>
    <t xml:space="preserve">Voltage </t>
  </si>
  <si>
    <t>Route line length added</t>
  </si>
  <si>
    <t>Project trigger</t>
  </si>
  <si>
    <t>$real</t>
  </si>
  <si>
    <t>Prescribed Transmission Services - Expenditure</t>
  </si>
  <si>
    <t>OTHER EXPENDITURE
Prescribed Transmission Services</t>
  </si>
  <si>
    <t>TOTAL DIRECT EXPENDITURE
Prescribed Transmission Services</t>
  </si>
  <si>
    <t>LAND AND EASEMENT EXPENDITURE
Prescribed Transmission Services</t>
  </si>
  <si>
    <t>ALL NON RELATED PARTY CONTRACTS</t>
  </si>
  <si>
    <t>PLANT AND EQUIPMENT INSTALLATION (LABOUR)
Prescribed Transmission Services</t>
  </si>
  <si>
    <t>Expenditure
Prescribed Transmission Services</t>
  </si>
  <si>
    <t>Total direct expenditure</t>
  </si>
  <si>
    <t>PROJECT TOTAL EXPENDITURE</t>
  </si>
  <si>
    <t>NON MATERIAL PROJECTS</t>
  </si>
  <si>
    <t>Direct Expenditure</t>
  </si>
  <si>
    <t>2.5.1 - EXPENDITURE ON CONNECTION PROJECTS</t>
  </si>
  <si>
    <t>Regulatory Accounts 
(prescribed transmission services)</t>
  </si>
  <si>
    <t>Total connection expenditure</t>
  </si>
  <si>
    <t>DC02 - Operational outputs | Connections (transmission)</t>
  </si>
  <si>
    <t>Connection rating</t>
  </si>
  <si>
    <t>Connection 
voltage</t>
  </si>
  <si>
    <t xml:space="preserve">Year connection project completed </t>
  </si>
  <si>
    <t>DC03 - Network metrics |Network assets - volume</t>
  </si>
  <si>
    <t>DC02 - Operational outputs |Other outputs</t>
  </si>
  <si>
    <t>Regulatory accounts 
(prescribed transmission services)</t>
  </si>
  <si>
    <t>Total ICT expenditure</t>
  </si>
  <si>
    <t>Total motor vehicle expenditure</t>
  </si>
  <si>
    <t>OTHER NON-NETWORK CAPITAL EXPENDITURE</t>
  </si>
  <si>
    <t>Total other non-network expenditure</t>
  </si>
  <si>
    <t>Total non-network operating expenditure</t>
  </si>
  <si>
    <t>Total non-network capital expenditure</t>
  </si>
  <si>
    <t>Volume</t>
  </si>
  <si>
    <t>3.1.3 REVENUE (penalties) ALLOWED (deducted) THROUGH INCENTIVE SCHEMES</t>
  </si>
  <si>
    <t>DC09 - Revenue and financial statements | Regulatory accounts (PTS)</t>
  </si>
  <si>
    <t>3.3.1 - REGULATORY ASSET BASE VALUES</t>
  </si>
  <si>
    <t>3.3.2 - ASSET VALUE ROLL FORWARD</t>
  </si>
  <si>
    <t>3.4.3.3 - Power factor</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</si>
  <si>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</si>
  <si>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</si>
  <si>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</si>
  <si>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</si>
  <si>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</si>
  <si>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</si>
  <si>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t>DC06 - Operating expenditure |Regulatory accounts (PTS)</t>
  </si>
  <si>
    <t>DC02 - Operational outputs | other outputs</t>
  </si>
  <si>
    <t>Activity metrics</t>
  </si>
  <si>
    <t>DC07 - Capital expenditure | Capex by asset class</t>
  </si>
  <si>
    <t>CAPEX - AS COMMISSIONED</t>
  </si>
  <si>
    <t>CAPEX - AS INCURRED</t>
  </si>
  <si>
    <t>Movements in provisions allocated to as commissioned capex</t>
  </si>
  <si>
    <t>Gross capex additions to the RAB and TAB</t>
  </si>
  <si>
    <t>Disposals by asset class</t>
  </si>
  <si>
    <t>Immediate expensing of capex</t>
  </si>
  <si>
    <t>NCIPAP projects</t>
  </si>
  <si>
    <t>Movements in provisions allocated to as incurred capex</t>
  </si>
  <si>
    <t>Audited financial statements</t>
  </si>
  <si>
    <t>Negotiated transmission services</t>
  </si>
  <si>
    <t>Non-regulated transmission services</t>
  </si>
  <si>
    <t>Not allocated</t>
  </si>
  <si>
    <t>Regulatory adjustments</t>
  </si>
  <si>
    <t>Regulatory 
accounts (PTS)</t>
  </si>
  <si>
    <t xml:space="preserve">DC06 - Operating expenditure | Audited statutory accounts </t>
  </si>
  <si>
    <t>DC06 - Operating expenditure | Regulatory accounts (PTS)</t>
  </si>
  <si>
    <r>
      <t xml:space="preserve">TRANSMISSION TOWERS: </t>
    </r>
    <r>
      <rPr>
        <sz val="10"/>
        <rFont val="Calibri"/>
        <family val="2"/>
        <scheme val="minor"/>
      </rPr>
      <t>Highest operating voltage; Circuit configuration</t>
    </r>
  </si>
  <si>
    <r>
      <t>TRANSMISSION TOWER SUPPORT STRUCTURES:</t>
    </r>
    <r>
      <rPr>
        <sz val="10"/>
        <rFont val="Calibri"/>
        <family val="2"/>
        <scheme val="minor"/>
      </rPr>
      <t xml:space="preserve"> Highest operating voltage; Circuit configuration</t>
    </r>
  </si>
  <si>
    <r>
      <t>CONDUCTORS:</t>
    </r>
    <r>
      <rPr>
        <sz val="10"/>
        <rFont val="Calibri"/>
        <family val="2"/>
        <scheme val="minor"/>
      </rPr>
      <t xml:space="preserve"> Voltage; Maximum continuous rating</t>
    </r>
  </si>
  <si>
    <r>
      <t>TRANSMISSION CABLES:</t>
    </r>
    <r>
      <rPr>
        <sz val="10"/>
        <rFont val="Calibri"/>
        <family val="2"/>
        <scheme val="minor"/>
      </rPr>
      <t xml:space="preserve"> Highest operating voltage; Insulation type</t>
    </r>
  </si>
  <si>
    <r>
      <t xml:space="preserve">SUBSTATION SWITCHBAYS: </t>
    </r>
    <r>
      <rPr>
        <sz val="10"/>
        <rFont val="Calibri"/>
        <family val="2"/>
        <scheme val="minor"/>
      </rPr>
      <t>Highest operating voltage; Switch type</t>
    </r>
  </si>
  <si>
    <r>
      <t>SUBSTATION POWER TRANSFORMERS:</t>
    </r>
    <r>
      <rPr>
        <sz val="10"/>
        <rFont val="Calibri"/>
        <family val="2"/>
        <scheme val="minor"/>
      </rPr>
      <t xml:space="preserve"> Highest operating voltage;  Ampere rating</t>
    </r>
  </si>
  <si>
    <r>
      <t xml:space="preserve">SUBSTATION REACTIVE PLANT: </t>
    </r>
    <r>
      <rPr>
        <sz val="10"/>
        <rFont val="Calibri"/>
        <family val="2"/>
        <scheme val="minor"/>
      </rPr>
      <t>Highest operating voltage; Function</t>
    </r>
  </si>
  <si>
    <r>
      <t>SCADA, NETWORK CONTROL AND PROTECTION SYSTEMS:</t>
    </r>
    <r>
      <rPr>
        <sz val="10"/>
        <rFont val="Calibri"/>
        <family val="2"/>
        <scheme val="minor"/>
      </rPr>
      <t xml:space="preserve"> Function</t>
    </r>
  </si>
  <si>
    <r>
      <t xml:space="preserve">OTHER: </t>
    </r>
    <r>
      <rPr>
        <sz val="10"/>
        <rFont val="Calibri"/>
        <family val="2"/>
        <scheme val="minor"/>
      </rPr>
      <t>TNSP defined</t>
    </r>
  </si>
  <si>
    <t>5.3.1 - RAW AND WEATHER CORRECTED COINCIDENT MD AT NETWORK LEVEL 
(Summed at transmission connection point)</t>
  </si>
  <si>
    <r>
      <t xml:space="preserve">Asset base by asset group - </t>
    </r>
    <r>
      <rPr>
        <sz val="11"/>
        <rFont val="Calibri"/>
        <family val="2"/>
        <scheme val="minor"/>
      </rPr>
      <t>partially as incurred</t>
    </r>
  </si>
  <si>
    <t>Assets maintained</t>
  </si>
  <si>
    <t>Assets inspected</t>
  </si>
  <si>
    <t>Routine</t>
  </si>
  <si>
    <t>Non-routine</t>
  </si>
  <si>
    <t>Direct</t>
  </si>
  <si>
    <t>Indirect</t>
  </si>
  <si>
    <t>Direct material expenditure</t>
  </si>
  <si>
    <t>Direct labour expenditure</t>
  </si>
  <si>
    <t>Contract expenditure - labour</t>
  </si>
  <si>
    <t>Contract expenditure -  non labour</t>
  </si>
  <si>
    <t>5.2.1 - ASSET AGE PROFILE</t>
  </si>
  <si>
    <t>CA RIN 5.2 ASSET AGE PROFILE</t>
  </si>
  <si>
    <t>CA RIN 5.3 MAXIMUM DEMAND AT NETWORK LEVEL</t>
  </si>
  <si>
    <t>CA RIN 5.4 MAXIMUM DEMAND AND UTILISATION AT SPATIAL LEVEL</t>
  </si>
  <si>
    <t>Summer/Winter</t>
  </si>
  <si>
    <t>DC09 - Revenue and financial statements | Audited statutory accounts</t>
  </si>
  <si>
    <t>&lt;TNSP descriptor&gt;</t>
  </si>
  <si>
    <t>Large Projects</t>
  </si>
  <si>
    <t>Profitability measures</t>
  </si>
  <si>
    <t>BALANCE SHEET ITEMS AND OTHER</t>
  </si>
  <si>
    <t>REVENUE RECOVERIES</t>
  </si>
  <si>
    <t>REVENUE UNDERS / OVERS</t>
  </si>
  <si>
    <t>REVENUE RECONCILIATION (T-2)</t>
  </si>
  <si>
    <t xml:space="preserve">DC03 Network metrics | asset age </t>
  </si>
  <si>
    <t>Asset lives</t>
  </si>
  <si>
    <r>
      <t xml:space="preserve">Asset base by asset group - </t>
    </r>
    <r>
      <rPr>
        <sz val="11"/>
        <rFont val="Calibri"/>
        <family val="2"/>
        <scheme val="minor"/>
      </rPr>
      <t>as commissioned</t>
    </r>
  </si>
  <si>
    <t>Forecast straight line depreciation</t>
  </si>
  <si>
    <t>Actual tax depreciation</t>
  </si>
  <si>
    <t>DC02 - Operational outputs | Energy delivered</t>
  </si>
  <si>
    <t>DC02 - Operational outputs | Maximum Demand</t>
  </si>
  <si>
    <t xml:space="preserve">DC03 - Network metrics | Capacity </t>
  </si>
  <si>
    <t>Capacity</t>
  </si>
  <si>
    <t>Service component performance</t>
  </si>
  <si>
    <t>Regulatory financial statements (PTS)</t>
  </si>
  <si>
    <t>BUSINESS SPECIFIED PROVISIONS</t>
  </si>
  <si>
    <t>Actual straight line depreciation</t>
  </si>
  <si>
    <t>Regulatory accounts (PTS)</t>
  </si>
  <si>
    <t>TRAB0201G3</t>
  </si>
  <si>
    <t>TRAB0202G3</t>
  </si>
  <si>
    <t>TRAB0206G3</t>
  </si>
  <si>
    <t>TRAB0207G3</t>
  </si>
  <si>
    <t>TRAB0301G3</t>
  </si>
  <si>
    <t>TRAB0303G3</t>
  </si>
  <si>
    <t>TRAB0306G3</t>
  </si>
  <si>
    <t>TRAB0307G3</t>
  </si>
  <si>
    <t>TRAB0308G3</t>
  </si>
  <si>
    <t>TRAB0302G3</t>
  </si>
  <si>
    <t>TRAB0408</t>
  </si>
  <si>
    <t>TRAB0508</t>
  </si>
  <si>
    <t>TRAB0608</t>
  </si>
  <si>
    <t>TRAB0708</t>
  </si>
  <si>
    <t>TRAB0208G3</t>
  </si>
  <si>
    <t>TRAB0203G3</t>
  </si>
  <si>
    <t>TRAB0401G3</t>
  </si>
  <si>
    <t>TRAB0402G3</t>
  </si>
  <si>
    <t>TRAB0403G3</t>
  </si>
  <si>
    <t>TRAB0406G3</t>
  </si>
  <si>
    <t>TRAB0408G3</t>
  </si>
  <si>
    <t>TRAB0407G3</t>
  </si>
  <si>
    <t>TRAB0501G3</t>
  </si>
  <si>
    <t>TRAB0502G3</t>
  </si>
  <si>
    <t>TRAB0503G3</t>
  </si>
  <si>
    <t>TRAB0506G3</t>
  </si>
  <si>
    <t>TRAB0508G3</t>
  </si>
  <si>
    <t>TRAB0507G3</t>
  </si>
  <si>
    <t>TRAB0601G3</t>
  </si>
  <si>
    <t>TRAB0602G3</t>
  </si>
  <si>
    <t>TRAB0603G3</t>
  </si>
  <si>
    <t>TRAB0606G3</t>
  </si>
  <si>
    <t>TRAB0608G3</t>
  </si>
  <si>
    <t>TRAB0607G3</t>
  </si>
  <si>
    <t>TRAB0701G3</t>
  </si>
  <si>
    <t>TRAB0702G3</t>
  </si>
  <si>
    <t>TRAB0703G3</t>
  </si>
  <si>
    <t>TRAB0706G3</t>
  </si>
  <si>
    <t>TRAB0708G3</t>
  </si>
  <si>
    <t>TRAB0707G3</t>
  </si>
  <si>
    <t>TRAB0208</t>
  </si>
  <si>
    <t>TRAB0308</t>
  </si>
  <si>
    <t>Energy</t>
  </si>
  <si>
    <t>3.4.3.1 - Annual system maximum demand characteristics – MW measure</t>
  </si>
  <si>
    <t>3.4.3.2 - Annual system maximum demand characteristics – MVA measure</t>
  </si>
  <si>
    <t>Length</t>
  </si>
  <si>
    <t>SOURCE: STPIS Guidelines V.5</t>
  </si>
  <si>
    <t>Parameter 2 Loss of supply event frequency</t>
  </si>
  <si>
    <t>TNSP</t>
  </si>
  <si>
    <t>Transgrid</t>
  </si>
  <si>
    <t>x system minute</t>
  </si>
  <si>
    <t>y system minute</t>
  </si>
  <si>
    <t xml:space="preserve"> 'y' threshold applied in the reporting year under the scheme</t>
  </si>
  <si>
    <t>System minutes</t>
  </si>
  <si>
    <t>Number of events</t>
  </si>
  <si>
    <t xml:space="preserve"> 'x' threshold applied in the reporting year under the scheme</t>
  </si>
  <si>
    <t>SERVICE PARAMETER 1 – AVERAGE CIRCUIT OUTAGE RATE</t>
  </si>
  <si>
    <t xml:space="preserve">SERVICE PARAMETER 2 – LOSS OF SUPPLY EVENT FREQUENCY </t>
  </si>
  <si>
    <t>SERVICE PARAMETER 3 – AVERAGE OUTAGE DURATION</t>
  </si>
  <si>
    <t>SERVICE PARAMETER 4 – PROPER OPERATION OF EQUIPMENT – NUMBER OF FAILURE EVENTS</t>
  </si>
  <si>
    <t>INDENTIFY THE SERVICE TARGET PERFORMANCE INCENTIVE SCHEME (STPIS) THAT APPLIED IN THE REPORTING PERIOD</t>
  </si>
  <si>
    <t>DC05 - Service Performance | Service component performance</t>
  </si>
  <si>
    <t>DC05 - Service Performance | System losses</t>
  </si>
  <si>
    <t>DC05 - Service Performance | Energy not supplied</t>
  </si>
  <si>
    <t>Networks metrics</t>
  </si>
  <si>
    <t>Without exclusions</t>
  </si>
  <si>
    <t>With exclusions</t>
  </si>
  <si>
    <t>Calendar year</t>
  </si>
  <si>
    <t>Amount of prudent discounts offered / recovered from other transmission customers</t>
  </si>
  <si>
    <t>RESET RIN 7.9 MARKET IMPACT COMPONENT</t>
  </si>
  <si>
    <t>Category Analysis RIN</t>
  </si>
  <si>
    <t>Economic Benchmarking RIN</t>
  </si>
  <si>
    <t>Reset RIN</t>
  </si>
  <si>
    <t>Information Guideline</t>
  </si>
  <si>
    <t>7.9 Market Impact Component</t>
  </si>
  <si>
    <t xml:space="preserve"> TEMPLATE DATE - JUNE 2024</t>
  </si>
  <si>
    <t>Switchgear added - gas insulated</t>
  </si>
  <si>
    <t>Switchgear added - air insulated</t>
  </si>
  <si>
    <t>Switchgear added - other insulated</t>
  </si>
  <si>
    <t>&lt;Select&gt;</t>
  </si>
  <si>
    <t>EB RIN 3.1 REVENUE</t>
  </si>
  <si>
    <t>EB RIN 3.2 OPERATING EXPENDITURE</t>
  </si>
  <si>
    <t>EB RIN 3.3 ASSETS</t>
  </si>
  <si>
    <t>EB RIN 3.4 OPERATIONAL DATA</t>
  </si>
  <si>
    <t>EB RIN 3.5 PHYSICAL ASSETS</t>
  </si>
  <si>
    <t>EB RIN 3.6 QUALITY OF SERVICE DATA</t>
  </si>
  <si>
    <t>EB RIN 3.7 OPERATING ENVIRONMENT FACTORS</t>
  </si>
  <si>
    <t>TRAB0108</t>
  </si>
  <si>
    <t>TRAB0204</t>
  </si>
  <si>
    <t>TRAB0304</t>
  </si>
  <si>
    <t>TRAB0404</t>
  </si>
  <si>
    <t>TRAB0504</t>
  </si>
  <si>
    <t>TRAB0604</t>
  </si>
  <si>
    <t>TRAB0704</t>
  </si>
  <si>
    <t>TRAB0204G3</t>
  </si>
  <si>
    <t>TRAB0304G3</t>
  </si>
  <si>
    <t>TRAB0404G3</t>
  </si>
  <si>
    <t>TRAB0504G3</t>
  </si>
  <si>
    <t>TRAB0604G3</t>
  </si>
  <si>
    <t>TRAB0704G3</t>
  </si>
  <si>
    <t>TOPED0113</t>
  </si>
  <si>
    <t>TOPED0103</t>
  </si>
  <si>
    <t>TOPED0106</t>
  </si>
  <si>
    <t>TOPED0107</t>
  </si>
  <si>
    <t>TOPED0108</t>
  </si>
  <si>
    <t>TOPED0109</t>
  </si>
  <si>
    <t>TOPED0110</t>
  </si>
  <si>
    <t>TOPED0111</t>
  </si>
  <si>
    <t>TOPED0112</t>
  </si>
  <si>
    <t>TOPCP0201</t>
  </si>
  <si>
    <t>TOPCP0202</t>
  </si>
  <si>
    <t>TOPCP0203</t>
  </si>
  <si>
    <t>TOPCP0204</t>
  </si>
  <si>
    <t>TOPCP0205</t>
  </si>
  <si>
    <t>TOPCP0206</t>
  </si>
  <si>
    <t>TOPCP0207</t>
  </si>
  <si>
    <t>TOPCP0209</t>
  </si>
  <si>
    <t>TOPCP0210</t>
  </si>
  <si>
    <t>TOPCP0211</t>
  </si>
  <si>
    <t>TOPCP0212</t>
  </si>
  <si>
    <t>TOPSD0301</t>
  </si>
  <si>
    <t>TOPSD0302</t>
  </si>
  <si>
    <t>TOPSD0303</t>
  </si>
  <si>
    <t>TOPSD0304</t>
  </si>
  <si>
    <t>TOPSD0305</t>
  </si>
  <si>
    <t>TOPSD0306</t>
  </si>
  <si>
    <t>TOPSD0307</t>
  </si>
  <si>
    <t>TOPSD0308</t>
  </si>
  <si>
    <t>TOPSD0309</t>
  </si>
  <si>
    <t>TOPSD0310</t>
  </si>
  <si>
    <t>TOPSD0311</t>
  </si>
  <si>
    <t>TOPSD0312</t>
  </si>
  <si>
    <t>TPA0506</t>
  </si>
  <si>
    <t>X</t>
  </si>
  <si>
    <t>TQS0116A</t>
  </si>
  <si>
    <t>TQS0116B</t>
  </si>
  <si>
    <t>TQS0116C</t>
  </si>
  <si>
    <t>TQS0116D</t>
  </si>
  <si>
    <t>TQS0116E</t>
  </si>
  <si>
    <t>TQS0116F</t>
  </si>
  <si>
    <t>TQS0116G</t>
  </si>
  <si>
    <t>TQS0116H</t>
  </si>
  <si>
    <t>TQS0117A</t>
  </si>
  <si>
    <t>TQS0117B</t>
  </si>
  <si>
    <t>TQS0117C</t>
  </si>
  <si>
    <t>TQS0117D</t>
  </si>
  <si>
    <t>TQS0117E</t>
  </si>
  <si>
    <t>TQS0117F</t>
  </si>
  <si>
    <t>TQS0117G</t>
  </si>
  <si>
    <t>TQS0117H</t>
  </si>
  <si>
    <t>EB Reference</t>
  </si>
  <si>
    <t>system minutes per annum</t>
  </si>
  <si>
    <t>TQS0116I</t>
  </si>
  <si>
    <t>TQS0117I</t>
  </si>
  <si>
    <t>TQS0116J</t>
  </si>
  <si>
    <t>TQS0117J</t>
  </si>
  <si>
    <t>TQS0116K</t>
  </si>
  <si>
    <t>TQS0116L</t>
  </si>
  <si>
    <t>TQS0116M</t>
  </si>
  <si>
    <t>TQS0116N</t>
  </si>
  <si>
    <t>TQS0116O</t>
  </si>
  <si>
    <t>TQS0116P</t>
  </si>
  <si>
    <t>TQS0116Q</t>
  </si>
  <si>
    <t>TQS0116R</t>
  </si>
  <si>
    <t>TQS0116S</t>
  </si>
  <si>
    <t>TQS0116T</t>
  </si>
  <si>
    <t>TQS0117K</t>
  </si>
  <si>
    <t>TQS0117L</t>
  </si>
  <si>
    <t>TQS0117M</t>
  </si>
  <si>
    <t>TQS0117N</t>
  </si>
  <si>
    <t>TQS0117O</t>
  </si>
  <si>
    <t>TQS0117P</t>
  </si>
  <si>
    <t>TQS0117Q</t>
  </si>
  <si>
    <t>TQS0117R</t>
  </si>
  <si>
    <t>TQS0117S</t>
  </si>
  <si>
    <t>TQS0117T</t>
  </si>
  <si>
    <t>Number of events greater than</t>
  </si>
  <si>
    <t>threshold applied</t>
  </si>
  <si>
    <t>Audit</t>
  </si>
  <si>
    <t>Buildings and property expenditure</t>
  </si>
  <si>
    <t>Capex - as incurred</t>
  </si>
  <si>
    <t>RELATED PARTY CONTRACT EXPENDITURE
Prescribed Transmission Services</t>
  </si>
  <si>
    <t>The information provided in response to the annual information order is subject to the assurance requirements set out in section 6 of the Order.</t>
  </si>
  <si>
    <t>ASSURANCE REQUIREMENTS</t>
  </si>
  <si>
    <t>This worksheet provides a summary list of the relevant assurance standard for each table on each worksheet in this data submission workbook.</t>
  </si>
  <si>
    <t>Sub table</t>
  </si>
  <si>
    <t xml:space="preserve">Actual information </t>
  </si>
  <si>
    <t>Estimated information</t>
  </si>
  <si>
    <t>Assurance standard</t>
  </si>
  <si>
    <t xml:space="preserve">Column heading </t>
  </si>
  <si>
    <t>ASAE3000</t>
  </si>
  <si>
    <t>3.6.4 - ENERGY NOT SUPPLIED</t>
  </si>
  <si>
    <t>Voltage</t>
  </si>
  <si>
    <t>Circuit km added</t>
  </si>
  <si>
    <t>Pre rating</t>
  </si>
  <si>
    <t>Post rating</t>
  </si>
  <si>
    <t>Pre N-1 Emergency rating</t>
  </si>
  <si>
    <t>Post N-1 Emergency rating</t>
  </si>
  <si>
    <t>Line and project summary</t>
  </si>
  <si>
    <t xml:space="preserve">Tower/Poles (including structures and civil works) </t>
  </si>
  <si>
    <t>Tower/Poles  added</t>
  </si>
  <si>
    <t>Tower/Poles upgraded</t>
  </si>
  <si>
    <t>PTS expenditure</t>
  </si>
  <si>
    <t>Overhead/underground lines and cables added</t>
  </si>
  <si>
    <t>Plant and equipment installation (Labour) - PTS</t>
  </si>
  <si>
    <t>Hours</t>
  </si>
  <si>
    <t>Expenditure</t>
  </si>
  <si>
    <t>Year expenditure incurred</t>
  </si>
  <si>
    <t>Other plant expenditure</t>
  </si>
  <si>
    <t>RELATED PARTY CONTRACT EXPENDITURE PTS</t>
  </si>
  <si>
    <t>Related party margins</t>
  </si>
  <si>
    <t>Total</t>
  </si>
  <si>
    <t>All non-related party contracts</t>
  </si>
  <si>
    <t>Land and easement expenditure</t>
  </si>
  <si>
    <t>Land purchases</t>
  </si>
  <si>
    <t>Easements</t>
  </si>
  <si>
    <t>Not required</t>
  </si>
  <si>
    <t>ASA805</t>
  </si>
  <si>
    <t>ASRE2405</t>
  </si>
  <si>
    <t>Non-material projects</t>
  </si>
  <si>
    <t>Table disaggregation (if needed)</t>
  </si>
  <si>
    <t>3.6.4 - ENERY NOT SUPPLIED</t>
  </si>
  <si>
    <t>2.6.2 - ANNUAL DESCRIPTOR METRICS - IT &amp; COMMUNICATIONS</t>
  </si>
  <si>
    <t>2.12.1  INPUT TABLE</t>
  </si>
  <si>
    <t xml:space="preserve">Info Guideline 2.4 - Hist Capex by Asset Class </t>
  </si>
  <si>
    <t>2.4.2 - ACTUAL GROSS CAPITAL EXPENDITURE – AS INCURRED</t>
  </si>
  <si>
    <t>2.4.1 - ACTUAL GROSS CAPITAL EXPENDITURE – AS COMMISSIONED</t>
  </si>
  <si>
    <t>8.6 INDICATIVE ASSET BASE ROLL FORWARD</t>
  </si>
  <si>
    <t>8.6.1 - INDICATIVE ASSET BASE AS INCURRED</t>
  </si>
  <si>
    <t>8.6.2 - INDICATIVE ASSET BASE AS COMMISSIONED</t>
  </si>
  <si>
    <t>Info Guideline 8.5 - DISAGG Opex</t>
  </si>
  <si>
    <t>9.2.1 - RFS INCOME STATEMENT</t>
  </si>
  <si>
    <t>Info Guideline 9.2 - RFS Inc</t>
  </si>
  <si>
    <t>9.1.1 - DISAGG INCOME STATEMENT</t>
  </si>
  <si>
    <t>Info Guideline 9.1 - DISAGG Inc</t>
  </si>
  <si>
    <t>Info Guideline 7.6 - PTS Price Redn</t>
  </si>
  <si>
    <t xml:space="preserve">7.6.1 - PRICE REDUCTION/RECOVERY </t>
  </si>
  <si>
    <t>Info Guideline 7.7 - Inf Rel Part Trans</t>
  </si>
  <si>
    <t>7.7.1 - RELATED PARTY TRANSACTIONS</t>
  </si>
  <si>
    <t>NEW DATA 7.5 - LARGE PROJECTS</t>
  </si>
  <si>
    <t>7.5.1 - LARGE PROJECT OPERATING EXPENDITURE</t>
  </si>
  <si>
    <t>7.5.2 - LARGE PROJECT CAPITAL EXPENDITURE</t>
  </si>
  <si>
    <t>Financial performance information request 8.7 - PROFITABILITY TAX DATA</t>
  </si>
  <si>
    <t>8.7.1 - PROFITABILITY TAX DATA</t>
  </si>
  <si>
    <t>8.7.2 - PROFITABILITY MEASURES</t>
  </si>
  <si>
    <t>8.8 - REVENUE REQUIREMENTS</t>
  </si>
  <si>
    <t>8.8.1 - REVENUE REQUIREMENTS</t>
  </si>
  <si>
    <t>8.5.1 - DISAGG OPEX - OPERATIONS AND MAINTENANCE EXPENDITURE - AUDITED FINANCIAL STATEMENTS</t>
  </si>
  <si>
    <t>8.5.2 - DISAGG OPEX - OPERATIONS AND MAINTENANCE EXPENDITURE - REGULATORY ACCOUNTS</t>
  </si>
  <si>
    <t>#</t>
  </si>
  <si>
    <t>≥0</t>
  </si>
  <si>
    <t>NULL</t>
  </si>
  <si>
    <t>Asset Replacement</t>
  </si>
  <si>
    <t>YYYY</t>
  </si>
  <si>
    <t>voltage</t>
  </si>
  <si>
    <t>Towers/Poles added</t>
  </si>
  <si>
    <t>Towers/Poles Upgreaded</t>
  </si>
  <si>
    <t>Prescribed transmission Expenditure $real</t>
  </si>
  <si>
    <t>Overhead line/underground cable</t>
  </si>
  <si>
    <t>Pre N1 Emergency Rating</t>
  </si>
  <si>
    <t>Post N1 Emergency Rating</t>
  </si>
  <si>
    <t>Circuit added</t>
  </si>
  <si>
    <t>Line and cable added Expenditure</t>
  </si>
  <si>
    <t>Plant and equipment  installation hours</t>
  </si>
  <si>
    <t>Plant and equpipment expenditure</t>
  </si>
  <si>
    <t>Civil works expendiutre</t>
  </si>
  <si>
    <t>Other direct expenditure</t>
  </si>
  <si>
    <t>Year expenditure uncurred</t>
  </si>
  <si>
    <t>Related party total expenditure</t>
  </si>
  <si>
    <t>Non related party contract expenditure</t>
  </si>
  <si>
    <t>Land purchase</t>
  </si>
  <si>
    <t>Easement expenditure</t>
  </si>
  <si>
    <t>TNSP defined</t>
  </si>
  <si>
    <t>Free text - to align with previous years' submission where relevant</t>
  </si>
  <si>
    <r>
      <t xml:space="preserve">NULL </t>
    </r>
    <r>
      <rPr>
        <sz val="10"/>
        <color theme="1"/>
        <rFont val="Calibri"/>
        <family val="2"/>
        <scheme val="minor"/>
      </rPr>
      <t>(exc AST)</t>
    </r>
  </si>
  <si>
    <t>TNSP specified</t>
  </si>
  <si>
    <t>text
NULL valid</t>
  </si>
  <si>
    <t>Connection voltage</t>
  </si>
  <si>
    <t>under/over</t>
  </si>
  <si>
    <r>
      <t>NULL</t>
    </r>
    <r>
      <rPr>
        <sz val="10"/>
        <color theme="1"/>
        <rFont val="Calibri"/>
        <family val="2"/>
        <scheme val="minor"/>
      </rPr>
      <t xml:space="preserve"> if</t>
    </r>
  </si>
  <si>
    <t>Text</t>
  </si>
  <si>
    <t>categories specified must align with the categories used in the previous regulatory year, or an explanation for new categories provided.</t>
  </si>
  <si>
    <t>Free Text</t>
  </si>
  <si>
    <t>Zone</t>
  </si>
  <si>
    <t>Activity Metric</t>
  </si>
  <si>
    <t>Free text</t>
  </si>
  <si>
    <t>Non-rountine</t>
  </si>
  <si>
    <t>Category descriptors must align with categories in the PTRM for the relevant year and/or with previously submitted categories</t>
  </si>
  <si>
    <t>DD/MM/YYY</t>
  </si>
  <si>
    <t>(Year ended)
YYYY</t>
  </si>
  <si>
    <t>DC07 - Capital expenditure |capex by purpose</t>
  </si>
  <si>
    <t>DC03 - Network metrics | terrain</t>
  </si>
  <si>
    <t>Reg accounts</t>
  </si>
  <si>
    <t>Categories consistent with previous year's reporting where applicable</t>
  </si>
  <si>
    <t>consistent with previous year where applicable</t>
  </si>
  <si>
    <t>Asset Lives</t>
  </si>
  <si>
    <t>Power factor</t>
  </si>
  <si>
    <t>Circuit capacity</t>
  </si>
  <si>
    <t>STPIS Version</t>
  </si>
  <si>
    <t>Network Metrics</t>
  </si>
  <si>
    <t>≥0;≤1</t>
  </si>
  <si>
    <t>Regulatory accounts</t>
  </si>
  <si>
    <t>Prescribed tranmission services</t>
  </si>
  <si>
    <t>Category descriptors to be  consistent with previous year's reporting, where applicable</t>
  </si>
  <si>
    <t>Related parties</t>
  </si>
  <si>
    <t>Description of transaction</t>
  </si>
  <si>
    <t>Type of service</t>
  </si>
  <si>
    <t>Procurement process</t>
  </si>
  <si>
    <t>Categories to be consistent with previous year's reporting where applicable</t>
  </si>
  <si>
    <t>Text choice</t>
  </si>
  <si>
    <t>Planned - without</t>
  </si>
  <si>
    <t>Planned - with</t>
  </si>
  <si>
    <t>Unplanned - without</t>
  </si>
  <si>
    <t>Unpanned - with</t>
  </si>
  <si>
    <t>Unit of measure - eg $ or $real or $(year)</t>
  </si>
  <si>
    <t>Unit of measure</t>
  </si>
  <si>
    <t>CHECK SUM</t>
  </si>
  <si>
    <t>If more rows needed, insert above this row, as per worksheet 2.2</t>
  </si>
  <si>
    <t>NULL if</t>
  </si>
  <si>
    <t>≥0;≤100</t>
  </si>
  <si>
    <t>If more rows needed, copy this row and insert above</t>
  </si>
  <si>
    <t>Regulatory 
accounts (PTS) Direct</t>
  </si>
  <si>
    <t>Regulatory 
accounts (PTS) Indirect</t>
  </si>
  <si>
    <t>Annual Orders</t>
  </si>
  <si>
    <t>2.4 Hist Capex by Asset Class</t>
  </si>
  <si>
    <t>8.5 DISAGG Opex</t>
  </si>
  <si>
    <t>9.1 DISAGG Inc</t>
  </si>
  <si>
    <t>9.2 RFS Inc</t>
  </si>
  <si>
    <t>7.6 PTS Price Redn</t>
  </si>
  <si>
    <t>7.7 INF Rel Part Trans</t>
  </si>
  <si>
    <t>7.5 Large projects</t>
  </si>
  <si>
    <t>8.7 Profitability - tax data</t>
  </si>
  <si>
    <t>8.8 Revenue Requirements</t>
  </si>
  <si>
    <t>8.6 Indicative Asset Base Roll Forward</t>
  </si>
  <si>
    <t>time</t>
  </si>
  <si>
    <t>Prescribed</t>
  </si>
  <si>
    <t>Negotiated</t>
  </si>
  <si>
    <t>Unregulated</t>
  </si>
  <si>
    <r>
      <t xml:space="preserve">NULL </t>
    </r>
    <r>
      <rPr>
        <sz val="10"/>
        <color theme="1"/>
        <rFont val="Calibri"/>
        <family val="2"/>
        <scheme val="minor"/>
      </rPr>
      <t>(AST)</t>
    </r>
  </si>
  <si>
    <t xml:space="preserve">Calendar year </t>
  </si>
  <si>
    <t xml:space="preserve">CY </t>
  </si>
  <si>
    <t xml:space="preserve">Financial year </t>
  </si>
  <si>
    <t>FY</t>
  </si>
  <si>
    <t>If more rows needed, insert above this row</t>
  </si>
  <si>
    <t>N/A</t>
  </si>
  <si>
    <t>Submission type</t>
  </si>
  <si>
    <t>Annual Information Order</t>
  </si>
  <si>
    <t>Amended data 
Amendment Reason</t>
  </si>
  <si>
    <t>2.4.2 ACTUAL GROSS CAPITAL EXPENDITURE – AS INCURRED</t>
  </si>
  <si>
    <t>8.5.1 - DISAGG OPEX - OPERATIONS AND MAINTENANCE EXPENDITURE</t>
  </si>
  <si>
    <t>9.1.1 - INCOME STATEMENT</t>
  </si>
  <si>
    <t>8.8.1 - ADJUSTED ALLOWED REVENUE</t>
  </si>
  <si>
    <t>8.8.1 - REVENUE FROM PRESCRIBED SERVICES</t>
  </si>
  <si>
    <t>BU8.8.1 - DGETED REVENUE FROM CUSTOMERS</t>
  </si>
  <si>
    <t>8.8.1 - REVENUE RECOVERIES</t>
  </si>
  <si>
    <t>8.8.1 - REVENUE UNDERS / OVERS</t>
  </si>
  <si>
    <t>8.8.1 - REVENUE RECONCILIATION (T-2)</t>
  </si>
  <si>
    <t>&lt;ZONE 1&gt;</t>
  </si>
  <si>
    <t>TOPEX01</t>
  </si>
  <si>
    <t>Assurance requirements by table</t>
  </si>
  <si>
    <t xml:space="preserve">TEMPLATE DATE </t>
  </si>
  <si>
    <t xml:space="preserve"> December 2024</t>
  </si>
  <si>
    <t>3.4.2 - CONNECTION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</si>
</sst>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164" formatCode="_(* #,##0.00_);_(* \(#,##0.00\);_(* &quot;-&quot;??_);_(@_)"/>
    <numFmt numFmtId="165" formatCode="_(* #,##0_);_(* \(#,##0\);_(* &quot;-&quot;_);_(@_)"/>
    <numFmt numFmtId="166" formatCode="##\ ###\ ###\ ###\ ##0"/>
    <numFmt numFmtId="167" formatCode="0#\ ####\ ####"/>
    <numFmt numFmtId="168" formatCode="_-* #,##0_-;[Red]\(#,##0\)_-;_-* &quot;-&quot;??_-;_-@_-"/>
    <numFmt numFmtId="169" formatCode="_-* #,##0_-;\-* #,##0_-;_-* &quot;-&quot;??_-;_-@_-"/>
    <numFmt numFmtId="170" formatCode="#,##0.000_ ;[Red]\-#,##0.000\ "/>
    <numFmt numFmtId="171" formatCode="#,##0.000"/>
    <numFmt numFmtId="172" formatCode="0.0"/>
    <numFmt numFmtId="173" formatCode="_-* #,##0.000_-;[Red]\(#,##0.000\)_-;_-* &quot;-&quot;??_-;_-@_-"/>
    <numFmt numFmtId="174" formatCode="yyyy"/>
    <numFmt numFmtId="175" formatCode="_-* #,##0.0_-;[Red]\(#,##0.0\)_-;_-* &quot;-&quot;??_-;_-@_-"/>
    <numFmt numFmtId="176" formatCode="d/mm/yyyy;@"/>
    <numFmt numFmtId="177" formatCode="[$-409]h:mm:ss\ AM/PM;@"/>
    <numFmt numFmtId="178" formatCode="#,##0.00000"/>
    <numFmt numFmtId="179" formatCode="#,##0.0000"/>
    <numFmt numFmtId="180" formatCode="0000"/>
    <numFmt numFmtId="181" formatCode="dd/mm/yyyy"/>
  </numFmts>
  <fonts count="201">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10"/>
      <name val="Arial"/>
      <family val="2"/>
    </font>
    <font>
      <b/>
      <sz val="14"/>
      <name val="Arial"/>
      <family val="2"/>
    </font>
    <font>
      <sz val="12"/>
      <name val="Arial"/>
      <family val="2"/>
    </font>
    <font>
      <i/>
      <sz val="12"/>
      <name val="Arial"/>
      <family val="2"/>
    </font>
    <font>
      <sz val="11"/>
      <name val="Arial"/>
      <family val="2"/>
    </font>
    <font>
      <b/>
      <sz val="11"/>
      <name val="Arial"/>
      <family val="2"/>
    </font>
    <font>
      <b/>
      <sz val="12"/>
      <name val="Arial"/>
      <family val="2"/>
    </font>
    <font>
      <b/>
      <sz val="9"/>
      <name val="Arial"/>
      <family val="2"/>
    </font>
    <font>
      <b/>
      <sz val="16"/>
      <color theme="0"/>
      <name val="Arial"/>
      <family val="2"/>
    </font>
    <font>
      <b/>
      <sz val="20"/>
      <color theme="0"/>
      <name val="Arial"/>
      <family val="2"/>
    </font>
    <font>
      <sz val="11"/>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sz val="12"/>
      <name val="Calibri"/>
      <family val="2"/>
      <scheme val="minor"/>
    </font>
    <font>
      <sz val="12"/>
      <color rgb="FFFF0000"/>
      <name val="Arial"/>
      <family val="2"/>
    </font>
    <font>
      <b/>
      <sz val="18"/>
      <color theme="0"/>
      <name val="Arial"/>
      <family val="2"/>
    </font>
    <font>
      <b/>
      <sz val="24"/>
      <color theme="0"/>
      <name val="Arial"/>
      <family val="2"/>
    </font>
    <font>
      <sz val="11"/>
      <color theme="1"/>
      <name val="Arial"/>
      <family val="2"/>
    </font>
    <font>
      <b/>
      <sz val="14"/>
      <color theme="0"/>
      <name val="Arial"/>
      <family val="2"/>
    </font>
    <font>
      <b/>
      <sz val="11"/>
      <color theme="0"/>
      <name val="Arial"/>
      <family val="2"/>
    </font>
    <font>
      <sz val="14"/>
      <color theme="1"/>
      <name val="Arial"/>
      <family val="2"/>
    </font>
    <font>
      <sz val="14"/>
      <color theme="1"/>
      <name val="Calibri"/>
      <family val="2"/>
      <scheme val="minor"/>
    </font>
    <font>
      <b/>
      <sz val="10"/>
      <color theme="0"/>
      <name val="Arial"/>
      <family val="2"/>
    </font>
    <font>
      <sz val="12"/>
      <color theme="0"/>
      <name val="Arial"/>
      <family val="2"/>
    </font>
    <font>
      <b/>
      <sz val="12"/>
      <color theme="0"/>
      <name val="Arial"/>
      <family val="2"/>
    </font>
    <font>
      <b/>
      <sz val="11"/>
      <color theme="1"/>
      <name val="Arial"/>
      <family val="2"/>
    </font>
    <font>
      <b/>
      <sz val="11"/>
      <color rgb="FFFF0000"/>
      <name val="Arial"/>
      <family val="2"/>
    </font>
    <font>
      <b/>
      <sz val="16"/>
      <color indexed="9"/>
      <name val="Arial"/>
      <family val="2"/>
    </font>
    <font>
      <b/>
      <sz val="16"/>
      <color indexed="9"/>
      <name val="Calibri"/>
      <family val="2"/>
      <scheme val="minor"/>
    </font>
    <font>
      <b/>
      <sz val="16"/>
      <color theme="0"/>
      <name val="Calibri"/>
      <family val="2"/>
      <scheme val="minor"/>
    </font>
    <font>
      <b/>
      <sz val="14"/>
      <color theme="0"/>
      <name val="Calibri"/>
      <family val="2"/>
      <scheme val="minor"/>
    </font>
    <font>
      <sz val="11"/>
      <name val="Calibri"/>
      <family val="2"/>
      <scheme val="minor"/>
    </font>
    <font>
      <b/>
      <sz val="10"/>
      <color indexed="8"/>
      <name val="Arial"/>
      <family val="2"/>
    </font>
    <font>
      <sz val="10"/>
      <color theme="1"/>
      <name val="Arial"/>
      <family val="2"/>
    </font>
    <font>
      <b/>
      <sz val="11"/>
      <name val="Calibri"/>
      <family val="2"/>
      <scheme val="minor"/>
    </font>
    <font>
      <b/>
      <sz val="10"/>
      <color theme="1"/>
      <name val="Calibri"/>
      <family val="2"/>
      <scheme val="minor"/>
    </font>
    <font>
      <b/>
      <sz val="10"/>
      <name val="Arial"/>
      <family val="2"/>
    </font>
    <font>
      <b/>
      <sz val="14"/>
      <name val="Calibri"/>
      <family val="2"/>
      <scheme val="minor"/>
    </font>
    <font>
      <b/>
      <sz val="14"/>
      <color theme="1"/>
      <name val="Calibri"/>
      <family val="2"/>
      <scheme val="minor"/>
    </font>
    <font>
      <b/>
      <sz val="10"/>
      <color rgb="FFFF0000"/>
      <name val="Calibri"/>
      <family val="2"/>
      <scheme val="minor"/>
    </font>
    <font>
      <sz val="10"/>
      <name val="Calibri"/>
      <family val="2"/>
      <scheme val="minor"/>
    </font>
    <font>
      <i/>
      <sz val="11"/>
      <color theme="1"/>
      <name val="Calibri"/>
      <family val="2"/>
      <scheme val="minor"/>
    </font>
    <font>
      <b/>
      <sz val="10"/>
      <name val="Calibri"/>
      <family val="2"/>
      <scheme val="minor"/>
    </font>
    <font>
      <b/>
      <sz val="9"/>
      <name val="Calibri"/>
      <family val="2"/>
      <scheme val="minor"/>
    </font>
    <font>
      <b/>
      <sz val="12"/>
      <color theme="1"/>
      <name val="Calibri"/>
      <family val="2"/>
      <scheme val="minor"/>
    </font>
    <font>
      <sz val="9"/>
      <name val="Arial"/>
      <family val="2"/>
    </font>
    <font>
      <sz val="12"/>
      <color theme="1"/>
      <name val="Calibri"/>
      <family val="2"/>
      <scheme val="minor"/>
    </font>
    <font>
      <b/>
      <sz val="16"/>
      <color rgb="FFFFFFFF"/>
      <name val="Arial"/>
      <family val="2"/>
    </font>
    <font>
      <b/>
      <sz val="10"/>
      <color rgb="FFFF0000"/>
      <name val="Arial"/>
      <family val="2"/>
    </font>
    <font>
      <i/>
      <sz val="10"/>
      <name val="Arial"/>
      <family val="2"/>
    </font>
    <font>
      <b/>
      <i/>
      <sz val="11"/>
      <color theme="1"/>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u/>
      <sz val="11"/>
      <color theme="0"/>
      <name val="Calibri"/>
      <family val="2"/>
      <scheme val="minor"/>
    </font>
    <font>
      <b/>
      <sz val="36"/>
      <color theme="0"/>
      <name val="Calibri"/>
      <family val="2"/>
      <scheme val="minor"/>
    </font>
    <font>
      <sz val="11"/>
      <color theme="1" tint="0.34998626667073579"/>
      <name val="Calibri"/>
      <family val="2"/>
      <scheme val="minor"/>
    </font>
    <font>
      <b/>
      <sz val="11"/>
      <color theme="3" tint="0.39994506668294322"/>
      <name val="Calibri"/>
      <family val="2"/>
      <scheme val="minor"/>
    </font>
    <font>
      <sz val="22"/>
      <color theme="0"/>
      <name val="Calibri"/>
      <family val="2"/>
      <scheme val="minor"/>
    </font>
    <font>
      <sz val="26"/>
      <color theme="0"/>
      <name val="Calibri"/>
      <family val="2"/>
      <scheme val="minor"/>
    </font>
    <font>
      <sz val="22"/>
      <color theme="1"/>
      <name val="Calibri"/>
      <family val="2"/>
      <scheme val="minor"/>
    </font>
    <font>
      <i/>
      <sz val="11"/>
      <color theme="1"/>
      <name val="Arial"/>
      <family val="2"/>
    </font>
    <font>
      <sz val="26"/>
      <name val="Calibri"/>
      <family val="2"/>
      <scheme val="minor"/>
    </font>
    <font>
      <sz val="24"/>
      <color theme="0"/>
      <name val="Calibri"/>
      <family val="2"/>
      <scheme val="minor"/>
    </font>
    <font>
      <sz val="11"/>
      <color theme="1"/>
      <name val="Calibri"/>
      <family val="2"/>
    </font>
    <font>
      <sz val="10"/>
      <color rgb="FF000000"/>
      <name val="Arial"/>
      <family val="2"/>
    </font>
    <font>
      <sz val="26"/>
      <color rgb="FFFF0000"/>
      <name val="Calibri"/>
      <family val="2"/>
      <scheme val="minor"/>
    </font>
    <font>
      <b/>
      <sz val="11"/>
      <color theme="3" tint="0.39997558519241921"/>
      <name val="Calibri"/>
      <family val="2"/>
      <scheme val="minor"/>
    </font>
    <font>
      <sz val="10"/>
      <color theme="4"/>
      <name val="Arial"/>
      <family val="2"/>
    </font>
    <font>
      <b/>
      <sz val="11"/>
      <color theme="4"/>
      <name val="Arial"/>
      <family val="2"/>
    </font>
    <font>
      <b/>
      <i/>
      <sz val="10"/>
      <name val="Arial"/>
      <family val="2"/>
    </font>
    <font>
      <sz val="10"/>
      <color theme="0" tint="-0.499984740745262"/>
      <name val="Arial"/>
      <family val="2"/>
    </font>
    <font>
      <b/>
      <i/>
      <sz val="12"/>
      <name val="Arial"/>
      <family val="2"/>
    </font>
    <font>
      <b/>
      <sz val="11"/>
      <color theme="7"/>
      <name val="Arial"/>
      <family val="2"/>
    </font>
    <font>
      <sz val="11"/>
      <color theme="4" tint="-0.249977111117893"/>
      <name val="Calibri"/>
      <family val="2"/>
      <scheme val="minor"/>
    </font>
    <font>
      <b/>
      <sz val="9"/>
      <color rgb="FF000000"/>
      <name val="Tahoma"/>
      <family val="2"/>
    </font>
    <font>
      <sz val="9"/>
      <color rgb="FF000000"/>
      <name val="Tahoma"/>
      <family val="2"/>
    </font>
    <font>
      <sz val="16"/>
      <color rgb="FFFF0000"/>
      <name val="Arial"/>
      <family val="2"/>
    </font>
    <font>
      <sz val="14"/>
      <color rgb="FFFF0000"/>
      <name val="Arial"/>
      <family val="2"/>
    </font>
    <font>
      <sz val="10"/>
      <color theme="5" tint="-0.249977111117893"/>
      <name val="Arial"/>
      <family val="2"/>
    </font>
    <font>
      <sz val="11"/>
      <color theme="5" tint="-0.249977111117893"/>
      <name val="Arial"/>
      <family val="2"/>
    </font>
    <font>
      <sz val="11"/>
      <color rgb="FF000000"/>
      <name val="Arial"/>
      <family val="2"/>
    </font>
    <font>
      <sz val="10"/>
      <color rgb="FF808080"/>
      <name val="Arial"/>
      <family val="2"/>
    </font>
    <font>
      <b/>
      <sz val="8"/>
      <color theme="1"/>
      <name val="Calibri"/>
      <family val="2"/>
      <scheme val="minor"/>
    </font>
    <font>
      <sz val="9"/>
      <name val="Calibri"/>
      <family val="2"/>
      <scheme val="minor"/>
    </font>
    <font>
      <sz val="9"/>
      <color theme="1"/>
      <name val="Calibri"/>
      <family val="2"/>
      <scheme val="minor"/>
    </font>
    <font>
      <b/>
      <sz val="12"/>
      <name val="Calibri"/>
      <family val="2"/>
    </font>
    <font>
      <sz val="9"/>
      <color rgb="FF808080"/>
      <name val="Calibri"/>
      <family val="2"/>
      <scheme val="minor"/>
    </font>
    <font>
      <sz val="11"/>
      <name val="Calibri"/>
      <family val="2"/>
    </font>
    <font>
      <b/>
      <sz val="9"/>
      <color theme="1"/>
      <name val="Calibri"/>
      <family val="2"/>
      <scheme val="minor"/>
    </font>
    <font>
      <sz val="8"/>
      <name val="Calibri"/>
      <family val="2"/>
      <scheme val="minor"/>
    </font>
    <font>
      <sz val="14"/>
      <color theme="0"/>
      <name val="Calibri"/>
      <family val="2"/>
      <scheme val="minor"/>
    </font>
    <font>
      <sz val="11"/>
      <color rgb="FF000000"/>
      <name val="Calibri"/>
      <family val="2"/>
    </font>
    <font>
      <sz val="8"/>
      <name val="Arial"/>
      <family val="2"/>
    </font>
    <font>
      <b/>
      <sz val="18"/>
      <color theme="1"/>
      <name val="Calibri"/>
      <family val="2"/>
      <scheme val="minor"/>
    </font>
    <font>
      <b/>
      <sz val="11"/>
      <color indexed="9"/>
      <name val="Calibri"/>
      <family val="2"/>
      <scheme val="minor"/>
    </font>
    <font>
      <i/>
      <sz val="11"/>
      <name val="Calibri"/>
      <family val="2"/>
      <scheme val="minor"/>
    </font>
    <font>
      <b/>
      <sz val="11"/>
      <color theme="3"/>
      <name val="Calibri"/>
      <family val="2"/>
      <scheme val="minor"/>
    </font>
    <font>
      <b/>
      <sz val="10"/>
      <color theme="0"/>
      <name val="Calibri"/>
      <family val="2"/>
    </font>
    <font>
      <b/>
      <sz val="14"/>
      <color theme="3"/>
      <name val="Calibri"/>
      <family val="2"/>
      <scheme val="minor"/>
    </font>
    <font>
      <sz val="12"/>
      <color theme="1"/>
      <name val="Arial"/>
      <family val="2"/>
    </font>
    <font>
      <sz val="20"/>
      <name val="Calibri"/>
      <family val="2"/>
      <scheme val="minor"/>
    </font>
    <font>
      <sz val="20"/>
      <color theme="1"/>
      <name val="Calibri"/>
      <family val="2"/>
      <scheme val="minor"/>
    </font>
    <font>
      <b/>
      <sz val="28"/>
      <color theme="1"/>
      <name val="Calibri"/>
      <family val="2"/>
    </font>
    <font>
      <sz val="20"/>
      <name val="Calibri"/>
      <family val="2"/>
    </font>
    <font>
      <b/>
      <sz val="12"/>
      <color theme="3"/>
      <name val="Calibri"/>
      <family val="2"/>
      <scheme val="minor"/>
    </font>
    <font>
      <sz val="11"/>
      <color theme="0" tint="-0.249977111117893"/>
      <name val="Calibri"/>
      <family val="2"/>
      <scheme val="minor"/>
    </font>
    <font>
      <sz val="18"/>
      <color theme="0" tint="-0.249977111117893"/>
      <name val="Calibri"/>
      <family val="2"/>
      <scheme val="minor"/>
    </font>
    <font>
      <u/>
      <sz val="11"/>
      <color theme="0" tint="-0.249977111117893"/>
      <name val="Calibri"/>
      <family val="2"/>
      <scheme val="minor"/>
    </font>
    <font>
      <b/>
      <i/>
      <sz val="12"/>
      <color theme="1"/>
      <name val="Calibri"/>
      <family val="2"/>
      <scheme val="minor"/>
    </font>
    <font>
      <u/>
      <sz val="12"/>
      <color theme="0" tint="-0.249977111117893"/>
      <name val="Calibri"/>
      <family val="2"/>
      <scheme val="minor"/>
    </font>
    <font>
      <u/>
      <sz val="12"/>
      <color theme="0"/>
      <name val="Calibri"/>
      <family val="2"/>
      <scheme val="minor"/>
    </font>
    <font>
      <sz val="18"/>
      <name val="Calibri"/>
      <family val="2"/>
      <scheme val="minor"/>
    </font>
    <font>
      <sz val="12"/>
      <color theme="0" tint="-0.34998626667073579"/>
      <name val="Calibri"/>
      <family val="2"/>
      <scheme val="minor"/>
    </font>
    <font>
      <b/>
      <sz val="12"/>
      <color theme="0" tint="-0.34998626667073579"/>
      <name val="Calibri"/>
      <family val="2"/>
      <scheme val="minor"/>
    </font>
    <font>
      <b/>
      <sz val="14"/>
      <color theme="3" tint="0.59996337778862885"/>
      <name val="Calibri"/>
      <family val="2"/>
      <scheme val="minor"/>
    </font>
    <font>
      <sz val="12"/>
      <color theme="0" tint="-0.499984740745262"/>
      <name val="Arial"/>
      <family val="2"/>
    </font>
    <font>
      <b/>
      <sz val="12"/>
      <color theme="1" tint="0.14999847407452621"/>
      <name val="Arial"/>
      <family val="2"/>
    </font>
    <font>
      <b/>
      <sz val="12"/>
      <color theme="1"/>
      <name val="Arial"/>
      <family val="2"/>
    </font>
    <font>
      <sz val="12"/>
      <color theme="4" tint="0.59999389629810485"/>
      <name val="Arial"/>
      <family val="2"/>
    </font>
    <font>
      <sz val="12"/>
      <color theme="5" tint="-0.249977111117893"/>
      <name val="Arial"/>
      <family val="2"/>
    </font>
    <font>
      <sz val="12"/>
      <color theme="4" tint="-0.499984740745262"/>
      <name val="Arial"/>
      <family val="2"/>
    </font>
    <font>
      <b/>
      <sz val="12"/>
      <color rgb="FF000000"/>
      <name val="Arial"/>
      <family val="2"/>
    </font>
    <font>
      <sz val="12"/>
      <color rgb="FF000000"/>
      <name val="Arial"/>
      <family val="2"/>
    </font>
    <font>
      <sz val="12"/>
      <color theme="1"/>
      <name val="Calibri"/>
      <family val="2"/>
    </font>
    <font>
      <sz val="12"/>
      <color rgb="FFFF0000"/>
      <name val="Calibri"/>
      <family val="2"/>
      <scheme val="minor"/>
    </font>
    <font>
      <i/>
      <sz val="12"/>
      <color theme="4" tint="-0.249977111117893"/>
      <name val="Arial"/>
      <family val="2"/>
    </font>
    <font>
      <sz val="12"/>
      <color theme="4" tint="-0.249977111117893"/>
      <name val="Arial"/>
      <family val="2"/>
    </font>
    <font>
      <i/>
      <sz val="12"/>
      <color theme="0" tint="-0.499984740745262"/>
      <name val="Arial"/>
      <family val="2"/>
    </font>
    <font>
      <i/>
      <u/>
      <sz val="12"/>
      <color theme="0" tint="-0.499984740745262"/>
      <name val="Arial"/>
      <family val="2"/>
    </font>
    <font>
      <i/>
      <sz val="12"/>
      <color theme="4" tint="-0.499984740745262"/>
      <name val="Arial"/>
      <family val="2"/>
    </font>
    <font>
      <i/>
      <sz val="12"/>
      <color theme="1"/>
      <name val="Arial"/>
      <family val="2"/>
    </font>
    <font>
      <b/>
      <sz val="12"/>
      <color theme="0" tint="-0.499984740745262"/>
      <name val="Arial"/>
      <family val="2"/>
    </font>
    <font>
      <b/>
      <sz val="12"/>
      <color rgb="FF808080"/>
      <name val="Arial"/>
      <family val="2"/>
    </font>
    <font>
      <sz val="12"/>
      <color rgb="FF808080"/>
      <name val="Arial"/>
      <family val="2"/>
    </font>
    <font>
      <sz val="10"/>
      <color rgb="FF00B050"/>
      <name val="Calibri"/>
      <family val="2"/>
      <scheme val="minor"/>
    </font>
    <font>
      <sz val="11"/>
      <color theme="0" tint="-0.34998626667073579"/>
      <name val="Calibri"/>
      <family val="2"/>
      <scheme val="minor"/>
    </font>
    <font>
      <b/>
      <sz val="11"/>
      <color theme="0" tint="-0.34998626667073579"/>
      <name val="Calibri"/>
      <family val="2"/>
      <scheme val="minor"/>
    </font>
    <font>
      <b/>
      <sz val="12"/>
      <color rgb="FFFFFFFF"/>
      <name val="Calibri"/>
      <family val="2"/>
      <scheme val="minor"/>
    </font>
    <font>
      <b/>
      <sz val="14"/>
      <color rgb="FFFFFFFF"/>
      <name val="Calibri"/>
      <family val="2"/>
      <scheme val="minor"/>
    </font>
    <font>
      <sz val="10"/>
      <name val="Palatino"/>
    </font>
    <font>
      <b/>
      <i/>
      <sz val="10"/>
      <color theme="1"/>
      <name val="Calibri"/>
      <family val="2"/>
      <scheme val="minor"/>
    </font>
    <font>
      <sz val="10"/>
      <color rgb="FFFF66FF"/>
      <name val="Calibri"/>
      <family val="2"/>
      <scheme val="minor"/>
    </font>
    <font>
      <b/>
      <sz val="10"/>
      <color theme="0"/>
      <name val="Calibri"/>
      <family val="2"/>
      <scheme val="minor"/>
    </font>
    <font>
      <sz val="10"/>
      <color rgb="FF3333FF"/>
      <name val="Calibri"/>
      <family val="2"/>
      <scheme val="minor"/>
    </font>
    <font>
      <b/>
      <sz val="14"/>
      <color indexed="9"/>
      <name val="Calibri"/>
      <family val="2"/>
      <scheme val="minor"/>
    </font>
    <font>
      <sz val="11"/>
      <color rgb="FF3333FF"/>
      <name val="Calibri"/>
      <family val="2"/>
      <scheme val="minor"/>
    </font>
    <font>
      <b/>
      <sz val="10"/>
      <color indexed="9"/>
      <name val="Calibri"/>
      <family val="2"/>
      <scheme val="minor"/>
    </font>
    <font>
      <sz val="10"/>
      <color indexed="9"/>
      <name val="Calibri"/>
      <family val="2"/>
      <scheme val="minor"/>
    </font>
    <font>
      <b/>
      <sz val="11"/>
      <color theme="0"/>
      <name val="Calbri"/>
    </font>
    <font>
      <i/>
      <sz val="10"/>
      <color indexed="8"/>
      <name val="Calibri"/>
      <family val="2"/>
      <scheme val="minor"/>
    </font>
    <font>
      <b/>
      <sz val="10"/>
      <color indexed="8"/>
      <name val="Calibri"/>
      <family val="2"/>
      <scheme val="minor"/>
    </font>
    <font>
      <sz val="10"/>
      <color indexed="8"/>
      <name val="Calibri"/>
      <family val="2"/>
      <scheme val="minor"/>
    </font>
    <font>
      <sz val="8"/>
      <color theme="1"/>
      <name val="Calibri"/>
      <family val="2"/>
      <scheme val="minor"/>
    </font>
    <font>
      <i/>
      <sz val="10"/>
      <name val="Calibri"/>
      <family val="2"/>
      <scheme val="minor"/>
    </font>
    <font>
      <b/>
      <sz val="10"/>
      <color theme="3" tint="0.59996337778862885"/>
      <name val="Calibri"/>
      <family val="2"/>
      <scheme val="minor"/>
    </font>
    <font>
      <b/>
      <sz val="12"/>
      <color indexed="8"/>
      <name val="Calibri"/>
      <family val="2"/>
    </font>
    <font>
      <i/>
      <sz val="10"/>
      <color theme="1"/>
      <name val="Calibri"/>
      <family val="2"/>
      <scheme val="minor"/>
    </font>
    <font>
      <b/>
      <sz val="10"/>
      <color rgb="FF000000"/>
      <name val="Calibri"/>
      <family val="2"/>
      <scheme val="minor"/>
    </font>
    <font>
      <sz val="14"/>
      <color indexed="9"/>
      <name val="Calibri"/>
      <family val="2"/>
      <scheme val="minor"/>
    </font>
    <font>
      <b/>
      <sz val="14"/>
      <color theme="0" tint="-0.249977111117893"/>
      <name val="Calibri"/>
      <family val="2"/>
      <scheme val="minor"/>
    </font>
    <font>
      <u/>
      <sz val="14"/>
      <color theme="0"/>
      <name val="Calibri"/>
      <family val="2"/>
      <scheme val="minor"/>
    </font>
    <font>
      <b/>
      <sz val="11"/>
      <color rgb="FFFF0000"/>
      <name val="Calibri"/>
      <family val="2"/>
      <scheme val="minor"/>
    </font>
    <font>
      <sz val="10"/>
      <color rgb="FF000000"/>
      <name val="Calibri"/>
      <family val="2"/>
      <scheme val="minor"/>
    </font>
    <font>
      <b/>
      <sz val="11"/>
      <color rgb="FFFFFFFF"/>
      <name val="Calibri"/>
      <family val="2"/>
      <scheme val="minor"/>
    </font>
    <font>
      <sz val="11"/>
      <color rgb="FFFF66FF"/>
      <name val="Calibri"/>
      <family val="2"/>
      <scheme val="minor"/>
    </font>
    <font>
      <b/>
      <i/>
      <sz val="10"/>
      <name val="Calibri"/>
      <family val="2"/>
      <scheme val="minor"/>
    </font>
    <font>
      <sz val="10"/>
      <color theme="0" tint="-0.249977111117893"/>
      <name val="Calibri"/>
      <family val="2"/>
      <scheme val="minor"/>
    </font>
    <font>
      <sz val="10"/>
      <color theme="0" tint="-0.34998626667073579"/>
      <name val="Calibri"/>
      <family val="2"/>
      <scheme val="minor"/>
    </font>
    <font>
      <b/>
      <sz val="11"/>
      <color indexed="8"/>
      <name val="Calibri"/>
      <family val="2"/>
    </font>
    <font>
      <sz val="10"/>
      <color rgb="FF000000"/>
      <name val="Calibri"/>
      <family val="2"/>
    </font>
    <font>
      <b/>
      <sz val="10"/>
      <color theme="0" tint="-0.34998626667073579"/>
      <name val="Calibri"/>
      <family val="2"/>
      <scheme val="minor"/>
    </font>
    <font>
      <b/>
      <sz val="20"/>
      <color theme="0"/>
      <name val="Calibri"/>
      <family val="2"/>
      <scheme val="minor"/>
    </font>
    <font>
      <sz val="12"/>
      <color rgb="FF000080"/>
      <name val="Calibri"/>
      <family val="2"/>
      <scheme val="minor"/>
    </font>
    <font>
      <sz val="12"/>
      <color rgb="FFFFFFFF"/>
      <name val="Calibri"/>
      <family val="2"/>
      <scheme val="minor"/>
    </font>
    <font>
      <b/>
      <sz val="16"/>
      <name val="Calibri"/>
      <family val="2"/>
      <scheme val="minor"/>
    </font>
    <font>
      <u/>
      <sz val="10"/>
      <color theme="0" tint="-0.249977111117893"/>
      <name val="Calibri"/>
      <family val="2"/>
      <scheme val="minor"/>
    </font>
    <font>
      <b/>
      <sz val="9"/>
      <color rgb="FFFF0000"/>
      <name val="Arial"/>
      <family val="2"/>
    </font>
    <font>
      <b/>
      <sz val="9"/>
      <color rgb="FFFF0000"/>
      <name val="Calibri"/>
      <family val="2"/>
      <scheme val="minor"/>
    </font>
    <font>
      <sz val="11"/>
      <color rgb="FF00B0F0"/>
      <name val="Calibri"/>
      <family val="2"/>
      <scheme val="minor"/>
    </font>
    <font>
      <sz val="10"/>
      <color rgb="FF00B0F0"/>
      <name val="Calibri"/>
      <family val="2"/>
      <scheme val="minor"/>
    </font>
    <font>
      <sz val="10"/>
      <color theme="1"/>
      <name val="Calibri"/>
      <family val="2"/>
    </font>
    <font>
      <strike/>
      <sz val="10"/>
      <color theme="1"/>
      <name val="Calibri"/>
      <family val="2"/>
      <scheme val="minor"/>
    </font>
    <font>
      <sz val="8"/>
      <name val="Calibri Light"/>
      <family val="2"/>
    </font>
    <font>
      <sz val="7"/>
      <color theme="1"/>
      <name val="Calibri"/>
      <family val="2"/>
      <scheme val="minor"/>
    </font>
    <font>
      <b/>
      <sz val="9"/>
      <color theme="1"/>
      <name val="Arial"/>
      <family val="2"/>
    </font>
    <font>
      <sz val="10"/>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u/>
      <sz val="11"/>
      <color theme="10"/>
      <name val="Calibri"/>
      <family val="2"/>
      <scheme val="minor"/>
    </font>
    <font>
      <sz val="8"/>
      <color theme="0" tint="-0.499984740745262"/>
      <name val="Calibri"/>
      <family val="2"/>
      <scheme val="minor"/>
    </font>
    <font>
      <b/>
      <sz val="11"/>
      <name val="Calibri"/>
      <family val="2"/>
    </font>
  </fonts>
  <fills count="8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rgb="FF31869B"/>
        <bgColor rgb="FF000000"/>
      </patternFill>
    </fill>
    <fill>
      <patternFill patternType="solid">
        <fgColor theme="0" tint="-0.49998474074526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indexed="8"/>
        <bgColor indexed="64"/>
      </patternFill>
    </fill>
    <fill>
      <patternFill patternType="solid">
        <fgColor rgb="FFFFFFCC"/>
        <bgColor rgb="FFFFFFCC"/>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FFCC"/>
        <bgColor rgb="FF000000"/>
      </patternFill>
    </fill>
    <fill>
      <patternFill patternType="solid">
        <fgColor theme="6" tint="0.59999389629810485"/>
        <bgColor indexed="64"/>
      </patternFill>
    </fill>
    <fill>
      <patternFill patternType="solid">
        <fgColor rgb="FF000000"/>
        <bgColor rgb="FF000000"/>
      </patternFill>
    </fill>
    <fill>
      <patternFill patternType="solid">
        <fgColor rgb="FF808080"/>
        <bgColor rgb="FF000000"/>
      </patternFill>
    </fill>
    <fill>
      <patternFill patternType="solid">
        <fgColor rgb="FFFFFFFF"/>
        <bgColor rgb="FF000000"/>
      </patternFill>
    </fill>
    <fill>
      <patternFill patternType="solid">
        <fgColor indexed="9"/>
        <bgColor indexed="64"/>
      </patternFill>
    </fill>
    <fill>
      <patternFill patternType="solid">
        <fgColor indexed="26"/>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3"/>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theme="4" tint="0.79998168889431442"/>
      </patternFill>
    </fill>
    <fill>
      <patternFill patternType="solid">
        <fgColor theme="6" tint="0.39997558519241921"/>
        <bgColor theme="4" tint="0.79998168889431442"/>
      </patternFill>
    </fill>
    <fill>
      <patternFill patternType="solid">
        <fgColor rgb="FFFFCCCC"/>
        <bgColor indexed="64"/>
      </patternFill>
    </fill>
    <fill>
      <patternFill patternType="gray125">
        <fgColor theme="3" tint="0.39991454817346722"/>
        <bgColor rgb="FFFFFFCC"/>
      </patternFill>
    </fill>
    <fill>
      <patternFill patternType="solid">
        <fgColor rgb="FFBFBFBF"/>
        <bgColor rgb="FF000000"/>
      </patternFill>
    </fill>
    <fill>
      <patternFill patternType="solid">
        <fgColor rgb="FFEEECE1"/>
        <bgColor rgb="FF000000"/>
      </patternFill>
    </fill>
    <fill>
      <patternFill patternType="solid">
        <fgColor theme="6" tint="0.59996337778862885"/>
        <bgColor indexed="64"/>
      </patternFill>
    </fill>
    <fill>
      <patternFill patternType="solid">
        <fgColor theme="5" tint="-0.249977111117893"/>
        <bgColor indexed="64"/>
      </patternFill>
    </fill>
    <fill>
      <patternFill patternType="solid">
        <fgColor theme="6"/>
        <bgColor indexed="64"/>
      </patternFill>
    </fill>
    <fill>
      <patternFill patternType="solid">
        <fgColor theme="0" tint="-0.14999847407452621"/>
        <bgColor rgb="FF000000"/>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2" tint="-0.249977111117893"/>
        <bgColor indexed="64"/>
      </patternFill>
    </fill>
    <fill>
      <patternFill patternType="solid">
        <fgColor rgb="FFCCCCFF"/>
        <bgColor indexed="64"/>
      </patternFill>
    </fill>
    <fill>
      <patternFill patternType="solid">
        <fgColor theme="2" tint="-0.749992370372631"/>
        <bgColor indexed="64"/>
      </patternFill>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theme="4" tint="0.79998168889431442"/>
        <bgColor indexed="64"/>
      </patternFill>
    </fill>
    <fill>
      <patternFill patternType="solid">
        <fgColor rgb="FFFABF8F"/>
        <bgColor rgb="FF000000"/>
      </patternFill>
    </fill>
    <fill>
      <patternFill patternType="solid">
        <fgColor theme="9" tint="0.39997558519241921"/>
        <bgColor rgb="FF000000"/>
      </patternFill>
    </fill>
    <fill>
      <patternFill patternType="solid">
        <fgColor rgb="FFB8CCE4"/>
        <bgColor rgb="FF000000"/>
      </patternFill>
    </fill>
    <fill>
      <patternFill patternType="solid">
        <fgColor rgb="FFC3C1C1"/>
        <bgColor indexed="64"/>
      </patternFill>
    </fill>
    <fill>
      <patternFill patternType="solid">
        <fgColor rgb="FF25C6FF"/>
        <bgColor indexed="64"/>
      </patternFill>
    </fill>
    <fill>
      <patternFill patternType="gray125">
        <fgColor theme="3"/>
        <bgColor rgb="FFFFFFCC"/>
      </patternFill>
    </fill>
    <fill>
      <patternFill patternType="gray125">
        <fgColor theme="3"/>
        <bgColor rgb="FFFFCCCC"/>
      </patternFill>
    </fill>
    <fill>
      <patternFill patternType="gray125">
        <fgColor theme="3" tint="0.39991454817346722"/>
        <bgColor rgb="FFFFCCCC"/>
      </patternFill>
    </fill>
    <fill>
      <patternFill patternType="solid">
        <fgColor rgb="FF303F51"/>
        <bgColor indexed="64"/>
      </patternFill>
    </fill>
    <fill>
      <patternFill patternType="solid">
        <fgColor rgb="FFF2F2F2"/>
        <bgColor indexed="64"/>
      </patternFill>
    </fill>
    <fill>
      <patternFill patternType="solid">
        <fgColor theme="0"/>
        <bgColor rgb="FFFFFFCC"/>
      </patternFill>
    </fill>
    <fill>
      <patternFill patternType="solid">
        <fgColor theme="3" tint="-0.24994659260841701"/>
        <bgColor indexed="64"/>
      </patternFill>
    </fill>
    <fill>
      <patternFill patternType="solid">
        <fgColor rgb="FFE8DFD8"/>
        <bgColor indexed="64"/>
      </patternFill>
    </fill>
    <fill>
      <patternFill patternType="solid">
        <fgColor theme="3" tint="0.39997558519241921"/>
        <bgColor indexed="64"/>
      </patternFill>
    </fill>
    <fill>
      <patternFill patternType="solid">
        <fgColor theme="8" tint="0.39997558519241921"/>
        <bgColor rgb="FF000000"/>
      </patternFill>
    </fill>
    <fill>
      <patternFill patternType="gray125">
        <fgColor theme="4" tint="0.39991454817346722"/>
        <bgColor rgb="FFFFFFCC"/>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59996337778862885"/>
        <bgColor indexed="64"/>
      </patternFill>
    </fill>
    <fill>
      <patternFill patternType="solid">
        <fgColor theme="0"/>
        <bgColor rgb="FF000000"/>
      </patternFill>
    </fill>
    <fill>
      <patternFill patternType="solid">
        <fgColor theme="3" tint="0.79998168889431442"/>
        <bgColor indexed="64"/>
      </patternFill>
    </fill>
    <fill>
      <patternFill patternType="solid">
        <fgColor rgb="FFE2EFDA"/>
        <bgColor indexed="64"/>
      </patternFill>
    </fill>
    <fill>
      <patternFill patternType="solid">
        <fgColor rgb="FF00B050"/>
        <bgColor indexed="64"/>
      </patternFill>
    </fill>
    <fill>
      <patternFill patternType="solid">
        <fgColor rgb="FFDE98CA"/>
        <bgColor indexed="64"/>
      </patternFill>
    </fill>
    <fill>
      <patternFill patternType="solid">
        <fgColor rgb="FFB6B2FF"/>
        <bgColor rgb="FF000000"/>
      </patternFill>
    </fill>
    <fill>
      <patternFill patternType="solid">
        <fgColor rgb="FFB6B2FF"/>
        <bgColor indexed="64"/>
      </patternFill>
    </fill>
    <fill>
      <patternFill patternType="solid">
        <fgColor theme="5" tint="0.39997558519241921"/>
        <bgColor indexed="64"/>
      </patternFill>
    </fill>
    <fill>
      <patternFill patternType="solid">
        <fgColor rgb="FFE2EEE9"/>
        <bgColor indexed="64"/>
      </patternFill>
    </fill>
    <fill>
      <patternFill patternType="solid">
        <fgColor rgb="FFDF81C0"/>
        <bgColor indexed="64"/>
      </patternFill>
    </fill>
    <fill>
      <patternFill patternType="solid">
        <fgColor theme="0" tint="-4.9989318521683403E-2"/>
        <bgColor rgb="FF000000"/>
      </patternFill>
    </fill>
  </fills>
  <borders count="427">
    <border>
      <left/>
      <right/>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auto="1"/>
      </top>
      <bottom style="medium">
        <color auto="1"/>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auto="1"/>
      </left>
      <right/>
      <top/>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auto="1"/>
      </left>
      <right/>
      <top style="medium">
        <color indexed="64"/>
      </top>
      <bottom style="thin">
        <color theme="0" tint="-0.34998626667073579"/>
      </bottom>
      <diagonal/>
    </border>
    <border>
      <left/>
      <right style="medium">
        <color auto="1"/>
      </right>
      <top style="medium">
        <color auto="1"/>
      </top>
      <bottom style="thin">
        <color theme="0" tint="-0.34998626667073579"/>
      </bottom>
      <diagonal/>
    </border>
    <border>
      <left style="thin">
        <color indexed="64"/>
      </left>
      <right/>
      <top/>
      <bottom style="thin">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theme="0" tint="-0.24994659260841701"/>
      </bottom>
      <diagonal/>
    </border>
    <border>
      <left/>
      <right/>
      <top style="medium">
        <color indexed="64"/>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right/>
      <top style="thin">
        <color theme="0" tint="-0.24994659260841701"/>
      </top>
      <bottom style="medium">
        <color indexed="64"/>
      </bottom>
      <diagonal/>
    </border>
    <border>
      <left/>
      <right/>
      <top/>
      <bottom style="thin">
        <color theme="0" tint="-0.24994659260841701"/>
      </bottom>
      <diagonal/>
    </border>
    <border>
      <left style="medium">
        <color auto="1"/>
      </left>
      <right/>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auto="1"/>
      </left>
      <right style="medium">
        <color indexed="64"/>
      </right>
      <top style="thin">
        <color theme="0" tint="-0.24994659260841701"/>
      </top>
      <bottom/>
      <diagonal/>
    </border>
    <border>
      <left style="medium">
        <color auto="1"/>
      </left>
      <right/>
      <top style="medium">
        <color auto="1"/>
      </top>
      <bottom style="thin">
        <color theme="0"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auto="1"/>
      </top>
      <bottom/>
      <diagonal/>
    </border>
    <border>
      <left/>
      <right style="medium">
        <color indexed="64"/>
      </right>
      <top style="thin">
        <color auto="1"/>
      </top>
      <bottom/>
      <diagonal/>
    </border>
    <border>
      <left/>
      <right style="thin">
        <color indexed="64"/>
      </right>
      <top style="thin">
        <color indexed="64"/>
      </top>
      <bottom/>
      <diagonal/>
    </border>
    <border>
      <left style="medium">
        <color auto="1"/>
      </left>
      <right/>
      <top style="thin">
        <color indexed="64"/>
      </top>
      <bottom style="thin">
        <color indexed="64"/>
      </bottom>
      <diagonal/>
    </border>
    <border>
      <left/>
      <right style="medium">
        <color indexed="64"/>
      </right>
      <top style="thin">
        <color auto="1"/>
      </top>
      <bottom style="thin">
        <color auto="1"/>
      </bottom>
      <diagonal/>
    </border>
    <border>
      <left style="medium">
        <color auto="1"/>
      </left>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medium">
        <color auto="1"/>
      </bottom>
      <diagonal/>
    </border>
    <border>
      <left style="medium">
        <color indexed="64"/>
      </left>
      <right style="thin">
        <color indexed="64"/>
      </right>
      <top style="medium">
        <color indexed="64"/>
      </top>
      <bottom style="thin">
        <color theme="0" tint="-0.34998626667073579"/>
      </bottom>
      <diagonal/>
    </border>
    <border>
      <left style="thin">
        <color indexed="64"/>
      </left>
      <right/>
      <top style="thin">
        <color indexed="64"/>
      </top>
      <bottom/>
      <diagonal/>
    </border>
    <border>
      <left/>
      <right style="medium">
        <color indexed="64"/>
      </right>
      <top style="medium">
        <color indexed="64"/>
      </top>
      <bottom style="thin">
        <color theme="0" tint="-0.24994659260841701"/>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right style="medium">
        <color indexed="64"/>
      </right>
      <top style="thin">
        <color theme="0" tint="-0.24994659260841701"/>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auto="1"/>
      </right>
      <top style="thin">
        <color theme="0" tint="-0.34998626667073579"/>
      </top>
      <bottom style="thin">
        <color theme="0" tint="-0.34998626667073579"/>
      </bottom>
      <diagonal/>
    </border>
    <border>
      <left style="thin">
        <color theme="0" tint="-0.24994659260841701"/>
      </left>
      <right/>
      <top style="thin">
        <color theme="0" tint="-0.24994659260841701"/>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rgb="FFA6A6A6"/>
      </bottom>
      <diagonal/>
    </border>
    <border>
      <left/>
      <right style="thin">
        <color indexed="64"/>
      </right>
      <top style="thin">
        <color indexed="64"/>
      </top>
      <bottom style="thin">
        <color indexed="64"/>
      </bottom>
      <diagonal/>
    </border>
    <border>
      <left style="medium">
        <color indexed="64"/>
      </left>
      <right/>
      <top style="thin">
        <color theme="0" tint="-0.34998626667073579"/>
      </top>
      <bottom/>
      <diagonal/>
    </border>
    <border>
      <left style="medium">
        <color auto="1"/>
      </left>
      <right style="medium">
        <color indexed="64"/>
      </right>
      <top/>
      <bottom style="thin">
        <color indexed="64"/>
      </bottom>
      <diagonal/>
    </border>
    <border>
      <left style="medium">
        <color indexed="64"/>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auto="1"/>
      </left>
      <right style="medium">
        <color auto="1"/>
      </right>
      <top style="thin">
        <color auto="1"/>
      </top>
      <bottom style="thin">
        <color auto="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medium">
        <color auto="1"/>
      </right>
      <top style="thin">
        <color auto="1"/>
      </top>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auto="1"/>
      </left>
      <right style="medium">
        <color indexed="64"/>
      </right>
      <top/>
      <bottom style="medium">
        <color indexed="64"/>
      </bottom>
      <diagonal/>
    </border>
    <border>
      <left style="medium">
        <color auto="1"/>
      </left>
      <right style="thin">
        <color theme="0" tint="-0.24994659260841701"/>
      </right>
      <top style="medium">
        <color auto="1"/>
      </top>
      <bottom style="thin">
        <color auto="1"/>
      </bottom>
      <diagonal/>
    </border>
    <border>
      <left style="medium">
        <color auto="1"/>
      </left>
      <right style="thin">
        <color theme="0" tint="-0.24994659260841701"/>
      </right>
      <top/>
      <bottom style="thin">
        <color indexed="64"/>
      </bottom>
      <diagonal/>
    </border>
    <border>
      <left style="medium">
        <color auto="1"/>
      </left>
      <right style="thin">
        <color theme="0" tint="-0.24994659260841701"/>
      </right>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thin">
        <color theme="0" tint="-0.24994659260841701"/>
      </right>
      <top style="medium">
        <color indexed="64"/>
      </top>
      <bottom/>
      <diagonal/>
    </border>
    <border>
      <left/>
      <right/>
      <top style="thin">
        <color indexed="64"/>
      </top>
      <bottom style="thin">
        <color indexed="64"/>
      </bottom>
      <diagonal/>
    </border>
    <border>
      <left style="thin">
        <color theme="0" tint="-0.24994659260841701"/>
      </left>
      <right style="thin">
        <color indexed="64"/>
      </right>
      <top style="thin">
        <color auto="1"/>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auto="1"/>
      </left>
      <right style="medium">
        <color indexed="64"/>
      </right>
      <top/>
      <bottom style="thin">
        <color theme="0" tint="-0.24994659260841701"/>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top style="medium">
        <color indexed="64"/>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thin">
        <color theme="0" tint="-0.24994659260841701"/>
      </left>
      <right style="medium">
        <color indexed="64"/>
      </right>
      <top/>
      <bottom style="thin">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thin">
        <color rgb="FFBFBFBF"/>
      </left>
      <right style="thin">
        <color rgb="FFBFBFBF"/>
      </right>
      <top style="medium">
        <color indexed="64"/>
      </top>
      <bottom/>
      <diagonal/>
    </border>
    <border>
      <left style="dotted">
        <color rgb="FFFF0000"/>
      </left>
      <right style="medium">
        <color indexed="64"/>
      </right>
      <top style="dotted">
        <color rgb="FFFF0000"/>
      </top>
      <bottom/>
      <diagonal/>
    </border>
    <border>
      <left style="medium">
        <color indexed="64"/>
      </left>
      <right style="thin">
        <color indexed="64"/>
      </right>
      <top style="dotted">
        <color rgb="FFFF0000"/>
      </top>
      <bottom style="medium">
        <color indexed="64"/>
      </bottom>
      <diagonal/>
    </border>
    <border>
      <left style="thin">
        <color rgb="FFBFBFBF"/>
      </left>
      <right style="thin">
        <color indexed="64"/>
      </right>
      <top style="dotted">
        <color rgb="FFFF0000"/>
      </top>
      <bottom style="medium">
        <color auto="1"/>
      </bottom>
      <diagonal/>
    </border>
    <border>
      <left style="thin">
        <color rgb="FFBFBFBF"/>
      </left>
      <right style="dotted">
        <color rgb="FFFF0000"/>
      </right>
      <top style="dotted">
        <color rgb="FFFF0000"/>
      </top>
      <bottom style="medium">
        <color indexed="64"/>
      </bottom>
      <diagonal/>
    </border>
    <border>
      <left style="dotted">
        <color rgb="FFFF0000"/>
      </left>
      <right style="medium">
        <color indexed="64"/>
      </right>
      <top/>
      <bottom/>
      <diagonal/>
    </border>
    <border>
      <left style="thin">
        <color theme="0" tint="-0.24994659260841701"/>
      </left>
      <right style="dotted">
        <color rgb="FFFF0000"/>
      </right>
      <top/>
      <bottom style="thin">
        <color theme="0" tint="-0.24994659260841701"/>
      </bottom>
      <diagonal/>
    </border>
    <border>
      <left style="thin">
        <color theme="0" tint="-0.24994659260841701"/>
      </left>
      <right style="dotted">
        <color rgb="FFFF0000"/>
      </right>
      <top style="thin">
        <color theme="0" tint="-0.24994659260841701"/>
      </top>
      <bottom style="thin">
        <color theme="0" tint="-0.24994659260841701"/>
      </bottom>
      <diagonal/>
    </border>
    <border>
      <left style="thin">
        <color theme="0" tint="-0.24994659260841701"/>
      </left>
      <right style="dotted">
        <color rgb="FFFF0000"/>
      </right>
      <top style="thin">
        <color theme="0" tint="-0.24994659260841701"/>
      </top>
      <bottom style="medium">
        <color indexed="64"/>
      </bottom>
      <diagonal/>
    </border>
    <border>
      <left style="dotted">
        <color rgb="FFFF0000"/>
      </left>
      <right/>
      <top/>
      <bottom/>
      <diagonal/>
    </border>
    <border>
      <left/>
      <right style="dotted">
        <color rgb="FFFF0000"/>
      </right>
      <top/>
      <bottom/>
      <diagonal/>
    </border>
    <border>
      <left style="medium">
        <color rgb="FFFF0000"/>
      </left>
      <right style="thin">
        <color theme="0" tint="-0.24994659260841701"/>
      </right>
      <top style="medium">
        <color rgb="FFFF0000"/>
      </top>
      <bottom style="medium">
        <color rgb="FFFF0000"/>
      </bottom>
      <diagonal/>
    </border>
    <border>
      <left style="thin">
        <color theme="0" tint="-0.24994659260841701"/>
      </left>
      <right style="thin">
        <color theme="0" tint="-0.24994659260841701"/>
      </right>
      <top style="medium">
        <color rgb="FFFF0000"/>
      </top>
      <bottom style="medium">
        <color rgb="FFFF0000"/>
      </bottom>
      <diagonal/>
    </border>
    <border>
      <left style="thin">
        <color theme="0" tint="-0.24994659260841701"/>
      </left>
      <right style="medium">
        <color rgb="FFFF0000"/>
      </right>
      <top style="medium">
        <color rgb="FFFF0000"/>
      </top>
      <bottom style="medium">
        <color rgb="FFFF0000"/>
      </bottom>
      <diagonal/>
    </border>
    <border>
      <left style="dotted">
        <color rgb="FFFF0000"/>
      </left>
      <right style="medium">
        <color rgb="FFFF0000"/>
      </right>
      <top/>
      <bottom/>
      <diagonal/>
    </border>
    <border>
      <left style="medium">
        <color rgb="FFFF0000"/>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rgb="FFFF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FF0000"/>
      </right>
      <top style="thin">
        <color theme="0" tint="-0.24994659260841701"/>
      </top>
      <bottom style="thin">
        <color theme="0" tint="-0.24994659260841701"/>
      </bottom>
      <diagonal/>
    </border>
    <border>
      <left style="dotted">
        <color rgb="FFFF0000"/>
      </left>
      <right style="medium">
        <color rgb="FFFF0000"/>
      </right>
      <top/>
      <bottom style="dotted">
        <color rgb="FFFF0000"/>
      </bottom>
      <diagonal/>
    </border>
    <border>
      <left style="medium">
        <color rgb="FFFF0000"/>
      </left>
      <right style="thin">
        <color theme="0" tint="-0.24994659260841701"/>
      </right>
      <top style="thin">
        <color theme="0" tint="-0.24994659260841701"/>
      </top>
      <bottom style="dotted">
        <color rgb="FFFF0000"/>
      </bottom>
      <diagonal/>
    </border>
    <border>
      <left style="thin">
        <color theme="0" tint="-0.24994659260841701"/>
      </left>
      <right style="thin">
        <color theme="0" tint="-0.24994659260841701"/>
      </right>
      <top style="thin">
        <color theme="0" tint="-0.24994659260841701"/>
      </top>
      <bottom style="dotted">
        <color rgb="FFFF0000"/>
      </bottom>
      <diagonal/>
    </border>
    <border>
      <left style="thin">
        <color theme="0" tint="-0.24994659260841701"/>
      </left>
      <right style="medium">
        <color rgb="FFFF0000"/>
      </right>
      <top style="thin">
        <color theme="0" tint="-0.24994659260841701"/>
      </top>
      <bottom style="dotted">
        <color rgb="FFFF0000"/>
      </bottom>
      <diagonal/>
    </border>
    <border>
      <left/>
      <right style="dotted">
        <color rgb="FFFF0000"/>
      </right>
      <top/>
      <bottom style="dotted">
        <color rgb="FFFF0000"/>
      </bottom>
      <diagonal/>
    </border>
    <border>
      <left style="thin">
        <color rgb="FFBFBFBF"/>
      </left>
      <right style="thin">
        <color indexed="64"/>
      </right>
      <top style="medium">
        <color indexed="64"/>
      </top>
      <bottom/>
      <diagonal/>
    </border>
    <border>
      <left style="thin">
        <color rgb="FFBFBFBF"/>
      </left>
      <right style="medium">
        <color indexed="64"/>
      </right>
      <top style="medium">
        <color indexed="64"/>
      </top>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right style="thin">
        <color theme="0" tint="-0.24994659260841701"/>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indexed="64"/>
      </left>
      <right/>
      <top style="thin">
        <color theme="4" tint="0.39997558519241921"/>
      </top>
      <bottom/>
      <diagonal/>
    </border>
    <border>
      <left/>
      <right/>
      <top style="thin">
        <color theme="4" tint="0.39997558519241921"/>
      </top>
      <bottom/>
      <diagonal/>
    </border>
    <border>
      <left/>
      <right style="medium">
        <color indexed="64"/>
      </right>
      <top style="thin">
        <color theme="4" tint="0.39997558519241921"/>
      </top>
      <bottom/>
      <diagonal/>
    </border>
    <border>
      <left style="medium">
        <color indexed="64"/>
      </left>
      <right/>
      <top style="thin">
        <color theme="4" tint="0.39997558519241921"/>
      </top>
      <bottom style="medium">
        <color auto="1"/>
      </bottom>
      <diagonal/>
    </border>
    <border>
      <left style="thin">
        <color indexed="64"/>
      </left>
      <right style="thin">
        <color rgb="FFBFBFBF"/>
      </right>
      <top style="medium">
        <color indexed="64"/>
      </top>
      <bottom style="medium">
        <color indexed="64"/>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right style="medium">
        <color indexed="64"/>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thin">
        <color rgb="FFBFBFBF"/>
      </left>
      <right style="medium">
        <color indexed="64"/>
      </right>
      <top style="medium">
        <color indexed="64"/>
      </top>
      <bottom style="mediumDashed">
        <color indexed="64"/>
      </bottom>
      <diagonal/>
    </border>
    <border>
      <left style="thin">
        <color theme="0" tint="-0.24994659260841701"/>
      </left>
      <right/>
      <top/>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auto="1"/>
      </right>
      <top style="thin">
        <color theme="0" tint="-0.24994659260841701"/>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4"/>
      </top>
      <bottom style="double">
        <color theme="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rgb="FFA6A6A6"/>
      </right>
      <top style="thin">
        <color rgb="FFA6A6A6"/>
      </top>
      <bottom style="thin">
        <color rgb="FFA6A6A6"/>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auto="1"/>
      </right>
      <top style="thin">
        <color auto="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theme="0" tint="-0.24994659260841701"/>
      </right>
      <top style="thin">
        <color indexed="64"/>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top/>
      <bottom style="thin">
        <color theme="0" tint="-0.24994659260841701"/>
      </bottom>
      <diagonal/>
    </border>
    <border>
      <left style="thin">
        <color theme="0" tint="-0.24994659260841701"/>
      </left>
      <right style="thin">
        <color indexed="64"/>
      </right>
      <top/>
      <bottom style="thin">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style="thin">
        <color theme="0" tint="-0.14996795556505021"/>
      </left>
      <right style="thin">
        <color indexed="64"/>
      </right>
      <top style="thin">
        <color indexed="64"/>
      </top>
      <bottom style="thin">
        <color theme="0" tint="-0.14996795556505021"/>
      </bottom>
      <diagonal/>
    </border>
    <border>
      <left/>
      <right style="medium">
        <color indexed="64"/>
      </right>
      <top style="medium">
        <color indexed="64"/>
      </top>
      <bottom style="thin">
        <color rgb="FFA6A6A6"/>
      </bottom>
      <diagonal/>
    </border>
    <border>
      <left style="thin">
        <color theme="0" tint="-0.14996795556505021"/>
      </left>
      <right style="thin">
        <color theme="0" tint="-0.14996795556505021"/>
      </right>
      <top style="thin">
        <color auto="1"/>
      </top>
      <bottom style="thin">
        <color auto="1"/>
      </bottom>
      <diagonal/>
    </border>
    <border>
      <left/>
      <right style="thin">
        <color indexed="64"/>
      </right>
      <top/>
      <bottom style="thin">
        <color indexed="64"/>
      </bottom>
      <diagonal/>
    </border>
    <border>
      <left style="thin">
        <color theme="0" tint="-0.14996795556505021"/>
      </left>
      <right style="thin">
        <color auto="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theme="0" tint="-0.14993743705557422"/>
      </right>
      <top style="thin">
        <color indexed="64"/>
      </top>
      <bottom style="thin">
        <color theme="0" tint="-0.14993743705557422"/>
      </bottom>
      <diagonal/>
    </border>
    <border>
      <left style="thin">
        <color theme="0" tint="-0.14993743705557422"/>
      </left>
      <right style="thin">
        <color theme="0" tint="-0.14993743705557422"/>
      </right>
      <top style="thin">
        <color indexed="64"/>
      </top>
      <bottom style="thin">
        <color theme="0" tint="-0.14993743705557422"/>
      </bottom>
      <diagonal/>
    </border>
    <border>
      <left style="thin">
        <color theme="0" tint="-0.14993743705557422"/>
      </left>
      <right style="thin">
        <color indexed="64"/>
      </right>
      <top style="thin">
        <color indexed="64"/>
      </top>
      <bottom style="thin">
        <color theme="0" tint="-0.14993743705557422"/>
      </bottom>
      <diagonal/>
    </border>
    <border>
      <left style="thin">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thin">
        <color indexed="64"/>
      </right>
      <top style="thin">
        <color theme="0" tint="-0.14993743705557422"/>
      </top>
      <bottom style="thin">
        <color theme="0" tint="-0.14993743705557422"/>
      </bottom>
      <diagonal/>
    </border>
    <border>
      <left style="thin">
        <color indexed="64"/>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style="thin">
        <color indexed="64"/>
      </right>
      <top style="thin">
        <color theme="0" tint="-0.14993743705557422"/>
      </top>
      <bottom style="thin">
        <color indexed="64"/>
      </bottom>
      <diagonal/>
    </border>
    <border>
      <left style="thin">
        <color theme="0" tint="-0.14993743705557422"/>
      </left>
      <right style="thin">
        <color indexed="64"/>
      </right>
      <top style="thin">
        <color indexed="64"/>
      </top>
      <bottom style="thin">
        <color indexed="64"/>
      </bottom>
      <diagonal/>
    </border>
    <border>
      <left style="thin">
        <color indexed="64"/>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3743705557422"/>
      </left>
      <right/>
      <top style="thin">
        <color indexed="64"/>
      </top>
      <bottom/>
      <diagonal/>
    </border>
    <border>
      <left/>
      <right style="thin">
        <color theme="0" tint="-0.14993743705557422"/>
      </right>
      <top style="thin">
        <color indexed="64"/>
      </top>
      <bottom/>
      <diagonal/>
    </border>
    <border>
      <left style="thin">
        <color theme="0" tint="-0.14993743705557422"/>
      </left>
      <right style="thin">
        <color theme="0" tint="-0.14993743705557422"/>
      </right>
      <top/>
      <bottom style="thin">
        <color indexed="64"/>
      </bottom>
      <diagonal/>
    </border>
    <border>
      <left style="thin">
        <color theme="0" tint="-0.14993743705557422"/>
      </left>
      <right/>
      <top/>
      <bottom style="thin">
        <color indexed="64"/>
      </bottom>
      <diagonal/>
    </border>
    <border>
      <left/>
      <right style="thin">
        <color theme="0" tint="-0.14993743705557422"/>
      </right>
      <top/>
      <bottom style="thin">
        <color indexed="64"/>
      </bottom>
      <diagonal/>
    </border>
    <border>
      <left style="thin">
        <color theme="0" tint="-0.14993743705557422"/>
      </left>
      <right/>
      <top style="thin">
        <color indexed="64"/>
      </top>
      <bottom style="thin">
        <color theme="0" tint="-0.14993743705557422"/>
      </bottom>
      <diagonal/>
    </border>
    <border>
      <left style="thin">
        <color theme="0" tint="-0.14993743705557422"/>
      </left>
      <right/>
      <top style="thin">
        <color theme="0" tint="-0.14993743705557422"/>
      </top>
      <bottom style="thin">
        <color indexed="64"/>
      </bottom>
      <diagonal/>
    </border>
    <border>
      <left style="thin">
        <color theme="0" tint="-0.14996795556505021"/>
      </left>
      <right style="thin">
        <color theme="0" tint="-0.24994659260841701"/>
      </right>
      <top style="thin">
        <color indexed="64"/>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right style="thin">
        <color theme="0" tint="-0.14993743705557422"/>
      </right>
      <top style="thin">
        <color indexed="64"/>
      </top>
      <bottom style="thin">
        <color indexed="64"/>
      </bottom>
      <diagonal/>
    </border>
    <border>
      <left style="thin">
        <color theme="0" tint="-0.14993743705557422"/>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top style="thin">
        <color indexed="64"/>
      </top>
      <bottom style="thin">
        <color theme="0" tint="-0.24994659260841701"/>
      </bottom>
      <diagonal/>
    </border>
    <border>
      <left/>
      <right style="thin">
        <color theme="0" tint="-0.14993743705557422"/>
      </right>
      <top style="thin">
        <color indexed="64"/>
      </top>
      <bottom style="thin">
        <color theme="0" tint="-0.14993743705557422"/>
      </bottom>
      <diagonal/>
    </border>
    <border>
      <left/>
      <right/>
      <top style="thin">
        <color theme="0" tint="-0.2499465926084170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14996795556505021"/>
      </right>
      <top style="thin">
        <color theme="0" tint="-0.14996795556505021"/>
      </top>
      <bottom style="thin">
        <color theme="0" tint="-0.34998626667073579"/>
      </bottom>
      <diagonal/>
    </border>
    <border>
      <left style="thin">
        <color theme="0" tint="-0.34998626667073579"/>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3743705557422"/>
      </left>
      <right style="thin">
        <color theme="0" tint="-0.14993743705557422"/>
      </right>
      <top style="thin">
        <color theme="0" tint="-0.34998626667073579"/>
      </top>
      <bottom style="thin">
        <color theme="0" tint="-0.14993743705557422"/>
      </bottom>
      <diagonal/>
    </border>
    <border>
      <left style="thin">
        <color theme="0" tint="-0.14993743705557422"/>
      </left>
      <right style="thin">
        <color theme="0" tint="-0.34998626667073579"/>
      </right>
      <top style="thin">
        <color theme="0" tint="-0.34998626667073579"/>
      </top>
      <bottom style="thin">
        <color theme="0" tint="-0.14993743705557422"/>
      </bottom>
      <diagonal/>
    </border>
    <border>
      <left style="thin">
        <color theme="0" tint="-0.14993743705557422"/>
      </left>
      <right style="thin">
        <color theme="0" tint="-0.34998626667073579"/>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34998626667073579"/>
      </bottom>
      <diagonal/>
    </border>
    <border>
      <left style="thin">
        <color theme="0" tint="-0.14993743705557422"/>
      </left>
      <right style="thin">
        <color theme="0" tint="-0.34998626667073579"/>
      </right>
      <top style="thin">
        <color theme="0" tint="-0.14993743705557422"/>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
      <left style="thin">
        <color theme="0" tint="-0.34998626667073579"/>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right style="thin">
        <color theme="0" tint="-0.34998626667073579"/>
      </right>
      <top/>
      <bottom/>
      <diagonal/>
    </border>
    <border>
      <left/>
      <right style="thin">
        <color theme="0" tint="-0.34998626667073579"/>
      </right>
      <top style="thin">
        <color theme="0" tint="-0.24994659260841701"/>
      </top>
      <bottom/>
      <diagonal/>
    </border>
    <border>
      <left/>
      <right style="thin">
        <color theme="0" tint="-0.34998626667073579"/>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14996795556505021"/>
      </right>
      <top style="thin">
        <color theme="0" tint="-0.34998626667073579"/>
      </top>
      <bottom style="thin">
        <color theme="0" tint="-0.14996795556505021"/>
      </bottom>
      <diagonal/>
    </border>
    <border>
      <left style="thin">
        <color theme="0" tint="-0.34998626667073579"/>
      </left>
      <right/>
      <top/>
      <bottom/>
      <diagonal/>
    </border>
    <border>
      <left style="thin">
        <color theme="0" tint="-0.34998626667073579"/>
      </left>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style="thin">
        <color theme="0" tint="-0.34998626667073579"/>
      </left>
      <right/>
      <top style="thin">
        <color theme="0" tint="-0.14996795556505021"/>
      </top>
      <bottom/>
      <diagonal/>
    </border>
    <border>
      <left/>
      <right/>
      <top style="thin">
        <color theme="0" tint="-0.14996795556505021"/>
      </top>
      <bottom/>
      <diagonal/>
    </border>
    <border>
      <left/>
      <right style="thin">
        <color theme="0" tint="-0.34998626667073579"/>
      </right>
      <top style="thin">
        <color theme="0" tint="-0.14996795556505021"/>
      </top>
      <bottom/>
      <diagonal/>
    </border>
    <border>
      <left style="thin">
        <color theme="0" tint="-0.34998626667073579"/>
      </left>
      <right/>
      <top/>
      <bottom style="thin">
        <color theme="0" tint="-0.14996795556505021"/>
      </bottom>
      <diagonal/>
    </border>
    <border>
      <left/>
      <right style="thin">
        <color theme="0" tint="-0.34998626667073579"/>
      </right>
      <top/>
      <bottom style="thin">
        <color theme="0" tint="-0.14996795556505021"/>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14996795556505021"/>
      </right>
      <top style="thin">
        <color theme="0" tint="-0.34998626667073579"/>
      </top>
      <bottom style="thin">
        <color theme="0" tint="-0.34998626667073579"/>
      </bottom>
      <diagonal/>
    </border>
    <border>
      <left style="thin">
        <color theme="0" tint="-0.34998626667073579"/>
      </left>
      <right style="thin">
        <color theme="0" tint="-0.14996795556505021"/>
      </right>
      <top style="thin">
        <color theme="0" tint="-0.34998626667073579"/>
      </top>
      <bottom/>
      <diagonal/>
    </border>
    <border>
      <left/>
      <right style="thin">
        <color theme="0" tint="-0.14996795556505021"/>
      </right>
      <top style="thin">
        <color theme="0" tint="-0.34998626667073579"/>
      </top>
      <bottom/>
      <diagonal/>
    </border>
    <border>
      <left style="thin">
        <color theme="0" tint="-0.34998626667073579"/>
      </left>
      <right style="thin">
        <color theme="0" tint="-0.14996795556505021"/>
      </right>
      <top style="thin">
        <color theme="0" tint="-0.14996795556505021"/>
      </top>
      <bottom/>
      <diagonal/>
    </border>
    <border>
      <left style="thin">
        <color theme="0" tint="-0.14996795556505021"/>
      </left>
      <right style="thin">
        <color theme="0" tint="-0.34998626667073579"/>
      </right>
      <top style="thin">
        <color theme="0" tint="-0.14996795556505021"/>
      </top>
      <bottom/>
      <diagonal/>
    </border>
    <border>
      <left style="thin">
        <color theme="0" tint="-0.14996795556505021"/>
      </left>
      <right style="thin">
        <color theme="0" tint="-0.34998626667073579"/>
      </right>
      <top/>
      <bottom style="thin">
        <color theme="0" tint="-0.1499679555650502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14996795556505021"/>
      </bottom>
      <diagonal/>
    </border>
    <border>
      <left style="thin">
        <color theme="0" tint="-0.34998626667073579"/>
      </left>
      <right/>
      <top style="thin">
        <color theme="0" tint="-0.24994659260841701"/>
      </top>
      <bottom style="thin">
        <color theme="0" tint="-0.14996795556505021"/>
      </bottom>
      <diagonal/>
    </border>
    <border>
      <left/>
      <right style="thin">
        <color theme="0" tint="-0.34998626667073579"/>
      </right>
      <top style="thin">
        <color theme="0" tint="-0.2499465926084170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14996795556505021"/>
      </right>
      <top style="thin">
        <color theme="0" tint="-0.34998626667073579"/>
      </top>
      <bottom style="thin">
        <color theme="0" tint="-0.34998626667073579"/>
      </bottom>
      <diagonal/>
    </border>
    <border>
      <left style="thin">
        <color theme="0" tint="-0.34998626667073579"/>
      </left>
      <right/>
      <top style="thin">
        <color theme="0" tint="-0.14996795556505021"/>
      </top>
      <bottom style="thin">
        <color theme="0" tint="-0.34998626667073579"/>
      </bottom>
      <diagonal/>
    </border>
    <border>
      <left/>
      <right/>
      <top style="thin">
        <color theme="0" tint="-0.14996795556505021"/>
      </top>
      <bottom style="thin">
        <color theme="0" tint="-0.34998626667073579"/>
      </bottom>
      <diagonal/>
    </border>
    <border>
      <left style="thin">
        <color theme="0" tint="-0.34998626667073579"/>
      </left>
      <right style="thin">
        <color theme="0" tint="-0.14993743705557422"/>
      </right>
      <top style="thin">
        <color theme="0" tint="-0.14993743705557422"/>
      </top>
      <bottom style="thin">
        <color theme="0" tint="-0.14993743705557422"/>
      </bottom>
      <diagonal/>
    </border>
    <border>
      <left style="thin">
        <color theme="0" tint="-0.34998626667073579"/>
      </left>
      <right style="thin">
        <color theme="0" tint="-0.14993743705557422"/>
      </right>
      <top style="thin">
        <color theme="0" tint="-0.14993743705557422"/>
      </top>
      <bottom style="thin">
        <color theme="0" tint="-0.34998626667073579"/>
      </bottom>
      <diagonal/>
    </border>
    <border>
      <left style="thin">
        <color theme="0" tint="-0.34998626667073579"/>
      </left>
      <right style="thin">
        <color theme="0" tint="-0.14993743705557422"/>
      </right>
      <top style="thin">
        <color theme="0" tint="-0.34998626667073579"/>
      </top>
      <bottom style="thin">
        <color theme="0" tint="-0.14993743705557422"/>
      </bottom>
      <diagonal/>
    </border>
    <border>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style="thin">
        <color theme="0" tint="-0.34998626667073579"/>
      </right>
      <top style="thin">
        <color theme="0" tint="-0.14996795556505021"/>
      </top>
      <bottom style="thin">
        <color theme="0" tint="-0.34998626667073579"/>
      </bottom>
      <diagonal/>
    </border>
    <border>
      <left/>
      <right/>
      <top style="thin">
        <color theme="0" tint="-0.24994659260841701"/>
      </top>
      <bottom style="thin">
        <color theme="0" tint="-0.34998626667073579"/>
      </bottom>
      <diagonal/>
    </border>
    <border>
      <left style="thin">
        <color theme="0" tint="-0.34998626667073579"/>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34998626667073579"/>
      </top>
      <bottom/>
      <diagonal/>
    </border>
    <border>
      <left style="thin">
        <color theme="0" tint="-0.14996795556505021"/>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right style="thin">
        <color theme="0" tint="-0.14996795556505021"/>
      </right>
      <top/>
      <bottom style="thin">
        <color theme="0" tint="-0.1499679555650502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14993743705557422"/>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34998626667073579"/>
      </left>
      <right style="thin">
        <color theme="0" tint="-0.34998626667073579"/>
      </right>
      <top style="thin">
        <color theme="0" tint="-0.14993743705557422"/>
      </top>
      <bottom style="thin">
        <color theme="0" tint="-0.34998626667073579"/>
      </bottom>
      <diagonal/>
    </border>
    <border>
      <left style="thin">
        <color theme="0" tint="-0.14996795556505021"/>
      </left>
      <right style="thin">
        <color theme="0" tint="-0.14996795556505021"/>
      </right>
      <top/>
      <bottom/>
      <diagonal/>
    </border>
    <border>
      <left style="thin">
        <color theme="0" tint="-0.34998626667073579"/>
      </left>
      <right style="thin">
        <color theme="0" tint="-0.14996795556505021"/>
      </right>
      <top/>
      <bottom/>
      <diagonal/>
    </border>
    <border>
      <left style="thin">
        <color theme="0" tint="-0.34998626667073579"/>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thin">
        <color theme="0" tint="-0.34998626667073579"/>
      </right>
      <top/>
      <bottom style="thin">
        <color theme="0" tint="-0.34998626667073579"/>
      </bottom>
      <diagonal/>
    </border>
    <border>
      <left/>
      <right style="thin">
        <color theme="0" tint="-0.14996795556505021"/>
      </right>
      <top/>
      <bottom style="thin">
        <color theme="0" tint="-0.34998626667073579"/>
      </bottom>
      <diagonal/>
    </border>
    <border>
      <left style="thin">
        <color theme="0" tint="-0.14996795556505021"/>
      </left>
      <right/>
      <top style="thin">
        <color theme="0" tint="-0.34998626667073579"/>
      </top>
      <bottom style="thin">
        <color theme="0" tint="-0.14996795556505021"/>
      </bottom>
      <diagonal/>
    </border>
    <border>
      <left/>
      <right/>
      <top/>
      <bottom style="thin">
        <color theme="0" tint="-0.14993743705557422"/>
      </bottom>
      <diagonal/>
    </border>
    <border>
      <left style="thin">
        <color theme="0" tint="-0.34998626667073579"/>
      </left>
      <right/>
      <top/>
      <bottom style="thin">
        <color theme="0" tint="-0.14993743705557422"/>
      </bottom>
      <diagonal/>
    </border>
    <border>
      <left/>
      <right style="thin">
        <color theme="0" tint="-0.34998626667073579"/>
      </right>
      <top/>
      <bottom style="thin">
        <color theme="0" tint="-0.149937437055574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style="thin">
        <color theme="0" tint="-0.24994659260841701"/>
      </right>
      <top style="thin">
        <color theme="0" tint="-0.24994659260841701"/>
      </top>
      <bottom style="thin">
        <color theme="0" tint="-0.34998626667073579"/>
      </bottom>
      <diagonal/>
    </border>
    <border>
      <left/>
      <right style="thin">
        <color indexed="64"/>
      </right>
      <top style="thin">
        <color theme="0" tint="-0.24994659260841701"/>
      </top>
      <bottom style="thin">
        <color theme="0" tint="-0.24994659260841701"/>
      </bottom>
      <diagonal/>
    </border>
    <border>
      <left style="thin">
        <color theme="1"/>
      </left>
      <right/>
      <top style="thin">
        <color theme="1"/>
      </top>
      <bottom/>
      <diagonal/>
    </border>
    <border>
      <left/>
      <right style="thin">
        <color indexed="64"/>
      </right>
      <top style="thin">
        <color theme="1"/>
      </top>
      <bottom style="thin">
        <color theme="0" tint="-0.24994659260841701"/>
      </bottom>
      <diagonal/>
    </border>
    <border>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1"/>
      </left>
      <right/>
      <top/>
      <bottom style="thin">
        <color theme="1"/>
      </bottom>
      <diagonal/>
    </border>
    <border>
      <left/>
      <right style="thin">
        <color indexed="64"/>
      </right>
      <top style="thin">
        <color theme="0" tint="-0.24994659260841701"/>
      </top>
      <bottom style="thin">
        <color theme="1"/>
      </bottom>
      <diagonal/>
    </border>
    <border>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right style="thin">
        <color theme="0" tint="-0.14993743705557422"/>
      </right>
      <top/>
      <bottom/>
      <diagonal/>
    </border>
    <border>
      <left/>
      <right/>
      <top style="thin">
        <color theme="0" tint="-0.14996795556505021"/>
      </top>
      <bottom style="thin">
        <color theme="0" tint="-0.14993743705557422"/>
      </bottom>
      <diagonal/>
    </border>
    <border>
      <left/>
      <right style="thin">
        <color theme="0" tint="-0.14996795556505021"/>
      </right>
      <top/>
      <bottom/>
      <diagonal/>
    </border>
    <border>
      <left style="thin">
        <color theme="0" tint="-0.24994659260841701"/>
      </left>
      <right style="thin">
        <color theme="0" tint="-0.34998626667073579"/>
      </right>
      <top style="thin">
        <color theme="0" tint="-0.34998626667073579"/>
      </top>
      <bottom/>
      <diagonal/>
    </border>
    <border>
      <left style="thin">
        <color theme="0" tint="-0.14993743705557422"/>
      </left>
      <right style="thin">
        <color theme="0" tint="-0.14993743705557422"/>
      </right>
      <top style="thin">
        <color indexed="64"/>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bottom style="thin">
        <color theme="0" tint="-0.14990691854609822"/>
      </bottom>
      <diagonal/>
    </border>
    <border>
      <left style="thin">
        <color theme="0" tint="-0.14990691854609822"/>
      </left>
      <right style="thin">
        <color theme="0" tint="-0.14990691854609822"/>
      </right>
      <top style="thin">
        <color indexed="64"/>
      </top>
      <bottom style="thin">
        <color theme="0" tint="-0.14990691854609822"/>
      </bottom>
      <diagonal/>
    </border>
    <border>
      <left style="thin">
        <color theme="0" tint="-0.14993743705557422"/>
      </left>
      <right style="thin">
        <color theme="0" tint="-0.14993743705557422"/>
      </right>
      <top style="thin">
        <color theme="0" tint="-0.14990691854609822"/>
      </top>
      <bottom style="thin">
        <color indexed="64"/>
      </bottom>
      <diagonal/>
    </border>
    <border>
      <left style="thin">
        <color theme="0" tint="-0.14996795556505021"/>
      </left>
      <right/>
      <top/>
      <bottom style="thin">
        <color theme="0" tint="-0.14996795556505021"/>
      </bottom>
      <diagonal/>
    </border>
    <border>
      <left style="thin">
        <color theme="0" tint="-0.34998626667073579"/>
      </left>
      <right style="thin">
        <color theme="0" tint="-0.34998626667073579"/>
      </right>
      <top style="thin">
        <color theme="0" tint="-0.14996795556505021"/>
      </top>
      <bottom/>
      <diagonal/>
    </border>
    <border>
      <left style="thin">
        <color indexed="64"/>
      </left>
      <right style="thin">
        <color theme="0" tint="-0.14993743705557422"/>
      </right>
      <top/>
      <bottom style="thin">
        <color indexed="64"/>
      </bottom>
      <diagonal/>
    </border>
    <border>
      <left style="thin">
        <color theme="0" tint="-0.34998626667073579"/>
      </left>
      <right/>
      <top style="thin">
        <color theme="0" tint="-0.14996795556505021"/>
      </top>
      <bottom style="thin">
        <color theme="0" tint="-0.14993743705557422"/>
      </bottom>
      <diagonal/>
    </border>
    <border>
      <left/>
      <right style="thin">
        <color theme="0" tint="-0.34998626667073579"/>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indexed="64"/>
      </bottom>
      <diagonal/>
    </border>
    <border>
      <left/>
      <right style="thin">
        <color theme="0" tint="-0.14993743705557422"/>
      </right>
      <top style="thin">
        <color theme="0" tint="-0.14993743705557422"/>
      </top>
      <bottom style="thin">
        <color theme="0" tint="-0.14993743705557422"/>
      </bottom>
      <diagonal/>
    </border>
    <border>
      <left style="thin">
        <color theme="0" tint="-0.34998626667073579"/>
      </left>
      <right style="thin">
        <color theme="0" tint="-0.24994659260841701"/>
      </right>
      <top style="thin">
        <color theme="0" tint="-0.34998626667073579"/>
      </top>
      <bottom style="thin">
        <color theme="0" tint="-0.14996795556505021"/>
      </bottom>
      <diagonal/>
    </border>
    <border>
      <left style="thin">
        <color theme="0" tint="-0.34998626667073579"/>
      </left>
      <right style="thin">
        <color theme="0" tint="-0.24994659260841701"/>
      </right>
      <top style="thin">
        <color theme="0" tint="-0.14996795556505021"/>
      </top>
      <bottom style="thin">
        <color theme="0" tint="-0.14996795556505021"/>
      </bottom>
      <diagonal/>
    </border>
    <border>
      <left style="thin">
        <color theme="0" tint="-0.34998626667073579"/>
      </left>
      <right style="thin">
        <color theme="0" tint="-0.24994659260841701"/>
      </right>
      <top style="thin">
        <color theme="0" tint="-0.14996795556505021"/>
      </top>
      <bottom style="thin">
        <color theme="0" tint="-0.34998626667073579"/>
      </bottom>
      <diagonal/>
    </border>
    <border>
      <left style="thin">
        <color indexed="64"/>
      </left>
      <right style="thin">
        <color theme="0" tint="-0.14993743705557422"/>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indexed="64"/>
      </left>
      <right style="thin">
        <color theme="0" tint="-0.14993743705557422"/>
      </right>
      <top style="thin">
        <color theme="0" tint="-0.14996795556505021"/>
      </top>
      <bottom style="thin">
        <color indexed="64"/>
      </bottom>
      <diagonal/>
    </border>
    <border>
      <left/>
      <right style="thin">
        <color theme="0" tint="-0.14993743705557422"/>
      </right>
      <top style="thin">
        <color theme="0" tint="-0.14993743705557422"/>
      </top>
      <bottom style="thin">
        <color indexed="64"/>
      </bottom>
      <diagonal/>
    </border>
    <border>
      <left style="thin">
        <color theme="0" tint="-0.14996795556505021"/>
      </left>
      <right/>
      <top/>
      <bottom style="thin">
        <color theme="0" tint="-0.34998626667073579"/>
      </bottom>
      <diagonal/>
    </border>
    <border>
      <left style="thin">
        <color theme="0" tint="-0.14993743705557422"/>
      </left>
      <right style="thin">
        <color theme="0" tint="-0.34998626667073579"/>
      </right>
      <top/>
      <bottom style="thin">
        <color theme="0" tint="-0.14993743705557422"/>
      </bottom>
      <diagonal/>
    </border>
    <border>
      <left style="thin">
        <color theme="0" tint="-0.34998626667073579"/>
      </left>
      <right style="thin">
        <color theme="0" tint="-0.24994659260841701"/>
      </right>
      <top/>
      <bottom/>
      <diagonal/>
    </border>
    <border>
      <left style="thin">
        <color theme="0" tint="-0.24994659260841701"/>
      </left>
      <right style="thin">
        <color theme="0" tint="-0.34998626667073579"/>
      </right>
      <top/>
      <bottom/>
      <diagonal/>
    </border>
    <border>
      <left style="thin">
        <color theme="0" tint="-0.14996795556505021"/>
      </left>
      <right style="thin">
        <color theme="0" tint="-0.34998626667073579"/>
      </right>
      <top/>
      <bottom/>
      <diagonal/>
    </border>
  </borders>
  <cellStyleXfs count="55">
    <xf numFmtId="0" fontId="0" fillId="0" borderId="0"/>
    <xf numFmtId="49" fontId="16" fillId="2" borderId="0">
      <alignment vertical="center"/>
    </xf>
    <xf numFmtId="0" fontId="16" fillId="12" borderId="0">
      <alignment vertical="center"/>
    </xf>
    <xf numFmtId="0" fontId="36" fillId="12" borderId="0">
      <alignment horizontal="left" vertical="center"/>
      <protection locked="0"/>
    </xf>
    <xf numFmtId="0" fontId="20" fillId="2" borderId="0">
      <alignment vertical="center"/>
      <protection locked="0"/>
    </xf>
    <xf numFmtId="168" fontId="26" fillId="4" borderId="22" applyFill="0" applyBorder="0">
      <alignment horizontal="right" indent="2"/>
      <protection locked="0"/>
    </xf>
    <xf numFmtId="169" fontId="41" fillId="62" borderId="10" applyBorder="0">
      <alignment horizontal="right" vertical="center"/>
      <protection locked="0"/>
    </xf>
    <xf numFmtId="0" fontId="113" fillId="0" borderId="0">
      <alignment vertical="center"/>
    </xf>
    <xf numFmtId="170" fontId="2" fillId="23" borderId="54" applyFill="0" applyBorder="0">
      <alignment vertical="top" wrapText="1"/>
    </xf>
    <xf numFmtId="49" fontId="8" fillId="4" borderId="73" applyAlignment="0">
      <alignment horizontal="left" vertical="center" wrapText="1"/>
      <protection locked="0"/>
    </xf>
    <xf numFmtId="0" fontId="22" fillId="0" borderId="229">
      <alignment horizontal="left" vertical="center" indent="1"/>
    </xf>
    <xf numFmtId="168" fontId="40" fillId="24" borderId="83" applyBorder="0">
      <alignment horizontal="right"/>
      <protection locked="0"/>
    </xf>
    <xf numFmtId="175" fontId="26" fillId="4" borderId="21" applyFill="0" applyBorder="0">
      <alignment horizontal="right" indent="2"/>
      <protection locked="0"/>
    </xf>
    <xf numFmtId="0" fontId="56" fillId="27" borderId="0" applyAlignment="0">
      <alignment horizontal="left" vertical="center"/>
    </xf>
    <xf numFmtId="0" fontId="36" fillId="12" borderId="0">
      <alignment horizontal="left" vertical="center"/>
      <protection locked="0"/>
    </xf>
    <xf numFmtId="168" fontId="40" fillId="4" borderId="56" applyBorder="0">
      <alignment horizontal="right"/>
      <protection locked="0"/>
    </xf>
    <xf numFmtId="49" fontId="2" fillId="40" borderId="73" applyNumberFormat="0" applyFont="0" applyBorder="0" applyAlignment="0" applyProtection="0">
      <alignment horizontal="left" vertical="center" wrapText="1"/>
      <protection locked="0"/>
    </xf>
    <xf numFmtId="175" fontId="40" fillId="4" borderId="56" applyBorder="0">
      <alignment horizontal="right"/>
      <protection locked="0"/>
    </xf>
    <xf numFmtId="173" fontId="40" fillId="4" borderId="56" applyBorder="0">
      <alignment horizontal="right"/>
      <protection locked="0"/>
    </xf>
    <xf numFmtId="10" fontId="40" fillId="24" borderId="83" applyBorder="0">
      <alignment horizontal="right"/>
      <protection locked="0"/>
    </xf>
    <xf numFmtId="0" fontId="112" fillId="0" borderId="0">
      <alignment vertical="center"/>
    </xf>
    <xf numFmtId="49" fontId="95" fillId="0" borderId="63" applyProtection="0"/>
    <xf numFmtId="49" fontId="124" fillId="0" borderId="0">
      <alignment vertical="center"/>
    </xf>
    <xf numFmtId="0" fontId="51" fillId="43" borderId="41" applyBorder="0">
      <alignment horizontal="left" vertical="center"/>
    </xf>
    <xf numFmtId="49" fontId="8" fillId="5" borderId="73" applyAlignment="0" applyProtection="0">
      <alignment horizontal="left" vertical="center" wrapText="1"/>
      <protection locked="0"/>
    </xf>
    <xf numFmtId="169" fontId="41" fillId="71" borderId="55">
      <alignment horizontal="right" vertical="center"/>
      <protection locked="0"/>
    </xf>
    <xf numFmtId="0" fontId="107" fillId="70" borderId="0">
      <alignment horizontal="center" vertical="center" wrapText="1"/>
    </xf>
    <xf numFmtId="0" fontId="13" fillId="9" borderId="129">
      <alignment horizontal="right" vertical="center" wrapText="1" indent="1"/>
    </xf>
    <xf numFmtId="0" fontId="13" fillId="21" borderId="129">
      <alignment horizontal="right" vertical="center" wrapText="1" indent="1"/>
    </xf>
    <xf numFmtId="49" fontId="13" fillId="18" borderId="104" applyBorder="0">
      <alignment horizontal="center" vertical="center" wrapText="1"/>
    </xf>
    <xf numFmtId="0" fontId="13" fillId="19" borderId="6" applyBorder="0">
      <alignment horizontal="right" vertical="center" wrapText="1" indent="1"/>
    </xf>
    <xf numFmtId="0" fontId="13" fillId="44" borderId="6" applyBorder="0">
      <alignment horizontal="right" vertical="center" wrapText="1" indent="1"/>
    </xf>
    <xf numFmtId="0" fontId="52" fillId="3" borderId="0">
      <alignment horizontal="center" wrapText="1"/>
    </xf>
    <xf numFmtId="0" fontId="96" fillId="28" borderId="0">
      <alignment horizontal="right" indent="1" shrinkToFit="1"/>
    </xf>
    <xf numFmtId="0" fontId="103" fillId="0" borderId="227" applyNumberFormat="0" applyFill="0" applyAlignment="0" applyProtection="0"/>
    <xf numFmtId="0" fontId="12" fillId="74" borderId="0" applyNumberFormat="0" applyFont="0" applyBorder="0" applyAlignment="0" applyProtection="0"/>
    <xf numFmtId="49" fontId="43" fillId="68" borderId="0">
      <alignment horizontal="center" vertical="center" wrapText="1"/>
    </xf>
    <xf numFmtId="0" fontId="102" fillId="65" borderId="226" applyNumberFormat="0" applyFont="0" applyBorder="0" applyAlignment="0" applyProtection="0">
      <alignment vertical="center"/>
    </xf>
    <xf numFmtId="0" fontId="8" fillId="0" borderId="109">
      <alignment horizontal="left" vertical="center" wrapText="1" indent="1"/>
    </xf>
    <xf numFmtId="0" fontId="3" fillId="2" borderId="0">
      <alignment vertical="center"/>
      <protection locked="0"/>
    </xf>
    <xf numFmtId="9" fontId="1" fillId="0" borderId="0" applyFont="0" applyFill="0" applyBorder="0" applyAlignment="0" applyProtection="0"/>
    <xf numFmtId="0" fontId="8" fillId="0" borderId="0"/>
    <xf numFmtId="0" fontId="147" fillId="26" borderId="0">
      <alignment vertical="center"/>
      <protection locked="0"/>
    </xf>
    <xf numFmtId="0" fontId="8" fillId="0" borderId="0"/>
    <xf numFmtId="0" fontId="1" fillId="0" borderId="0"/>
    <xf numFmtId="0" fontId="8" fillId="0" borderId="0"/>
    <xf numFmtId="168" fontId="26" fillId="24" borderId="250" applyFill="0" applyBorder="0">
      <alignment horizontal="right" indent="2"/>
      <protection locked="0"/>
    </xf>
    <xf numFmtId="0" fontId="8" fillId="0" borderId="0"/>
    <xf numFmtId="0" fontId="8" fillId="0" borderId="0" applyFill="0"/>
    <xf numFmtId="0" fontId="149" fillId="0" borderId="0"/>
    <xf numFmtId="0" fontId="101" fillId="0" borderId="0"/>
    <xf numFmtId="164" fontId="1" fillId="0" borderId="0" applyFont="0" applyFill="0" applyBorder="0" applyAlignment="0" applyProtection="0"/>
    <xf numFmtId="164" fontId="1" fillId="0" borderId="0" applyFont="0" applyFill="0" applyBorder="0" applyAlignment="0" applyProtection="0"/>
    <xf numFmtId="0" fontId="101" fillId="0" borderId="0"/>
    <xf numFmtId="0" fontId="198" fillId="0" borderId="0" applyNumberFormat="0" applyFill="0" applyBorder="0" applyAlignment="0" applyProtection="0"/>
  </cellStyleXfs>
  <cellXfs count="2694">
    <xf numFmtId="0" fontId="0" fillId="0" borderId="0" xfId="0"/>
    <xf numFmtId="0" fontId="0" fillId="0" borderId="0" xfId="0"/>
    <xf numFmtId="0" fontId="0" fillId="3" borderId="0" xfId="0" applyFill="1"/>
    <xf numFmtId="0" fontId="0" fillId="0" borderId="0" xfId="0"/>
    <xf numFmtId="0" fontId="0" fillId="0" borderId="0" xfId="0" applyAlignment="1">
      <alignment vertical="center"/>
    </xf>
    <xf numFmtId="0" fontId="21" fillId="10" borderId="0" xfId="0" quotePrefix="1" applyFont="1" applyFill="1" applyBorder="1" applyAlignment="1" applyProtection="1">
      <alignment vertical="center"/>
    </xf>
    <xf numFmtId="49" fontId="16" fillId="2" borderId="0" xfId="1">
      <alignment vertical="center"/>
    </xf>
    <xf numFmtId="0" fontId="17" fillId="2" borderId="0" xfId="1" quotePrefix="1" applyNumberFormat="1" applyFont="1">
      <alignment vertical="center"/>
    </xf>
    <xf numFmtId="0" fontId="17" fillId="2" borderId="0" xfId="1" applyNumberFormat="1" applyFont="1">
      <alignment vertical="center"/>
    </xf>
    <xf numFmtId="49" fontId="17" fillId="2" borderId="0" xfId="1" applyFont="1">
      <alignment vertical="center"/>
    </xf>
    <xf numFmtId="0" fontId="17" fillId="2" borderId="0" xfId="1" applyNumberFormat="1" applyFont="1" applyAlignment="1">
      <alignment horizontal="left" vertical="center"/>
    </xf>
    <xf numFmtId="0" fontId="16" fillId="12" borderId="0" xfId="2">
      <alignment vertical="center"/>
    </xf>
    <xf numFmtId="0" fontId="16" fillId="3" borderId="0" xfId="2" applyFill="1">
      <alignment vertical="center"/>
    </xf>
    <xf numFmtId="0" fontId="16" fillId="7" borderId="0" xfId="2" applyFill="1">
      <alignment vertical="center"/>
    </xf>
    <xf numFmtId="0" fontId="9" fillId="7" borderId="0" xfId="2" applyFont="1" applyFill="1">
      <alignment vertical="center"/>
    </xf>
    <xf numFmtId="0" fontId="10" fillId="3" borderId="0" xfId="2" applyFont="1" applyFill="1" applyAlignment="1">
      <alignment horizontal="justify" vertical="center" wrapText="1"/>
    </xf>
    <xf numFmtId="0" fontId="25" fillId="14" borderId="0" xfId="0" applyFont="1" applyFill="1"/>
    <xf numFmtId="0" fontId="25" fillId="14" borderId="0" xfId="0" applyFont="1" applyFill="1" applyAlignment="1">
      <alignment vertical="top"/>
    </xf>
    <xf numFmtId="0" fontId="25" fillId="14" borderId="0" xfId="0" applyFont="1" applyFill="1" applyAlignment="1">
      <alignment horizontal="centerContinuous" vertical="top"/>
    </xf>
    <xf numFmtId="0" fontId="25" fillId="14" borderId="0" xfId="0" applyFont="1" applyFill="1" applyAlignment="1">
      <alignment horizontal="center" vertical="top"/>
    </xf>
    <xf numFmtId="0" fontId="0" fillId="14" borderId="0" xfId="0" applyFill="1"/>
    <xf numFmtId="0" fontId="26" fillId="3" borderId="0" xfId="0" applyFont="1" applyFill="1"/>
    <xf numFmtId="0" fontId="26" fillId="14" borderId="0" xfId="0" applyFont="1" applyFill="1"/>
    <xf numFmtId="0" fontId="27" fillId="14" borderId="0" xfId="0" applyFont="1" applyFill="1"/>
    <xf numFmtId="0" fontId="26" fillId="3" borderId="0" xfId="0" applyFont="1" applyFill="1" applyAlignment="1">
      <alignment vertical="center"/>
    </xf>
    <xf numFmtId="0" fontId="26" fillId="14" borderId="0" xfId="0" applyFont="1" applyFill="1" applyAlignment="1">
      <alignment vertical="center"/>
    </xf>
    <xf numFmtId="0" fontId="29" fillId="14" borderId="0" xfId="0" applyFont="1" applyFill="1" applyAlignment="1">
      <alignment vertical="center"/>
    </xf>
    <xf numFmtId="0" fontId="28" fillId="14" borderId="0" xfId="0" applyFont="1" applyFill="1"/>
    <xf numFmtId="0" fontId="28" fillId="14" borderId="0" xfId="0" applyFont="1" applyFill="1" applyAlignment="1">
      <alignment wrapText="1"/>
    </xf>
    <xf numFmtId="0" fontId="27" fillId="14" borderId="0" xfId="0" applyFont="1" applyFill="1" applyAlignment="1">
      <alignment horizontal="left"/>
    </xf>
    <xf numFmtId="0" fontId="28" fillId="14" borderId="0" xfId="0" applyFont="1" applyFill="1" applyAlignment="1">
      <alignment horizontal="right"/>
    </xf>
    <xf numFmtId="0" fontId="26" fillId="14" borderId="0" xfId="0" applyFont="1" applyFill="1" applyAlignment="1">
      <alignment horizontal="left"/>
    </xf>
    <xf numFmtId="0" fontId="31" fillId="14" borderId="0" xfId="0" applyFont="1" applyFill="1" applyAlignment="1">
      <alignment horizontal="right"/>
    </xf>
    <xf numFmtId="0" fontId="0" fillId="0" borderId="0" xfId="0" quotePrefix="1"/>
    <xf numFmtId="0" fontId="26" fillId="3" borderId="0" xfId="0" applyFont="1" applyFill="1" applyAlignment="1">
      <alignment vertical="top"/>
    </xf>
    <xf numFmtId="0" fontId="32" fillId="3" borderId="0" xfId="0" applyFont="1" applyFill="1" applyAlignment="1">
      <alignment vertical="top"/>
    </xf>
    <xf numFmtId="0" fontId="26" fillId="14" borderId="0" xfId="0" applyFont="1" applyFill="1" applyAlignment="1">
      <alignment vertical="top"/>
    </xf>
    <xf numFmtId="0" fontId="27" fillId="14" borderId="0" xfId="0" applyFont="1" applyFill="1" applyAlignment="1">
      <alignment horizontal="right" vertical="center"/>
    </xf>
    <xf numFmtId="0" fontId="32" fillId="14" borderId="0" xfId="0" applyFont="1" applyFill="1" applyAlignment="1">
      <alignment vertical="top"/>
    </xf>
    <xf numFmtId="0" fontId="27" fillId="14" borderId="0" xfId="0" applyFont="1" applyFill="1" applyAlignment="1">
      <alignment vertical="top" wrapText="1"/>
    </xf>
    <xf numFmtId="0" fontId="32" fillId="14" borderId="0" xfId="0" applyFont="1" applyFill="1"/>
    <xf numFmtId="0" fontId="37" fillId="16" borderId="0" xfId="0" applyFont="1" applyFill="1" applyAlignment="1" applyProtection="1">
      <alignment vertical="center"/>
    </xf>
    <xf numFmtId="0" fontId="0" fillId="3" borderId="0" xfId="0" applyFont="1" applyFill="1" applyAlignment="1" applyProtection="1">
      <alignment vertical="center"/>
    </xf>
    <xf numFmtId="0" fontId="38" fillId="16" borderId="0" xfId="0" applyFont="1" applyFill="1" applyAlignment="1" applyProtection="1">
      <alignment vertical="center"/>
    </xf>
    <xf numFmtId="0" fontId="0" fillId="3" borderId="0" xfId="0" applyFont="1" applyFill="1"/>
    <xf numFmtId="0" fontId="0" fillId="0" borderId="0" xfId="0" applyFont="1" applyProtection="1"/>
    <xf numFmtId="0" fontId="0" fillId="3" borderId="0" xfId="0" applyFont="1" applyFill="1" applyProtection="1"/>
    <xf numFmtId="0" fontId="39" fillId="2" borderId="0" xfId="4" applyFont="1">
      <alignment vertical="center"/>
      <protection locked="0"/>
    </xf>
    <xf numFmtId="0" fontId="40" fillId="3" borderId="0" xfId="0" applyFont="1" applyFill="1" applyProtection="1"/>
    <xf numFmtId="0" fontId="6" fillId="3" borderId="0" xfId="0" applyFont="1" applyFill="1" applyProtection="1"/>
    <xf numFmtId="0" fontId="0" fillId="3" borderId="0" xfId="0" applyFill="1" applyAlignment="1">
      <alignment vertical="center"/>
    </xf>
    <xf numFmtId="0" fontId="5" fillId="3" borderId="0" xfId="0" applyFont="1" applyFill="1" applyAlignment="1">
      <alignment vertical="center"/>
    </xf>
    <xf numFmtId="0" fontId="46" fillId="3" borderId="0" xfId="0" applyFont="1" applyFill="1"/>
    <xf numFmtId="0" fontId="47" fillId="0" borderId="0" xfId="0" applyFont="1"/>
    <xf numFmtId="0" fontId="47" fillId="3" borderId="0" xfId="0" applyFont="1" applyFill="1"/>
    <xf numFmtId="0" fontId="49" fillId="3" borderId="0" xfId="0" applyFont="1" applyFill="1"/>
    <xf numFmtId="0" fontId="0" fillId="3" borderId="0" xfId="0" applyFill="1"/>
    <xf numFmtId="0" fontId="0" fillId="0" borderId="0" xfId="0" applyFont="1"/>
    <xf numFmtId="0" fontId="46" fillId="3" borderId="0" xfId="0" applyFont="1" applyFill="1" applyProtection="1"/>
    <xf numFmtId="0" fontId="0" fillId="3" borderId="0" xfId="0" applyFill="1" applyProtection="1"/>
    <xf numFmtId="0" fontId="47" fillId="3" borderId="0" xfId="0" applyFont="1" applyFill="1" applyAlignment="1" applyProtection="1">
      <alignment vertical="center"/>
    </xf>
    <xf numFmtId="0" fontId="0" fillId="0" borderId="7" xfId="0" applyBorder="1"/>
    <xf numFmtId="0" fontId="6" fillId="3" borderId="0" xfId="0" applyFont="1" applyFill="1" applyAlignment="1" applyProtection="1">
      <alignment horizontal="right" indent="1"/>
    </xf>
    <xf numFmtId="0" fontId="60" fillId="3" borderId="0" xfId="0" applyFont="1" applyFill="1" applyAlignment="1" applyProtection="1">
      <alignment horizontal="right" indent="1"/>
    </xf>
    <xf numFmtId="0" fontId="61" fillId="3" borderId="0" xfId="0" applyFont="1" applyFill="1" applyAlignment="1" applyProtection="1">
      <alignment horizontal="right" indent="1"/>
    </xf>
    <xf numFmtId="0" fontId="62" fillId="3" borderId="0" xfId="0" applyFont="1" applyFill="1" applyAlignment="1" applyProtection="1">
      <alignment horizontal="right" indent="1"/>
    </xf>
    <xf numFmtId="0" fontId="63" fillId="3" borderId="0" xfId="0" applyFont="1" applyFill="1" applyAlignment="1" applyProtection="1">
      <alignment horizontal="right" indent="1"/>
    </xf>
    <xf numFmtId="0" fontId="47" fillId="3" borderId="0" xfId="0" applyFont="1" applyFill="1" applyAlignment="1" applyProtection="1">
      <alignment horizontal="left" vertical="center"/>
    </xf>
    <xf numFmtId="0" fontId="37" fillId="2" borderId="0" xfId="0" applyFont="1" applyFill="1" applyAlignment="1" applyProtection="1">
      <alignment vertical="center" wrapText="1"/>
    </xf>
    <xf numFmtId="0" fontId="64" fillId="33" borderId="0" xfId="0" applyFont="1" applyFill="1" applyAlignment="1">
      <alignment vertical="center"/>
    </xf>
    <xf numFmtId="0" fontId="0" fillId="33" borderId="0" xfId="0" applyFill="1"/>
    <xf numFmtId="0" fontId="3" fillId="35" borderId="1" xfId="0" applyFont="1" applyFill="1" applyBorder="1" applyAlignment="1">
      <alignment vertical="top" wrapText="1"/>
    </xf>
    <xf numFmtId="0" fontId="45" fillId="35" borderId="1" xfId="0" applyFont="1" applyFill="1" applyBorder="1" applyAlignment="1">
      <alignment horizontal="center" vertical="top" wrapText="1"/>
    </xf>
    <xf numFmtId="0" fontId="45" fillId="35" borderId="14" xfId="0" applyFont="1" applyFill="1" applyBorder="1" applyAlignment="1">
      <alignment horizontal="center" vertical="top" wrapText="1"/>
    </xf>
    <xf numFmtId="0" fontId="0" fillId="0" borderId="0" xfId="0" applyAlignment="1">
      <alignment vertical="top" wrapText="1"/>
    </xf>
    <xf numFmtId="0" fontId="26" fillId="9" borderId="1" xfId="0" applyFont="1" applyFill="1" applyBorder="1" applyAlignment="1">
      <alignment vertical="top"/>
    </xf>
    <xf numFmtId="0" fontId="8" fillId="38" borderId="126" xfId="0" applyFont="1" applyFill="1" applyBorder="1" applyAlignment="1">
      <alignment vertical="top"/>
    </xf>
    <xf numFmtId="0" fontId="65" fillId="5" borderId="1" xfId="0" applyFont="1" applyFill="1" applyBorder="1" applyAlignment="1">
      <alignment horizontal="center"/>
    </xf>
    <xf numFmtId="0" fontId="65" fillId="5" borderId="126" xfId="0" applyFont="1" applyFill="1" applyBorder="1" applyAlignment="1">
      <alignment horizontal="center"/>
    </xf>
    <xf numFmtId="0" fontId="65" fillId="5" borderId="26" xfId="0" applyFont="1" applyFill="1" applyBorder="1" applyAlignment="1">
      <alignment horizontal="center"/>
    </xf>
    <xf numFmtId="0" fontId="26" fillId="9" borderId="127" xfId="0" applyFont="1" applyFill="1" applyBorder="1" applyAlignment="1">
      <alignment vertical="top"/>
    </xf>
    <xf numFmtId="0" fontId="8" fillId="38" borderId="128" xfId="0" applyFont="1" applyFill="1" applyBorder="1" applyAlignment="1">
      <alignment vertical="top"/>
    </xf>
    <xf numFmtId="0" fontId="65" fillId="5" borderId="127" xfId="0" applyFont="1" applyFill="1" applyBorder="1" applyAlignment="1">
      <alignment horizontal="center"/>
    </xf>
    <xf numFmtId="0" fontId="65" fillId="5" borderId="128" xfId="0" applyFont="1" applyFill="1" applyBorder="1" applyAlignment="1">
      <alignment horizontal="center"/>
    </xf>
    <xf numFmtId="0" fontId="65" fillId="5" borderId="39" xfId="0" applyFont="1" applyFill="1" applyBorder="1" applyAlignment="1">
      <alignment horizontal="center"/>
    </xf>
    <xf numFmtId="0" fontId="26" fillId="18" borderId="127" xfId="0" applyFont="1" applyFill="1" applyBorder="1" applyAlignment="1">
      <alignment vertical="top"/>
    </xf>
    <xf numFmtId="0" fontId="8" fillId="39" borderId="128" xfId="0" applyFont="1" applyFill="1" applyBorder="1" applyAlignment="1">
      <alignment vertical="top"/>
    </xf>
    <xf numFmtId="0" fontId="8" fillId="18" borderId="128" xfId="0" applyFont="1" applyFill="1" applyBorder="1" applyAlignment="1">
      <alignment vertical="top"/>
    </xf>
    <xf numFmtId="0" fontId="8" fillId="9" borderId="128" xfId="0" applyFont="1" applyFill="1" applyBorder="1" applyAlignment="1">
      <alignment vertical="top"/>
    </xf>
    <xf numFmtId="0" fontId="26" fillId="9" borderId="37" xfId="0" applyFont="1" applyFill="1" applyBorder="1" applyAlignment="1">
      <alignment vertical="top"/>
    </xf>
    <xf numFmtId="0" fontId="8" fillId="9" borderId="81" xfId="0" applyFont="1" applyFill="1" applyBorder="1" applyAlignment="1">
      <alignment vertical="top"/>
    </xf>
    <xf numFmtId="0" fontId="65" fillId="5" borderId="37" xfId="0" applyFont="1" applyFill="1" applyBorder="1" applyAlignment="1">
      <alignment horizontal="center"/>
    </xf>
    <xf numFmtId="0" fontId="65" fillId="5" borderId="81" xfId="0" applyFont="1" applyFill="1" applyBorder="1" applyAlignment="1">
      <alignment horizontal="center"/>
    </xf>
    <xf numFmtId="0" fontId="65" fillId="5" borderId="31" xfId="0" applyFont="1" applyFill="1" applyBorder="1" applyAlignment="1">
      <alignment horizontal="center"/>
    </xf>
    <xf numFmtId="0" fontId="0" fillId="40" borderId="0" xfId="0" applyFill="1"/>
    <xf numFmtId="0" fontId="66" fillId="41" borderId="0" xfId="0" applyFont="1" applyFill="1"/>
    <xf numFmtId="0" fontId="5" fillId="0" borderId="0" xfId="0" applyFont="1"/>
    <xf numFmtId="0" fontId="45" fillId="0" borderId="0" xfId="0" applyFont="1"/>
    <xf numFmtId="0" fontId="8" fillId="0" borderId="0" xfId="0" quotePrefix="1" applyFont="1"/>
    <xf numFmtId="0" fontId="8" fillId="0" borderId="0" xfId="0" applyFont="1"/>
    <xf numFmtId="0" fontId="112" fillId="0" borderId="0" xfId="20">
      <alignment vertical="center"/>
    </xf>
    <xf numFmtId="0" fontId="113" fillId="0" borderId="0" xfId="7" applyBorder="1">
      <alignment vertical="center"/>
    </xf>
    <xf numFmtId="49" fontId="95" fillId="0" borderId="0" xfId="21" applyBorder="1"/>
    <xf numFmtId="49" fontId="124" fillId="0" borderId="0" xfId="22" applyBorder="1">
      <alignment vertical="center"/>
    </xf>
    <xf numFmtId="0" fontId="51" fillId="43" borderId="0" xfId="23" applyBorder="1">
      <alignment horizontal="left" vertical="center"/>
    </xf>
    <xf numFmtId="168" fontId="40" fillId="24" borderId="0" xfId="11" applyBorder="1">
      <alignment horizontal="right"/>
      <protection locked="0"/>
    </xf>
    <xf numFmtId="10" fontId="40" fillId="24" borderId="0" xfId="19" applyBorder="1">
      <alignment horizontal="right"/>
      <protection locked="0"/>
    </xf>
    <xf numFmtId="0" fontId="22" fillId="0" borderId="229" xfId="10">
      <alignment horizontal="left" vertical="center" indent="1"/>
    </xf>
    <xf numFmtId="49" fontId="8" fillId="4" borderId="73" xfId="9" applyAlignment="1">
      <protection locked="0"/>
    </xf>
    <xf numFmtId="49" fontId="8" fillId="5" borderId="73" xfId="24" applyAlignment="1" applyProtection="1"/>
    <xf numFmtId="169" fontId="41" fillId="62" borderId="10" xfId="6">
      <alignment horizontal="right" vertical="center"/>
      <protection locked="0"/>
    </xf>
    <xf numFmtId="169" fontId="41" fillId="71" borderId="55" xfId="25">
      <alignment horizontal="right" vertical="center"/>
      <protection locked="0"/>
    </xf>
    <xf numFmtId="0" fontId="107" fillId="70" borderId="77" xfId="26" applyBorder="1" applyAlignment="1">
      <alignment vertical="center" wrapText="1"/>
    </xf>
    <xf numFmtId="0" fontId="13" fillId="9" borderId="129" xfId="27">
      <alignment horizontal="right" vertical="center" wrapText="1" indent="1"/>
    </xf>
    <xf numFmtId="0" fontId="13" fillId="21" borderId="129" xfId="28">
      <alignment horizontal="right" vertical="center" wrapText="1" indent="1"/>
    </xf>
    <xf numFmtId="49" fontId="13" fillId="18" borderId="40" xfId="29" applyBorder="1" applyAlignment="1">
      <alignment vertical="center" wrapText="1"/>
    </xf>
    <xf numFmtId="0" fontId="13" fillId="19" borderId="129" xfId="30" applyBorder="1">
      <alignment horizontal="right" vertical="center" wrapText="1" indent="1"/>
    </xf>
    <xf numFmtId="0" fontId="13" fillId="44" borderId="129" xfId="31" applyBorder="1">
      <alignment horizontal="right" vertical="center" wrapText="1" indent="1"/>
    </xf>
    <xf numFmtId="0" fontId="0" fillId="0" borderId="0" xfId="0" quotePrefix="1" applyAlignment="1">
      <alignment horizontal="center" vertical="top"/>
    </xf>
    <xf numFmtId="0" fontId="67" fillId="45" borderId="0" xfId="0" applyFont="1" applyFill="1" applyAlignment="1">
      <alignment horizontal="left"/>
    </xf>
    <xf numFmtId="0" fontId="28" fillId="33" borderId="26"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top"/>
    </xf>
    <xf numFmtId="0" fontId="26" fillId="21" borderId="130" xfId="0" quotePrefix="1" applyFont="1" applyFill="1" applyBorder="1"/>
    <xf numFmtId="0" fontId="26" fillId="21" borderId="130" xfId="0" applyFont="1" applyFill="1" applyBorder="1"/>
    <xf numFmtId="0" fontId="26" fillId="21" borderId="122" xfId="0" applyFont="1" applyFill="1" applyBorder="1"/>
    <xf numFmtId="0" fontId="0" fillId="0" borderId="0" xfId="0" applyAlignment="1">
      <alignment horizontal="left"/>
    </xf>
    <xf numFmtId="0" fontId="26" fillId="21" borderId="36" xfId="0" applyFont="1" applyFill="1" applyBorder="1"/>
    <xf numFmtId="0" fontId="26" fillId="21" borderId="29" xfId="0" applyFont="1" applyFill="1" applyBorder="1"/>
    <xf numFmtId="0" fontId="26" fillId="0" borderId="29" xfId="0" applyFont="1" applyBorder="1"/>
    <xf numFmtId="0" fontId="26" fillId="0" borderId="38" xfId="0" applyFont="1" applyBorder="1"/>
    <xf numFmtId="0" fontId="26" fillId="0" borderId="31" xfId="0" applyFont="1" applyBorder="1"/>
    <xf numFmtId="49" fontId="26" fillId="3" borderId="0" xfId="0" applyNumberFormat="1" applyFont="1" applyFill="1"/>
    <xf numFmtId="0" fontId="26" fillId="15" borderId="24" xfId="0" applyFont="1" applyFill="1" applyBorder="1" applyAlignment="1">
      <alignment horizontal="left" vertical="top" wrapText="1"/>
    </xf>
    <xf numFmtId="0" fontId="26" fillId="21" borderId="27" xfId="0" applyFont="1" applyFill="1" applyBorder="1"/>
    <xf numFmtId="0" fontId="26" fillId="21" borderId="22" xfId="0" applyFont="1" applyFill="1" applyBorder="1"/>
    <xf numFmtId="0" fontId="26" fillId="21" borderId="80" xfId="0" applyFont="1" applyFill="1" applyBorder="1"/>
    <xf numFmtId="0" fontId="26" fillId="21" borderId="60" xfId="0" applyFont="1" applyFill="1" applyBorder="1"/>
    <xf numFmtId="1" fontId="26" fillId="3" borderId="0" xfId="0" applyNumberFormat="1" applyFont="1" applyFill="1"/>
    <xf numFmtId="0" fontId="26" fillId="21" borderId="31" xfId="0" applyFont="1" applyFill="1" applyBorder="1"/>
    <xf numFmtId="0" fontId="69" fillId="0" borderId="0" xfId="0" applyFont="1"/>
    <xf numFmtId="1" fontId="70" fillId="3" borderId="0" xfId="0" applyNumberFormat="1" applyFont="1" applyFill="1"/>
    <xf numFmtId="0" fontId="5" fillId="15" borderId="26" xfId="0" applyFont="1" applyFill="1" applyBorder="1" applyAlignment="1">
      <alignment horizontal="left" vertical="top" wrapText="1"/>
    </xf>
    <xf numFmtId="0" fontId="34" fillId="15" borderId="26" xfId="0" applyFont="1" applyFill="1" applyBorder="1" applyAlignment="1">
      <alignment horizontal="left" vertical="top" wrapText="1"/>
    </xf>
    <xf numFmtId="0" fontId="34" fillId="7" borderId="26" xfId="0" applyFont="1" applyFill="1" applyBorder="1" applyAlignment="1">
      <alignment horizontal="left" vertical="center" wrapText="1"/>
    </xf>
    <xf numFmtId="0" fontId="34" fillId="7" borderId="26" xfId="0" applyFont="1" applyFill="1" applyBorder="1" applyAlignment="1">
      <alignment horizontal="center" vertical="center" wrapText="1"/>
    </xf>
    <xf numFmtId="0" fontId="45" fillId="7" borderId="26" xfId="0" applyFont="1" applyFill="1" applyBorder="1" applyAlignment="1">
      <alignment horizontal="center" vertical="center" wrapText="1"/>
    </xf>
    <xf numFmtId="0" fontId="45" fillId="15" borderId="9" xfId="0" applyFont="1" applyFill="1" applyBorder="1" applyAlignment="1">
      <alignment horizontal="centerContinuous" vertical="center" wrapText="1"/>
    </xf>
    <xf numFmtId="0" fontId="45" fillId="15" borderId="11" xfId="0" applyFont="1" applyFill="1" applyBorder="1" applyAlignment="1">
      <alignment horizontal="centerContinuous" vertical="center" wrapText="1"/>
    </xf>
    <xf numFmtId="0" fontId="0" fillId="25" borderId="77" xfId="0" applyFill="1" applyBorder="1"/>
    <xf numFmtId="0" fontId="0" fillId="25" borderId="78" xfId="0" applyFill="1" applyBorder="1" applyProtection="1">
      <protection locked="0"/>
    </xf>
    <xf numFmtId="49" fontId="0" fillId="25" borderId="78" xfId="0" applyNumberFormat="1" applyFill="1" applyBorder="1"/>
    <xf numFmtId="0" fontId="0" fillId="25" borderId="78" xfId="0" applyFill="1" applyBorder="1" applyAlignment="1">
      <alignment vertical="center"/>
    </xf>
    <xf numFmtId="49" fontId="0" fillId="25" borderId="119" xfId="0" applyNumberFormat="1" applyFill="1" applyBorder="1"/>
    <xf numFmtId="0" fontId="8" fillId="47" borderId="77" xfId="0" applyFont="1" applyFill="1" applyBorder="1" applyAlignment="1">
      <alignment horizontal="left"/>
    </xf>
    <xf numFmtId="0" fontId="40" fillId="7" borderId="78" xfId="0" applyFont="1" applyFill="1" applyBorder="1"/>
    <xf numFmtId="0" fontId="0" fillId="7" borderId="93" xfId="0" applyFill="1" applyBorder="1" applyAlignment="1">
      <alignment horizontal="left" vertical="center"/>
    </xf>
    <xf numFmtId="0" fontId="0" fillId="0" borderId="58" xfId="0" applyBorder="1" applyAlignment="1">
      <alignment horizontal="left" vertical="center"/>
    </xf>
    <xf numFmtId="0" fontId="40" fillId="21" borderId="78" xfId="0" applyFont="1" applyFill="1" applyBorder="1"/>
    <xf numFmtId="0" fontId="0" fillId="25" borderId="70" xfId="0" applyFill="1" applyBorder="1"/>
    <xf numFmtId="0" fontId="0" fillId="25" borderId="73" xfId="0" applyFill="1" applyBorder="1" applyProtection="1">
      <protection locked="0"/>
    </xf>
    <xf numFmtId="0" fontId="0" fillId="25" borderId="73" xfId="0" applyFill="1" applyBorder="1"/>
    <xf numFmtId="0" fontId="0" fillId="25" borderId="79" xfId="0" applyFill="1" applyBorder="1"/>
    <xf numFmtId="0" fontId="8" fillId="47" borderId="70" xfId="0" applyFont="1" applyFill="1" applyBorder="1" applyAlignment="1">
      <alignment horizontal="left"/>
    </xf>
    <xf numFmtId="0" fontId="40" fillId="7" borderId="73" xfId="0" applyFont="1" applyFill="1" applyBorder="1"/>
    <xf numFmtId="0" fontId="0" fillId="7" borderId="97" xfId="0" applyFill="1" applyBorder="1" applyAlignment="1">
      <alignment horizontal="left" vertical="center"/>
    </xf>
    <xf numFmtId="0" fontId="0" fillId="0" borderId="82" xfId="0" applyBorder="1" applyAlignment="1">
      <alignment horizontal="left" vertical="center"/>
    </xf>
    <xf numFmtId="0" fontId="40" fillId="21" borderId="73" xfId="0" applyFont="1" applyFill="1" applyBorder="1"/>
    <xf numFmtId="0" fontId="0" fillId="25" borderId="73" xfId="0" applyFill="1" applyBorder="1" applyAlignment="1">
      <alignment vertical="center"/>
    </xf>
    <xf numFmtId="0" fontId="0" fillId="25" borderId="79" xfId="0" applyFill="1" applyBorder="1" applyAlignment="1">
      <alignment vertical="center"/>
    </xf>
    <xf numFmtId="0" fontId="0" fillId="7" borderId="131" xfId="0" applyFill="1" applyBorder="1"/>
    <xf numFmtId="0" fontId="0" fillId="0" borderId="90" xfId="0" applyBorder="1"/>
    <xf numFmtId="0" fontId="0" fillId="7" borderId="95" xfId="0" applyFill="1" applyBorder="1"/>
    <xf numFmtId="0" fontId="0" fillId="0" borderId="91" xfId="0" applyBorder="1"/>
    <xf numFmtId="0" fontId="0" fillId="0" borderId="70" xfId="0" applyBorder="1"/>
    <xf numFmtId="0" fontId="0" fillId="0" borderId="73" xfId="0" applyBorder="1"/>
    <xf numFmtId="0" fontId="0" fillId="7" borderId="95" xfId="0" applyFill="1" applyBorder="1" applyAlignment="1">
      <alignment horizontal="left" vertical="center"/>
    </xf>
    <xf numFmtId="1" fontId="26" fillId="3" borderId="73" xfId="0" applyNumberFormat="1" applyFont="1" applyFill="1" applyBorder="1"/>
    <xf numFmtId="0" fontId="0" fillId="7" borderId="97" xfId="0" applyFill="1" applyBorder="1"/>
    <xf numFmtId="0" fontId="0" fillId="0" borderId="79" xfId="0" applyBorder="1"/>
    <xf numFmtId="0" fontId="0" fillId="7" borderId="132" xfId="0" applyFill="1" applyBorder="1" applyAlignment="1">
      <alignment horizontal="left" vertical="center"/>
    </xf>
    <xf numFmtId="0" fontId="0" fillId="3" borderId="86" xfId="0" applyFill="1" applyBorder="1" applyAlignment="1">
      <alignment vertical="center"/>
    </xf>
    <xf numFmtId="0" fontId="0" fillId="0" borderId="64" xfId="0" applyBorder="1" applyAlignment="1">
      <alignment horizontal="left" vertical="center"/>
    </xf>
    <xf numFmtId="0" fontId="26" fillId="3" borderId="73" xfId="0" applyFont="1" applyFill="1" applyBorder="1"/>
    <xf numFmtId="0" fontId="0" fillId="7" borderId="99" xfId="0" applyFill="1" applyBorder="1" applyAlignment="1">
      <alignment horizontal="left" vertical="center"/>
    </xf>
    <xf numFmtId="0" fontId="0" fillId="3" borderId="94" xfId="0" applyFill="1" applyBorder="1" applyAlignment="1">
      <alignment vertical="center"/>
    </xf>
    <xf numFmtId="0" fontId="0" fillId="2" borderId="5" xfId="0" applyFill="1" applyBorder="1"/>
    <xf numFmtId="0" fontId="0" fillId="7" borderId="99" xfId="0" applyFill="1" applyBorder="1"/>
    <xf numFmtId="0" fontId="0" fillId="3" borderId="58" xfId="0" applyFill="1" applyBorder="1" applyAlignment="1">
      <alignment horizontal="left" vertical="center"/>
    </xf>
    <xf numFmtId="0" fontId="0" fillId="3" borderId="90" xfId="0" applyFill="1" applyBorder="1" applyAlignment="1">
      <alignment horizontal="left" vertical="center"/>
    </xf>
    <xf numFmtId="0" fontId="0" fillId="3" borderId="16" xfId="0" applyFill="1" applyBorder="1" applyAlignment="1">
      <alignment vertical="center"/>
    </xf>
    <xf numFmtId="0" fontId="0" fillId="0" borderId="92" xfId="0" applyBorder="1"/>
    <xf numFmtId="0" fontId="0" fillId="3" borderId="82" xfId="0" applyFill="1" applyBorder="1" applyAlignment="1">
      <alignment horizontal="left" vertical="center"/>
    </xf>
    <xf numFmtId="0" fontId="0" fillId="3" borderId="64" xfId="0" applyFill="1" applyBorder="1" applyAlignment="1">
      <alignment horizontal="left" vertical="center"/>
    </xf>
    <xf numFmtId="0" fontId="0" fillId="0" borderId="73" xfId="0" applyBorder="1" applyAlignment="1">
      <alignment vertical="center"/>
    </xf>
    <xf numFmtId="0" fontId="0" fillId="3" borderId="16" xfId="0" applyFill="1" applyBorder="1" applyAlignment="1">
      <alignment vertical="top"/>
    </xf>
    <xf numFmtId="0" fontId="0" fillId="3" borderId="92" xfId="0" applyFill="1" applyBorder="1" applyAlignment="1">
      <alignment horizontal="left" vertical="center"/>
    </xf>
    <xf numFmtId="0" fontId="0" fillId="3" borderId="95" xfId="0" applyFill="1" applyBorder="1" applyAlignment="1">
      <alignment horizontal="left" vertical="center"/>
    </xf>
    <xf numFmtId="0" fontId="0" fillId="0" borderId="74" xfId="0" applyBorder="1"/>
    <xf numFmtId="0" fontId="0" fillId="0" borderId="76" xfId="0" applyBorder="1"/>
    <xf numFmtId="0" fontId="0" fillId="0" borderId="81" xfId="0" applyBorder="1"/>
    <xf numFmtId="0" fontId="0" fillId="0" borderId="76" xfId="0" applyBorder="1" applyAlignment="1">
      <alignment vertical="center"/>
    </xf>
    <xf numFmtId="0" fontId="0" fillId="3" borderId="102" xfId="0" applyFill="1" applyBorder="1" applyAlignment="1">
      <alignment horizontal="left" vertical="center"/>
    </xf>
    <xf numFmtId="0" fontId="0" fillId="3" borderId="86" xfId="0" applyFill="1" applyBorder="1" applyAlignment="1">
      <alignment vertical="top"/>
    </xf>
    <xf numFmtId="0" fontId="0" fillId="3" borderId="122" xfId="0" applyFill="1" applyBorder="1" applyAlignment="1">
      <alignment vertical="center"/>
    </xf>
    <xf numFmtId="0" fontId="0" fillId="3" borderId="29" xfId="0" applyFill="1" applyBorder="1" applyAlignment="1">
      <alignment vertical="center"/>
    </xf>
    <xf numFmtId="0" fontId="0" fillId="3" borderId="31" xfId="0" applyFill="1" applyBorder="1" applyAlignment="1">
      <alignment vertical="center"/>
    </xf>
    <xf numFmtId="0" fontId="0" fillId="2" borderId="8" xfId="0" applyFill="1" applyBorder="1"/>
    <xf numFmtId="49" fontId="0" fillId="25" borderId="93" xfId="0" applyNumberFormat="1" applyFill="1" applyBorder="1"/>
    <xf numFmtId="0" fontId="0" fillId="25" borderId="95" xfId="0" applyFill="1" applyBorder="1"/>
    <xf numFmtId="0" fontId="0" fillId="25" borderId="95" xfId="0" applyFill="1" applyBorder="1" applyAlignment="1">
      <alignment vertical="center"/>
    </xf>
    <xf numFmtId="0" fontId="0" fillId="0" borderId="95" xfId="0" applyBorder="1" applyAlignment="1">
      <alignment vertical="center"/>
    </xf>
    <xf numFmtId="0" fontId="0" fillId="25" borderId="76" xfId="0" applyFill="1" applyBorder="1"/>
    <xf numFmtId="0" fontId="0" fillId="0" borderId="102" xfId="0" applyBorder="1" applyAlignment="1">
      <alignment vertical="center"/>
    </xf>
    <xf numFmtId="0" fontId="72" fillId="45" borderId="0" xfId="0" applyFont="1" applyFill="1" applyAlignment="1">
      <alignment horizontal="left"/>
    </xf>
    <xf numFmtId="0" fontId="0" fillId="45" borderId="0" xfId="0" applyFill="1"/>
    <xf numFmtId="0" fontId="0" fillId="0" borderId="7" xfId="0" applyBorder="1" applyAlignment="1">
      <alignment vertical="center"/>
    </xf>
    <xf numFmtId="0" fontId="45" fillId="18" borderId="133" xfId="0" applyFont="1" applyFill="1" applyBorder="1" applyAlignment="1">
      <alignment vertical="center" wrapText="1"/>
    </xf>
    <xf numFmtId="0" fontId="45" fillId="46" borderId="134" xfId="0" applyFont="1" applyFill="1" applyBorder="1" applyAlignment="1">
      <alignment vertical="center" wrapText="1"/>
    </xf>
    <xf numFmtId="0" fontId="45" fillId="46" borderId="134" xfId="0" applyFont="1" applyFill="1" applyBorder="1" applyAlignment="1">
      <alignment horizontal="left" vertical="center" wrapText="1"/>
    </xf>
    <xf numFmtId="0" fontId="45" fillId="18" borderId="134" xfId="0" applyFont="1" applyFill="1" applyBorder="1" applyAlignment="1">
      <alignment vertical="center" wrapText="1"/>
    </xf>
    <xf numFmtId="0" fontId="45" fillId="18" borderId="135" xfId="0" applyFont="1" applyFill="1" applyBorder="1" applyAlignment="1">
      <alignment vertical="center" wrapText="1"/>
    </xf>
    <xf numFmtId="0" fontId="0" fillId="0" borderId="0" xfId="0" applyAlignment="1">
      <alignment wrapText="1"/>
    </xf>
    <xf numFmtId="0" fontId="0" fillId="0" borderId="0" xfId="0" applyAlignment="1">
      <alignment vertical="center" wrapText="1"/>
    </xf>
    <xf numFmtId="0" fontId="73" fillId="25" borderId="77" xfId="0" applyFont="1" applyFill="1" applyBorder="1" applyAlignment="1">
      <alignment wrapText="1"/>
    </xf>
    <xf numFmtId="0" fontId="8" fillId="25" borderId="78" xfId="0" applyFont="1" applyFill="1" applyBorder="1" applyAlignment="1">
      <alignment wrapText="1"/>
    </xf>
    <xf numFmtId="0" fontId="54" fillId="25" borderId="78" xfId="0" applyFont="1" applyFill="1" applyBorder="1" applyAlignment="1">
      <alignment vertical="center"/>
    </xf>
    <xf numFmtId="0" fontId="74" fillId="25" borderId="78" xfId="0" applyFont="1" applyFill="1" applyBorder="1" applyAlignment="1">
      <alignment vertical="center" wrapText="1"/>
    </xf>
    <xf numFmtId="0" fontId="74" fillId="25" borderId="93" xfId="0" applyFont="1" applyFill="1" applyBorder="1" applyAlignment="1">
      <alignment vertical="center" wrapText="1"/>
    </xf>
    <xf numFmtId="0" fontId="54" fillId="25" borderId="77" xfId="0" applyFont="1" applyFill="1" applyBorder="1" applyAlignment="1">
      <alignment vertical="center"/>
    </xf>
    <xf numFmtId="0" fontId="54" fillId="25" borderId="93" xfId="0" applyFont="1" applyFill="1" applyBorder="1" applyAlignment="1">
      <alignment vertical="center"/>
    </xf>
    <xf numFmtId="0" fontId="73" fillId="25" borderId="70" xfId="0" applyFont="1" applyFill="1" applyBorder="1" applyAlignment="1">
      <alignment wrapText="1"/>
    </xf>
    <xf numFmtId="0" fontId="8" fillId="25" borderId="73" xfId="0" applyFont="1" applyFill="1" applyBorder="1" applyAlignment="1">
      <alignment wrapText="1"/>
    </xf>
    <xf numFmtId="0" fontId="54" fillId="25" borderId="73" xfId="0" applyFont="1" applyFill="1" applyBorder="1" applyAlignment="1">
      <alignment vertical="center"/>
    </xf>
    <xf numFmtId="0" fontId="74" fillId="25" borderId="73" xfId="0" applyFont="1" applyFill="1" applyBorder="1" applyAlignment="1">
      <alignment vertical="center" wrapText="1"/>
    </xf>
    <xf numFmtId="0" fontId="74" fillId="25" borderId="95" xfId="0" applyFont="1" applyFill="1" applyBorder="1" applyAlignment="1">
      <alignment vertical="center" wrapText="1"/>
    </xf>
    <xf numFmtId="0" fontId="54" fillId="25" borderId="70" xfId="0" applyFont="1" applyFill="1" applyBorder="1" applyAlignment="1">
      <alignment vertical="center"/>
    </xf>
    <xf numFmtId="0" fontId="54" fillId="25" borderId="95" xfId="0" applyFont="1" applyFill="1" applyBorder="1" applyAlignment="1">
      <alignment vertical="center"/>
    </xf>
    <xf numFmtId="0" fontId="54" fillId="0" borderId="95" xfId="0" applyFont="1" applyBorder="1" applyAlignment="1">
      <alignment vertical="center"/>
    </xf>
    <xf numFmtId="0" fontId="8" fillId="0" borderId="73" xfId="0" applyFont="1" applyBorder="1"/>
    <xf numFmtId="0" fontId="8" fillId="0" borderId="95" xfId="0" applyFont="1" applyBorder="1"/>
    <xf numFmtId="0" fontId="54" fillId="0" borderId="70" xfId="0" applyFont="1" applyBorder="1" applyAlignment="1">
      <alignment vertical="center"/>
    </xf>
    <xf numFmtId="0" fontId="54" fillId="0" borderId="73" xfId="0" applyFont="1" applyBorder="1" applyAlignment="1">
      <alignment vertical="center"/>
    </xf>
    <xf numFmtId="0" fontId="8" fillId="0" borderId="73" xfId="0" applyFont="1" applyBorder="1" applyAlignment="1">
      <alignment vertical="center"/>
    </xf>
    <xf numFmtId="0" fontId="8" fillId="0" borderId="70" xfId="0" applyFont="1" applyBorder="1" applyAlignment="1">
      <alignment vertical="center"/>
    </xf>
    <xf numFmtId="0" fontId="8" fillId="0" borderId="74" xfId="0" applyFont="1" applyBorder="1" applyAlignment="1">
      <alignment vertical="center"/>
    </xf>
    <xf numFmtId="0" fontId="8" fillId="25" borderId="76" xfId="0" applyFont="1" applyFill="1" applyBorder="1" applyAlignment="1">
      <alignment wrapText="1"/>
    </xf>
    <xf numFmtId="0" fontId="8" fillId="0" borderId="76" xfId="0" applyFont="1" applyBorder="1" applyAlignment="1">
      <alignment vertical="center"/>
    </xf>
    <xf numFmtId="0" fontId="8" fillId="0" borderId="76" xfId="0" applyFont="1" applyBorder="1"/>
    <xf numFmtId="0" fontId="8" fillId="0" borderId="102" xfId="0" applyFont="1" applyBorder="1"/>
    <xf numFmtId="0" fontId="54" fillId="0" borderId="74" xfId="0" applyFont="1" applyBorder="1" applyAlignment="1">
      <alignment vertical="center"/>
    </xf>
    <xf numFmtId="0" fontId="54" fillId="0" borderId="76" xfId="0" applyFont="1" applyBorder="1" applyAlignment="1">
      <alignment vertical="center"/>
    </xf>
    <xf numFmtId="0" fontId="54" fillId="0" borderId="102" xfId="0" applyFont="1" applyBorder="1" applyAlignment="1">
      <alignment vertical="center"/>
    </xf>
    <xf numFmtId="0" fontId="0" fillId="0" borderId="0" xfId="0" applyAlignment="1">
      <alignment horizontal="left" indent="2"/>
    </xf>
    <xf numFmtId="0" fontId="7" fillId="0" borderId="0" xfId="0" applyFont="1" applyAlignment="1">
      <alignment horizontal="right"/>
    </xf>
    <xf numFmtId="0" fontId="45" fillId="46" borderId="24" xfId="0" applyFont="1" applyFill="1" applyBorder="1" applyAlignment="1">
      <alignment vertical="center" wrapText="1"/>
    </xf>
    <xf numFmtId="0" fontId="12" fillId="25" borderId="122" xfId="0" applyFont="1" applyFill="1" applyBorder="1" applyAlignment="1">
      <alignment horizontal="center" vertical="top" wrapText="1"/>
    </xf>
    <xf numFmtId="0" fontId="12" fillId="25" borderId="29" xfId="0" applyFont="1" applyFill="1" applyBorder="1" applyAlignment="1">
      <alignment horizontal="center" vertical="top" wrapText="1"/>
    </xf>
    <xf numFmtId="0" fontId="26" fillId="25" borderId="31" xfId="0" applyFont="1" applyFill="1" applyBorder="1" applyAlignment="1">
      <alignment horizontal="center" vertical="center"/>
    </xf>
    <xf numFmtId="0" fontId="45" fillId="18" borderId="136" xfId="0" applyFont="1" applyFill="1" applyBorder="1" applyAlignment="1">
      <alignment vertical="center" wrapText="1"/>
    </xf>
    <xf numFmtId="0" fontId="54" fillId="25" borderId="27" xfId="0" applyFont="1" applyFill="1" applyBorder="1" applyAlignment="1">
      <alignment horizontal="center" vertical="center"/>
    </xf>
    <xf numFmtId="0" fontId="54" fillId="25" borderId="29" xfId="0" applyFont="1" applyFill="1" applyBorder="1" applyAlignment="1">
      <alignment horizontal="center" vertical="center"/>
    </xf>
    <xf numFmtId="0" fontId="54" fillId="25" borderId="31" xfId="0" applyFont="1" applyFill="1" applyBorder="1" applyAlignment="1">
      <alignment horizontal="center" vertical="center"/>
    </xf>
    <xf numFmtId="0" fontId="31" fillId="48" borderId="138" xfId="0" applyFont="1" applyFill="1" applyBorder="1" applyAlignment="1">
      <alignment horizontal="center" vertical="center" wrapText="1"/>
    </xf>
    <xf numFmtId="0" fontId="31" fillId="48" borderId="139" xfId="0" applyFont="1" applyFill="1" applyBorder="1" applyAlignment="1">
      <alignment horizontal="center" vertical="center" wrapText="1"/>
    </xf>
    <xf numFmtId="0" fontId="31" fillId="48" borderId="140" xfId="0" applyFont="1" applyFill="1" applyBorder="1" applyAlignment="1">
      <alignment horizontal="center" vertical="center" wrapText="1"/>
    </xf>
    <xf numFmtId="0" fontId="0" fillId="21" borderId="4" xfId="0" applyFill="1" applyBorder="1" applyAlignment="1">
      <alignment horizontal="center"/>
    </xf>
    <xf numFmtId="0" fontId="0" fillId="21" borderId="0" xfId="0" applyFill="1" applyAlignment="1">
      <alignment horizontal="center"/>
    </xf>
    <xf numFmtId="0" fontId="0" fillId="21" borderId="19" xfId="0" applyFill="1" applyBorder="1" applyAlignment="1">
      <alignment horizontal="center" vertical="center" wrapText="1"/>
    </xf>
    <xf numFmtId="0" fontId="0" fillId="21" borderId="142" xfId="0" applyFill="1" applyBorder="1" applyAlignment="1">
      <alignment horizontal="center" vertical="center" wrapText="1"/>
    </xf>
    <xf numFmtId="0" fontId="0" fillId="21" borderId="70" xfId="0" applyFill="1" applyBorder="1" applyAlignment="1">
      <alignment horizontal="center" vertical="center" wrapText="1"/>
    </xf>
    <xf numFmtId="0" fontId="0" fillId="21" borderId="73" xfId="0" applyFill="1" applyBorder="1" applyAlignment="1">
      <alignment horizontal="center" vertical="center" wrapText="1"/>
    </xf>
    <xf numFmtId="0" fontId="0" fillId="0" borderId="143" xfId="0" applyBorder="1"/>
    <xf numFmtId="0" fontId="0" fillId="0" borderId="70" xfId="0" applyBorder="1" applyAlignment="1">
      <alignment vertical="center"/>
    </xf>
    <xf numFmtId="0" fontId="0" fillId="21" borderId="76" xfId="0" applyFill="1" applyBorder="1" applyAlignment="1">
      <alignment horizontal="center" vertical="center" wrapText="1"/>
    </xf>
    <xf numFmtId="0" fontId="0" fillId="0" borderId="144" xfId="0" applyBorder="1"/>
    <xf numFmtId="0" fontId="69" fillId="0" borderId="145" xfId="0" applyFont="1" applyBorder="1"/>
    <xf numFmtId="0" fontId="0" fillId="0" borderId="146" xfId="0" applyBorder="1"/>
    <xf numFmtId="0" fontId="3" fillId="49" borderId="0" xfId="0" applyFont="1" applyFill="1" applyAlignment="1">
      <alignment horizontal="centerContinuous"/>
    </xf>
    <xf numFmtId="0" fontId="31" fillId="48" borderId="147" xfId="0" applyFont="1" applyFill="1" applyBorder="1" applyAlignment="1">
      <alignment horizontal="center" vertical="center" wrapText="1"/>
    </xf>
    <xf numFmtId="0" fontId="31" fillId="48" borderId="148" xfId="0" applyFont="1" applyFill="1" applyBorder="1" applyAlignment="1">
      <alignment horizontal="center" vertical="center" wrapText="1"/>
    </xf>
    <xf numFmtId="0" fontId="31" fillId="48" borderId="149" xfId="0" applyFont="1" applyFill="1" applyBorder="1" applyAlignment="1">
      <alignment horizontal="center" vertical="center" wrapText="1"/>
    </xf>
    <xf numFmtId="0" fontId="0" fillId="21" borderId="151" xfId="0" applyFill="1" applyBorder="1" applyAlignment="1">
      <alignment horizontal="center"/>
    </xf>
    <xf numFmtId="0" fontId="0" fillId="0" borderId="19" xfId="0" applyBorder="1"/>
    <xf numFmtId="0" fontId="0" fillId="21" borderId="152" xfId="0" applyFill="1" applyBorder="1" applyAlignment="1">
      <alignment horizontal="center" vertical="center" wrapText="1"/>
    </xf>
    <xf numFmtId="0" fontId="0" fillId="21" borderId="153" xfId="0" applyFill="1" applyBorder="1" applyAlignment="1">
      <alignment horizontal="center"/>
    </xf>
    <xf numFmtId="0" fontId="0" fillId="21" borderId="154" xfId="0" applyFill="1" applyBorder="1" applyAlignment="1">
      <alignment horizontal="center" vertical="center" wrapText="1"/>
    </xf>
    <xf numFmtId="0" fontId="0" fillId="0" borderId="154" xfId="0" applyBorder="1"/>
    <xf numFmtId="0" fontId="0" fillId="21" borderId="156" xfId="0" applyFill="1" applyBorder="1" applyAlignment="1">
      <alignment horizontal="center"/>
    </xf>
    <xf numFmtId="0" fontId="0" fillId="0" borderId="157" xfId="0" applyBorder="1"/>
    <xf numFmtId="0" fontId="0" fillId="0" borderId="158" xfId="0" applyBorder="1"/>
    <xf numFmtId="0" fontId="0" fillId="0" borderId="159" xfId="0" applyBorder="1"/>
    <xf numFmtId="0" fontId="31" fillId="48" borderId="24" xfId="0" applyFont="1" applyFill="1" applyBorder="1" applyAlignment="1">
      <alignment horizontal="center" vertical="center" wrapText="1"/>
    </xf>
    <xf numFmtId="0" fontId="0" fillId="21" borderId="29" xfId="0" applyFill="1" applyBorder="1" applyAlignment="1">
      <alignment horizontal="center"/>
    </xf>
    <xf numFmtId="0" fontId="0" fillId="21" borderId="31" xfId="0" applyFill="1" applyBorder="1" applyAlignment="1">
      <alignment horizontal="center"/>
    </xf>
    <xf numFmtId="0" fontId="31" fillId="50" borderId="13" xfId="0" applyFont="1" applyFill="1" applyBorder="1" applyAlignment="1">
      <alignment vertical="center" wrapText="1"/>
    </xf>
    <xf numFmtId="0" fontId="31" fillId="50" borderId="160" xfId="0" applyFont="1" applyFill="1" applyBorder="1" applyAlignment="1">
      <alignment vertical="center" wrapText="1"/>
    </xf>
    <xf numFmtId="0" fontId="31" fillId="50" borderId="161" xfId="0" applyFont="1" applyFill="1" applyBorder="1" applyAlignment="1">
      <alignment vertical="center" wrapText="1"/>
    </xf>
    <xf numFmtId="0" fontId="0" fillId="51" borderId="77" xfId="0" applyFill="1" applyBorder="1" applyAlignment="1">
      <alignment horizontal="center" vertical="center" wrapText="1"/>
    </xf>
    <xf numFmtId="0" fontId="0" fillId="51" borderId="78" xfId="0" applyFill="1" applyBorder="1" applyAlignment="1">
      <alignment horizontal="center" vertical="center" wrapText="1"/>
    </xf>
    <xf numFmtId="0" fontId="0" fillId="0" borderId="78" xfId="0" applyBorder="1"/>
    <xf numFmtId="0" fontId="0" fillId="0" borderId="93" xfId="0" applyBorder="1"/>
    <xf numFmtId="0" fontId="0" fillId="51" borderId="70" xfId="0" applyFill="1" applyBorder="1" applyAlignment="1">
      <alignment horizontal="center" vertical="center" wrapText="1"/>
    </xf>
    <xf numFmtId="0" fontId="0" fillId="51" borderId="73" xfId="0" applyFill="1" applyBorder="1" applyAlignment="1">
      <alignment horizontal="center" vertical="center" wrapText="1"/>
    </xf>
    <xf numFmtId="0" fontId="0" fillId="0" borderId="95" xfId="0" applyBorder="1"/>
    <xf numFmtId="0" fontId="0" fillId="51" borderId="74" xfId="0" applyFill="1" applyBorder="1" applyAlignment="1">
      <alignment horizontal="center" vertical="center" wrapText="1"/>
    </xf>
    <xf numFmtId="0" fontId="0" fillId="0" borderId="102" xfId="0" applyBorder="1"/>
    <xf numFmtId="0" fontId="45" fillId="52" borderId="117" xfId="0" applyFont="1" applyFill="1" applyBorder="1" applyAlignment="1">
      <alignment horizontal="center" vertical="center" wrapText="1"/>
    </xf>
    <xf numFmtId="0" fontId="45" fillId="52" borderId="162" xfId="0" applyFont="1" applyFill="1" applyBorder="1" applyAlignment="1">
      <alignment horizontal="center" vertical="center" wrapText="1"/>
    </xf>
    <xf numFmtId="0" fontId="45" fillId="52" borderId="118" xfId="0" applyFont="1" applyFill="1" applyBorder="1" applyAlignment="1">
      <alignment horizontal="center" vertical="center" wrapText="1"/>
    </xf>
    <xf numFmtId="0" fontId="0" fillId="6" borderId="6" xfId="0" applyFill="1" applyBorder="1"/>
    <xf numFmtId="0" fontId="0" fillId="6" borderId="7" xfId="0" applyFill="1" applyBorder="1"/>
    <xf numFmtId="0" fontId="0" fillId="6" borderId="8" xfId="0" applyFill="1" applyBorder="1"/>
    <xf numFmtId="0" fontId="0" fillId="0" borderId="4" xfId="0" applyBorder="1" applyAlignment="1">
      <alignment vertical="center"/>
    </xf>
    <xf numFmtId="0" fontId="0" fillId="0" borderId="5" xfId="0" applyBorder="1"/>
    <xf numFmtId="0" fontId="45" fillId="52" borderId="113" xfId="0" applyFont="1" applyFill="1" applyBorder="1" applyAlignment="1">
      <alignment horizontal="center" vertical="center" wrapText="1"/>
    </xf>
    <xf numFmtId="0" fontId="45" fillId="52" borderId="163" xfId="0" applyFont="1" applyFill="1" applyBorder="1" applyAlignment="1">
      <alignment horizontal="center" vertical="center" wrapText="1"/>
    </xf>
    <xf numFmtId="0" fontId="5" fillId="52" borderId="164" xfId="0" applyFont="1" applyFill="1" applyBorder="1" applyAlignment="1">
      <alignment vertical="center"/>
    </xf>
    <xf numFmtId="0" fontId="0" fillId="6" borderId="77" xfId="0" applyFill="1" applyBorder="1" applyAlignment="1">
      <alignment horizontal="left" vertical="center" wrapText="1"/>
    </xf>
    <xf numFmtId="0" fontId="0" fillId="6" borderId="78" xfId="0" applyFill="1" applyBorder="1" applyAlignment="1">
      <alignment horizontal="left"/>
    </xf>
    <xf numFmtId="0" fontId="0" fillId="6" borderId="93" xfId="0" applyFill="1" applyBorder="1" applyAlignment="1">
      <alignment horizontal="left"/>
    </xf>
    <xf numFmtId="0" fontId="0" fillId="6" borderId="70" xfId="0" applyFill="1" applyBorder="1" applyAlignment="1">
      <alignment horizontal="left" vertical="center" wrapText="1"/>
    </xf>
    <xf numFmtId="0" fontId="0" fillId="6" borderId="73" xfId="0" applyFill="1" applyBorder="1" applyAlignment="1">
      <alignment horizontal="left" vertical="top"/>
    </xf>
    <xf numFmtId="0" fontId="0" fillId="0" borderId="95" xfId="0" applyBorder="1" applyAlignment="1">
      <alignment horizontal="left"/>
    </xf>
    <xf numFmtId="0" fontId="0" fillId="6" borderId="74" xfId="0" applyFill="1" applyBorder="1" applyAlignment="1">
      <alignment horizontal="left" vertical="center" wrapText="1"/>
    </xf>
    <xf numFmtId="0" fontId="0" fillId="0" borderId="76" xfId="0" applyBorder="1" applyAlignment="1">
      <alignment horizontal="left" vertical="top"/>
    </xf>
    <xf numFmtId="0" fontId="0" fillId="0" borderId="102" xfId="0" applyBorder="1" applyAlignment="1">
      <alignment horizontal="left"/>
    </xf>
    <xf numFmtId="0" fontId="45" fillId="6" borderId="9" xfId="0" applyFont="1" applyFill="1" applyBorder="1" applyAlignment="1">
      <alignment vertical="center"/>
    </xf>
    <xf numFmtId="0" fontId="45" fillId="6" borderId="10" xfId="0" applyFont="1" applyFill="1" applyBorder="1" applyAlignment="1">
      <alignment vertical="center"/>
    </xf>
    <xf numFmtId="0" fontId="45" fillId="6" borderId="11" xfId="0" applyFont="1" applyFill="1" applyBorder="1" applyAlignment="1">
      <alignment vertical="center"/>
    </xf>
    <xf numFmtId="0" fontId="45" fillId="0" borderId="0" xfId="0" applyFont="1" applyAlignment="1">
      <alignment vertical="center"/>
    </xf>
    <xf numFmtId="0" fontId="8" fillId="0" borderId="0" xfId="0" applyFont="1" applyAlignment="1">
      <alignment horizontal="left" indent="3"/>
    </xf>
    <xf numFmtId="0" fontId="76" fillId="0" borderId="117" xfId="0" applyFont="1" applyBorder="1" applyAlignment="1">
      <alignment horizontal="center" vertical="center" wrapText="1"/>
    </xf>
    <xf numFmtId="0" fontId="76" fillId="0" borderId="162" xfId="0" applyFont="1" applyBorder="1" applyAlignment="1">
      <alignment horizontal="center" vertical="center" wrapText="1"/>
    </xf>
    <xf numFmtId="0" fontId="76" fillId="0" borderId="118" xfId="0" applyFont="1" applyBorder="1" applyAlignment="1">
      <alignment horizontal="center" vertical="center" wrapText="1"/>
    </xf>
    <xf numFmtId="0" fontId="77" fillId="0" borderId="0" xfId="0" applyFont="1" applyAlignment="1">
      <alignment vertical="center"/>
    </xf>
    <xf numFmtId="3" fontId="45" fillId="7" borderId="67" xfId="0" applyNumberFormat="1" applyFont="1" applyFill="1" applyBorder="1" applyAlignment="1">
      <alignment horizontal="left" vertical="center" wrapText="1"/>
    </xf>
    <xf numFmtId="3" fontId="45" fillId="7" borderId="53" xfId="0" applyNumberFormat="1" applyFont="1" applyFill="1" applyBorder="1" applyAlignment="1" applyProtection="1">
      <alignment horizontal="left" vertical="center" wrapText="1"/>
      <protection locked="0"/>
    </xf>
    <xf numFmtId="178" fontId="45" fillId="7" borderId="53" xfId="0" applyNumberFormat="1" applyFont="1" applyFill="1" applyBorder="1" applyAlignment="1" applyProtection="1">
      <alignment horizontal="left" vertical="center" wrapText="1"/>
      <protection locked="0"/>
    </xf>
    <xf numFmtId="178" fontId="45" fillId="7" borderId="103" xfId="0" applyNumberFormat="1" applyFont="1" applyFill="1" applyBorder="1" applyAlignment="1" applyProtection="1">
      <alignment horizontal="left" vertical="center" wrapText="1"/>
      <protection locked="0"/>
    </xf>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43" fillId="18" borderId="25" xfId="0" applyFont="1" applyFill="1" applyBorder="1" applyAlignment="1">
      <alignment horizontal="center" vertical="center" wrapText="1"/>
    </xf>
    <xf numFmtId="0" fontId="45" fillId="18" borderId="12" xfId="0" applyFont="1" applyFill="1" applyBorder="1" applyAlignment="1">
      <alignment horizontal="center" vertical="center" wrapText="1"/>
    </xf>
    <xf numFmtId="14" fontId="0" fillId="18" borderId="24" xfId="0" applyNumberFormat="1" applyFill="1" applyBorder="1" applyAlignment="1">
      <alignment horizontal="left" vertical="center"/>
    </xf>
    <xf numFmtId="0" fontId="76" fillId="0" borderId="9" xfId="0" applyFont="1" applyBorder="1" applyAlignment="1">
      <alignment horizontal="center"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14" fontId="45" fillId="18" borderId="24" xfId="0" applyNumberFormat="1" applyFont="1" applyFill="1" applyBorder="1" applyAlignment="1">
      <alignment horizontal="left" vertical="center"/>
    </xf>
    <xf numFmtId="14" fontId="45" fillId="18" borderId="24" xfId="0" applyNumberFormat="1" applyFont="1" applyFill="1" applyBorder="1" applyAlignment="1">
      <alignment vertical="center"/>
    </xf>
    <xf numFmtId="0" fontId="45" fillId="46" borderId="0" xfId="0" applyFont="1" applyFill="1" applyAlignment="1">
      <alignment horizontal="right" vertical="center" wrapText="1"/>
    </xf>
    <xf numFmtId="0" fontId="78" fillId="0" borderId="9" xfId="0" applyFont="1" applyBorder="1" applyAlignment="1">
      <alignment horizontal="right" vertical="center"/>
    </xf>
    <xf numFmtId="0" fontId="45" fillId="25" borderId="25" xfId="0" applyFont="1" applyFill="1" applyBorder="1" applyAlignment="1">
      <alignment horizontal="center" vertical="center" wrapText="1"/>
    </xf>
    <xf numFmtId="0" fontId="45" fillId="18" borderId="116" xfId="0" applyFont="1" applyFill="1" applyBorder="1" applyAlignment="1">
      <alignment horizontal="center" vertical="center" wrapText="1"/>
    </xf>
    <xf numFmtId="0" fontId="79" fillId="53" borderId="0" xfId="0" applyFont="1" applyFill="1" applyAlignment="1">
      <alignment vertical="center"/>
    </xf>
    <xf numFmtId="0" fontId="5" fillId="53" borderId="0" xfId="0" applyFont="1" applyFill="1" applyAlignment="1">
      <alignment vertical="center"/>
    </xf>
    <xf numFmtId="0" fontId="58" fillId="0" borderId="0" xfId="0" applyFont="1"/>
    <xf numFmtId="0" fontId="78" fillId="0" borderId="24" xfId="0" applyFont="1" applyBorder="1" applyAlignment="1">
      <alignment horizontal="right"/>
    </xf>
    <xf numFmtId="179" fontId="45" fillId="18" borderId="84" xfId="0" applyNumberFormat="1" applyFont="1" applyFill="1" applyBorder="1" applyAlignment="1">
      <alignment horizontal="center" vertical="center" wrapText="1"/>
    </xf>
    <xf numFmtId="179" fontId="45" fillId="18" borderId="66" xfId="0" applyNumberFormat="1" applyFont="1" applyFill="1" applyBorder="1" applyAlignment="1">
      <alignment horizontal="center" vertical="center" wrapText="1"/>
    </xf>
    <xf numFmtId="179" fontId="45" fillId="25" borderId="66" xfId="0" applyNumberFormat="1" applyFont="1" applyFill="1" applyBorder="1" applyAlignment="1">
      <alignment horizontal="left" vertical="center" wrapText="1"/>
    </xf>
    <xf numFmtId="179" fontId="45" fillId="25" borderId="66" xfId="0" applyNumberFormat="1" applyFont="1" applyFill="1" applyBorder="1" applyAlignment="1">
      <alignment horizontal="center" vertical="center" wrapText="1"/>
    </xf>
    <xf numFmtId="0" fontId="8" fillId="0" borderId="0" xfId="0" applyFont="1" applyAlignment="1">
      <alignment horizontal="right" vertical="center"/>
    </xf>
    <xf numFmtId="0" fontId="8" fillId="28" borderId="0" xfId="0" applyFont="1" applyFill="1" applyAlignment="1">
      <alignment vertical="top"/>
    </xf>
    <xf numFmtId="0" fontId="0" fillId="0" borderId="5" xfId="0" applyBorder="1" applyAlignment="1">
      <alignment vertical="center"/>
    </xf>
    <xf numFmtId="179" fontId="45" fillId="25" borderId="165" xfId="0" applyNumberFormat="1" applyFont="1" applyFill="1" applyBorder="1" applyAlignment="1">
      <alignment horizontal="center" vertical="center" wrapText="1"/>
    </xf>
    <xf numFmtId="179" fontId="45" fillId="25" borderId="162" xfId="0" applyNumberFormat="1" applyFont="1" applyFill="1" applyBorder="1" applyAlignment="1">
      <alignment horizontal="center" vertical="center" wrapText="1"/>
    </xf>
    <xf numFmtId="179" fontId="45" fillId="25" borderId="162" xfId="0" applyNumberFormat="1" applyFont="1" applyFill="1" applyBorder="1" applyAlignment="1">
      <alignment horizontal="left" vertical="center" wrapText="1"/>
    </xf>
    <xf numFmtId="179" fontId="45" fillId="25" borderId="118" xfId="0" applyNumberFormat="1" applyFont="1" applyFill="1" applyBorder="1" applyAlignment="1">
      <alignment horizontal="center" vertical="center" wrapText="1"/>
    </xf>
    <xf numFmtId="0" fontId="8" fillId="28" borderId="0" xfId="0" applyFont="1" applyFill="1"/>
    <xf numFmtId="179" fontId="80" fillId="3" borderId="165" xfId="0" applyNumberFormat="1" applyFont="1" applyFill="1" applyBorder="1"/>
    <xf numFmtId="179" fontId="80" fillId="3" borderId="162" xfId="0" applyNumberFormat="1" applyFont="1" applyFill="1" applyBorder="1"/>
    <xf numFmtId="0" fontId="0" fillId="0" borderId="118" xfId="0" applyBorder="1"/>
    <xf numFmtId="0" fontId="0" fillId="0" borderId="0" xfId="0" applyAlignment="1">
      <alignment horizontal="right" indent="1"/>
    </xf>
    <xf numFmtId="0" fontId="81" fillId="0" borderId="0" xfId="0" applyFont="1" applyAlignment="1">
      <alignment vertical="center"/>
    </xf>
    <xf numFmtId="0" fontId="79" fillId="25" borderId="0" xfId="0" applyFont="1" applyFill="1"/>
    <xf numFmtId="0" fontId="81" fillId="25" borderId="0" xfId="0" applyFont="1" applyFill="1" applyAlignment="1">
      <alignment vertical="center"/>
    </xf>
    <xf numFmtId="0" fontId="0" fillId="0" borderId="0" xfId="0" applyAlignment="1">
      <alignment horizontal="left" vertical="top"/>
    </xf>
    <xf numFmtId="0" fontId="0" fillId="0" borderId="0" xfId="0" applyAlignment="1">
      <alignment horizontal="center" vertical="top"/>
    </xf>
    <xf numFmtId="0" fontId="59" fillId="25" borderId="0" xfId="0" applyFont="1" applyFill="1" applyAlignment="1">
      <alignment vertical="top"/>
    </xf>
    <xf numFmtId="0" fontId="26" fillId="3" borderId="0" xfId="0" applyFont="1" applyFill="1" applyAlignment="1">
      <alignment horizontal="center"/>
    </xf>
    <xf numFmtId="0" fontId="79" fillId="0" borderId="0" xfId="0" applyFont="1"/>
    <xf numFmtId="0" fontId="26" fillId="3" borderId="0" xfId="0" applyFont="1" applyFill="1" applyAlignment="1">
      <alignment horizontal="left"/>
    </xf>
    <xf numFmtId="0" fontId="12" fillId="54" borderId="0" xfId="0" applyFont="1" applyFill="1" applyAlignment="1">
      <alignment vertical="top"/>
    </xf>
    <xf numFmtId="0" fontId="12" fillId="54" borderId="0" xfId="0" applyFont="1" applyFill="1" applyAlignment="1">
      <alignment horizontal="left" vertical="top"/>
    </xf>
    <xf numFmtId="0" fontId="53" fillId="15" borderId="0" xfId="0" applyFont="1" applyFill="1" applyAlignment="1">
      <alignment horizontal="centerContinuous"/>
    </xf>
    <xf numFmtId="0" fontId="45" fillId="21" borderId="1" xfId="0" applyFont="1" applyFill="1" applyBorder="1" applyAlignment="1">
      <alignment horizontal="centerContinuous"/>
    </xf>
    <xf numFmtId="0" fontId="45" fillId="21" borderId="2" xfId="0" applyFont="1" applyFill="1" applyBorder="1" applyAlignment="1">
      <alignment horizontal="centerContinuous"/>
    </xf>
    <xf numFmtId="0" fontId="5" fillId="21" borderId="3" xfId="0" applyFont="1" applyFill="1" applyBorder="1" applyAlignment="1">
      <alignment horizontal="centerContinuous"/>
    </xf>
    <xf numFmtId="0" fontId="43" fillId="13" borderId="26" xfId="0" applyFont="1" applyFill="1" applyBorder="1" applyAlignment="1">
      <alignment horizontal="centerContinuous"/>
    </xf>
    <xf numFmtId="0" fontId="5" fillId="34" borderId="1" xfId="0" applyFont="1" applyFill="1" applyBorder="1" applyAlignment="1">
      <alignment horizontal="centerContinuous"/>
    </xf>
    <xf numFmtId="0" fontId="5" fillId="34" borderId="2" xfId="0" applyFont="1" applyFill="1" applyBorder="1" applyAlignment="1">
      <alignment horizontal="centerContinuous"/>
    </xf>
    <xf numFmtId="0" fontId="5" fillId="34" borderId="3" xfId="0" applyFont="1" applyFill="1" applyBorder="1" applyAlignment="1">
      <alignment horizontal="centerContinuous"/>
    </xf>
    <xf numFmtId="0" fontId="45" fillId="6" borderId="0" xfId="0" applyFont="1" applyFill="1" applyAlignment="1">
      <alignment horizontal="centerContinuous"/>
    </xf>
    <xf numFmtId="14" fontId="0" fillId="0" borderId="0" xfId="0" applyNumberFormat="1" applyAlignment="1">
      <alignment vertical="center" wrapText="1"/>
    </xf>
    <xf numFmtId="0" fontId="82" fillId="8" borderId="1" xfId="0" applyFont="1" applyFill="1" applyBorder="1" applyAlignment="1">
      <alignment vertical="center" wrapText="1"/>
    </xf>
    <xf numFmtId="0" fontId="82" fillId="8" borderId="14" xfId="0" applyFont="1" applyFill="1" applyBorder="1" applyAlignment="1">
      <alignment vertical="center" wrapText="1"/>
    </xf>
    <xf numFmtId="49" fontId="82" fillId="8" borderId="14" xfId="0" applyNumberFormat="1" applyFont="1" applyFill="1" applyBorder="1" applyAlignment="1">
      <alignment vertical="center" wrapText="1"/>
    </xf>
    <xf numFmtId="0" fontId="45" fillId="53" borderId="1" xfId="0" applyFont="1" applyFill="1" applyBorder="1" applyAlignment="1">
      <alignment horizontal="left" vertical="center" wrapText="1"/>
    </xf>
    <xf numFmtId="0" fontId="45" fillId="53" borderId="14" xfId="0" applyFont="1" applyFill="1" applyBorder="1" applyAlignment="1">
      <alignment horizontal="center" vertical="center" wrapText="1"/>
    </xf>
    <xf numFmtId="0" fontId="31" fillId="55" borderId="14" xfId="0" applyFont="1" applyFill="1" applyBorder="1" applyAlignment="1">
      <alignment horizontal="center" vertical="center" wrapText="1"/>
    </xf>
    <xf numFmtId="1" fontId="31" fillId="55" borderId="14" xfId="0" applyNumberFormat="1" applyFont="1" applyFill="1" applyBorder="1" applyAlignment="1">
      <alignment horizontal="center" vertical="center" wrapText="1"/>
    </xf>
    <xf numFmtId="0" fontId="45" fillId="35" borderId="1" xfId="0" applyFont="1" applyFill="1" applyBorder="1" applyAlignment="1">
      <alignment horizontal="center" vertical="center" wrapText="1"/>
    </xf>
    <xf numFmtId="0" fontId="45" fillId="35" borderId="126" xfId="0" applyFont="1" applyFill="1" applyBorder="1" applyAlignment="1">
      <alignment horizontal="center" vertical="center" wrapText="1"/>
    </xf>
    <xf numFmtId="0" fontId="45" fillId="25" borderId="14" xfId="0" applyFont="1" applyFill="1" applyBorder="1" applyAlignment="1">
      <alignment vertical="center" wrapText="1"/>
    </xf>
    <xf numFmtId="0" fontId="45" fillId="25" borderId="126" xfId="0" applyFont="1" applyFill="1" applyBorder="1" applyAlignment="1">
      <alignment vertical="center" wrapText="1"/>
    </xf>
    <xf numFmtId="0" fontId="45" fillId="18" borderId="126" xfId="0" applyFont="1" applyFill="1" applyBorder="1" applyAlignment="1">
      <alignment vertical="center" wrapText="1"/>
    </xf>
    <xf numFmtId="0" fontId="45" fillId="37" borderId="2" xfId="0" applyFont="1" applyFill="1" applyBorder="1" applyAlignment="1">
      <alignment vertical="center" wrapText="1"/>
    </xf>
    <xf numFmtId="0" fontId="45" fillId="37" borderId="1" xfId="0" applyFont="1" applyFill="1" applyBorder="1" applyAlignment="1">
      <alignment vertical="center" wrapText="1"/>
    </xf>
    <xf numFmtId="0" fontId="45" fillId="6" borderId="126" xfId="0" applyFont="1" applyFill="1" applyBorder="1" applyAlignment="1">
      <alignment vertical="center" wrapText="1"/>
    </xf>
    <xf numFmtId="0" fontId="26" fillId="3" borderId="85" xfId="0" applyFont="1" applyFill="1" applyBorder="1" applyAlignment="1">
      <alignment vertical="top"/>
    </xf>
    <xf numFmtId="166" fontId="8" fillId="3" borderId="166" xfId="0" applyNumberFormat="1" applyFont="1" applyFill="1" applyBorder="1" applyAlignment="1">
      <alignment horizontal="right" vertical="top" indent="1"/>
    </xf>
    <xf numFmtId="0" fontId="8" fillId="56" borderId="127" xfId="0" applyFont="1" applyFill="1" applyBorder="1" applyAlignment="1">
      <alignment horizontal="left" vertical="top"/>
    </xf>
    <xf numFmtId="0" fontId="8" fillId="56" borderId="128" xfId="0" applyFont="1" applyFill="1" applyBorder="1" applyAlignment="1">
      <alignment vertical="top"/>
    </xf>
    <xf numFmtId="0" fontId="42" fillId="3" borderId="128" xfId="0" applyFont="1" applyFill="1" applyBorder="1" applyAlignment="1">
      <alignment vertical="top"/>
    </xf>
    <xf numFmtId="0" fontId="42" fillId="3" borderId="128" xfId="0" applyFont="1" applyFill="1" applyBorder="1" applyAlignment="1">
      <alignment horizontal="center" vertical="top"/>
    </xf>
    <xf numFmtId="0" fontId="8" fillId="56" borderId="127" xfId="0" applyFont="1" applyFill="1" applyBorder="1" applyAlignment="1">
      <alignment horizontal="center" vertical="top"/>
    </xf>
    <xf numFmtId="1" fontId="8" fillId="56" borderId="128" xfId="0" applyNumberFormat="1" applyFont="1" applyFill="1" applyBorder="1" applyAlignment="1">
      <alignment horizontal="center" vertical="top"/>
    </xf>
    <xf numFmtId="1" fontId="8" fillId="56" borderId="167" xfId="0" applyNumberFormat="1" applyFont="1" applyFill="1" applyBorder="1" applyAlignment="1">
      <alignment horizontal="center" vertical="top"/>
    </xf>
    <xf numFmtId="0" fontId="8" fillId="56" borderId="167" xfId="0" applyFont="1" applyFill="1" applyBorder="1" applyAlignment="1">
      <alignment horizontal="center" vertical="top"/>
    </xf>
    <xf numFmtId="0" fontId="8" fillId="56" borderId="127" xfId="0" applyFont="1" applyFill="1" applyBorder="1" applyAlignment="1">
      <alignment vertical="center"/>
    </xf>
    <xf numFmtId="0" fontId="8" fillId="56" borderId="128" xfId="0" applyFont="1" applyFill="1" applyBorder="1" applyAlignment="1">
      <alignment vertical="center"/>
    </xf>
    <xf numFmtId="180" fontId="8" fillId="56" borderId="128" xfId="0" applyNumberFormat="1" applyFont="1" applyFill="1" applyBorder="1" applyAlignment="1">
      <alignment horizontal="center" vertical="center"/>
    </xf>
    <xf numFmtId="0" fontId="83" fillId="56" borderId="127" xfId="0" applyFont="1" applyFill="1" applyBorder="1"/>
    <xf numFmtId="0" fontId="83" fillId="56" borderId="128" xfId="0" applyFont="1" applyFill="1" applyBorder="1"/>
    <xf numFmtId="0" fontId="8" fillId="56" borderId="128" xfId="0" applyFont="1" applyFill="1" applyBorder="1"/>
    <xf numFmtId="0" fontId="8" fillId="56" borderId="128" xfId="0" applyFont="1" applyFill="1" applyBorder="1" applyAlignment="1">
      <alignment horizontal="center"/>
    </xf>
    <xf numFmtId="0" fontId="8" fillId="57" borderId="127" xfId="0" applyFont="1" applyFill="1" applyBorder="1" applyAlignment="1">
      <alignment horizontal="center" vertical="top"/>
    </xf>
    <xf numFmtId="1" fontId="8" fillId="57" borderId="128" xfId="0" applyNumberFormat="1" applyFont="1" applyFill="1" applyBorder="1" applyAlignment="1">
      <alignment horizontal="center" vertical="top"/>
    </xf>
    <xf numFmtId="1" fontId="8" fillId="57" borderId="167" xfId="0" applyNumberFormat="1" applyFont="1" applyFill="1" applyBorder="1" applyAlignment="1">
      <alignment horizontal="center" vertical="top"/>
    </xf>
    <xf numFmtId="0" fontId="8" fillId="57" borderId="128" xfId="0" applyFont="1" applyFill="1" applyBorder="1" applyAlignment="1">
      <alignment vertical="center"/>
    </xf>
    <xf numFmtId="0" fontId="26" fillId="15" borderId="85" xfId="0" applyFont="1" applyFill="1" applyBorder="1" applyAlignment="1">
      <alignment vertical="top"/>
    </xf>
    <xf numFmtId="166" fontId="8" fillId="15" borderId="166" xfId="0" applyNumberFormat="1" applyFont="1" applyFill="1" applyBorder="1" applyAlignment="1">
      <alignment horizontal="right" vertical="top" indent="1"/>
    </xf>
    <xf numFmtId="0" fontId="0" fillId="15" borderId="127" xfId="0" applyFont="1" applyFill="1" applyBorder="1" applyAlignment="1">
      <alignment horizontal="left" vertical="top"/>
    </xf>
    <xf numFmtId="0" fontId="8" fillId="15" borderId="128" xfId="0" applyFont="1" applyFill="1" applyBorder="1" applyAlignment="1">
      <alignment vertical="top"/>
    </xf>
    <xf numFmtId="0" fontId="42" fillId="15" borderId="128" xfId="0" applyFont="1" applyFill="1" applyBorder="1" applyAlignment="1">
      <alignment vertical="top"/>
    </xf>
    <xf numFmtId="0" fontId="42" fillId="15" borderId="128" xfId="0" applyFont="1" applyFill="1" applyBorder="1" applyAlignment="1">
      <alignment horizontal="center" vertical="top"/>
    </xf>
    <xf numFmtId="0" fontId="8" fillId="15" borderId="167" xfId="0" applyFont="1" applyFill="1" applyBorder="1" applyAlignment="1">
      <alignment horizontal="center" vertical="top"/>
    </xf>
    <xf numFmtId="0" fontId="8" fillId="15" borderId="127" xfId="0" applyFont="1" applyFill="1" applyBorder="1" applyAlignment="1">
      <alignment vertical="center"/>
    </xf>
    <xf numFmtId="0" fontId="8" fillId="15" borderId="128" xfId="0" applyFont="1" applyFill="1" applyBorder="1" applyAlignment="1">
      <alignment vertical="center"/>
    </xf>
    <xf numFmtId="180" fontId="8" fillId="15" borderId="128" xfId="0" applyNumberFormat="1" applyFont="1" applyFill="1" applyBorder="1" applyAlignment="1">
      <alignment horizontal="center" vertical="center"/>
    </xf>
    <xf numFmtId="0" fontId="0" fillId="56" borderId="128" xfId="0" applyFont="1" applyFill="1" applyBorder="1" applyAlignment="1">
      <alignment vertical="center"/>
    </xf>
    <xf numFmtId="180" fontId="8" fillId="56" borderId="128" xfId="0" applyNumberFormat="1" applyFont="1" applyFill="1" applyBorder="1" applyAlignment="1">
      <alignment horizontal="center"/>
    </xf>
    <xf numFmtId="0" fontId="26" fillId="3" borderId="85" xfId="0" applyFont="1" applyFill="1" applyBorder="1" applyAlignment="1">
      <alignment vertical="top" wrapText="1"/>
    </xf>
    <xf numFmtId="0" fontId="26" fillId="3" borderId="59" xfId="0" applyFont="1" applyFill="1" applyBorder="1" applyAlignment="1">
      <alignment vertical="top"/>
    </xf>
    <xf numFmtId="166" fontId="8" fillId="3" borderId="168" xfId="0" applyNumberFormat="1" applyFont="1" applyFill="1" applyBorder="1" applyAlignment="1">
      <alignment horizontal="right" vertical="top" indent="1"/>
    </xf>
    <xf numFmtId="0" fontId="8" fillId="56" borderId="37" xfId="0" applyFont="1" applyFill="1" applyBorder="1" applyAlignment="1">
      <alignment horizontal="left" vertical="top"/>
    </xf>
    <xf numFmtId="0" fontId="8" fillId="56" borderId="81" xfId="0" applyFont="1" applyFill="1" applyBorder="1" applyAlignment="1">
      <alignment vertical="top"/>
    </xf>
    <xf numFmtId="0" fontId="42" fillId="3" borderId="81" xfId="0" applyFont="1" applyFill="1" applyBorder="1" applyAlignment="1">
      <alignment vertical="top"/>
    </xf>
    <xf numFmtId="0" fontId="42" fillId="3" borderId="81" xfId="0" applyFont="1" applyFill="1" applyBorder="1" applyAlignment="1">
      <alignment horizontal="center" vertical="top"/>
    </xf>
    <xf numFmtId="0" fontId="8" fillId="56" borderId="37" xfId="0" applyFont="1" applyFill="1" applyBorder="1" applyAlignment="1">
      <alignment horizontal="center" vertical="top"/>
    </xf>
    <xf numFmtId="1" fontId="8" fillId="56" borderId="81" xfId="0" applyNumberFormat="1" applyFont="1" applyFill="1" applyBorder="1" applyAlignment="1">
      <alignment horizontal="center" vertical="top"/>
    </xf>
    <xf numFmtId="1" fontId="8" fillId="56" borderId="32" xfId="0" applyNumberFormat="1" applyFont="1" applyFill="1" applyBorder="1" applyAlignment="1">
      <alignment horizontal="center" vertical="top"/>
    </xf>
    <xf numFmtId="0" fontId="8" fillId="56" borderId="32" xfId="0" applyFont="1" applyFill="1" applyBorder="1" applyAlignment="1">
      <alignment horizontal="center" vertical="top"/>
    </xf>
    <xf numFmtId="0" fontId="8" fillId="56" borderId="37" xfId="0" applyFont="1" applyFill="1" applyBorder="1" applyAlignment="1">
      <alignment vertical="center"/>
    </xf>
    <xf numFmtId="0" fontId="8" fillId="56" borderId="81" xfId="0" applyFont="1" applyFill="1" applyBorder="1" applyAlignment="1">
      <alignment vertical="center"/>
    </xf>
    <xf numFmtId="180" fontId="8" fillId="56" borderId="81" xfId="0" applyNumberFormat="1" applyFont="1" applyFill="1" applyBorder="1" applyAlignment="1">
      <alignment horizontal="center" vertical="center"/>
    </xf>
    <xf numFmtId="0" fontId="83" fillId="56" borderId="37" xfId="0" applyFont="1" applyFill="1" applyBorder="1"/>
    <xf numFmtId="0" fontId="83" fillId="56" borderId="81" xfId="0" applyFont="1" applyFill="1" applyBorder="1"/>
    <xf numFmtId="0" fontId="8" fillId="56" borderId="81" xfId="0" applyFont="1" applyFill="1" applyBorder="1"/>
    <xf numFmtId="0" fontId="8" fillId="56" borderId="81" xfId="0" applyFont="1" applyFill="1" applyBorder="1" applyAlignment="1">
      <alignment horizontal="center"/>
    </xf>
    <xf numFmtId="0" fontId="13" fillId="58" borderId="169" xfId="0" applyFont="1" applyFill="1" applyBorder="1" applyAlignment="1">
      <alignment vertical="center" wrapText="1"/>
    </xf>
    <xf numFmtId="0" fontId="13" fillId="58" borderId="170" xfId="0" applyFont="1" applyFill="1" applyBorder="1" applyAlignment="1">
      <alignment vertical="center" wrapText="1"/>
    </xf>
    <xf numFmtId="49" fontId="13" fillId="58" borderId="2" xfId="0" applyNumberFormat="1" applyFont="1" applyFill="1" applyBorder="1" applyAlignment="1">
      <alignment vertical="center" wrapText="1"/>
    </xf>
    <xf numFmtId="49" fontId="13" fillId="58" borderId="171" xfId="0" applyNumberFormat="1" applyFont="1" applyFill="1" applyBorder="1" applyAlignment="1">
      <alignment vertical="center" wrapText="1"/>
    </xf>
    <xf numFmtId="1" fontId="26" fillId="3" borderId="0" xfId="0" applyNumberFormat="1" applyFont="1" applyFill="1" applyAlignment="1">
      <alignment vertical="center"/>
    </xf>
    <xf numFmtId="49" fontId="26" fillId="58" borderId="1" xfId="0" applyNumberFormat="1" applyFont="1" applyFill="1" applyBorder="1"/>
    <xf numFmtId="49" fontId="42" fillId="58" borderId="1" xfId="0" applyNumberFormat="1" applyFont="1" applyFill="1" applyBorder="1"/>
    <xf numFmtId="0" fontId="26" fillId="58" borderId="26" xfId="0" applyFont="1" applyFill="1" applyBorder="1" applyAlignment="1">
      <alignment vertical="center"/>
    </xf>
    <xf numFmtId="49" fontId="26" fillId="58" borderId="169" xfId="0" applyNumberFormat="1" applyFont="1" applyFill="1" applyBorder="1"/>
    <xf numFmtId="49" fontId="42" fillId="58" borderId="169" xfId="0" applyNumberFormat="1" applyFont="1" applyFill="1" applyBorder="1"/>
    <xf numFmtId="0" fontId="0" fillId="58" borderId="39" xfId="0" applyFont="1" applyFill="1" applyBorder="1"/>
    <xf numFmtId="0" fontId="26" fillId="58" borderId="39" xfId="0" applyFont="1" applyFill="1" applyBorder="1" applyAlignment="1">
      <alignment vertical="center"/>
    </xf>
    <xf numFmtId="49" fontId="26" fillId="58" borderId="172" xfId="0" applyNumberFormat="1" applyFont="1" applyFill="1" applyBorder="1"/>
    <xf numFmtId="49" fontId="42" fillId="58" borderId="172" xfId="0" applyNumberFormat="1" applyFont="1" applyFill="1" applyBorder="1"/>
    <xf numFmtId="0" fontId="26" fillId="58" borderId="31" xfId="0" applyFont="1" applyFill="1" applyBorder="1" applyAlignment="1">
      <alignment vertical="center"/>
    </xf>
    <xf numFmtId="0" fontId="0" fillId="0" borderId="0" xfId="0" quotePrefix="1" applyAlignment="1">
      <alignment horizontal="left"/>
    </xf>
    <xf numFmtId="1" fontId="34" fillId="3" borderId="0" xfId="0" applyNumberFormat="1" applyFont="1" applyFill="1" applyAlignment="1">
      <alignment horizontal="center"/>
    </xf>
    <xf numFmtId="0" fontId="45" fillId="0" borderId="0" xfId="0" applyFont="1" applyAlignment="1">
      <alignment horizontal="center"/>
    </xf>
    <xf numFmtId="0" fontId="5" fillId="0" borderId="0" xfId="0" quotePrefix="1" applyFont="1" applyAlignment="1">
      <alignment horizontal="left"/>
    </xf>
    <xf numFmtId="0" fontId="5" fillId="0" borderId="0" xfId="0" quotePrefix="1" applyFont="1"/>
    <xf numFmtId="49" fontId="8" fillId="47" borderId="77" xfId="0" applyNumberFormat="1" applyFont="1" applyFill="1" applyBorder="1" applyAlignment="1">
      <alignment horizontal="center"/>
    </xf>
    <xf numFmtId="49" fontId="0" fillId="7" borderId="93" xfId="0" applyNumberFormat="1" applyFill="1" applyBorder="1" applyAlignment="1">
      <alignment horizontal="center"/>
    </xf>
    <xf numFmtId="0" fontId="0" fillId="0" borderId="28" xfId="0" applyBorder="1" applyAlignment="1">
      <alignment horizontal="right"/>
    </xf>
    <xf numFmtId="0" fontId="0" fillId="9" borderId="27" xfId="0" applyFill="1" applyBorder="1" applyAlignment="1">
      <alignment horizontal="left"/>
    </xf>
    <xf numFmtId="0" fontId="35" fillId="59" borderId="10" xfId="0" applyFont="1" applyFill="1" applyBorder="1" applyAlignment="1">
      <alignment horizontal="center"/>
    </xf>
    <xf numFmtId="49" fontId="8" fillId="47" borderId="70" xfId="0" applyNumberFormat="1" applyFont="1" applyFill="1" applyBorder="1" applyAlignment="1">
      <alignment horizontal="center"/>
    </xf>
    <xf numFmtId="49" fontId="0" fillId="7" borderId="95" xfId="0" applyNumberFormat="1" applyFill="1" applyBorder="1" applyAlignment="1">
      <alignment horizontal="center"/>
    </xf>
    <xf numFmtId="0" fontId="0" fillId="0" borderId="30" xfId="0" applyBorder="1" applyAlignment="1">
      <alignment horizontal="right"/>
    </xf>
    <xf numFmtId="0" fontId="0" fillId="9" borderId="29" xfId="0" applyFill="1" applyBorder="1" applyAlignment="1">
      <alignment horizontal="left"/>
    </xf>
    <xf numFmtId="0" fontId="0" fillId="9" borderId="29" xfId="0" quotePrefix="1" applyFill="1" applyBorder="1" applyAlignment="1">
      <alignment horizontal="left"/>
    </xf>
    <xf numFmtId="0" fontId="0" fillId="0" borderId="33" xfId="0" applyBorder="1" applyAlignment="1">
      <alignment horizontal="right"/>
    </xf>
    <xf numFmtId="0" fontId="0" fillId="0" borderId="32" xfId="0" applyBorder="1" applyAlignment="1">
      <alignment horizontal="right"/>
    </xf>
    <xf numFmtId="0" fontId="0" fillId="9" borderId="31" xfId="0" quotePrefix="1" applyFill="1" applyBorder="1" applyAlignment="1">
      <alignment horizontal="left"/>
    </xf>
    <xf numFmtId="0" fontId="0" fillId="0" borderId="77" xfId="0" applyBorder="1"/>
    <xf numFmtId="0" fontId="5" fillId="0" borderId="93" xfId="0" applyFont="1" applyBorder="1"/>
    <xf numFmtId="0" fontId="0" fillId="0" borderId="70" xfId="0" applyBorder="1" applyAlignment="1">
      <alignment horizontal="right"/>
    </xf>
    <xf numFmtId="0" fontId="0" fillId="25" borderId="95" xfId="0" quotePrefix="1" applyFill="1" applyBorder="1" applyAlignment="1">
      <alignment horizontal="left"/>
    </xf>
    <xf numFmtId="0" fontId="26" fillId="3" borderId="0" xfId="0" quotePrefix="1" applyFont="1" applyFill="1" applyAlignment="1">
      <alignment horizontal="left"/>
    </xf>
    <xf numFmtId="0" fontId="0" fillId="0" borderId="74" xfId="0" applyBorder="1" applyAlignment="1">
      <alignment horizontal="right"/>
    </xf>
    <xf numFmtId="0" fontId="0" fillId="25" borderId="102" xfId="0" quotePrefix="1" applyFill="1" applyBorder="1" applyAlignment="1">
      <alignment horizontal="left"/>
    </xf>
    <xf numFmtId="49" fontId="8" fillId="47" borderId="74" xfId="0" applyNumberFormat="1" applyFont="1" applyFill="1" applyBorder="1" applyAlignment="1">
      <alignment horizontal="center"/>
    </xf>
    <xf numFmtId="49" fontId="0" fillId="7" borderId="102" xfId="0" applyNumberFormat="1" applyFill="1" applyBorder="1" applyAlignment="1">
      <alignment horizontal="center"/>
    </xf>
    <xf numFmtId="0" fontId="0" fillId="0" borderId="0" xfId="0" quotePrefix="1" applyAlignment="1">
      <alignment horizontal="center"/>
    </xf>
    <xf numFmtId="0" fontId="86" fillId="34" borderId="0" xfId="0" applyFont="1" applyFill="1"/>
    <xf numFmtId="0" fontId="87" fillId="34" borderId="0" xfId="0" applyFont="1" applyFill="1" applyAlignment="1">
      <alignment horizontal="center"/>
    </xf>
    <xf numFmtId="0" fontId="88" fillId="34" borderId="0" xfId="0" quotePrefix="1" applyFont="1" applyFill="1"/>
    <xf numFmtId="0" fontId="26" fillId="34" borderId="0" xfId="0" applyFont="1" applyFill="1"/>
    <xf numFmtId="0" fontId="26" fillId="3" borderId="0" xfId="0" applyFont="1" applyFill="1" applyProtection="1">
      <protection locked="0"/>
    </xf>
    <xf numFmtId="0" fontId="57" fillId="0" borderId="1" xfId="0" applyFont="1" applyBorder="1" applyAlignment="1">
      <alignment horizontal="left"/>
    </xf>
    <xf numFmtId="0" fontId="0" fillId="0" borderId="2" xfId="0" applyBorder="1"/>
    <xf numFmtId="0" fontId="26" fillId="3" borderId="2" xfId="0" applyFont="1" applyFill="1" applyBorder="1"/>
    <xf numFmtId="0" fontId="0" fillId="0" borderId="3" xfId="0" applyBorder="1"/>
    <xf numFmtId="0" fontId="57" fillId="3" borderId="4" xfId="0" applyFont="1" applyFill="1" applyBorder="1"/>
    <xf numFmtId="0" fontId="26" fillId="3" borderId="5" xfId="0" applyFont="1" applyFill="1" applyBorder="1"/>
    <xf numFmtId="0" fontId="57" fillId="0" borderId="6" xfId="0" applyFont="1" applyBorder="1"/>
    <xf numFmtId="0" fontId="26" fillId="3" borderId="7" xfId="0" applyFont="1" applyFill="1" applyBorder="1"/>
    <xf numFmtId="0" fontId="26" fillId="3" borderId="8" xfId="0" applyFont="1" applyFill="1" applyBorder="1"/>
    <xf numFmtId="0" fontId="0" fillId="0" borderId="10" xfId="0" applyBorder="1"/>
    <xf numFmtId="0" fontId="0" fillId="0" borderId="64" xfId="0" applyBorder="1"/>
    <xf numFmtId="0" fontId="0" fillId="0" borderId="0" xfId="0" applyAlignment="1">
      <alignment horizontal="right"/>
    </xf>
    <xf numFmtId="0" fontId="0" fillId="21" borderId="33" xfId="0" applyFill="1" applyBorder="1"/>
    <xf numFmtId="0" fontId="0" fillId="21" borderId="92" xfId="0" applyFill="1" applyBorder="1"/>
    <xf numFmtId="0" fontId="0" fillId="21" borderId="30" xfId="0" applyFill="1" applyBorder="1"/>
    <xf numFmtId="0" fontId="0" fillId="21" borderId="82" xfId="0" applyFill="1" applyBorder="1"/>
    <xf numFmtId="0" fontId="89" fillId="21" borderId="30" xfId="0" applyFont="1" applyFill="1" applyBorder="1" applyAlignment="1">
      <alignment vertical="top"/>
    </xf>
    <xf numFmtId="0" fontId="89" fillId="21" borderId="82" xfId="0" applyFont="1" applyFill="1" applyBorder="1" applyAlignment="1">
      <alignment vertical="top"/>
    </xf>
    <xf numFmtId="0" fontId="80" fillId="21" borderId="73" xfId="0" applyFont="1" applyFill="1" applyBorder="1" applyAlignment="1">
      <alignment vertical="top"/>
    </xf>
    <xf numFmtId="0" fontId="0" fillId="21" borderId="32" xfId="0" applyFill="1" applyBorder="1"/>
    <xf numFmtId="0" fontId="0" fillId="21" borderId="61" xfId="0" applyFill="1" applyBorder="1"/>
    <xf numFmtId="0" fontId="73" fillId="42" borderId="136" xfId="0" applyFont="1" applyFill="1" applyBorder="1"/>
    <xf numFmtId="0" fontId="73" fillId="42" borderId="161" xfId="0" applyFont="1" applyFill="1" applyBorder="1"/>
    <xf numFmtId="0" fontId="0" fillId="21" borderId="78" xfId="0" applyFill="1" applyBorder="1" applyAlignment="1">
      <alignment vertical="center"/>
    </xf>
    <xf numFmtId="0" fontId="0" fillId="21" borderId="93" xfId="0" applyFill="1" applyBorder="1" applyAlignment="1">
      <alignment vertical="center"/>
    </xf>
    <xf numFmtId="0" fontId="0" fillId="21" borderId="73" xfId="0" applyFill="1" applyBorder="1" applyAlignment="1">
      <alignment vertical="center"/>
    </xf>
    <xf numFmtId="0" fontId="0" fillId="21" borderId="95" xfId="0" applyFill="1" applyBorder="1" applyAlignment="1">
      <alignment vertical="center"/>
    </xf>
    <xf numFmtId="0" fontId="0" fillId="21" borderId="73" xfId="0" applyFill="1" applyBorder="1"/>
    <xf numFmtId="0" fontId="0" fillId="21" borderId="95" xfId="0" applyFill="1" applyBorder="1"/>
    <xf numFmtId="0" fontId="0" fillId="21" borderId="76" xfId="0" applyFill="1" applyBorder="1"/>
    <xf numFmtId="0" fontId="0" fillId="21" borderId="102" xfId="0" applyFill="1" applyBorder="1"/>
    <xf numFmtId="0" fontId="73" fillId="42" borderId="175" xfId="0" applyFont="1" applyFill="1" applyBorder="1"/>
    <xf numFmtId="0" fontId="73" fillId="42" borderId="176" xfId="0" applyFont="1" applyFill="1" applyBorder="1"/>
    <xf numFmtId="0" fontId="0" fillId="21" borderId="30" xfId="0" applyFill="1" applyBorder="1" applyAlignment="1">
      <alignment vertical="center"/>
    </xf>
    <xf numFmtId="0" fontId="0" fillId="21" borderId="82" xfId="0" applyFill="1" applyBorder="1" applyAlignment="1">
      <alignment vertical="center"/>
    </xf>
    <xf numFmtId="0" fontId="0" fillId="36" borderId="42" xfId="0" applyFill="1" applyBorder="1"/>
    <xf numFmtId="0" fontId="0" fillId="36" borderId="43" xfId="0" applyFill="1" applyBorder="1"/>
    <xf numFmtId="0" fontId="0" fillId="36" borderId="0" xfId="0" applyFill="1"/>
    <xf numFmtId="0" fontId="0" fillId="36" borderId="5" xfId="0" applyFill="1" applyBorder="1"/>
    <xf numFmtId="0" fontId="0" fillId="36" borderId="33" xfId="0" applyFill="1" applyBorder="1"/>
    <xf numFmtId="0" fontId="0" fillId="36" borderId="92" xfId="0" applyFill="1" applyBorder="1"/>
    <xf numFmtId="0" fontId="0" fillId="36" borderId="30" xfId="0" applyFill="1" applyBorder="1"/>
    <xf numFmtId="0" fontId="0" fillId="36" borderId="82" xfId="0" applyFill="1" applyBorder="1"/>
    <xf numFmtId="0" fontId="0" fillId="36" borderId="89" xfId="0" applyFill="1" applyBorder="1"/>
    <xf numFmtId="0" fontId="0" fillId="36" borderId="90" xfId="0" applyFill="1" applyBorder="1"/>
    <xf numFmtId="0" fontId="0" fillId="36" borderId="167" xfId="0" applyFill="1" applyBorder="1"/>
    <xf numFmtId="0" fontId="0" fillId="36" borderId="179" xfId="0" applyFill="1" applyBorder="1"/>
    <xf numFmtId="0" fontId="0" fillId="36" borderId="32" xfId="0" applyFill="1" applyBorder="1"/>
    <xf numFmtId="0" fontId="0" fillId="36" borderId="61" xfId="0" applyFill="1" applyBorder="1"/>
    <xf numFmtId="0" fontId="0" fillId="37" borderId="182" xfId="0" applyFill="1" applyBorder="1"/>
    <xf numFmtId="0" fontId="0" fillId="37" borderId="183" xfId="0" applyFill="1" applyBorder="1"/>
    <xf numFmtId="0" fontId="0" fillId="37" borderId="33" xfId="0" applyFill="1" applyBorder="1" applyAlignment="1">
      <alignment vertical="center"/>
    </xf>
    <xf numFmtId="0" fontId="0" fillId="37" borderId="92" xfId="0" applyFill="1" applyBorder="1" applyAlignment="1">
      <alignment vertical="center"/>
    </xf>
    <xf numFmtId="0" fontId="0" fillId="37" borderId="30" xfId="0" applyFill="1" applyBorder="1" applyAlignment="1">
      <alignment vertical="center"/>
    </xf>
    <xf numFmtId="0" fontId="0" fillId="37" borderId="82" xfId="0" applyFill="1" applyBorder="1" applyAlignment="1">
      <alignment vertical="center"/>
    </xf>
    <xf numFmtId="0" fontId="0" fillId="37" borderId="0" xfId="0" applyFill="1"/>
    <xf numFmtId="0" fontId="0" fillId="37" borderId="5" xfId="0" applyFill="1" applyBorder="1"/>
    <xf numFmtId="0" fontId="73" fillId="42" borderId="178" xfId="0" applyFont="1" applyFill="1" applyBorder="1"/>
    <xf numFmtId="0" fontId="73" fillId="42" borderId="184" xfId="0" applyFont="1" applyFill="1" applyBorder="1"/>
    <xf numFmtId="0" fontId="80" fillId="37" borderId="33" xfId="0" applyFont="1" applyFill="1" applyBorder="1" applyAlignment="1">
      <alignment vertical="top"/>
    </xf>
    <xf numFmtId="0" fontId="0" fillId="37" borderId="33" xfId="0" applyFill="1" applyBorder="1"/>
    <xf numFmtId="0" fontId="0" fillId="37" borderId="92" xfId="0" applyFill="1" applyBorder="1"/>
    <xf numFmtId="0" fontId="26" fillId="37" borderId="0" xfId="0" applyFont="1" applyFill="1"/>
    <xf numFmtId="0" fontId="26" fillId="37" borderId="5" xfId="0" applyFont="1" applyFill="1" applyBorder="1"/>
    <xf numFmtId="0" fontId="80" fillId="37" borderId="92" xfId="0" applyFont="1" applyFill="1" applyBorder="1" applyAlignment="1">
      <alignment vertical="top"/>
    </xf>
    <xf numFmtId="0" fontId="80" fillId="37" borderId="89" xfId="0" applyFont="1" applyFill="1" applyBorder="1" applyAlignment="1">
      <alignment vertical="top"/>
    </xf>
    <xf numFmtId="0" fontId="80" fillId="37" borderId="90" xfId="0" applyFont="1" applyFill="1" applyBorder="1" applyAlignment="1">
      <alignment vertical="top"/>
    </xf>
    <xf numFmtId="0" fontId="0" fillId="37" borderId="30" xfId="0" applyFill="1" applyBorder="1"/>
    <xf numFmtId="0" fontId="0" fillId="37" borderId="82" xfId="0" applyFill="1" applyBorder="1"/>
    <xf numFmtId="0" fontId="26" fillId="37" borderId="63" xfId="0" applyFont="1" applyFill="1" applyBorder="1"/>
    <xf numFmtId="0" fontId="26" fillId="37" borderId="64" xfId="0" applyFont="1" applyFill="1" applyBorder="1"/>
    <xf numFmtId="0" fontId="80" fillId="21" borderId="0" xfId="0" applyFont="1" applyFill="1" applyAlignment="1">
      <alignment vertical="top"/>
    </xf>
    <xf numFmtId="0" fontId="80" fillId="21" borderId="5" xfId="0" applyFont="1" applyFill="1" applyBorder="1" applyAlignment="1">
      <alignment vertical="top"/>
    </xf>
    <xf numFmtId="0" fontId="80" fillId="21" borderId="63" xfId="0" applyFont="1" applyFill="1" applyBorder="1" applyAlignment="1">
      <alignment vertical="top"/>
    </xf>
    <xf numFmtId="0" fontId="80" fillId="21" borderId="64" xfId="0" applyFont="1" applyFill="1" applyBorder="1" applyAlignment="1">
      <alignment vertical="top"/>
    </xf>
    <xf numFmtId="0" fontId="26" fillId="21" borderId="0" xfId="0" applyFont="1" applyFill="1" applyAlignment="1">
      <alignment vertical="top"/>
    </xf>
    <xf numFmtId="0" fontId="26" fillId="21" borderId="5" xfId="0" applyFont="1" applyFill="1" applyBorder="1" applyAlignment="1">
      <alignment vertical="top"/>
    </xf>
    <xf numFmtId="0" fontId="26" fillId="21" borderId="192" xfId="0" applyFont="1" applyFill="1" applyBorder="1" applyAlignment="1">
      <alignment vertical="top"/>
    </xf>
    <xf numFmtId="0" fontId="26" fillId="21" borderId="193" xfId="0" applyFont="1" applyFill="1" applyBorder="1" applyAlignment="1">
      <alignment vertical="top"/>
    </xf>
    <xf numFmtId="0" fontId="26" fillId="21" borderId="0" xfId="0" applyFont="1" applyFill="1"/>
    <xf numFmtId="0" fontId="26" fillId="21" borderId="5" xfId="0" applyFont="1" applyFill="1" applyBorder="1"/>
    <xf numFmtId="0" fontId="26" fillId="21" borderId="63" xfId="0" applyFont="1" applyFill="1" applyBorder="1" applyAlignment="1">
      <alignment vertical="top"/>
    </xf>
    <xf numFmtId="0" fontId="26" fillId="21" borderId="64" xfId="0" applyFont="1" applyFill="1" applyBorder="1" applyAlignment="1">
      <alignment vertical="top"/>
    </xf>
    <xf numFmtId="0" fontId="26" fillId="21" borderId="7" xfId="0" applyFont="1" applyFill="1" applyBorder="1" applyAlignment="1">
      <alignment vertical="top"/>
    </xf>
    <xf numFmtId="0" fontId="26" fillId="21" borderId="8" xfId="0" applyFont="1" applyFill="1" applyBorder="1" applyAlignment="1">
      <alignment vertical="top"/>
    </xf>
    <xf numFmtId="0" fontId="26" fillId="21" borderId="196" xfId="0" applyFont="1" applyFill="1" applyBorder="1" applyAlignment="1">
      <alignment vertical="top"/>
    </xf>
    <xf numFmtId="0" fontId="26" fillId="21" borderId="197" xfId="0" applyFont="1" applyFill="1" applyBorder="1" applyAlignment="1">
      <alignment vertical="top"/>
    </xf>
    <xf numFmtId="0" fontId="26" fillId="2" borderId="0" xfId="0" applyFont="1" applyFill="1" applyAlignment="1">
      <alignment vertical="top"/>
    </xf>
    <xf numFmtId="0" fontId="26" fillId="2" borderId="5" xfId="0" applyFont="1" applyFill="1" applyBorder="1" applyAlignment="1">
      <alignment vertical="top"/>
    </xf>
    <xf numFmtId="0" fontId="26" fillId="21" borderId="202" xfId="0" applyFont="1" applyFill="1" applyBorder="1" applyAlignment="1">
      <alignment vertical="top"/>
    </xf>
    <xf numFmtId="0" fontId="26" fillId="21" borderId="203" xfId="0" applyFont="1" applyFill="1" applyBorder="1" applyAlignment="1">
      <alignment vertical="top"/>
    </xf>
    <xf numFmtId="0" fontId="26" fillId="21" borderId="114" xfId="0" applyFont="1" applyFill="1" applyBorder="1" applyAlignment="1">
      <alignment vertical="top"/>
    </xf>
    <xf numFmtId="0" fontId="26" fillId="21" borderId="50" xfId="0" applyFont="1" applyFill="1" applyBorder="1" applyAlignment="1">
      <alignment vertical="top"/>
    </xf>
    <xf numFmtId="0" fontId="80" fillId="21" borderId="19" xfId="0" applyFont="1" applyFill="1" applyBorder="1" applyAlignment="1">
      <alignment vertical="top"/>
    </xf>
    <xf numFmtId="0" fontId="80" fillId="21" borderId="99" xfId="0" applyFont="1" applyFill="1" applyBorder="1" applyAlignment="1">
      <alignment vertical="top"/>
    </xf>
    <xf numFmtId="0" fontId="80" fillId="21" borderId="95" xfId="0" applyFont="1" applyFill="1" applyBorder="1" applyAlignment="1">
      <alignment vertical="top"/>
    </xf>
    <xf numFmtId="0" fontId="80" fillId="21" borderId="208" xfId="0" applyFont="1" applyFill="1" applyBorder="1" applyAlignment="1">
      <alignment vertical="top"/>
    </xf>
    <xf numFmtId="0" fontId="80" fillId="21" borderId="209" xfId="0" applyFont="1" applyFill="1" applyBorder="1" applyAlignment="1">
      <alignment vertical="top"/>
    </xf>
    <xf numFmtId="0" fontId="80" fillId="21" borderId="194" xfId="0" applyFont="1" applyFill="1" applyBorder="1" applyAlignment="1">
      <alignment vertical="top"/>
    </xf>
    <xf numFmtId="0" fontId="80" fillId="21" borderId="210" xfId="0" applyFont="1" applyFill="1" applyBorder="1" applyAlignment="1">
      <alignment vertical="top"/>
    </xf>
    <xf numFmtId="0" fontId="73" fillId="60" borderId="178" xfId="0" applyFont="1" applyFill="1" applyBorder="1"/>
    <xf numFmtId="0" fontId="73" fillId="60" borderId="184" xfId="0" applyFont="1" applyFill="1" applyBorder="1"/>
    <xf numFmtId="0" fontId="89" fillId="21" borderId="10" xfId="0" applyFont="1" applyFill="1" applyBorder="1" applyAlignment="1">
      <alignment vertical="top"/>
    </xf>
    <xf numFmtId="0" fontId="89" fillId="21" borderId="11" xfId="0" applyFont="1" applyFill="1" applyBorder="1" applyAlignment="1">
      <alignment vertical="top"/>
    </xf>
    <xf numFmtId="0" fontId="73" fillId="60" borderId="134" xfId="0" applyFont="1" applyFill="1" applyBorder="1"/>
    <xf numFmtId="0" fontId="90" fillId="60" borderId="135" xfId="0" applyFont="1" applyFill="1" applyBorder="1"/>
    <xf numFmtId="0" fontId="91" fillId="61" borderId="213" xfId="0" applyFont="1" applyFill="1" applyBorder="1" applyAlignment="1">
      <alignment vertical="top"/>
    </xf>
    <xf numFmtId="0" fontId="91" fillId="61" borderId="214" xfId="0" applyFont="1" applyFill="1" applyBorder="1" applyAlignment="1">
      <alignment vertical="top"/>
    </xf>
    <xf numFmtId="0" fontId="8" fillId="61" borderId="216" xfId="0" applyFont="1" applyFill="1" applyBorder="1" applyAlignment="1">
      <alignment vertical="top"/>
    </xf>
    <xf numFmtId="0" fontId="8" fillId="61" borderId="217" xfId="0" applyFont="1" applyFill="1" applyBorder="1" applyAlignment="1">
      <alignment vertical="top"/>
    </xf>
    <xf numFmtId="0" fontId="91" fillId="61" borderId="216" xfId="0" applyFont="1" applyFill="1" applyBorder="1" applyAlignment="1">
      <alignment vertical="top"/>
    </xf>
    <xf numFmtId="0" fontId="91" fillId="61" borderId="217" xfId="0" applyFont="1" applyFill="1" applyBorder="1" applyAlignment="1">
      <alignment vertical="top"/>
    </xf>
    <xf numFmtId="0" fontId="91" fillId="61" borderId="219" xfId="0" applyFont="1" applyFill="1" applyBorder="1" applyAlignment="1">
      <alignment vertical="top"/>
    </xf>
    <xf numFmtId="0" fontId="91" fillId="61" borderId="220" xfId="0" applyFont="1" applyFill="1" applyBorder="1" applyAlignment="1">
      <alignment vertical="top"/>
    </xf>
    <xf numFmtId="0" fontId="91" fillId="61" borderId="222" xfId="0" applyFont="1" applyFill="1" applyBorder="1" applyAlignment="1">
      <alignment vertical="top"/>
    </xf>
    <xf numFmtId="0" fontId="91" fillId="61" borderId="223" xfId="0" applyFont="1" applyFill="1" applyBorder="1" applyAlignment="1">
      <alignment vertical="top"/>
    </xf>
    <xf numFmtId="0" fontId="47" fillId="22" borderId="0" xfId="0" applyFont="1" applyFill="1"/>
    <xf numFmtId="0" fontId="53" fillId="22" borderId="0" xfId="0" applyFont="1" applyFill="1" applyAlignment="1">
      <alignment vertical="center"/>
    </xf>
    <xf numFmtId="0" fontId="44" fillId="3" borderId="0" xfId="0" applyFont="1" applyFill="1" applyBorder="1" applyAlignment="1" applyProtection="1">
      <alignment horizontal="center" vertical="center"/>
    </xf>
    <xf numFmtId="0" fontId="62" fillId="3" borderId="0" xfId="0" applyFont="1" applyFill="1" applyProtection="1">
      <protection hidden="1"/>
    </xf>
    <xf numFmtId="0" fontId="47" fillId="22" borderId="0" xfId="0" applyFont="1" applyFill="1" applyAlignment="1">
      <alignment vertical="center"/>
    </xf>
    <xf numFmtId="0" fontId="60" fillId="3" borderId="0" xfId="0" applyFont="1" applyFill="1" applyBorder="1" applyAlignment="1" applyProtection="1">
      <alignment horizontal="right" indent="1"/>
    </xf>
    <xf numFmtId="0" fontId="94" fillId="0" borderId="0" xfId="0" applyFont="1"/>
    <xf numFmtId="0" fontId="100" fillId="0" borderId="110" xfId="0" applyFont="1" applyBorder="1" applyAlignment="1" applyProtection="1">
      <alignment horizontal="left" vertical="top" wrapText="1"/>
      <protection locked="0"/>
    </xf>
    <xf numFmtId="0" fontId="0" fillId="3" borderId="0" xfId="0" applyFont="1" applyFill="1" applyAlignment="1" applyProtection="1">
      <alignment horizontal="center"/>
    </xf>
    <xf numFmtId="165" fontId="104" fillId="67" borderId="0" xfId="35" applyNumberFormat="1" applyFont="1" applyFill="1" applyBorder="1" applyAlignment="1">
      <alignment horizontal="centerContinuous" vertical="center" wrapText="1"/>
    </xf>
    <xf numFmtId="0" fontId="62" fillId="3" borderId="0" xfId="0" applyFont="1" applyFill="1"/>
    <xf numFmtId="0" fontId="5" fillId="22" borderId="0" xfId="0" applyFont="1" applyFill="1" applyAlignment="1">
      <alignment vertical="center"/>
    </xf>
    <xf numFmtId="0" fontId="92" fillId="22" borderId="0" xfId="0" applyFont="1" applyFill="1" applyAlignment="1">
      <alignment vertical="center"/>
    </xf>
    <xf numFmtId="0" fontId="55" fillId="0" borderId="0" xfId="0" applyFont="1"/>
    <xf numFmtId="0" fontId="110" fillId="3" borderId="0" xfId="0" applyNumberFormat="1" applyFont="1" applyFill="1" applyAlignment="1">
      <alignment vertical="center"/>
    </xf>
    <xf numFmtId="0" fontId="55" fillId="3" borderId="0" xfId="0" applyFont="1" applyFill="1" applyProtection="1"/>
    <xf numFmtId="0" fontId="55" fillId="3" borderId="0" xfId="0" applyFont="1" applyFill="1"/>
    <xf numFmtId="0" fontId="109" fillId="3" borderId="0" xfId="0" applyFont="1" applyFill="1"/>
    <xf numFmtId="0" fontId="111" fillId="3" borderId="0" xfId="0" applyFont="1" applyFill="1" applyAlignment="1">
      <alignment vertical="center"/>
    </xf>
    <xf numFmtId="0" fontId="51" fillId="3" borderId="228" xfId="32" applyFont="1" applyBorder="1">
      <alignment horizontal="center" wrapText="1"/>
    </xf>
    <xf numFmtId="0" fontId="51" fillId="3" borderId="73" xfId="32" applyFont="1" applyBorder="1">
      <alignment horizontal="center" wrapText="1"/>
    </xf>
    <xf numFmtId="0" fontId="51" fillId="3" borderId="120" xfId="32" applyFont="1" applyBorder="1">
      <alignment horizontal="center" wrapText="1"/>
    </xf>
    <xf numFmtId="0" fontId="115" fillId="3" borderId="0" xfId="0" applyFont="1" applyFill="1" applyAlignment="1" applyProtection="1">
      <alignment horizontal="right" indent="1"/>
    </xf>
    <xf numFmtId="0" fontId="117" fillId="3" borderId="0" xfId="0" applyFont="1" applyFill="1" applyAlignment="1" applyProtection="1">
      <alignment horizontal="right" indent="1"/>
    </xf>
    <xf numFmtId="0" fontId="119" fillId="3" borderId="0" xfId="0" applyFont="1" applyFill="1" applyAlignment="1" applyProtection="1">
      <alignment horizontal="right" indent="1"/>
    </xf>
    <xf numFmtId="0" fontId="120" fillId="3" borderId="0" xfId="0" applyFont="1" applyFill="1" applyAlignment="1" applyProtection="1">
      <alignment horizontal="right" indent="1"/>
    </xf>
    <xf numFmtId="0" fontId="21" fillId="3" borderId="0" xfId="0" applyFont="1" applyFill="1" applyAlignment="1" applyProtection="1">
      <alignment horizontal="right" indent="1"/>
    </xf>
    <xf numFmtId="0" fontId="62" fillId="0" borderId="228" xfId="0" applyFont="1" applyBorder="1" applyAlignment="1" applyProtection="1">
      <alignment horizontal="center" vertical="center" wrapText="1"/>
    </xf>
    <xf numFmtId="0" fontId="62" fillId="0" borderId="73" xfId="0" applyFont="1" applyBorder="1" applyAlignment="1" applyProtection="1">
      <alignment horizontal="center" vertical="center" wrapText="1"/>
    </xf>
    <xf numFmtId="0" fontId="62" fillId="0" borderId="120" xfId="0" applyFont="1" applyBorder="1" applyAlignment="1" applyProtection="1">
      <alignment horizontal="center" vertical="center" wrapText="1"/>
    </xf>
    <xf numFmtId="0" fontId="46" fillId="22" borderId="0" xfId="0" applyFont="1" applyFill="1"/>
    <xf numFmtId="0" fontId="121" fillId="3" borderId="0" xfId="0" applyFont="1" applyFill="1" applyProtection="1"/>
    <xf numFmtId="0" fontId="122" fillId="3" borderId="0" xfId="0" applyFont="1" applyFill="1" applyAlignment="1" applyProtection="1">
      <alignment horizontal="right" indent="1"/>
    </xf>
    <xf numFmtId="0" fontId="20" fillId="3" borderId="0" xfId="0" applyFont="1" applyFill="1" applyAlignment="1" applyProtection="1">
      <alignment horizontal="right" indent="1"/>
    </xf>
    <xf numFmtId="0" fontId="53" fillId="3" borderId="0" xfId="0" applyFont="1" applyFill="1" applyProtection="1"/>
    <xf numFmtId="0" fontId="123" fillId="3" borderId="0" xfId="0" applyFont="1" applyFill="1" applyAlignment="1" applyProtection="1">
      <alignment horizontal="right" indent="1"/>
    </xf>
    <xf numFmtId="0" fontId="38" fillId="72" borderId="0" xfId="0" applyFont="1" applyFill="1" applyAlignment="1" applyProtection="1">
      <alignment horizontal="centerContinuous" vertical="center"/>
    </xf>
    <xf numFmtId="0" fontId="55" fillId="3" borderId="0" xfId="0" applyFont="1" applyFill="1" applyBorder="1"/>
    <xf numFmtId="0" fontId="123" fillId="3" borderId="0" xfId="0" applyFont="1" applyFill="1" applyAlignment="1" applyProtection="1">
      <alignment horizontal="right" vertical="center" indent="1"/>
    </xf>
    <xf numFmtId="0" fontId="49" fillId="0" borderId="228" xfId="38" applyFont="1" applyBorder="1" applyAlignment="1">
      <alignment horizontal="center" vertical="center" wrapText="1"/>
    </xf>
    <xf numFmtId="0" fontId="49" fillId="0" borderId="73" xfId="38" applyFont="1" applyBorder="1" applyAlignment="1">
      <alignment horizontal="center" vertical="center" wrapText="1"/>
    </xf>
    <xf numFmtId="0" fontId="49" fillId="0" borderId="120" xfId="38" applyFont="1" applyBorder="1" applyAlignment="1">
      <alignment horizontal="center" vertical="center" wrapText="1"/>
    </xf>
    <xf numFmtId="0" fontId="49" fillId="0" borderId="0" xfId="38" applyFont="1" applyBorder="1" applyAlignment="1">
      <alignment horizontal="center" vertical="center" wrapText="1"/>
    </xf>
    <xf numFmtId="0" fontId="62" fillId="0" borderId="0" xfId="0" applyFont="1"/>
    <xf numFmtId="0" fontId="22" fillId="32" borderId="0" xfId="0" quotePrefix="1" applyFont="1" applyFill="1" applyBorder="1" applyAlignment="1" applyProtection="1">
      <alignment vertical="center"/>
    </xf>
    <xf numFmtId="0" fontId="10" fillId="21" borderId="4" xfId="0" applyFont="1" applyFill="1" applyBorder="1" applyAlignment="1" applyProtection="1">
      <alignment horizontal="left" indent="2"/>
      <protection locked="0"/>
    </xf>
    <xf numFmtId="0" fontId="14" fillId="15" borderId="0" xfId="0" applyFont="1" applyFill="1" applyAlignment="1" applyProtection="1">
      <alignment horizontal="left"/>
      <protection locked="0"/>
    </xf>
    <xf numFmtId="0" fontId="125" fillId="15" borderId="0" xfId="0" applyFont="1" applyFill="1" applyAlignment="1" applyProtection="1">
      <alignment horizontal="left"/>
      <protection locked="0"/>
    </xf>
    <xf numFmtId="0" fontId="125" fillId="21" borderId="0" xfId="0" applyFont="1" applyFill="1" applyAlignment="1" applyProtection="1">
      <alignment horizontal="left"/>
      <protection locked="0"/>
    </xf>
    <xf numFmtId="0" fontId="109" fillId="21" borderId="0" xfId="0" applyFont="1" applyFill="1" applyAlignment="1" applyProtection="1">
      <alignment horizontal="left"/>
      <protection locked="0"/>
    </xf>
    <xf numFmtId="0" fontId="109" fillId="21" borderId="5" xfId="0" applyFont="1" applyFill="1" applyBorder="1" applyAlignment="1" applyProtection="1">
      <alignment horizontal="left"/>
      <protection locked="0"/>
    </xf>
    <xf numFmtId="0" fontId="10" fillId="21" borderId="49" xfId="0" applyFont="1" applyFill="1" applyBorder="1" applyAlignment="1" applyProtection="1">
      <alignment horizontal="left" indent="2"/>
      <protection locked="0"/>
    </xf>
    <xf numFmtId="0" fontId="14" fillId="5" borderId="114" xfId="0" applyFont="1" applyFill="1" applyBorder="1" applyAlignment="1" applyProtection="1">
      <alignment horizontal="left"/>
      <protection locked="0"/>
    </xf>
    <xf numFmtId="0" fontId="125" fillId="21" borderId="114" xfId="0" applyFont="1" applyFill="1" applyBorder="1" applyAlignment="1" applyProtection="1">
      <alignment horizontal="left"/>
      <protection locked="0"/>
    </xf>
    <xf numFmtId="0" fontId="126" fillId="21" borderId="114" xfId="0" applyFont="1" applyFill="1" applyBorder="1" applyAlignment="1" applyProtection="1">
      <alignment horizontal="left" vertical="top"/>
      <protection locked="0"/>
    </xf>
    <xf numFmtId="0" fontId="109" fillId="21" borderId="114" xfId="0" applyFont="1" applyFill="1" applyBorder="1" applyAlignment="1" applyProtection="1">
      <alignment horizontal="left"/>
      <protection locked="0"/>
    </xf>
    <xf numFmtId="0" fontId="109" fillId="21" borderId="50" xfId="0" applyFont="1" applyFill="1" applyBorder="1" applyAlignment="1" applyProtection="1">
      <alignment horizontal="left"/>
      <protection locked="0"/>
    </xf>
    <xf numFmtId="0" fontId="14" fillId="4" borderId="0" xfId="0" applyFont="1" applyFill="1" applyAlignment="1" applyProtection="1">
      <alignment horizontal="left"/>
      <protection locked="0"/>
    </xf>
    <xf numFmtId="0" fontId="126" fillId="21" borderId="0" xfId="0" applyFont="1" applyFill="1" applyAlignment="1" applyProtection="1">
      <alignment horizontal="left" vertical="top"/>
      <protection locked="0"/>
    </xf>
    <xf numFmtId="0" fontId="127" fillId="21" borderId="0" xfId="0" applyFont="1" applyFill="1" applyAlignment="1" applyProtection="1">
      <alignment horizontal="left" wrapText="1"/>
      <protection locked="0"/>
    </xf>
    <xf numFmtId="0" fontId="127" fillId="21" borderId="5" xfId="0" applyFont="1" applyFill="1" applyBorder="1" applyAlignment="1" applyProtection="1">
      <alignment horizontal="left" wrapText="1"/>
      <protection locked="0"/>
    </xf>
    <xf numFmtId="0" fontId="10" fillId="21" borderId="4" xfId="0" applyFont="1" applyFill="1" applyBorder="1" applyAlignment="1" applyProtection="1">
      <alignment horizontal="left" vertical="center" indent="2"/>
      <protection locked="0"/>
    </xf>
    <xf numFmtId="0" fontId="125" fillId="21" borderId="0" xfId="0" applyFont="1" applyFill="1" applyAlignment="1" applyProtection="1">
      <alignment horizontal="left" vertical="center"/>
      <protection locked="0"/>
    </xf>
    <xf numFmtId="0" fontId="10" fillId="21" borderId="6" xfId="0" applyFont="1" applyFill="1" applyBorder="1" applyAlignment="1" applyProtection="1">
      <alignment horizontal="left" vertical="top" indent="2"/>
      <protection locked="0"/>
    </xf>
    <xf numFmtId="14" fontId="10" fillId="4" borderId="7" xfId="0" quotePrefix="1" applyNumberFormat="1" applyFont="1" applyFill="1" applyBorder="1" applyAlignment="1" applyProtection="1">
      <alignment horizontal="left" vertical="top"/>
      <protection locked="0"/>
    </xf>
    <xf numFmtId="0" fontId="128" fillId="21" borderId="7" xfId="0" applyFont="1" applyFill="1" applyBorder="1" applyAlignment="1" applyProtection="1">
      <alignment horizontal="left"/>
      <protection locked="0"/>
    </xf>
    <xf numFmtId="0" fontId="126" fillId="21" borderId="7" xfId="0" applyFont="1" applyFill="1" applyBorder="1" applyAlignment="1" applyProtection="1">
      <alignment horizontal="left" vertical="top"/>
      <protection locked="0"/>
    </xf>
    <xf numFmtId="0" fontId="125" fillId="21" borderId="7" xfId="0" applyFont="1" applyFill="1" applyBorder="1" applyAlignment="1" applyProtection="1">
      <alignment horizontal="left" vertical="top"/>
      <protection locked="0"/>
    </xf>
    <xf numFmtId="0" fontId="125" fillId="21" borderId="8" xfId="0" applyFont="1" applyFill="1" applyBorder="1" applyAlignment="1" applyProtection="1">
      <alignment horizontal="left" vertical="top"/>
      <protection locked="0"/>
    </xf>
    <xf numFmtId="0" fontId="10" fillId="21" borderId="117" xfId="0" applyFont="1" applyFill="1" applyBorder="1" applyAlignment="1">
      <alignment horizontal="left" indent="2"/>
    </xf>
    <xf numFmtId="0" fontId="10" fillId="4" borderId="162" xfId="0" applyFont="1" applyFill="1" applyBorder="1" applyAlignment="1" applyProtection="1">
      <alignment horizontal="center"/>
      <protection locked="0"/>
    </xf>
    <xf numFmtId="0" fontId="109" fillId="21" borderId="162" xfId="0" applyFont="1" applyFill="1" applyBorder="1"/>
    <xf numFmtId="0" fontId="109" fillId="21" borderId="118" xfId="0" applyFont="1" applyFill="1" applyBorder="1"/>
    <xf numFmtId="0" fontId="10" fillId="21" borderId="18" xfId="0" applyFont="1" applyFill="1" applyBorder="1" applyAlignment="1">
      <alignment horizontal="left" vertical="top" indent="2"/>
    </xf>
    <xf numFmtId="0" fontId="10" fillId="21" borderId="19" xfId="0" applyFont="1" applyFill="1" applyBorder="1" applyAlignment="1">
      <alignment horizontal="center" vertical="top"/>
    </xf>
    <xf numFmtId="0" fontId="125" fillId="21" borderId="19" xfId="0" quotePrefix="1" applyFont="1" applyFill="1" applyBorder="1" applyAlignment="1">
      <alignment vertical="top"/>
    </xf>
    <xf numFmtId="0" fontId="125" fillId="21" borderId="20" xfId="0" quotePrefix="1" applyFont="1" applyFill="1" applyBorder="1" applyAlignment="1">
      <alignment vertical="top"/>
    </xf>
    <xf numFmtId="0" fontId="125" fillId="21" borderId="33" xfId="0" applyFont="1" applyFill="1" applyBorder="1" applyAlignment="1">
      <alignment vertical="top"/>
    </xf>
    <xf numFmtId="0" fontId="10" fillId="21" borderId="72" xfId="0" applyFont="1" applyFill="1" applyBorder="1" applyAlignment="1">
      <alignment horizontal="left" vertical="top" indent="2"/>
    </xf>
    <xf numFmtId="0" fontId="14" fillId="21" borderId="73" xfId="0" applyFont="1" applyFill="1" applyBorder="1" applyAlignment="1">
      <alignment horizontal="center" vertical="top"/>
    </xf>
    <xf numFmtId="0" fontId="125" fillId="21" borderId="73" xfId="0" quotePrefix="1" applyFont="1" applyFill="1" applyBorder="1" applyAlignment="1">
      <alignment vertical="top"/>
    </xf>
    <xf numFmtId="0" fontId="125" fillId="21" borderId="79" xfId="0" quotePrefix="1" applyFont="1" applyFill="1" applyBorder="1" applyAlignment="1">
      <alignment vertical="top"/>
    </xf>
    <xf numFmtId="0" fontId="125" fillId="21" borderId="30" xfId="0" applyFont="1" applyFill="1" applyBorder="1" applyAlignment="1">
      <alignment vertical="top"/>
    </xf>
    <xf numFmtId="0" fontId="10" fillId="21" borderId="73" xfId="0" applyFont="1" applyFill="1" applyBorder="1" applyAlignment="1">
      <alignment horizontal="center" vertical="top"/>
    </xf>
    <xf numFmtId="0" fontId="10" fillId="21" borderId="73" xfId="0" quotePrefix="1" applyFont="1" applyFill="1" applyBorder="1" applyAlignment="1">
      <alignment horizontal="center" vertical="center"/>
    </xf>
    <xf numFmtId="0" fontId="23" fillId="21" borderId="79" xfId="0" quotePrefix="1" applyFont="1" applyFill="1" applyBorder="1" applyAlignment="1">
      <alignment horizontal="left" vertical="top" indent="4"/>
    </xf>
    <xf numFmtId="0" fontId="129" fillId="21" borderId="30" xfId="0" applyFont="1" applyFill="1" applyBorder="1" applyAlignment="1">
      <alignment vertical="top"/>
    </xf>
    <xf numFmtId="0" fontId="125" fillId="21" borderId="73" xfId="0" applyFont="1" applyFill="1" applyBorder="1" applyAlignment="1">
      <alignment vertical="top"/>
    </xf>
    <xf numFmtId="0" fontId="130" fillId="21" borderId="79" xfId="0" applyFont="1" applyFill="1" applyBorder="1" applyAlignment="1">
      <alignment horizontal="left" vertical="top" indent="3"/>
    </xf>
    <xf numFmtId="0" fontId="10" fillId="21" borderId="75" xfId="0" applyFont="1" applyFill="1" applyBorder="1" applyAlignment="1">
      <alignment horizontal="left" vertical="top" indent="2"/>
    </xf>
    <xf numFmtId="0" fontId="10" fillId="21" borderId="76" xfId="0" applyFont="1" applyFill="1" applyBorder="1" applyAlignment="1">
      <alignment horizontal="center" vertical="top"/>
    </xf>
    <xf numFmtId="0" fontId="125" fillId="21" borderId="76" xfId="0" quotePrefix="1" applyFont="1" applyFill="1" applyBorder="1" applyAlignment="1">
      <alignment vertical="top"/>
    </xf>
    <xf numFmtId="0" fontId="125" fillId="21" borderId="81" xfId="0" quotePrefix="1" applyFont="1" applyFill="1" applyBorder="1" applyAlignment="1">
      <alignment vertical="top"/>
    </xf>
    <xf numFmtId="0" fontId="125" fillId="21" borderId="32" xfId="0" applyFont="1" applyFill="1" applyBorder="1" applyAlignment="1">
      <alignment vertical="top"/>
    </xf>
    <xf numFmtId="0" fontId="131" fillId="42" borderId="173" xfId="0" applyFont="1" applyFill="1" applyBorder="1"/>
    <xf numFmtId="0" fontId="132" fillId="42" borderId="134" xfId="0" applyFont="1" applyFill="1" applyBorder="1"/>
    <xf numFmtId="0" fontId="132" fillId="42" borderId="136" xfId="0" applyFont="1" applyFill="1" applyBorder="1"/>
    <xf numFmtId="0" fontId="133" fillId="42" borderId="136" xfId="0" applyFont="1" applyFill="1" applyBorder="1"/>
    <xf numFmtId="0" fontId="10" fillId="21" borderId="68" xfId="0" applyFont="1" applyFill="1" applyBorder="1" applyAlignment="1" applyProtection="1">
      <alignment horizontal="left" vertical="center"/>
      <protection locked="0"/>
    </xf>
    <xf numFmtId="0" fontId="10" fillId="21" borderId="19" xfId="0" quotePrefix="1" applyFont="1" applyFill="1" applyBorder="1" applyAlignment="1">
      <alignment horizontal="center" vertical="center"/>
    </xf>
    <xf numFmtId="0" fontId="55" fillId="21" borderId="19" xfId="0" applyFont="1" applyFill="1" applyBorder="1" applyAlignment="1">
      <alignment vertical="center"/>
    </xf>
    <xf numFmtId="0" fontId="55" fillId="21" borderId="78" xfId="0" applyFont="1" applyFill="1" applyBorder="1" applyAlignment="1">
      <alignment vertical="center"/>
    </xf>
    <xf numFmtId="0" fontId="10" fillId="21" borderId="70" xfId="0" applyFont="1" applyFill="1" applyBorder="1" applyAlignment="1">
      <alignment horizontal="left" vertical="center"/>
    </xf>
    <xf numFmtId="0" fontId="125" fillId="21" borderId="73" xfId="0" applyFont="1" applyFill="1" applyBorder="1" applyAlignment="1">
      <alignment vertical="center"/>
    </xf>
    <xf numFmtId="0" fontId="125" fillId="21" borderId="73" xfId="0" quotePrefix="1" applyFont="1" applyFill="1" applyBorder="1" applyAlignment="1">
      <alignment vertical="center"/>
    </xf>
    <xf numFmtId="0" fontId="10" fillId="21" borderId="70" xfId="0" applyFont="1" applyFill="1" applyBorder="1" applyAlignment="1">
      <alignment horizontal="left" vertical="top" indent="1"/>
    </xf>
    <xf numFmtId="0" fontId="10" fillId="21" borderId="73" xfId="0" quotePrefix="1" applyFont="1" applyFill="1" applyBorder="1" applyAlignment="1">
      <alignment horizontal="center" vertical="top"/>
    </xf>
    <xf numFmtId="0" fontId="10" fillId="21" borderId="74" xfId="0" applyFont="1" applyFill="1" applyBorder="1" applyAlignment="1">
      <alignment horizontal="left" vertical="top" indent="1"/>
    </xf>
    <xf numFmtId="0" fontId="10" fillId="21" borderId="76" xfId="0" quotePrefix="1" applyFont="1" applyFill="1" applyBorder="1" applyAlignment="1">
      <alignment horizontal="center" vertical="top"/>
    </xf>
    <xf numFmtId="0" fontId="125" fillId="21" borderId="76" xfId="0" applyFont="1" applyFill="1" applyBorder="1" applyAlignment="1">
      <alignment vertical="top"/>
    </xf>
    <xf numFmtId="0" fontId="131" fillId="42" borderId="174" xfId="0" applyFont="1" applyFill="1" applyBorder="1"/>
    <xf numFmtId="0" fontId="132" fillId="42" borderId="175" xfId="0" applyFont="1" applyFill="1" applyBorder="1"/>
    <xf numFmtId="0" fontId="133" fillId="42" borderId="175" xfId="0" applyFont="1" applyFill="1" applyBorder="1"/>
    <xf numFmtId="0" fontId="10" fillId="21" borderId="70" xfId="0" applyFont="1" applyFill="1" applyBorder="1" applyAlignment="1">
      <alignment horizontal="left" vertical="center" indent="2"/>
    </xf>
    <xf numFmtId="0" fontId="10" fillId="21" borderId="73" xfId="0" applyFont="1" applyFill="1" applyBorder="1" applyAlignment="1">
      <alignment horizontal="center" vertical="center"/>
    </xf>
    <xf numFmtId="0" fontId="125" fillId="21" borderId="79" xfId="0" quotePrefix="1" applyFont="1" applyFill="1" applyBorder="1" applyAlignment="1">
      <alignment vertical="center"/>
    </xf>
    <xf numFmtId="0" fontId="125" fillId="21" borderId="30" xfId="0" applyFont="1" applyFill="1" applyBorder="1" applyAlignment="1">
      <alignment vertical="center"/>
    </xf>
    <xf numFmtId="0" fontId="131" fillId="42" borderId="177" xfId="0" applyFont="1" applyFill="1" applyBorder="1"/>
    <xf numFmtId="0" fontId="132" fillId="42" borderId="178" xfId="0" applyFont="1" applyFill="1" applyBorder="1"/>
    <xf numFmtId="0" fontId="55" fillId="36" borderId="1" xfId="0" applyFont="1" applyFill="1" applyBorder="1" applyAlignment="1">
      <alignment horizontal="left" indent="1"/>
    </xf>
    <xf numFmtId="0" fontId="134" fillId="9" borderId="1" xfId="0" applyFont="1" applyFill="1" applyBorder="1" applyAlignment="1">
      <alignment horizontal="center"/>
    </xf>
    <xf numFmtId="0" fontId="55" fillId="36" borderId="41" xfId="0" applyFont="1" applyFill="1" applyBorder="1" applyAlignment="1">
      <alignment horizontal="left"/>
    </xf>
    <xf numFmtId="0" fontId="55" fillId="36" borderId="42" xfId="0" applyFont="1" applyFill="1" applyBorder="1"/>
    <xf numFmtId="0" fontId="55" fillId="36" borderId="4" xfId="0" applyFont="1" applyFill="1" applyBorder="1" applyAlignment="1">
      <alignment horizontal="left" indent="1"/>
    </xf>
    <xf numFmtId="0" fontId="134" fillId="9" borderId="4" xfId="0" applyFont="1" applyFill="1" applyBorder="1" applyAlignment="1">
      <alignment horizontal="center"/>
    </xf>
    <xf numFmtId="0" fontId="55" fillId="36" borderId="4" xfId="0" applyFont="1" applyFill="1" applyBorder="1" applyAlignment="1">
      <alignment horizontal="left"/>
    </xf>
    <xf numFmtId="0" fontId="55" fillId="36" borderId="0" xfId="0" applyFont="1" applyFill="1"/>
    <xf numFmtId="0" fontId="55" fillId="36" borderId="87" xfId="0" applyFont="1" applyFill="1" applyBorder="1" applyAlignment="1">
      <alignment horizontal="left" indent="1"/>
    </xf>
    <xf numFmtId="0" fontId="55" fillId="9" borderId="87" xfId="0" quotePrefix="1" applyFont="1" applyFill="1" applyBorder="1" applyAlignment="1">
      <alignment horizontal="center"/>
    </xf>
    <xf numFmtId="0" fontId="55" fillId="36" borderId="34" xfId="0" applyFont="1" applyFill="1" applyBorder="1" applyAlignment="1">
      <alignment horizontal="left"/>
    </xf>
    <xf numFmtId="0" fontId="55" fillId="36" borderId="33" xfId="0" applyFont="1" applyFill="1" applyBorder="1"/>
    <xf numFmtId="0" fontId="55" fillId="36" borderId="35" xfId="0" applyFont="1" applyFill="1" applyBorder="1" applyAlignment="1">
      <alignment horizontal="left" indent="1"/>
    </xf>
    <xf numFmtId="0" fontId="55" fillId="9" borderId="35" xfId="0" applyFont="1" applyFill="1" applyBorder="1" applyAlignment="1">
      <alignment horizontal="center"/>
    </xf>
    <xf numFmtId="0" fontId="55" fillId="36" borderId="35" xfId="0" applyFont="1" applyFill="1" applyBorder="1" applyAlignment="1">
      <alignment horizontal="left"/>
    </xf>
    <xf numFmtId="0" fontId="55" fillId="36" borderId="30" xfId="0" applyFont="1" applyFill="1" applyBorder="1"/>
    <xf numFmtId="0" fontId="55" fillId="36" borderId="127" xfId="0" applyFont="1" applyFill="1" applyBorder="1" applyAlignment="1">
      <alignment horizontal="left" indent="1"/>
    </xf>
    <xf numFmtId="0" fontId="55" fillId="9" borderId="127" xfId="0" applyFont="1" applyFill="1" applyBorder="1" applyAlignment="1">
      <alignment horizontal="center"/>
    </xf>
    <xf numFmtId="0" fontId="55" fillId="36" borderId="88" xfId="0" applyFont="1" applyFill="1" applyBorder="1" applyAlignment="1">
      <alignment horizontal="left"/>
    </xf>
    <xf numFmtId="0" fontId="55" fillId="36" borderId="89" xfId="0" applyFont="1" applyFill="1" applyBorder="1"/>
    <xf numFmtId="0" fontId="55" fillId="9" borderId="87" xfId="0" applyFont="1" applyFill="1" applyBorder="1" applyAlignment="1">
      <alignment horizontal="center"/>
    </xf>
    <xf numFmtId="0" fontId="55" fillId="36" borderId="88" xfId="0" applyFont="1" applyFill="1" applyBorder="1" applyAlignment="1">
      <alignment horizontal="left" indent="1"/>
    </xf>
    <xf numFmtId="0" fontId="55" fillId="9" borderId="88" xfId="0" applyFont="1" applyFill="1" applyBorder="1" applyAlignment="1">
      <alignment horizontal="center"/>
    </xf>
    <xf numFmtId="0" fontId="134" fillId="9" borderId="88" xfId="0" applyFont="1" applyFill="1" applyBorder="1" applyAlignment="1">
      <alignment horizontal="center"/>
    </xf>
    <xf numFmtId="0" fontId="55" fillId="9" borderId="4" xfId="0" applyFont="1" applyFill="1" applyBorder="1" applyAlignment="1">
      <alignment horizontal="center"/>
    </xf>
    <xf numFmtId="0" fontId="55" fillId="36" borderId="45" xfId="0" applyFont="1" applyFill="1" applyBorder="1" applyAlignment="1">
      <alignment horizontal="left"/>
    </xf>
    <xf numFmtId="0" fontId="55" fillId="36" borderId="46" xfId="0" applyFont="1" applyFill="1" applyBorder="1"/>
    <xf numFmtId="0" fontId="55" fillId="36" borderId="167" xfId="0" applyFont="1" applyFill="1" applyBorder="1"/>
    <xf numFmtId="0" fontId="55" fillId="36" borderId="51" xfId="0" applyFont="1" applyFill="1" applyBorder="1" applyAlignment="1">
      <alignment horizontal="left" indent="1"/>
    </xf>
    <xf numFmtId="0" fontId="55" fillId="9" borderId="51" xfId="0" applyFont="1" applyFill="1" applyBorder="1" applyAlignment="1">
      <alignment horizontal="center"/>
    </xf>
    <xf numFmtId="0" fontId="55" fillId="36" borderId="34" xfId="0" applyFont="1" applyFill="1" applyBorder="1" applyAlignment="1">
      <alignment horizontal="left" indent="1"/>
    </xf>
    <xf numFmtId="0" fontId="55" fillId="9" borderId="34" xfId="0" applyFont="1" applyFill="1" applyBorder="1" applyAlignment="1">
      <alignment horizontal="center"/>
    </xf>
    <xf numFmtId="0" fontId="55" fillId="36" borderId="30" xfId="0" quotePrefix="1" applyFont="1" applyFill="1" applyBorder="1"/>
    <xf numFmtId="0" fontId="55" fillId="36" borderId="37" xfId="0" applyFont="1" applyFill="1" applyBorder="1" applyAlignment="1">
      <alignment horizontal="left" indent="1"/>
    </xf>
    <xf numFmtId="0" fontId="55" fillId="9" borderId="37" xfId="0" applyFont="1" applyFill="1" applyBorder="1" applyAlignment="1">
      <alignment horizontal="center"/>
    </xf>
    <xf numFmtId="0" fontId="55" fillId="36" borderId="37" xfId="0" applyFont="1" applyFill="1" applyBorder="1" applyAlignment="1">
      <alignment horizontal="left"/>
    </xf>
    <xf numFmtId="0" fontId="55" fillId="36" borderId="32" xfId="0" applyFont="1" applyFill="1" applyBorder="1"/>
    <xf numFmtId="0" fontId="14" fillId="37" borderId="68" xfId="0" applyFont="1" applyFill="1" applyBorder="1" applyAlignment="1">
      <alignment horizontal="left"/>
    </xf>
    <xf numFmtId="0" fontId="23" fillId="37" borderId="73" xfId="0" quotePrefix="1" applyFont="1" applyFill="1" applyBorder="1" applyAlignment="1">
      <alignment horizontal="center" vertical="center"/>
    </xf>
    <xf numFmtId="0" fontId="125" fillId="37" borderId="180" xfId="0" quotePrefix="1" applyFont="1" applyFill="1" applyBorder="1" applyAlignment="1">
      <alignment vertical="top"/>
    </xf>
    <xf numFmtId="0" fontId="125" fillId="37" borderId="181" xfId="0" quotePrefix="1" applyFont="1" applyFill="1" applyBorder="1" applyAlignment="1">
      <alignment vertical="top"/>
    </xf>
    <xf numFmtId="0" fontId="125" fillId="37" borderId="182" xfId="0" applyFont="1" applyFill="1" applyBorder="1" applyAlignment="1">
      <alignment vertical="top"/>
    </xf>
    <xf numFmtId="0" fontId="10" fillId="37" borderId="68" xfId="0" applyFont="1" applyFill="1" applyBorder="1" applyAlignment="1">
      <alignment horizontal="left" vertical="top" indent="4"/>
    </xf>
    <xf numFmtId="0" fontId="10" fillId="37" borderId="73" xfId="0" applyFont="1" applyFill="1" applyBorder="1" applyAlignment="1">
      <alignment horizontal="center" vertical="top"/>
    </xf>
    <xf numFmtId="0" fontId="125" fillId="37" borderId="19" xfId="0" quotePrefix="1" applyFont="1" applyFill="1" applyBorder="1" applyAlignment="1">
      <alignment vertical="center"/>
    </xf>
    <xf numFmtId="0" fontId="130" fillId="37" borderId="20" xfId="0" applyFont="1" applyFill="1" applyBorder="1" applyAlignment="1">
      <alignment horizontal="left" vertical="center"/>
    </xf>
    <xf numFmtId="0" fontId="125" fillId="37" borderId="33" xfId="0" applyFont="1" applyFill="1" applyBorder="1" applyAlignment="1">
      <alignment vertical="center"/>
    </xf>
    <xf numFmtId="0" fontId="10" fillId="37" borderId="33" xfId="0" applyFont="1" applyFill="1" applyBorder="1" applyAlignment="1">
      <alignment horizontal="center" vertical="center" wrapText="1"/>
    </xf>
    <xf numFmtId="0" fontId="130" fillId="37" borderId="79" xfId="0" applyFont="1" applyFill="1" applyBorder="1" applyAlignment="1">
      <alignment horizontal="left" vertical="center"/>
    </xf>
    <xf numFmtId="0" fontId="125" fillId="37" borderId="30" xfId="0" applyFont="1" applyFill="1" applyBorder="1" applyAlignment="1">
      <alignment vertical="center"/>
    </xf>
    <xf numFmtId="0" fontId="10" fillId="37" borderId="105" xfId="0" applyFont="1" applyFill="1" applyBorder="1" applyAlignment="1">
      <alignment horizontal="left" vertical="top" indent="4"/>
    </xf>
    <xf numFmtId="0" fontId="10" fillId="37" borderId="19" xfId="0" applyFont="1" applyFill="1" applyBorder="1" applyAlignment="1">
      <alignment horizontal="center" vertical="top"/>
    </xf>
    <xf numFmtId="0" fontId="125" fillId="37" borderId="0" xfId="0" quotePrefix="1" applyFont="1" applyFill="1" applyAlignment="1">
      <alignment vertical="top"/>
    </xf>
    <xf numFmtId="0" fontId="125" fillId="37" borderId="0" xfId="0" applyFont="1" applyFill="1" applyAlignment="1">
      <alignment vertical="top"/>
    </xf>
    <xf numFmtId="0" fontId="133" fillId="42" borderId="178" xfId="0" applyFont="1" applyFill="1" applyBorder="1"/>
    <xf numFmtId="0" fontId="14" fillId="37" borderId="68" xfId="0" applyFont="1" applyFill="1" applyBorder="1" applyAlignment="1">
      <alignment horizontal="left" vertical="top"/>
    </xf>
    <xf numFmtId="0" fontId="10" fillId="37" borderId="0" xfId="0" applyFont="1" applyFill="1" applyAlignment="1">
      <alignment horizontal="center"/>
    </xf>
    <xf numFmtId="0" fontId="125" fillId="37" borderId="19" xfId="0" quotePrefix="1" applyFont="1" applyFill="1" applyBorder="1" applyAlignment="1">
      <alignment vertical="top"/>
    </xf>
    <xf numFmtId="0" fontId="125" fillId="37" borderId="20" xfId="0" quotePrefix="1" applyFont="1" applyFill="1" applyBorder="1" applyAlignment="1">
      <alignment vertical="top"/>
    </xf>
    <xf numFmtId="0" fontId="125" fillId="37" borderId="33" xfId="0" applyFont="1" applyFill="1" applyBorder="1" applyAlignment="1">
      <alignment vertical="top"/>
    </xf>
    <xf numFmtId="0" fontId="127" fillId="37" borderId="19" xfId="0" quotePrefix="1" applyFont="1" applyFill="1" applyBorder="1" applyAlignment="1">
      <alignment horizontal="center"/>
    </xf>
    <xf numFmtId="0" fontId="125" fillId="37" borderId="185" xfId="0" quotePrefix="1" applyFont="1" applyFill="1" applyBorder="1" applyAlignment="1">
      <alignment vertical="top"/>
    </xf>
    <xf numFmtId="0" fontId="109" fillId="37" borderId="0" xfId="0" applyFont="1" applyFill="1"/>
    <xf numFmtId="0" fontId="125" fillId="37" borderId="19" xfId="0" quotePrefix="1" applyFont="1" applyFill="1" applyBorder="1" applyAlignment="1">
      <alignment horizontal="left" vertical="top"/>
    </xf>
    <xf numFmtId="0" fontId="125" fillId="37" borderId="20" xfId="0" quotePrefix="1" applyFont="1" applyFill="1" applyBorder="1" applyAlignment="1">
      <alignment horizontal="left" vertical="top"/>
    </xf>
    <xf numFmtId="0" fontId="10" fillId="37" borderId="96" xfId="0" applyFont="1" applyFill="1" applyBorder="1" applyAlignment="1">
      <alignment horizontal="left" vertical="top" indent="4"/>
    </xf>
    <xf numFmtId="0" fontId="14" fillId="37" borderId="120" xfId="0" applyFont="1" applyFill="1" applyBorder="1" applyAlignment="1">
      <alignment horizontal="center" vertical="top"/>
    </xf>
    <xf numFmtId="0" fontId="125" fillId="37" borderId="120" xfId="0" quotePrefix="1" applyFont="1" applyFill="1" applyBorder="1" applyAlignment="1">
      <alignment vertical="top"/>
    </xf>
    <xf numFmtId="0" fontId="125" fillId="37" borderId="121" xfId="0" quotePrefix="1" applyFont="1" applyFill="1" applyBorder="1" applyAlignment="1">
      <alignment vertical="top"/>
    </xf>
    <xf numFmtId="0" fontId="125" fillId="37" borderId="89" xfId="0" applyFont="1" applyFill="1" applyBorder="1" applyAlignment="1">
      <alignment vertical="top"/>
    </xf>
    <xf numFmtId="0" fontId="14" fillId="37" borderId="186" xfId="0" applyFont="1" applyFill="1" applyBorder="1" applyAlignment="1">
      <alignment horizontal="left" vertical="top"/>
    </xf>
    <xf numFmtId="0" fontId="125" fillId="37" borderId="19" xfId="0" quotePrefix="1" applyFont="1" applyFill="1" applyBorder="1" applyAlignment="1">
      <alignment horizontal="center" vertical="top"/>
    </xf>
    <xf numFmtId="0" fontId="125" fillId="37" borderId="73" xfId="0" quotePrefix="1" applyFont="1" applyFill="1" applyBorder="1" applyAlignment="1">
      <alignment horizontal="center" vertical="top"/>
    </xf>
    <xf numFmtId="0" fontId="125" fillId="37" borderId="73" xfId="0" quotePrefix="1" applyFont="1" applyFill="1" applyBorder="1" applyAlignment="1">
      <alignment vertical="top"/>
    </xf>
    <xf numFmtId="0" fontId="125" fillId="37" borderId="79" xfId="0" quotePrefix="1" applyFont="1" applyFill="1" applyBorder="1" applyAlignment="1">
      <alignment vertical="top"/>
    </xf>
    <xf numFmtId="0" fontId="125" fillId="37" borderId="30" xfId="0" applyFont="1" applyFill="1" applyBorder="1" applyAlignment="1">
      <alignment vertical="top"/>
    </xf>
    <xf numFmtId="0" fontId="10" fillId="37" borderId="4" xfId="0" applyFont="1" applyFill="1" applyBorder="1" applyAlignment="1">
      <alignment horizontal="left" vertical="top" indent="4"/>
    </xf>
    <xf numFmtId="0" fontId="10" fillId="37" borderId="79" xfId="0" quotePrefix="1" applyFont="1" applyFill="1" applyBorder="1" applyAlignment="1">
      <alignment horizontal="center" vertical="top"/>
    </xf>
    <xf numFmtId="0" fontId="109" fillId="37" borderId="51" xfId="0" applyFont="1" applyFill="1" applyBorder="1" applyAlignment="1">
      <alignment horizontal="left" indent="4"/>
    </xf>
    <xf numFmtId="0" fontId="10" fillId="37" borderId="187" xfId="0" quotePrefix="1" applyFont="1" applyFill="1" applyBorder="1" applyAlignment="1">
      <alignment horizontal="center" vertical="top"/>
    </xf>
    <xf numFmtId="0" fontId="109" fillId="37" borderId="63" xfId="0" applyFont="1" applyFill="1" applyBorder="1"/>
    <xf numFmtId="0" fontId="10" fillId="37" borderId="19" xfId="0" quotePrefix="1" applyFont="1" applyFill="1" applyBorder="1" applyAlignment="1">
      <alignment horizontal="center" vertical="top"/>
    </xf>
    <xf numFmtId="0" fontId="10" fillId="37" borderId="120" xfId="0" applyFont="1" applyFill="1" applyBorder="1" applyAlignment="1">
      <alignment horizontal="center" vertical="top"/>
    </xf>
    <xf numFmtId="0" fontId="125" fillId="37" borderId="120" xfId="0" quotePrefix="1" applyFont="1" applyFill="1" applyBorder="1" applyAlignment="1">
      <alignment horizontal="left" vertical="top"/>
    </xf>
    <xf numFmtId="0" fontId="125" fillId="37" borderId="121" xfId="0" quotePrefix="1" applyFont="1" applyFill="1" applyBorder="1" applyAlignment="1">
      <alignment horizontal="left" vertical="top"/>
    </xf>
    <xf numFmtId="0" fontId="10" fillId="21" borderId="70" xfId="0" applyFont="1" applyFill="1" applyBorder="1" applyAlignment="1">
      <alignment vertical="center"/>
    </xf>
    <xf numFmtId="0" fontId="135" fillId="21" borderId="186" xfId="0" applyFont="1" applyFill="1" applyBorder="1" applyAlignment="1">
      <alignment horizontal="left" vertical="top" indent="1"/>
    </xf>
    <xf numFmtId="0" fontId="10" fillId="21" borderId="0" xfId="0" applyFont="1" applyFill="1" applyAlignment="1">
      <alignment horizontal="center" vertical="top" wrapText="1"/>
    </xf>
    <xf numFmtId="0" fontId="125" fillId="21" borderId="180" xfId="0" quotePrefix="1" applyFont="1" applyFill="1" applyBorder="1" applyAlignment="1">
      <alignment horizontal="left" vertical="top" indent="1"/>
    </xf>
    <xf numFmtId="0" fontId="125" fillId="21" borderId="0" xfId="0" applyFont="1" applyFill="1" applyAlignment="1">
      <alignment vertical="top"/>
    </xf>
    <xf numFmtId="0" fontId="125" fillId="21" borderId="180" xfId="0" quotePrefix="1" applyFont="1" applyFill="1" applyBorder="1" applyAlignment="1">
      <alignment horizontal="left" vertical="top"/>
    </xf>
    <xf numFmtId="0" fontId="135" fillId="21" borderId="186" xfId="0" applyFont="1" applyFill="1" applyBorder="1" applyAlignment="1">
      <alignment horizontal="left" vertical="top" indent="2"/>
    </xf>
    <xf numFmtId="0" fontId="125" fillId="21" borderId="185" xfId="0" quotePrefix="1" applyFont="1" applyFill="1" applyBorder="1" applyAlignment="1">
      <alignment horizontal="left" vertical="top"/>
    </xf>
    <xf numFmtId="0" fontId="14" fillId="21" borderId="19" xfId="0" quotePrefix="1" applyFont="1" applyFill="1" applyBorder="1" applyAlignment="1">
      <alignment horizontal="center" wrapText="1"/>
    </xf>
    <xf numFmtId="0" fontId="136" fillId="21" borderId="186" xfId="0" applyFont="1" applyFill="1" applyBorder="1" applyAlignment="1">
      <alignment horizontal="left" vertical="top" indent="2"/>
    </xf>
    <xf numFmtId="0" fontId="136" fillId="21" borderId="105" xfId="0" applyFont="1" applyFill="1" applyBorder="1" applyAlignment="1">
      <alignment horizontal="left" vertical="top" indent="2"/>
    </xf>
    <xf numFmtId="0" fontId="14" fillId="21" borderId="187" xfId="0" quotePrefix="1" applyFont="1" applyFill="1" applyBorder="1" applyAlignment="1">
      <alignment horizontal="center" wrapText="1"/>
    </xf>
    <xf numFmtId="0" fontId="125" fillId="21" borderId="187" xfId="0" quotePrefix="1" applyFont="1" applyFill="1" applyBorder="1" applyAlignment="1">
      <alignment horizontal="left" vertical="top" indent="1"/>
    </xf>
    <xf numFmtId="0" fontId="125" fillId="21" borderId="188" xfId="0" quotePrefix="1" applyFont="1" applyFill="1" applyBorder="1" applyAlignment="1">
      <alignment horizontal="left" vertical="top"/>
    </xf>
    <xf numFmtId="0" fontId="125" fillId="21" borderId="63" xfId="0" applyFont="1" applyFill="1" applyBorder="1" applyAlignment="1">
      <alignment vertical="top"/>
    </xf>
    <xf numFmtId="0" fontId="136" fillId="21" borderId="186" xfId="0" applyFont="1" applyFill="1" applyBorder="1" applyAlignment="1">
      <alignment horizontal="left" vertical="top" indent="1"/>
    </xf>
    <xf numFmtId="0" fontId="10" fillId="21" borderId="180" xfId="0" applyFont="1" applyFill="1" applyBorder="1" applyAlignment="1">
      <alignment horizontal="center" vertical="top"/>
    </xf>
    <xf numFmtId="0" fontId="125" fillId="21" borderId="180" xfId="0" quotePrefix="1" applyFont="1" applyFill="1" applyBorder="1" applyAlignment="1">
      <alignment vertical="top"/>
    </xf>
    <xf numFmtId="0" fontId="109" fillId="21" borderId="0" xfId="0" applyFont="1" applyFill="1" applyAlignment="1">
      <alignment vertical="top"/>
    </xf>
    <xf numFmtId="0" fontId="137" fillId="21" borderId="180" xfId="0" applyFont="1" applyFill="1" applyBorder="1" applyAlignment="1">
      <alignment horizontal="center" vertical="top" wrapText="1"/>
    </xf>
    <xf numFmtId="0" fontId="137" fillId="21" borderId="180" xfId="0" quotePrefix="1" applyFont="1" applyFill="1" applyBorder="1" applyAlignment="1">
      <alignment horizontal="left" vertical="top" indent="1"/>
    </xf>
    <xf numFmtId="0" fontId="139" fillId="21" borderId="185" xfId="0" quotePrefix="1" applyFont="1" applyFill="1" applyBorder="1" applyAlignment="1">
      <alignment horizontal="left" vertical="top" indent="2"/>
    </xf>
    <xf numFmtId="0" fontId="140" fillId="21" borderId="0" xfId="0" applyFont="1" applyFill="1" applyAlignment="1">
      <alignment vertical="top"/>
    </xf>
    <xf numFmtId="0" fontId="137" fillId="21" borderId="185" xfId="0" quotePrefix="1" applyFont="1" applyFill="1" applyBorder="1" applyAlignment="1">
      <alignment horizontal="left" vertical="top"/>
    </xf>
    <xf numFmtId="0" fontId="136" fillId="21" borderId="186" xfId="0" applyFont="1" applyFill="1" applyBorder="1" applyAlignment="1">
      <alignment horizontal="left" vertical="top" indent="4"/>
    </xf>
    <xf numFmtId="14" fontId="10" fillId="21" borderId="180" xfId="0" quotePrefix="1" applyNumberFormat="1" applyFont="1" applyFill="1" applyBorder="1" applyAlignment="1">
      <alignment horizontal="center" vertical="top" wrapText="1"/>
    </xf>
    <xf numFmtId="0" fontId="125" fillId="21" borderId="185" xfId="0" quotePrefix="1" applyFont="1" applyFill="1" applyBorder="1" applyAlignment="1">
      <alignment horizontal="center" vertical="center"/>
    </xf>
    <xf numFmtId="0" fontId="125" fillId="21" borderId="185" xfId="0" quotePrefix="1" applyFont="1" applyFill="1" applyBorder="1" applyAlignment="1">
      <alignment vertical="top"/>
    </xf>
    <xf numFmtId="0" fontId="136" fillId="21" borderId="189" xfId="0" applyFont="1" applyFill="1" applyBorder="1" applyAlignment="1">
      <alignment horizontal="left" vertical="top" indent="2"/>
    </xf>
    <xf numFmtId="0" fontId="14" fillId="21" borderId="190" xfId="0" quotePrefix="1" applyFont="1" applyFill="1" applyBorder="1" applyAlignment="1">
      <alignment horizontal="center" vertical="top"/>
    </xf>
    <xf numFmtId="0" fontId="125" fillId="21" borderId="190" xfId="0" quotePrefix="1" applyFont="1" applyFill="1" applyBorder="1" applyAlignment="1">
      <alignment vertical="top"/>
    </xf>
    <xf numFmtId="0" fontId="125" fillId="21" borderId="191" xfId="0" quotePrefix="1" applyFont="1" applyFill="1" applyBorder="1" applyAlignment="1">
      <alignment horizontal="left" vertical="top"/>
    </xf>
    <xf numFmtId="0" fontId="109" fillId="21" borderId="192" xfId="0" applyFont="1" applyFill="1" applyBorder="1" applyAlignment="1">
      <alignment vertical="top"/>
    </xf>
    <xf numFmtId="0" fontId="135" fillId="21" borderId="186" xfId="0" applyFont="1" applyFill="1" applyBorder="1" applyAlignment="1">
      <alignment horizontal="left"/>
    </xf>
    <xf numFmtId="0" fontId="11" fillId="21" borderId="180" xfId="0" quotePrefix="1" applyFont="1" applyFill="1" applyBorder="1" applyAlignment="1">
      <alignment horizontal="left"/>
    </xf>
    <xf numFmtId="0" fontId="125" fillId="21" borderId="180" xfId="0" quotePrefix="1" applyFont="1" applyFill="1" applyBorder="1"/>
    <xf numFmtId="0" fontId="125" fillId="21" borderId="185" xfId="0" quotePrefix="1" applyFont="1" applyFill="1" applyBorder="1" applyAlignment="1">
      <alignment horizontal="left"/>
    </xf>
    <xf numFmtId="0" fontId="109" fillId="21" borderId="0" xfId="0" applyFont="1" applyFill="1"/>
    <xf numFmtId="0" fontId="14" fillId="21" borderId="180" xfId="0" quotePrefix="1" applyFont="1" applyFill="1" applyBorder="1" applyAlignment="1">
      <alignment horizontal="center" vertical="top"/>
    </xf>
    <xf numFmtId="0" fontId="10" fillId="21" borderId="187" xfId="0" quotePrefix="1" applyFont="1" applyFill="1" applyBorder="1" applyAlignment="1">
      <alignment horizontal="center" vertical="top"/>
    </xf>
    <xf numFmtId="0" fontId="125" fillId="21" borderId="187" xfId="0" quotePrefix="1" applyFont="1" applyFill="1" applyBorder="1" applyAlignment="1">
      <alignment vertical="top"/>
    </xf>
    <xf numFmtId="0" fontId="125" fillId="21" borderId="121" xfId="0" quotePrefix="1" applyFont="1" applyFill="1" applyBorder="1" applyAlignment="1">
      <alignment horizontal="left" vertical="top"/>
    </xf>
    <xf numFmtId="0" fontId="109" fillId="21" borderId="63" xfId="0" applyFont="1" applyFill="1" applyBorder="1" applyAlignment="1">
      <alignment vertical="top"/>
    </xf>
    <xf numFmtId="0" fontId="10" fillId="21" borderId="180" xfId="0" quotePrefix="1" applyFont="1" applyFill="1" applyBorder="1" applyAlignment="1">
      <alignment horizontal="center" vertical="top"/>
    </xf>
    <xf numFmtId="0" fontId="137" fillId="21" borderId="180" xfId="0" quotePrefix="1" applyFont="1" applyFill="1" applyBorder="1" applyAlignment="1">
      <alignment horizontal="left" vertical="top" indent="3"/>
    </xf>
    <xf numFmtId="0" fontId="136" fillId="21" borderId="106" xfId="0" applyFont="1" applyFill="1" applyBorder="1" applyAlignment="1">
      <alignment horizontal="left" vertical="top" indent="2"/>
    </xf>
    <xf numFmtId="0" fontId="10" fillId="21" borderId="194" xfId="0" quotePrefix="1" applyFont="1" applyFill="1" applyBorder="1" applyAlignment="1">
      <alignment horizontal="center" vertical="top"/>
    </xf>
    <xf numFmtId="0" fontId="125" fillId="21" borderId="194" xfId="0" quotePrefix="1" applyFont="1" applyFill="1" applyBorder="1" applyAlignment="1">
      <alignment vertical="top"/>
    </xf>
    <xf numFmtId="0" fontId="125" fillId="21" borderId="194" xfId="0" quotePrefix="1" applyFont="1" applyFill="1" applyBorder="1" applyAlignment="1">
      <alignment horizontal="left" vertical="top"/>
    </xf>
    <xf numFmtId="0" fontId="109" fillId="21" borderId="7" xfId="0" applyFont="1" applyFill="1" applyBorder="1" applyAlignment="1">
      <alignment vertical="top"/>
    </xf>
    <xf numFmtId="0" fontId="135" fillId="21" borderId="195" xfId="0" applyFont="1" applyFill="1" applyBorder="1" applyAlignment="1">
      <alignment horizontal="left" vertical="top" indent="1"/>
    </xf>
    <xf numFmtId="0" fontId="109" fillId="21" borderId="196" xfId="0" applyFont="1" applyFill="1" applyBorder="1" applyAlignment="1">
      <alignment vertical="top"/>
    </xf>
    <xf numFmtId="0" fontId="130" fillId="21" borderId="185" xfId="0" applyFont="1" applyFill="1" applyBorder="1" applyAlignment="1">
      <alignment horizontal="left" vertical="top" indent="3"/>
    </xf>
    <xf numFmtId="0" fontId="125" fillId="21" borderId="185" xfId="0" quotePrefix="1" applyFont="1" applyFill="1" applyBorder="1" applyAlignment="1">
      <alignment horizontal="center" vertical="top"/>
    </xf>
    <xf numFmtId="0" fontId="125" fillId="21" borderId="198" xfId="0" quotePrefix="1" applyFont="1" applyFill="1" applyBorder="1" applyAlignment="1">
      <alignment horizontal="center" vertical="top"/>
    </xf>
    <xf numFmtId="0" fontId="125" fillId="21" borderId="198" xfId="0" quotePrefix="1" applyFont="1" applyFill="1" applyBorder="1" applyAlignment="1">
      <alignment horizontal="left" vertical="top"/>
    </xf>
    <xf numFmtId="0" fontId="125" fillId="21" borderId="7" xfId="0" quotePrefix="1" applyFont="1" applyFill="1" applyBorder="1" applyAlignment="1">
      <alignment horizontal="left" vertical="top" indent="1"/>
    </xf>
    <xf numFmtId="0" fontId="125" fillId="21" borderId="0" xfId="0" quotePrefix="1" applyFont="1" applyFill="1" applyAlignment="1">
      <alignment horizontal="left" vertical="top" indent="1"/>
    </xf>
    <xf numFmtId="0" fontId="141" fillId="21" borderId="185" xfId="0" quotePrefix="1" applyFont="1" applyFill="1" applyBorder="1" applyAlignment="1">
      <alignment vertical="top"/>
    </xf>
    <xf numFmtId="0" fontId="136" fillId="2" borderId="4" xfId="0" applyFont="1" applyFill="1" applyBorder="1" applyAlignment="1">
      <alignment horizontal="left" vertical="top" indent="2"/>
    </xf>
    <xf numFmtId="0" fontId="10" fillId="2" borderId="0" xfId="0" quotePrefix="1" applyFont="1" applyFill="1" applyAlignment="1">
      <alignment horizontal="center" vertical="top"/>
    </xf>
    <xf numFmtId="0" fontId="125" fillId="2" borderId="0" xfId="0" quotePrefix="1" applyFont="1" applyFill="1" applyAlignment="1">
      <alignment vertical="top"/>
    </xf>
    <xf numFmtId="0" fontId="141" fillId="2" borderId="0" xfId="0" quotePrefix="1" applyFont="1" applyFill="1" applyAlignment="1">
      <alignment vertical="top"/>
    </xf>
    <xf numFmtId="0" fontId="109" fillId="2" borderId="0" xfId="0" applyFont="1" applyFill="1" applyAlignment="1">
      <alignment vertical="top"/>
    </xf>
    <xf numFmtId="0" fontId="10" fillId="21" borderId="199" xfId="0" applyFont="1" applyFill="1" applyBorder="1" applyAlignment="1">
      <alignment vertical="top"/>
    </xf>
    <xf numFmtId="0" fontId="10" fillId="21" borderId="200" xfId="0" applyFont="1" applyFill="1" applyBorder="1" applyAlignment="1">
      <alignment horizontal="center" vertical="top"/>
    </xf>
    <xf numFmtId="0" fontId="125" fillId="21" borderId="200" xfId="0" quotePrefix="1" applyFont="1" applyFill="1" applyBorder="1" applyAlignment="1">
      <alignment horizontal="left" vertical="top"/>
    </xf>
    <xf numFmtId="0" fontId="109" fillId="21" borderId="201" xfId="0" applyFont="1" applyFill="1" applyBorder="1" applyAlignment="1">
      <alignment vertical="top"/>
    </xf>
    <xf numFmtId="0" fontId="109" fillId="21" borderId="202" xfId="0" applyFont="1" applyFill="1" applyBorder="1" applyAlignment="1">
      <alignment vertical="top"/>
    </xf>
    <xf numFmtId="0" fontId="10" fillId="21" borderId="204" xfId="0" applyFont="1" applyFill="1" applyBorder="1" applyAlignment="1">
      <alignment vertical="top"/>
    </xf>
    <xf numFmtId="0" fontId="10" fillId="21" borderId="205" xfId="0" quotePrefix="1" applyFont="1" applyFill="1" applyBorder="1" applyAlignment="1">
      <alignment horizontal="center" vertical="top"/>
    </xf>
    <xf numFmtId="0" fontId="125" fillId="21" borderId="205" xfId="0" quotePrefix="1" applyFont="1" applyFill="1" applyBorder="1" applyAlignment="1">
      <alignment horizontal="left" vertical="top"/>
    </xf>
    <xf numFmtId="0" fontId="125" fillId="21" borderId="206" xfId="0" quotePrefix="1" applyFont="1" applyFill="1" applyBorder="1" applyAlignment="1">
      <alignment vertical="top"/>
    </xf>
    <xf numFmtId="0" fontId="109" fillId="21" borderId="114" xfId="0" applyFont="1" applyFill="1" applyBorder="1" applyAlignment="1">
      <alignment vertical="top"/>
    </xf>
    <xf numFmtId="0" fontId="10" fillId="21" borderId="68" xfId="0" applyFont="1" applyFill="1" applyBorder="1" applyAlignment="1">
      <alignment horizontal="left" vertical="top" indent="2"/>
    </xf>
    <xf numFmtId="0" fontId="125" fillId="21" borderId="19" xfId="0" applyFont="1" applyFill="1" applyBorder="1" applyAlignment="1">
      <alignment vertical="top"/>
    </xf>
    <xf numFmtId="0" fontId="10" fillId="21" borderId="70" xfId="0" applyFont="1" applyFill="1" applyBorder="1" applyAlignment="1">
      <alignment horizontal="left" vertical="top" indent="2"/>
    </xf>
    <xf numFmtId="0" fontId="10" fillId="21" borderId="207" xfId="0" applyFont="1" applyFill="1" applyBorder="1" applyAlignment="1">
      <alignment horizontal="left" vertical="top" indent="2"/>
    </xf>
    <xf numFmtId="0" fontId="10" fillId="21" borderId="208" xfId="0" applyFont="1" applyFill="1" applyBorder="1" applyAlignment="1">
      <alignment horizontal="center" vertical="top"/>
    </xf>
    <xf numFmtId="0" fontId="125" fillId="21" borderId="208" xfId="0" quotePrefix="1" applyFont="1" applyFill="1" applyBorder="1" applyAlignment="1">
      <alignment vertical="top"/>
    </xf>
    <xf numFmtId="0" fontId="125" fillId="21" borderId="208" xfId="0" applyFont="1" applyFill="1" applyBorder="1" applyAlignment="1">
      <alignment vertical="top"/>
    </xf>
    <xf numFmtId="0" fontId="10" fillId="21" borderId="106" xfId="0" applyFont="1" applyFill="1" applyBorder="1" applyAlignment="1">
      <alignment horizontal="left" vertical="top" indent="2"/>
    </xf>
    <xf numFmtId="0" fontId="10" fillId="21" borderId="194" xfId="0" applyFont="1" applyFill="1" applyBorder="1" applyAlignment="1">
      <alignment horizontal="center" vertical="top"/>
    </xf>
    <xf numFmtId="0" fontId="125" fillId="21" borderId="194" xfId="0" applyFont="1" applyFill="1" applyBorder="1" applyAlignment="1">
      <alignment vertical="top"/>
    </xf>
    <xf numFmtId="0" fontId="131" fillId="60" borderId="177" xfId="0" applyFont="1" applyFill="1" applyBorder="1"/>
    <xf numFmtId="0" fontId="132" fillId="60" borderId="178" xfId="0" applyFont="1" applyFill="1" applyBorder="1"/>
    <xf numFmtId="0" fontId="133" fillId="60" borderId="178" xfId="0" applyFont="1" applyFill="1" applyBorder="1"/>
    <xf numFmtId="0" fontId="10" fillId="21" borderId="117" xfId="0" applyFont="1" applyFill="1" applyBorder="1" applyAlignment="1">
      <alignment vertical="top"/>
    </xf>
    <xf numFmtId="0" fontId="109" fillId="21" borderId="162" xfId="0" quotePrefix="1" applyFont="1" applyFill="1" applyBorder="1" applyAlignment="1">
      <alignment horizontal="center" vertical="center"/>
    </xf>
    <xf numFmtId="0" fontId="125" fillId="21" borderId="162" xfId="0" quotePrefix="1" applyFont="1" applyFill="1" applyBorder="1" applyAlignment="1">
      <alignment vertical="top"/>
    </xf>
    <xf numFmtId="0" fontId="23" fillId="21" borderId="211" xfId="0" quotePrefix="1" applyFont="1" applyFill="1" applyBorder="1" applyAlignment="1">
      <alignment vertical="top"/>
    </xf>
    <xf numFmtId="0" fontId="129" fillId="21" borderId="10" xfId="0" applyFont="1" applyFill="1" applyBorder="1" applyAlignment="1">
      <alignment vertical="top"/>
    </xf>
    <xf numFmtId="0" fontId="10" fillId="21" borderId="70" xfId="0" applyFont="1" applyFill="1" applyBorder="1" applyAlignment="1">
      <alignment vertical="top"/>
    </xf>
    <xf numFmtId="0" fontId="109" fillId="21" borderId="73" xfId="0" quotePrefix="1" applyFont="1" applyFill="1" applyBorder="1" applyAlignment="1">
      <alignment horizontal="center" vertical="center"/>
    </xf>
    <xf numFmtId="0" fontId="129" fillId="21" borderId="79" xfId="0" quotePrefix="1" applyFont="1" applyFill="1" applyBorder="1" applyAlignment="1">
      <alignment vertical="top"/>
    </xf>
    <xf numFmtId="0" fontId="131" fillId="60" borderId="133" xfId="0" applyFont="1" applyFill="1" applyBorder="1"/>
    <xf numFmtId="0" fontId="132" fillId="60" borderId="134" xfId="0" applyFont="1" applyFill="1" applyBorder="1"/>
    <xf numFmtId="0" fontId="133" fillId="60" borderId="134" xfId="0" applyFont="1" applyFill="1" applyBorder="1"/>
    <xf numFmtId="0" fontId="10" fillId="61" borderId="212" xfId="0" applyFont="1" applyFill="1" applyBorder="1" applyAlignment="1">
      <alignment vertical="top"/>
    </xf>
    <xf numFmtId="0" fontId="142" fillId="61" borderId="213" xfId="0" quotePrefix="1" applyFont="1" applyFill="1" applyBorder="1" applyAlignment="1">
      <alignment vertical="top"/>
    </xf>
    <xf numFmtId="0" fontId="143" fillId="61" borderId="213" xfId="0" quotePrefix="1" applyFont="1" applyFill="1" applyBorder="1" applyAlignment="1">
      <alignment vertical="top"/>
    </xf>
    <xf numFmtId="0" fontId="143" fillId="61" borderId="213" xfId="0" applyFont="1" applyFill="1" applyBorder="1" applyAlignment="1">
      <alignment vertical="top"/>
    </xf>
    <xf numFmtId="0" fontId="10" fillId="61" borderId="215" xfId="0" applyFont="1" applyFill="1" applyBorder="1" applyAlignment="1">
      <alignment horizontal="left" vertical="top" indent="2"/>
    </xf>
    <xf numFmtId="0" fontId="14" fillId="61" borderId="216" xfId="0" applyFont="1" applyFill="1" applyBorder="1" applyAlignment="1">
      <alignment horizontal="center" vertical="top"/>
    </xf>
    <xf numFmtId="0" fontId="14" fillId="61" borderId="216" xfId="0" quotePrefix="1" applyFont="1" applyFill="1" applyBorder="1" applyAlignment="1">
      <alignment vertical="top"/>
    </xf>
    <xf numFmtId="0" fontId="10" fillId="61" borderId="216" xfId="0" quotePrefix="1" applyFont="1" applyFill="1" applyBorder="1" applyAlignment="1">
      <alignment vertical="top"/>
    </xf>
    <xf numFmtId="0" fontId="10" fillId="61" borderId="216" xfId="0" applyFont="1" applyFill="1" applyBorder="1" applyAlignment="1">
      <alignment vertical="top"/>
    </xf>
    <xf numFmtId="0" fontId="10" fillId="61" borderId="216" xfId="0" applyFont="1" applyFill="1" applyBorder="1" applyAlignment="1">
      <alignment horizontal="center" vertical="top"/>
    </xf>
    <xf numFmtId="0" fontId="142" fillId="61" borderId="216" xfId="0" quotePrefix="1" applyFont="1" applyFill="1" applyBorder="1" applyAlignment="1">
      <alignment vertical="top"/>
    </xf>
    <xf numFmtId="0" fontId="143" fillId="61" borderId="216" xfId="0" quotePrefix="1" applyFont="1" applyFill="1" applyBorder="1" applyAlignment="1">
      <alignment vertical="top"/>
    </xf>
    <xf numFmtId="0" fontId="143" fillId="61" borderId="216" xfId="0" applyFont="1" applyFill="1" applyBorder="1" applyAlignment="1">
      <alignment vertical="top"/>
    </xf>
    <xf numFmtId="0" fontId="10" fillId="61" borderId="218" xfId="0" applyFont="1" applyFill="1" applyBorder="1" applyAlignment="1">
      <alignment horizontal="left" vertical="top" indent="2"/>
    </xf>
    <xf numFmtId="0" fontId="10" fillId="61" borderId="219" xfId="0" applyFont="1" applyFill="1" applyBorder="1" applyAlignment="1">
      <alignment horizontal="center" vertical="top"/>
    </xf>
    <xf numFmtId="0" fontId="142" fillId="61" borderId="219" xfId="0" quotePrefix="1" applyFont="1" applyFill="1" applyBorder="1" applyAlignment="1">
      <alignment vertical="top"/>
    </xf>
    <xf numFmtId="0" fontId="143" fillId="61" borderId="219" xfId="0" quotePrefix="1" applyFont="1" applyFill="1" applyBorder="1" applyAlignment="1">
      <alignment vertical="top"/>
    </xf>
    <xf numFmtId="0" fontId="143" fillId="61" borderId="219" xfId="0" applyFont="1" applyFill="1" applyBorder="1" applyAlignment="1">
      <alignment vertical="top"/>
    </xf>
    <xf numFmtId="0" fontId="10" fillId="61" borderId="221" xfId="0" applyFont="1" applyFill="1" applyBorder="1" applyAlignment="1">
      <alignment horizontal="left" vertical="top" indent="2"/>
    </xf>
    <xf numFmtId="0" fontId="10" fillId="61" borderId="222" xfId="0" applyFont="1" applyFill="1" applyBorder="1" applyAlignment="1">
      <alignment horizontal="center" vertical="top"/>
    </xf>
    <xf numFmtId="0" fontId="142" fillId="61" borderId="222" xfId="0" quotePrefix="1" applyFont="1" applyFill="1" applyBorder="1" applyAlignment="1">
      <alignment vertical="top"/>
    </xf>
    <xf numFmtId="0" fontId="143" fillId="61" borderId="222" xfId="0" quotePrefix="1" applyFont="1" applyFill="1" applyBorder="1" applyAlignment="1">
      <alignment vertical="top"/>
    </xf>
    <xf numFmtId="0" fontId="143" fillId="61" borderId="222" xfId="0" applyFont="1" applyFill="1" applyBorder="1" applyAlignment="1">
      <alignment vertical="top"/>
    </xf>
    <xf numFmtId="0" fontId="0" fillId="34" borderId="7" xfId="0" quotePrefix="1" applyFill="1" applyBorder="1" applyAlignment="1">
      <alignment horizontal="left" vertical="top" wrapText="1"/>
    </xf>
    <xf numFmtId="0" fontId="0" fillId="34" borderId="7" xfId="0" applyFill="1" applyBorder="1" applyAlignment="1">
      <alignment horizontal="left" vertical="top" wrapText="1"/>
    </xf>
    <xf numFmtId="0" fontId="0" fillId="34" borderId="7" xfId="0" quotePrefix="1" applyFont="1" applyFill="1" applyBorder="1" applyAlignment="1">
      <alignment horizontal="left" vertical="top" wrapText="1"/>
    </xf>
    <xf numFmtId="49" fontId="0" fillId="34" borderId="7" xfId="0" quotePrefix="1" applyNumberFormat="1" applyFill="1" applyBorder="1" applyAlignment="1">
      <alignment horizontal="left" vertical="top" wrapText="1"/>
    </xf>
    <xf numFmtId="0" fontId="0" fillId="34" borderId="8" xfId="0" applyFill="1" applyBorder="1" applyAlignment="1">
      <alignment horizontal="left" vertical="top" wrapText="1"/>
    </xf>
    <xf numFmtId="0" fontId="8" fillId="0" borderId="0" xfId="0" applyFont="1" applyAlignment="1">
      <alignment horizontal="left" wrapText="1"/>
    </xf>
    <xf numFmtId="0" fontId="43" fillId="36" borderId="2" xfId="0" applyFont="1" applyFill="1" applyBorder="1" applyAlignment="1">
      <alignment horizontal="center" wrapText="1"/>
    </xf>
    <xf numFmtId="0" fontId="43" fillId="37" borderId="2" xfId="0" applyFont="1" applyFill="1" applyBorder="1" applyAlignment="1">
      <alignment horizontal="center" wrapText="1"/>
    </xf>
    <xf numFmtId="0" fontId="43" fillId="32" borderId="2" xfId="0" applyFont="1" applyFill="1" applyBorder="1" applyAlignment="1">
      <alignment horizontal="center" wrapText="1"/>
    </xf>
    <xf numFmtId="0" fontId="45" fillId="31" borderId="2" xfId="0" applyFont="1" applyFill="1" applyBorder="1" applyAlignment="1">
      <alignment horizontal="center" wrapText="1"/>
    </xf>
    <xf numFmtId="0" fontId="45" fillId="35" borderId="2" xfId="0" applyFont="1" applyFill="1" applyBorder="1" applyAlignment="1">
      <alignment horizontal="center" wrapText="1"/>
    </xf>
    <xf numFmtId="0" fontId="45" fillId="20" borderId="2" xfId="0" applyFont="1" applyFill="1" applyBorder="1" applyAlignment="1">
      <alignment horizontal="center" wrapText="1"/>
    </xf>
    <xf numFmtId="0" fontId="45" fillId="20" borderId="1" xfId="0" applyFont="1" applyFill="1" applyBorder="1" applyAlignment="1">
      <alignment horizontal="center" wrapText="1"/>
    </xf>
    <xf numFmtId="0" fontId="45" fillId="20" borderId="26" xfId="0" applyFont="1" applyFill="1" applyBorder="1" applyAlignment="1">
      <alignment horizontal="center" wrapText="1"/>
    </xf>
    <xf numFmtId="0" fontId="43" fillId="22" borderId="0" xfId="0" applyFont="1" applyFill="1" applyAlignment="1">
      <alignment vertical="center"/>
    </xf>
    <xf numFmtId="0" fontId="144" fillId="3" borderId="0" xfId="0" applyFont="1" applyFill="1" applyAlignment="1" applyProtection="1">
      <alignment horizontal="right" indent="1"/>
    </xf>
    <xf numFmtId="0" fontId="145" fillId="3" borderId="0" xfId="0" applyFont="1" applyFill="1" applyAlignment="1" applyProtection="1">
      <alignment horizontal="right" indent="1"/>
    </xf>
    <xf numFmtId="0" fontId="146" fillId="3" borderId="0" xfId="0" applyFont="1" applyFill="1" applyAlignment="1" applyProtection="1">
      <alignment horizontal="right" indent="1"/>
    </xf>
    <xf numFmtId="0" fontId="94" fillId="3" borderId="0" xfId="0" applyFont="1" applyFill="1"/>
    <xf numFmtId="0" fontId="94" fillId="3" borderId="0" xfId="0" applyFont="1" applyFill="1" applyProtection="1"/>
    <xf numFmtId="0" fontId="94" fillId="3" borderId="0" xfId="0" applyFont="1" applyFill="1" applyAlignment="1" applyProtection="1">
      <alignment vertical="center"/>
    </xf>
    <xf numFmtId="0" fontId="94" fillId="0" borderId="0" xfId="0" applyFont="1" applyProtection="1"/>
    <xf numFmtId="0" fontId="44" fillId="3" borderId="0" xfId="0" applyFont="1" applyFill="1" applyBorder="1" applyAlignment="1">
      <alignment horizontal="center" vertical="center"/>
    </xf>
    <xf numFmtId="0" fontId="3" fillId="2" borderId="0" xfId="4" applyFont="1">
      <alignment vertical="center"/>
      <protection locked="0"/>
    </xf>
    <xf numFmtId="0" fontId="47" fillId="3" borderId="0" xfId="0" applyFont="1" applyFill="1" applyAlignment="1">
      <alignment vertical="center"/>
    </xf>
    <xf numFmtId="0" fontId="47" fillId="2" borderId="0" xfId="0" applyFont="1" applyFill="1"/>
    <xf numFmtId="0" fontId="0" fillId="2" borderId="0" xfId="0" applyFont="1" applyFill="1"/>
    <xf numFmtId="0" fontId="0" fillId="2" borderId="0" xfId="0" applyFont="1" applyFill="1" applyProtection="1"/>
    <xf numFmtId="0" fontId="55" fillId="75" borderId="0" xfId="0" applyFont="1" applyFill="1"/>
    <xf numFmtId="0" fontId="55" fillId="75" borderId="0" xfId="0" applyFont="1" applyFill="1" applyProtection="1"/>
    <xf numFmtId="169" fontId="150" fillId="76" borderId="0" xfId="34" applyNumberFormat="1" applyFont="1" applyFill="1" applyBorder="1" applyAlignment="1">
      <alignment horizontal="right"/>
    </xf>
    <xf numFmtId="169" fontId="62" fillId="76" borderId="0" xfId="34" applyNumberFormat="1" applyFont="1" applyFill="1" applyBorder="1" applyAlignment="1">
      <alignment horizontal="center"/>
    </xf>
    <xf numFmtId="0" fontId="0" fillId="3" borderId="0" xfId="0" applyFont="1" applyFill="1" applyBorder="1"/>
    <xf numFmtId="0" fontId="151" fillId="3" borderId="0" xfId="0" applyFont="1" applyFill="1" applyAlignment="1">
      <alignment horizontal="right" vertical="center"/>
    </xf>
    <xf numFmtId="0" fontId="44" fillId="3" borderId="0" xfId="0" applyFont="1" applyFill="1"/>
    <xf numFmtId="0" fontId="62" fillId="3" borderId="0" xfId="0" applyFont="1" applyFill="1" applyProtection="1"/>
    <xf numFmtId="0" fontId="97" fillId="75" borderId="0" xfId="7" applyFont="1" applyFill="1">
      <alignment vertical="center"/>
    </xf>
    <xf numFmtId="0" fontId="5" fillId="22" borderId="0" xfId="0" applyFont="1" applyFill="1"/>
    <xf numFmtId="0" fontId="40" fillId="75" borderId="0" xfId="7" applyFont="1" applyFill="1">
      <alignment vertical="center"/>
    </xf>
    <xf numFmtId="0" fontId="37" fillId="16" borderId="2" xfId="0" applyFont="1" applyFill="1" applyBorder="1" applyAlignment="1">
      <alignment vertical="center"/>
    </xf>
    <xf numFmtId="0" fontId="37" fillId="16" borderId="0" xfId="0" applyFont="1" applyFill="1" applyAlignment="1">
      <alignment vertical="center"/>
    </xf>
    <xf numFmtId="0" fontId="37" fillId="16" borderId="0" xfId="0" applyFont="1" applyFill="1" applyAlignment="1">
      <alignment horizontal="left" vertical="center"/>
    </xf>
    <xf numFmtId="0" fontId="37" fillId="12" borderId="0" xfId="3" applyFont="1" applyAlignment="1">
      <alignment horizontal="right" vertical="center"/>
      <protection locked="0"/>
    </xf>
    <xf numFmtId="0" fontId="37" fillId="12" borderId="0" xfId="3" applyFont="1">
      <alignment horizontal="left" vertical="center"/>
      <protection locked="0"/>
    </xf>
    <xf numFmtId="0" fontId="49" fillId="0" borderId="233" xfId="10" applyFont="1" applyBorder="1">
      <alignment horizontal="left" vertical="center" indent="1"/>
    </xf>
    <xf numFmtId="0" fontId="49" fillId="0" borderId="234" xfId="0" applyFont="1" applyBorder="1" applyAlignment="1" applyProtection="1">
      <alignment horizontal="center" vertical="center"/>
    </xf>
    <xf numFmtId="168" fontId="62" fillId="76" borderId="234" xfId="0" applyNumberFormat="1" applyFont="1" applyFill="1" applyBorder="1"/>
    <xf numFmtId="168" fontId="62" fillId="4" borderId="234" xfId="5" applyFont="1" applyFill="1" applyBorder="1">
      <alignment horizontal="right" indent="2"/>
      <protection locked="0"/>
    </xf>
    <xf numFmtId="168" fontId="62" fillId="3" borderId="249" xfId="5" applyFont="1" applyFill="1" applyBorder="1">
      <alignment horizontal="right" indent="2"/>
      <protection locked="0"/>
    </xf>
    <xf numFmtId="0" fontId="49" fillId="0" borderId="235" xfId="10" applyFont="1" applyBorder="1">
      <alignment horizontal="left" vertical="center" indent="1"/>
    </xf>
    <xf numFmtId="0" fontId="49" fillId="0" borderId="226" xfId="0" applyFont="1" applyBorder="1" applyAlignment="1" applyProtection="1">
      <alignment horizontal="center" vertical="center"/>
    </xf>
    <xf numFmtId="168" fontId="62" fillId="76" borderId="226" xfId="0" applyNumberFormat="1" applyFont="1" applyFill="1" applyBorder="1"/>
    <xf numFmtId="168" fontId="62" fillId="4" borderId="226" xfId="5" applyFont="1" applyFill="1" applyBorder="1">
      <alignment horizontal="right" indent="2"/>
      <protection locked="0"/>
    </xf>
    <xf numFmtId="168" fontId="62" fillId="3" borderId="236" xfId="5" applyFont="1" applyFill="1" applyBorder="1">
      <alignment horizontal="right" indent="2"/>
      <protection locked="0"/>
    </xf>
    <xf numFmtId="168" fontId="62" fillId="17" borderId="226" xfId="5" applyFont="1" applyFill="1" applyBorder="1">
      <alignment horizontal="right" indent="2"/>
      <protection locked="0"/>
    </xf>
    <xf numFmtId="168" fontId="62" fillId="69" borderId="236" xfId="5" applyFont="1" applyFill="1" applyBorder="1">
      <alignment horizontal="right" indent="2"/>
      <protection locked="0"/>
    </xf>
    <xf numFmtId="168" fontId="62" fillId="4" borderId="236" xfId="5" applyFont="1" applyFill="1" applyBorder="1">
      <alignment horizontal="right" indent="2"/>
      <protection locked="0"/>
    </xf>
    <xf numFmtId="0" fontId="49" fillId="0" borderId="237" xfId="10" applyFont="1" applyBorder="1">
      <alignment horizontal="left" vertical="center" indent="1"/>
    </xf>
    <xf numFmtId="0" fontId="49" fillId="0" borderId="238" xfId="0" applyFont="1" applyBorder="1" applyAlignment="1" applyProtection="1">
      <alignment horizontal="center" vertical="center"/>
    </xf>
    <xf numFmtId="168" fontId="62" fillId="76" borderId="238" xfId="0" applyNumberFormat="1" applyFont="1" applyFill="1" applyBorder="1"/>
    <xf numFmtId="168" fontId="62" fillId="4" borderId="238" xfId="5" applyFont="1" applyFill="1" applyBorder="1">
      <alignment horizontal="right" indent="2"/>
      <protection locked="0"/>
    </xf>
    <xf numFmtId="168" fontId="62" fillId="4" borderId="239" xfId="5" applyFont="1" applyFill="1" applyBorder="1">
      <alignment horizontal="right" indent="2"/>
      <protection locked="0"/>
    </xf>
    <xf numFmtId="0" fontId="60" fillId="3" borderId="0" xfId="0" applyFont="1" applyFill="1" applyProtection="1"/>
    <xf numFmtId="168" fontId="62" fillId="76" borderId="0" xfId="0" applyNumberFormat="1" applyFont="1" applyFill="1" applyBorder="1"/>
    <xf numFmtId="169" fontId="44" fillId="76" borderId="0" xfId="34" applyNumberFormat="1" applyFont="1" applyFill="1" applyBorder="1"/>
    <xf numFmtId="0" fontId="3" fillId="2" borderId="0" xfId="4" applyFont="1" applyFill="1">
      <alignment vertical="center"/>
      <protection locked="0"/>
    </xf>
    <xf numFmtId="0" fontId="154" fillId="16" borderId="2" xfId="0" applyFont="1" applyFill="1" applyBorder="1" applyAlignment="1">
      <alignment vertical="center"/>
    </xf>
    <xf numFmtId="0" fontId="154" fillId="16" borderId="0" xfId="0" applyFont="1" applyFill="1" applyAlignment="1">
      <alignment horizontal="left" vertical="center"/>
    </xf>
    <xf numFmtId="0" fontId="154" fillId="16" borderId="0" xfId="0" applyFont="1" applyFill="1" applyAlignment="1">
      <alignment vertical="center"/>
    </xf>
    <xf numFmtId="0" fontId="154" fillId="12" borderId="0" xfId="3" applyFont="1">
      <alignment horizontal="left" vertical="center"/>
      <protection locked="0"/>
    </xf>
    <xf numFmtId="0" fontId="53" fillId="3" borderId="0" xfId="0" applyFont="1" applyFill="1"/>
    <xf numFmtId="0" fontId="0" fillId="3" borderId="0" xfId="0" applyFont="1" applyFill="1" applyAlignment="1">
      <alignment vertical="center"/>
    </xf>
    <xf numFmtId="168" fontId="62" fillId="76" borderId="226" xfId="5" quotePrefix="1" applyFont="1" applyFill="1" applyBorder="1" applyProtection="1">
      <alignment horizontal="right" indent="2"/>
    </xf>
    <xf numFmtId="168" fontId="62" fillId="3" borderId="236" xfId="5" quotePrefix="1" applyFont="1" applyFill="1" applyBorder="1">
      <alignment horizontal="right" indent="2"/>
      <protection locked="0"/>
    </xf>
    <xf numFmtId="168" fontId="62" fillId="76" borderId="236" xfId="5" quotePrefix="1" applyFont="1" applyFill="1" applyBorder="1" applyProtection="1">
      <alignment horizontal="right" indent="2"/>
    </xf>
    <xf numFmtId="168" fontId="62" fillId="17" borderId="238" xfId="5" applyFont="1" applyFill="1" applyBorder="1">
      <alignment horizontal="right" indent="2"/>
      <protection locked="0"/>
    </xf>
    <xf numFmtId="168" fontId="62" fillId="69" borderId="239" xfId="5" applyFont="1" applyFill="1" applyBorder="1">
      <alignment horizontal="right" indent="2"/>
      <protection locked="0"/>
    </xf>
    <xf numFmtId="0" fontId="152" fillId="67" borderId="17" xfId="0" applyFont="1" applyFill="1" applyBorder="1" applyAlignment="1">
      <alignment horizontal="center" vertical="center" wrapText="1"/>
    </xf>
    <xf numFmtId="0" fontId="152" fillId="67" borderId="23" xfId="0" applyFont="1" applyFill="1" applyBorder="1" applyAlignment="1">
      <alignment horizontal="center" vertical="center" wrapText="1"/>
    </xf>
    <xf numFmtId="0" fontId="152" fillId="67" borderId="252" xfId="0" applyFont="1" applyFill="1" applyBorder="1" applyAlignment="1">
      <alignment horizontal="center" vertical="center" wrapText="1"/>
    </xf>
    <xf numFmtId="168" fontId="62" fillId="3" borderId="0" xfId="5" applyFont="1" applyFill="1" applyBorder="1">
      <alignment horizontal="right" indent="2"/>
      <protection locked="0"/>
    </xf>
    <xf numFmtId="168" fontId="62" fillId="69" borderId="0" xfId="5" applyFont="1" applyFill="1" applyBorder="1">
      <alignment horizontal="right" indent="2"/>
      <protection locked="0"/>
    </xf>
    <xf numFmtId="168" fontId="62" fillId="3" borderId="0" xfId="5" quotePrefix="1" applyFont="1" applyFill="1" applyBorder="1">
      <alignment horizontal="right" indent="2"/>
      <protection locked="0"/>
    </xf>
    <xf numFmtId="0" fontId="37" fillId="3" borderId="0" xfId="3" applyFont="1" applyFill="1">
      <alignment horizontal="left" vertical="center"/>
      <protection locked="0"/>
    </xf>
    <xf numFmtId="0" fontId="152" fillId="3" borderId="0" xfId="0" applyFont="1" applyFill="1" applyBorder="1" applyAlignment="1">
      <alignment horizontal="center" vertical="center" wrapText="1"/>
    </xf>
    <xf numFmtId="169" fontId="44" fillId="3" borderId="0" xfId="34" applyNumberFormat="1" applyFont="1" applyFill="1" applyBorder="1"/>
    <xf numFmtId="168" fontId="62" fillId="3" borderId="0" xfId="5" quotePrefix="1" applyFont="1" applyFill="1" applyBorder="1" applyProtection="1">
      <alignment horizontal="right" indent="2"/>
    </xf>
    <xf numFmtId="168" fontId="62" fillId="76" borderId="254" xfId="0" applyNumberFormat="1" applyFont="1" applyFill="1" applyBorder="1"/>
    <xf numFmtId="168" fontId="62" fillId="4" borderId="254" xfId="5" applyFont="1" applyFill="1" applyBorder="1">
      <alignment horizontal="right" indent="2"/>
      <protection locked="0"/>
    </xf>
    <xf numFmtId="168" fontId="62" fillId="3" borderId="253" xfId="5" applyFont="1" applyFill="1" applyBorder="1">
      <alignment horizontal="right" indent="2"/>
      <protection locked="0"/>
    </xf>
    <xf numFmtId="0" fontId="152" fillId="67" borderId="63" xfId="0" applyFont="1" applyFill="1" applyBorder="1" applyAlignment="1">
      <alignment horizontal="center" vertical="center" wrapText="1"/>
    </xf>
    <xf numFmtId="0" fontId="0" fillId="3" borderId="0" xfId="0" applyFont="1" applyFill="1" applyAlignment="1" applyProtection="1">
      <alignment horizontal="left"/>
    </xf>
    <xf numFmtId="0" fontId="104" fillId="16" borderId="0" xfId="0" applyFont="1" applyFill="1" applyAlignment="1" applyProtection="1">
      <alignment vertical="center"/>
    </xf>
    <xf numFmtId="0" fontId="62" fillId="2" borderId="0" xfId="0" applyFont="1" applyFill="1" applyAlignment="1" applyProtection="1">
      <alignment vertical="center"/>
    </xf>
    <xf numFmtId="0" fontId="62" fillId="3" borderId="0" xfId="0" applyFont="1" applyFill="1" applyAlignment="1" applyProtection="1">
      <alignment vertical="center"/>
      <protection hidden="1"/>
    </xf>
    <xf numFmtId="0" fontId="104" fillId="16" borderId="0" xfId="0" applyFont="1" applyFill="1" applyAlignment="1" applyProtection="1">
      <alignment horizontal="left" vertical="center"/>
    </xf>
    <xf numFmtId="0" fontId="156" fillId="2" borderId="0" xfId="0" applyFont="1" applyFill="1" applyAlignment="1" applyProtection="1">
      <alignment vertical="center"/>
    </xf>
    <xf numFmtId="0" fontId="0" fillId="75" borderId="0" xfId="7" applyFont="1" applyFill="1">
      <alignment vertical="center"/>
    </xf>
    <xf numFmtId="0" fontId="55" fillId="75" borderId="0" xfId="0" applyFont="1" applyFill="1" applyProtection="1">
      <protection hidden="1"/>
    </xf>
    <xf numFmtId="0" fontId="55" fillId="3" borderId="0" xfId="0" applyFont="1" applyFill="1" applyProtection="1">
      <protection hidden="1"/>
    </xf>
    <xf numFmtId="0" fontId="152" fillId="67" borderId="0" xfId="0" applyFont="1" applyFill="1" applyAlignment="1">
      <alignment horizontal="centerContinuous" vertical="center"/>
    </xf>
    <xf numFmtId="0" fontId="62" fillId="3" borderId="248" xfId="0" applyFont="1" applyFill="1" applyBorder="1" applyAlignment="1" applyProtection="1">
      <alignment horizontal="center" vertical="center"/>
      <protection hidden="1"/>
    </xf>
    <xf numFmtId="0" fontId="0" fillId="3" borderId="0" xfId="0" applyFont="1" applyFill="1" applyProtection="1">
      <protection hidden="1"/>
    </xf>
    <xf numFmtId="0" fontId="0" fillId="3" borderId="0" xfId="0" applyFont="1" applyFill="1" applyAlignment="1">
      <alignment horizontal="left" vertical="center"/>
    </xf>
    <xf numFmtId="0" fontId="22" fillId="3" borderId="0" xfId="0" applyFont="1" applyFill="1" applyAlignment="1" applyProtection="1">
      <alignment horizontal="center" vertical="center" wrapText="1"/>
    </xf>
    <xf numFmtId="0" fontId="62" fillId="3" borderId="0" xfId="0" applyFont="1" applyFill="1" applyBorder="1" applyProtection="1">
      <protection hidden="1"/>
    </xf>
    <xf numFmtId="0" fontId="152" fillId="70" borderId="0" xfId="26" applyFont="1">
      <alignment horizontal="center" vertical="center" wrapText="1"/>
    </xf>
    <xf numFmtId="168" fontId="0" fillId="3" borderId="0" xfId="5" applyFont="1" applyFill="1" applyBorder="1">
      <alignment horizontal="right" indent="2"/>
      <protection locked="0"/>
    </xf>
    <xf numFmtId="0" fontId="37" fillId="12" borderId="0" xfId="3" applyFont="1" applyProtection="1">
      <alignment horizontal="left" vertical="center"/>
    </xf>
    <xf numFmtId="0" fontId="152" fillId="67" borderId="0" xfId="0" applyFont="1" applyFill="1" applyAlignment="1">
      <alignment horizontal="centerContinuous" vertical="center" wrapText="1"/>
    </xf>
    <xf numFmtId="0" fontId="46" fillId="3" borderId="0" xfId="0" applyFont="1" applyFill="1" applyAlignment="1" applyProtection="1">
      <alignment horizontal="center" vertical="center"/>
    </xf>
    <xf numFmtId="49" fontId="49" fillId="4" borderId="230" xfId="9" applyFont="1" applyBorder="1" applyAlignment="1">
      <alignment horizontal="left" vertical="center" indent="1"/>
      <protection locked="0"/>
    </xf>
    <xf numFmtId="0" fontId="60" fillId="3" borderId="0" xfId="0" applyFont="1" applyFill="1" applyAlignment="1" applyProtection="1">
      <alignment horizontal="center"/>
      <protection hidden="1"/>
    </xf>
    <xf numFmtId="49" fontId="49" fillId="4" borderId="101" xfId="9" applyFont="1" applyBorder="1" applyAlignment="1">
      <alignment horizontal="left" vertical="center" indent="1"/>
      <protection locked="0"/>
    </xf>
    <xf numFmtId="0" fontId="60" fillId="3" borderId="0" xfId="0" applyFont="1" applyFill="1" applyAlignment="1" applyProtection="1">
      <alignment horizontal="center"/>
    </xf>
    <xf numFmtId="173" fontId="40" fillId="24" borderId="228" xfId="11" applyNumberFormat="1" applyFont="1" applyBorder="1">
      <alignment horizontal="right"/>
      <protection locked="0"/>
    </xf>
    <xf numFmtId="49" fontId="49" fillId="4" borderId="228" xfId="9" applyFont="1" applyBorder="1" applyAlignment="1">
      <alignment horizontal="center" vertical="center"/>
      <protection locked="0"/>
    </xf>
    <xf numFmtId="173" fontId="40" fillId="24" borderId="73" xfId="11" applyNumberFormat="1" applyFont="1" applyBorder="1">
      <alignment horizontal="right"/>
      <protection locked="0"/>
    </xf>
    <xf numFmtId="49" fontId="49" fillId="4" borderId="73" xfId="9" applyFont="1" applyBorder="1" applyAlignment="1">
      <alignment horizontal="center" vertical="center"/>
      <protection locked="0"/>
    </xf>
    <xf numFmtId="174" fontId="40" fillId="24" borderId="71" xfId="11" applyNumberFormat="1" applyFont="1" applyBorder="1">
      <alignment horizontal="right"/>
      <protection locked="0"/>
    </xf>
    <xf numFmtId="173" fontId="40" fillId="24" borderId="120" xfId="11" applyNumberFormat="1" applyFont="1" applyBorder="1">
      <alignment horizontal="right"/>
      <protection locked="0"/>
    </xf>
    <xf numFmtId="49" fontId="49" fillId="4" borderId="120" xfId="9" applyFont="1" applyBorder="1" applyAlignment="1">
      <alignment horizontal="center" vertical="center"/>
      <protection locked="0"/>
    </xf>
    <xf numFmtId="174" fontId="40" fillId="24" borderId="225" xfId="11" applyNumberFormat="1" applyFont="1" applyBorder="1">
      <alignment horizontal="right"/>
      <protection locked="0"/>
    </xf>
    <xf numFmtId="0" fontId="98" fillId="0" borderId="0" xfId="0" applyFont="1" applyProtection="1"/>
    <xf numFmtId="0" fontId="96" fillId="28" borderId="0" xfId="33" applyFont="1">
      <alignment horizontal="right" indent="1" shrinkToFit="1"/>
    </xf>
    <xf numFmtId="0" fontId="0" fillId="3" borderId="0" xfId="0" applyFont="1" applyFill="1" applyBorder="1" applyProtection="1"/>
    <xf numFmtId="0" fontId="49" fillId="28" borderId="228" xfId="0" applyFont="1" applyFill="1" applyBorder="1" applyAlignment="1">
      <alignment horizontal="center" vertical="center"/>
    </xf>
    <xf numFmtId="0" fontId="49" fillId="28" borderId="73" xfId="0" applyFont="1" applyFill="1" applyBorder="1" applyAlignment="1">
      <alignment horizontal="center" vertical="center"/>
    </xf>
    <xf numFmtId="0" fontId="49" fillId="28" borderId="120" xfId="0" applyFont="1" applyFill="1" applyBorder="1" applyAlignment="1">
      <alignment horizontal="center" vertical="center"/>
    </xf>
    <xf numFmtId="0" fontId="49" fillId="28" borderId="226" xfId="0" applyFont="1" applyFill="1" applyBorder="1" applyAlignment="1">
      <alignment horizontal="center" vertical="center"/>
    </xf>
    <xf numFmtId="0" fontId="49" fillId="28" borderId="0" xfId="0" applyFont="1" applyFill="1" applyBorder="1" applyAlignment="1">
      <alignment horizontal="center" vertical="center"/>
    </xf>
    <xf numFmtId="0" fontId="49" fillId="28" borderId="19" xfId="0" applyFont="1" applyFill="1" applyBorder="1" applyAlignment="1">
      <alignment horizontal="center" vertical="center"/>
    </xf>
    <xf numFmtId="0" fontId="49" fillId="28" borderId="187" xfId="0" applyFont="1" applyFill="1" applyBorder="1" applyAlignment="1">
      <alignment horizontal="center" vertical="center"/>
    </xf>
    <xf numFmtId="0" fontId="49" fillId="28" borderId="205" xfId="0" applyFont="1" applyFill="1" applyBorder="1" applyAlignment="1">
      <alignment horizontal="center" vertical="center"/>
    </xf>
    <xf numFmtId="0" fontId="49" fillId="0" borderId="230" xfId="38" applyFont="1" applyBorder="1">
      <alignment horizontal="left" vertical="center" wrapText="1" indent="1"/>
    </xf>
    <xf numFmtId="0" fontId="49" fillId="0" borderId="101" xfId="38" applyFont="1" applyBorder="1">
      <alignment horizontal="left" vertical="center" wrapText="1" indent="1"/>
    </xf>
    <xf numFmtId="0" fontId="49" fillId="0" borderId="101" xfId="38" applyFont="1" applyBorder="1" applyAlignment="1">
      <alignment horizontal="left" vertical="center" wrapText="1" indent="2"/>
    </xf>
    <xf numFmtId="0" fontId="0" fillId="29" borderId="0" xfId="0" applyFont="1" applyFill="1" applyProtection="1"/>
    <xf numFmtId="0" fontId="0" fillId="3" borderId="0" xfId="0" applyFont="1" applyFill="1" applyAlignment="1" applyProtection="1">
      <alignment horizontal="right" indent="1"/>
    </xf>
    <xf numFmtId="171" fontId="0" fillId="3" borderId="0" xfId="0" applyNumberFormat="1" applyFont="1" applyFill="1" applyProtection="1"/>
    <xf numFmtId="0" fontId="49" fillId="0" borderId="100" xfId="38" applyFont="1" applyBorder="1">
      <alignment horizontal="left" vertical="center" wrapText="1" indent="1"/>
    </xf>
    <xf numFmtId="0" fontId="0" fillId="3" borderId="0" xfId="0" applyFont="1" applyFill="1" applyAlignment="1">
      <alignment horizontal="right" indent="1"/>
    </xf>
    <xf numFmtId="0" fontId="0" fillId="3" borderId="0" xfId="0" applyFont="1" applyFill="1" applyAlignment="1" applyProtection="1">
      <alignment horizontal="right" vertical="center" indent="1"/>
    </xf>
    <xf numFmtId="0" fontId="0" fillId="3" borderId="0" xfId="0" applyFont="1" applyFill="1" applyAlignment="1" applyProtection="1">
      <alignment horizontal="left" vertical="top" wrapText="1"/>
    </xf>
    <xf numFmtId="170" fontId="0" fillId="3" borderId="0" xfId="0" applyNumberFormat="1" applyFont="1" applyFill="1" applyAlignment="1" applyProtection="1">
      <alignment horizontal="right" indent="1"/>
    </xf>
    <xf numFmtId="0" fontId="0" fillId="3" borderId="0" xfId="0" applyFont="1" applyFill="1" applyAlignment="1" applyProtection="1">
      <alignment horizontal="center" vertical="top" wrapText="1"/>
    </xf>
    <xf numFmtId="0" fontId="0" fillId="3" borderId="0" xfId="0" applyFont="1" applyFill="1" applyAlignment="1" applyProtection="1">
      <alignment horizontal="right" vertical="top" indent="1"/>
    </xf>
    <xf numFmtId="0" fontId="152" fillId="70" borderId="0" xfId="26" applyFont="1" applyAlignment="1">
      <alignment horizontal="centerContinuous" vertical="center" wrapText="1"/>
    </xf>
    <xf numFmtId="0" fontId="49" fillId="3" borderId="0" xfId="0" applyFont="1" applyFill="1" applyAlignment="1" applyProtection="1">
      <alignment horizontal="left" vertical="center"/>
    </xf>
    <xf numFmtId="0" fontId="62" fillId="3" borderId="52" xfId="0" applyFont="1" applyFill="1" applyBorder="1" applyAlignment="1">
      <alignment horizontal="left" vertical="center" wrapText="1"/>
    </xf>
    <xf numFmtId="0" fontId="62" fillId="3" borderId="251" xfId="0" applyFont="1" applyFill="1" applyBorder="1" applyAlignment="1">
      <alignment horizontal="center" vertical="center" wrapText="1"/>
    </xf>
    <xf numFmtId="0" fontId="0" fillId="3" borderId="0" xfId="0" applyFont="1" applyFill="1" applyAlignment="1">
      <alignment horizontal="center"/>
    </xf>
    <xf numFmtId="0" fontId="0" fillId="0" borderId="0" xfId="0" applyFont="1" applyAlignment="1" applyProtection="1">
      <alignment wrapText="1"/>
      <protection locked="0"/>
    </xf>
    <xf numFmtId="0" fontId="51" fillId="32" borderId="62" xfId="0" applyFont="1" applyFill="1" applyBorder="1" applyAlignment="1" applyProtection="1">
      <alignment horizontal="center" vertical="center" wrapText="1"/>
      <protection locked="0"/>
    </xf>
    <xf numFmtId="0" fontId="49" fillId="0" borderId="107" xfId="0" applyFont="1" applyBorder="1" applyAlignment="1" applyProtection="1">
      <alignment horizontal="left" vertical="top" wrapText="1"/>
      <protection locked="0"/>
    </xf>
    <xf numFmtId="0" fontId="49" fillId="0" borderId="108" xfId="0" applyFont="1" applyBorder="1" applyAlignment="1" applyProtection="1">
      <alignment horizontal="left" vertical="top" wrapText="1"/>
      <protection locked="0"/>
    </xf>
    <xf numFmtId="0" fontId="49" fillId="0" borderId="123" xfId="0" applyFont="1" applyBorder="1" applyAlignment="1" applyProtection="1">
      <alignment horizontal="left" vertical="top" wrapText="1"/>
      <protection locked="0"/>
    </xf>
    <xf numFmtId="0" fontId="49" fillId="0" borderId="109" xfId="0" applyFont="1" applyBorder="1" applyAlignment="1" applyProtection="1">
      <alignment horizontal="left" vertical="top" wrapText="1"/>
      <protection locked="0"/>
    </xf>
    <xf numFmtId="0" fontId="49" fillId="0" borderId="110" xfId="0" applyFont="1" applyBorder="1" applyAlignment="1" applyProtection="1">
      <alignment horizontal="left" vertical="top" wrapText="1"/>
      <protection locked="0"/>
    </xf>
    <xf numFmtId="0" fontId="62" fillId="0" borderId="124" xfId="0" applyFont="1" applyBorder="1" applyAlignment="1" applyProtection="1">
      <alignment horizontal="left" vertical="top" wrapText="1"/>
      <protection locked="0"/>
    </xf>
    <xf numFmtId="0" fontId="0" fillId="0" borderId="110" xfId="0" applyFont="1" applyBorder="1" applyAlignment="1" applyProtection="1">
      <alignment horizontal="left" vertical="top" wrapText="1"/>
      <protection locked="0"/>
    </xf>
    <xf numFmtId="0" fontId="49" fillId="0" borderId="124" xfId="0" applyFont="1" applyBorder="1" applyAlignment="1" applyProtection="1">
      <alignment horizontal="left" vertical="top" wrapText="1"/>
      <protection locked="0"/>
    </xf>
    <xf numFmtId="0" fontId="0" fillId="0" borderId="124" xfId="0" applyFont="1" applyBorder="1" applyAlignment="1" applyProtection="1">
      <alignment horizontal="left" vertical="top" wrapText="1"/>
      <protection locked="0"/>
    </xf>
    <xf numFmtId="0" fontId="49" fillId="0" borderId="111" xfId="0" applyFont="1" applyBorder="1" applyAlignment="1" applyProtection="1">
      <alignment horizontal="left" vertical="top" wrapText="1"/>
      <protection locked="0"/>
    </xf>
    <xf numFmtId="0" fontId="49" fillId="0" borderId="112" xfId="0" applyFont="1" applyBorder="1" applyAlignment="1" applyProtection="1">
      <alignment horizontal="left" vertical="top" wrapText="1"/>
      <protection locked="0"/>
    </xf>
    <xf numFmtId="0" fontId="49" fillId="0" borderId="125" xfId="0" applyFont="1" applyBorder="1" applyAlignment="1" applyProtection="1">
      <alignment horizontal="left" vertical="top" wrapText="1"/>
      <protection locked="0"/>
    </xf>
    <xf numFmtId="0" fontId="0" fillId="3" borderId="0" xfId="0" applyFont="1" applyFill="1" applyAlignment="1">
      <alignment horizontal="center" vertical="center"/>
    </xf>
    <xf numFmtId="49" fontId="124" fillId="3" borderId="0" xfId="22" applyFont="1" applyFill="1">
      <alignment vertical="center"/>
    </xf>
    <xf numFmtId="0" fontId="30" fillId="3" borderId="0" xfId="0" applyFont="1" applyFill="1"/>
    <xf numFmtId="0" fontId="55" fillId="3" borderId="0" xfId="0" applyFont="1" applyFill="1" applyAlignment="1">
      <alignment vertical="center"/>
    </xf>
    <xf numFmtId="0" fontId="37" fillId="3" borderId="0" xfId="0" applyFont="1" applyFill="1" applyAlignment="1" applyProtection="1">
      <alignment horizontal="left"/>
    </xf>
    <xf numFmtId="0" fontId="157" fillId="3" borderId="0" xfId="0" applyFont="1" applyFill="1" applyProtection="1"/>
    <xf numFmtId="0" fontId="0" fillId="3" borderId="0" xfId="0" applyFont="1" applyFill="1" applyAlignment="1">
      <alignment vertical="center" wrapText="1"/>
    </xf>
    <xf numFmtId="0" fontId="115" fillId="3" borderId="0" xfId="0" applyFont="1" applyFill="1" applyProtection="1"/>
    <xf numFmtId="0" fontId="114" fillId="3" borderId="0" xfId="0" applyFont="1" applyFill="1"/>
    <xf numFmtId="0" fontId="152" fillId="2" borderId="0" xfId="4" applyFont="1">
      <alignment vertical="center"/>
      <protection locked="0"/>
    </xf>
    <xf numFmtId="0" fontId="44" fillId="3" borderId="0" xfId="20" applyFont="1" applyFill="1">
      <alignment vertical="center"/>
    </xf>
    <xf numFmtId="0" fontId="62" fillId="3" borderId="0" xfId="0" applyFont="1" applyFill="1" applyBorder="1" applyAlignment="1">
      <alignment horizontal="center"/>
    </xf>
    <xf numFmtId="0" fontId="62" fillId="3" borderId="0" xfId="0" applyFont="1" applyFill="1" applyBorder="1"/>
    <xf numFmtId="49" fontId="51" fillId="3" borderId="0" xfId="21" applyFont="1" applyFill="1" applyBorder="1"/>
    <xf numFmtId="0" fontId="152" fillId="70" borderId="0" xfId="26" applyNumberFormat="1" applyFont="1" applyAlignment="1">
      <alignment horizontal="center" vertical="center" wrapText="1"/>
    </xf>
    <xf numFmtId="0" fontId="49" fillId="3" borderId="226" xfId="0" applyFont="1" applyFill="1" applyBorder="1" applyAlignment="1" applyProtection="1">
      <alignment horizontal="center" vertical="center"/>
    </xf>
    <xf numFmtId="0" fontId="49" fillId="4" borderId="233" xfId="0" applyFont="1" applyFill="1" applyBorder="1" applyAlignment="1">
      <alignment horizontal="left" indent="2"/>
    </xf>
    <xf numFmtId="0" fontId="49" fillId="3" borderId="234" xfId="0" applyFont="1" applyFill="1" applyBorder="1" applyAlignment="1" applyProtection="1">
      <alignment horizontal="center" wrapText="1"/>
    </xf>
    <xf numFmtId="168" fontId="62" fillId="4" borderId="249" xfId="5" applyFont="1" applyFill="1" applyBorder="1">
      <alignment horizontal="right" indent="2"/>
      <protection locked="0"/>
    </xf>
    <xf numFmtId="0" fontId="49" fillId="4" borderId="235" xfId="0" applyFont="1" applyFill="1" applyBorder="1" applyAlignment="1">
      <alignment horizontal="left" indent="2"/>
    </xf>
    <xf numFmtId="0" fontId="49" fillId="3" borderId="238" xfId="0" applyFont="1" applyFill="1" applyBorder="1" applyAlignment="1" applyProtection="1">
      <alignment horizontal="center" vertical="center"/>
    </xf>
    <xf numFmtId="0" fontId="49" fillId="0" borderId="233" xfId="10" applyFont="1" applyBorder="1" applyAlignment="1">
      <alignment horizontal="left" vertical="center" indent="2"/>
    </xf>
    <xf numFmtId="0" fontId="49" fillId="0" borderId="235" xfId="10" applyFont="1" applyBorder="1" applyAlignment="1">
      <alignment horizontal="left" vertical="center" indent="2"/>
    </xf>
    <xf numFmtId="0" fontId="49" fillId="0" borderId="237" xfId="10" applyFont="1" applyBorder="1" applyAlignment="1">
      <alignment horizontal="left" vertical="center" indent="2"/>
    </xf>
    <xf numFmtId="0" fontId="49" fillId="3" borderId="247" xfId="0" applyFont="1" applyFill="1" applyBorder="1" applyAlignment="1" applyProtection="1">
      <alignment horizontal="center" vertical="center"/>
    </xf>
    <xf numFmtId="168" fontId="62" fillId="4" borderId="247" xfId="5" applyFont="1" applyFill="1" applyBorder="1">
      <alignment horizontal="right" indent="2"/>
      <protection locked="0"/>
    </xf>
    <xf numFmtId="168" fontId="62" fillId="17" borderId="234" xfId="5" applyFont="1" applyFill="1" applyBorder="1">
      <alignment horizontal="right" indent="2"/>
      <protection locked="0"/>
    </xf>
    <xf numFmtId="168" fontId="62" fillId="17" borderId="249" xfId="5" applyFont="1" applyFill="1" applyBorder="1">
      <alignment horizontal="right" indent="2"/>
      <protection locked="0"/>
    </xf>
    <xf numFmtId="0" fontId="49" fillId="0" borderId="255" xfId="10" applyFont="1" applyBorder="1" applyAlignment="1">
      <alignment horizontal="left" vertical="center" indent="2"/>
    </xf>
    <xf numFmtId="0" fontId="49" fillId="3" borderId="256" xfId="0" applyFont="1" applyFill="1" applyBorder="1" applyAlignment="1" applyProtection="1">
      <alignment horizontal="center" wrapText="1"/>
    </xf>
    <xf numFmtId="168" fontId="62" fillId="4" borderId="256" xfId="5" applyFont="1" applyFill="1" applyBorder="1">
      <alignment horizontal="right" indent="2"/>
      <protection locked="0"/>
    </xf>
    <xf numFmtId="168" fontId="62" fillId="4" borderId="257" xfId="5" applyFont="1" applyFill="1" applyBorder="1">
      <alignment horizontal="right" indent="2"/>
      <protection locked="0"/>
    </xf>
    <xf numFmtId="0" fontId="49" fillId="0" borderId="258" xfId="10" applyFont="1" applyBorder="1" applyAlignment="1">
      <alignment horizontal="left" vertical="center" indent="2"/>
    </xf>
    <xf numFmtId="168" fontId="62" fillId="4" borderId="259" xfId="5" applyFont="1" applyFill="1" applyBorder="1">
      <alignment horizontal="right" indent="2"/>
      <protection locked="0"/>
    </xf>
    <xf numFmtId="0" fontId="49" fillId="0" borderId="260" xfId="10" applyFont="1" applyBorder="1" applyAlignment="1">
      <alignment horizontal="left" vertical="center" indent="2"/>
    </xf>
    <xf numFmtId="0" fontId="49" fillId="3" borderId="261" xfId="0" applyFont="1" applyFill="1" applyBorder="1" applyAlignment="1" applyProtection="1">
      <alignment horizontal="center" vertical="center"/>
    </xf>
    <xf numFmtId="168" fontId="62" fillId="4" borderId="261" xfId="5" applyFont="1" applyFill="1" applyBorder="1">
      <alignment horizontal="right" indent="2"/>
      <protection locked="0"/>
    </xf>
    <xf numFmtId="168" fontId="62" fillId="4" borderId="262" xfId="5" applyFont="1" applyFill="1" applyBorder="1">
      <alignment horizontal="right" indent="2"/>
      <protection locked="0"/>
    </xf>
    <xf numFmtId="0" fontId="152" fillId="67" borderId="0" xfId="0" applyFont="1" applyFill="1" applyAlignment="1">
      <alignment horizontal="center" vertical="center" wrapText="1"/>
    </xf>
    <xf numFmtId="0" fontId="5" fillId="22" borderId="0" xfId="0" applyFont="1" applyFill="1" applyAlignment="1">
      <alignment horizontal="left" vertical="center"/>
    </xf>
    <xf numFmtId="0" fontId="0" fillId="75" borderId="0" xfId="0" applyFont="1" applyFill="1"/>
    <xf numFmtId="0" fontId="0" fillId="75" borderId="0" xfId="0" applyFont="1" applyFill="1" applyProtection="1"/>
    <xf numFmtId="0" fontId="51" fillId="3" borderId="0" xfId="7" applyFont="1" applyFill="1" applyBorder="1" applyAlignment="1">
      <alignment vertical="center"/>
    </xf>
    <xf numFmtId="0" fontId="49" fillId="4" borderId="233" xfId="0" applyFont="1" applyFill="1" applyBorder="1" applyAlignment="1">
      <alignment horizontal="left" indent="4"/>
    </xf>
    <xf numFmtId="0" fontId="49" fillId="4" borderId="235" xfId="0" applyFont="1" applyFill="1" applyBorder="1" applyAlignment="1">
      <alignment horizontal="left" indent="4"/>
    </xf>
    <xf numFmtId="0" fontId="49" fillId="4" borderId="237" xfId="0" applyFont="1" applyFill="1" applyBorder="1" applyAlignment="1">
      <alignment horizontal="left" indent="4"/>
    </xf>
    <xf numFmtId="0" fontId="49" fillId="4" borderId="237" xfId="0" applyFont="1" applyFill="1" applyBorder="1" applyAlignment="1">
      <alignment horizontal="left" indent="2"/>
    </xf>
    <xf numFmtId="0" fontId="152" fillId="70" borderId="52" xfId="26" applyNumberFormat="1" applyFont="1" applyBorder="1" applyAlignment="1">
      <alignment horizontal="center" vertical="center" wrapText="1"/>
    </xf>
    <xf numFmtId="0" fontId="152" fillId="70" borderId="114" xfId="26" applyNumberFormat="1" applyFont="1" applyBorder="1" applyAlignment="1">
      <alignment horizontal="center" vertical="center" wrapText="1"/>
    </xf>
    <xf numFmtId="0" fontId="152" fillId="70" borderId="84" xfId="26" applyNumberFormat="1" applyFont="1" applyBorder="1" applyAlignment="1">
      <alignment horizontal="center" vertical="center" wrapText="1"/>
    </xf>
    <xf numFmtId="0" fontId="37" fillId="3" borderId="0" xfId="0" applyFont="1" applyFill="1" applyAlignment="1">
      <alignment vertical="center"/>
    </xf>
    <xf numFmtId="0" fontId="46" fillId="3" borderId="0" xfId="0" applyFont="1" applyFill="1" applyAlignment="1">
      <alignment vertical="center"/>
    </xf>
    <xf numFmtId="0" fontId="49" fillId="3" borderId="0" xfId="0" applyFont="1" applyFill="1" applyAlignment="1">
      <alignment vertical="center"/>
    </xf>
    <xf numFmtId="0" fontId="51" fillId="3" borderId="0" xfId="0" applyNumberFormat="1" applyFont="1" applyFill="1" applyAlignment="1"/>
    <xf numFmtId="0" fontId="49" fillId="3" borderId="233" xfId="0" applyFont="1" applyFill="1" applyBorder="1" applyAlignment="1">
      <alignment vertical="center"/>
    </xf>
    <xf numFmtId="0" fontId="49" fillId="3" borderId="234" xfId="0" applyFont="1" applyFill="1" applyBorder="1" applyAlignment="1">
      <alignment horizontal="center" vertical="center"/>
    </xf>
    <xf numFmtId="0" fontId="49" fillId="3" borderId="235" xfId="0" applyFont="1" applyFill="1" applyBorder="1" applyAlignment="1">
      <alignment vertical="center"/>
    </xf>
    <xf numFmtId="0" fontId="49" fillId="3" borderId="226" xfId="0" applyFont="1" applyFill="1" applyBorder="1" applyAlignment="1">
      <alignment horizontal="center" vertical="center"/>
    </xf>
    <xf numFmtId="0" fontId="62" fillId="0" borderId="235" xfId="0" applyFont="1" applyBorder="1" applyAlignment="1"/>
    <xf numFmtId="0" fontId="62" fillId="0" borderId="237" xfId="0" applyFont="1" applyBorder="1"/>
    <xf numFmtId="0" fontId="49" fillId="3" borderId="238" xfId="0" applyFont="1" applyFill="1" applyBorder="1" applyAlignment="1">
      <alignment horizontal="center" vertical="center"/>
    </xf>
    <xf numFmtId="0" fontId="152" fillId="67" borderId="66" xfId="0" applyFont="1" applyFill="1" applyBorder="1" applyAlignment="1">
      <alignment horizontal="centerContinuous" vertical="center"/>
    </xf>
    <xf numFmtId="0" fontId="49" fillId="3" borderId="0" xfId="0" applyFont="1" applyFill="1" applyBorder="1" applyAlignment="1">
      <alignment horizontal="center" vertical="center" wrapText="1"/>
    </xf>
    <xf numFmtId="0" fontId="162" fillId="3" borderId="0" xfId="0" applyFont="1" applyFill="1" applyAlignment="1">
      <alignment horizontal="center" wrapText="1"/>
    </xf>
    <xf numFmtId="0" fontId="152" fillId="67" borderId="66" xfId="0" applyFont="1" applyFill="1" applyBorder="1" applyAlignment="1">
      <alignment horizontal="center" vertical="center" wrapText="1"/>
    </xf>
    <xf numFmtId="0" fontId="162" fillId="3" borderId="0" xfId="0" applyFont="1" applyFill="1" applyAlignment="1">
      <alignment horizontal="center" vertical="center" wrapText="1"/>
    </xf>
    <xf numFmtId="0" fontId="49" fillId="3" borderId="0" xfId="0" applyFont="1" applyFill="1" applyAlignment="1">
      <alignment horizontal="center" vertical="center"/>
    </xf>
    <xf numFmtId="0" fontId="5" fillId="3" borderId="0" xfId="0" applyFont="1" applyFill="1"/>
    <xf numFmtId="0" fontId="44" fillId="3" borderId="0" xfId="0" applyFont="1" applyFill="1" applyAlignment="1">
      <alignment horizontal="center" vertical="center"/>
    </xf>
    <xf numFmtId="0" fontId="62" fillId="4" borderId="226" xfId="0" applyFont="1" applyFill="1" applyBorder="1" applyAlignment="1">
      <alignment vertical="top" wrapText="1"/>
    </xf>
    <xf numFmtId="170" fontId="62" fillId="4" borderId="226" xfId="0" applyNumberFormat="1" applyFont="1" applyFill="1" applyBorder="1" applyAlignment="1">
      <alignment vertical="top"/>
    </xf>
    <xf numFmtId="170" fontId="62" fillId="4" borderId="226" xfId="0" applyNumberFormat="1" applyFont="1" applyFill="1" applyBorder="1" applyAlignment="1">
      <alignment vertical="top" wrapText="1"/>
    </xf>
    <xf numFmtId="170" fontId="49" fillId="4" borderId="226" xfId="0" applyNumberFormat="1" applyFont="1" applyFill="1" applyBorder="1" applyAlignment="1">
      <alignment horizontal="center"/>
    </xf>
    <xf numFmtId="170" fontId="49" fillId="4" borderId="226" xfId="0" applyNumberFormat="1" applyFont="1" applyFill="1" applyBorder="1"/>
    <xf numFmtId="0" fontId="62" fillId="3" borderId="114" xfId="0" applyFont="1" applyFill="1" applyBorder="1"/>
    <xf numFmtId="170" fontId="62" fillId="4" borderId="251" xfId="0" applyNumberFormat="1" applyFont="1" applyFill="1" applyBorder="1" applyAlignment="1">
      <alignment vertical="top" wrapText="1"/>
    </xf>
    <xf numFmtId="0" fontId="62" fillId="3" borderId="84" xfId="0" applyFont="1" applyFill="1" applyBorder="1"/>
    <xf numFmtId="0" fontId="152" fillId="67" borderId="260" xfId="0" applyNumberFormat="1" applyFont="1" applyFill="1" applyBorder="1" applyAlignment="1">
      <alignment horizontal="center" vertical="center" wrapText="1"/>
    </xf>
    <xf numFmtId="0" fontId="152" fillId="67" borderId="261" xfId="0" applyNumberFormat="1" applyFont="1" applyFill="1" applyBorder="1" applyAlignment="1">
      <alignment horizontal="center" vertical="center" wrapText="1"/>
    </xf>
    <xf numFmtId="0" fontId="51" fillId="7" borderId="263" xfId="0" applyFont="1" applyFill="1" applyBorder="1" applyAlignment="1">
      <alignment horizontal="center" vertical="center" wrapText="1"/>
    </xf>
    <xf numFmtId="0" fontId="51" fillId="7" borderId="66" xfId="0" applyFont="1" applyFill="1" applyBorder="1" applyAlignment="1">
      <alignment horizontal="center" vertical="center" wrapText="1"/>
    </xf>
    <xf numFmtId="0" fontId="51" fillId="7" borderId="264" xfId="0" applyFont="1" applyFill="1" applyBorder="1" applyAlignment="1">
      <alignment horizontal="center" vertical="center" wrapText="1"/>
    </xf>
    <xf numFmtId="0" fontId="152" fillId="67" borderId="261" xfId="0" applyFont="1" applyFill="1" applyBorder="1" applyAlignment="1">
      <alignment horizontal="center" vertical="center" wrapText="1"/>
    </xf>
    <xf numFmtId="0" fontId="152" fillId="67" borderId="272" xfId="0" applyFont="1" applyFill="1" applyBorder="1" applyAlignment="1">
      <alignment horizontal="center" vertical="center" wrapText="1"/>
    </xf>
    <xf numFmtId="0" fontId="51" fillId="3" borderId="0" xfId="0" applyFont="1" applyFill="1"/>
    <xf numFmtId="49" fontId="150" fillId="3" borderId="0" xfId="0" applyNumberFormat="1" applyFont="1" applyFill="1" applyBorder="1" applyAlignment="1">
      <alignment horizontal="right" vertical="center" wrapText="1"/>
    </xf>
    <xf numFmtId="0" fontId="62" fillId="3" borderId="0" xfId="0" applyFont="1" applyFill="1" applyBorder="1" applyAlignment="1">
      <alignment vertical="top" wrapText="1"/>
    </xf>
    <xf numFmtId="170" fontId="62" fillId="3" borderId="0" xfId="0" applyNumberFormat="1" applyFont="1" applyFill="1" applyBorder="1" applyAlignment="1">
      <alignment vertical="top"/>
    </xf>
    <xf numFmtId="168" fontId="62" fillId="7" borderId="0" xfId="5" applyFont="1" applyFill="1" applyBorder="1">
      <alignment horizontal="right" indent="2"/>
      <protection locked="0"/>
    </xf>
    <xf numFmtId="0" fontId="62" fillId="3" borderId="52" xfId="0" applyFont="1" applyFill="1" applyBorder="1"/>
    <xf numFmtId="0" fontId="154" fillId="12" borderId="0" xfId="3" applyFont="1" applyProtection="1">
      <alignment horizontal="left" vertical="center"/>
    </xf>
    <xf numFmtId="0" fontId="47" fillId="3" borderId="0" xfId="0" applyFont="1" applyFill="1" applyProtection="1"/>
    <xf numFmtId="0" fontId="49" fillId="3" borderId="0" xfId="0" applyFont="1" applyFill="1" applyAlignment="1" applyProtection="1">
      <alignment horizontal="left" vertical="center" wrapText="1" indent="1"/>
    </xf>
    <xf numFmtId="0" fontId="49" fillId="3" borderId="0" xfId="0" applyFont="1" applyFill="1" applyAlignment="1" applyProtection="1">
      <alignment horizontal="right" vertical="center" indent="1"/>
    </xf>
    <xf numFmtId="0" fontId="49" fillId="3" borderId="0" xfId="0" applyFont="1" applyFill="1" applyProtection="1"/>
    <xf numFmtId="0" fontId="108" fillId="3" borderId="0" xfId="0" applyFont="1" applyFill="1"/>
    <xf numFmtId="0" fontId="51" fillId="0" borderId="0" xfId="0" applyFont="1" applyProtection="1"/>
    <xf numFmtId="168" fontId="62" fillId="4" borderId="115" xfId="5" applyFont="1" applyFill="1" applyBorder="1">
      <alignment horizontal="right" indent="2"/>
      <protection locked="0"/>
    </xf>
    <xf numFmtId="168" fontId="62" fillId="4" borderId="71" xfId="5" applyFont="1" applyFill="1" applyBorder="1">
      <alignment horizontal="right" indent="2"/>
      <protection locked="0"/>
    </xf>
    <xf numFmtId="168" fontId="62" fillId="4" borderId="225" xfId="5" applyFont="1" applyFill="1" applyBorder="1">
      <alignment horizontal="right" indent="2"/>
      <protection locked="0"/>
    </xf>
    <xf numFmtId="169" fontId="150" fillId="76" borderId="0" xfId="34" applyNumberFormat="1" applyFont="1" applyFill="1" applyBorder="1" applyAlignment="1">
      <alignment horizontal="right" vertical="center"/>
    </xf>
    <xf numFmtId="169" fontId="62" fillId="76" borderId="0" xfId="34" applyNumberFormat="1" applyFont="1" applyFill="1" applyBorder="1" applyAlignment="1">
      <alignment horizontal="center" vertical="center"/>
    </xf>
    <xf numFmtId="168" fontId="62" fillId="76" borderId="0" xfId="0" applyNumberFormat="1" applyFont="1" applyFill="1" applyBorder="1" applyAlignment="1">
      <alignment vertical="center"/>
    </xf>
    <xf numFmtId="0" fontId="22" fillId="3" borderId="0" xfId="7" applyFont="1" applyFill="1">
      <alignment vertical="center"/>
    </xf>
    <xf numFmtId="49" fontId="99" fillId="3" borderId="0" xfId="36" applyFont="1" applyFill="1" applyBorder="1" applyAlignment="1">
      <alignment horizontal="centerContinuous" vertical="center" wrapText="1"/>
    </xf>
    <xf numFmtId="49" fontId="49" fillId="3" borderId="273" xfId="9" applyFont="1" applyFill="1" applyBorder="1" applyAlignment="1" applyProtection="1">
      <alignment horizontal="left" vertical="center" indent="1"/>
    </xf>
    <xf numFmtId="49" fontId="49" fillId="3" borderId="274" xfId="9" applyFont="1" applyFill="1" applyBorder="1" applyAlignment="1" applyProtection="1">
      <alignment horizontal="left" vertical="center" indent="1"/>
    </xf>
    <xf numFmtId="49" fontId="49" fillId="3" borderId="275" xfId="9" applyFont="1" applyFill="1" applyBorder="1" applyAlignment="1" applyProtection="1">
      <alignment horizontal="left" vertical="center" indent="1"/>
    </xf>
    <xf numFmtId="0" fontId="152" fillId="67" borderId="62" xfId="0" applyFont="1" applyFill="1" applyBorder="1" applyAlignment="1">
      <alignment horizontal="centerContinuous" vertical="center" wrapText="1"/>
    </xf>
    <xf numFmtId="0" fontId="49" fillId="3" borderId="0" xfId="0" applyFont="1" applyFill="1" applyAlignment="1" applyProtection="1">
      <alignment horizontal="center" wrapText="1"/>
    </xf>
    <xf numFmtId="0" fontId="49" fillId="3" borderId="0" xfId="0" applyFont="1" applyFill="1" applyAlignment="1" applyProtection="1">
      <alignment vertical="center"/>
    </xf>
    <xf numFmtId="0" fontId="43" fillId="3" borderId="0" xfId="0" applyFont="1" applyFill="1" applyAlignment="1" applyProtection="1">
      <alignment horizontal="center" vertical="center"/>
    </xf>
    <xf numFmtId="0" fontId="98" fillId="3" borderId="0" xfId="0" applyFont="1" applyFill="1" applyProtection="1"/>
    <xf numFmtId="0" fontId="154" fillId="2" borderId="0" xfId="0" applyFont="1" applyFill="1" applyAlignment="1" applyProtection="1">
      <alignment horizontal="left" vertical="center" wrapText="1"/>
    </xf>
    <xf numFmtId="0" fontId="49" fillId="0" borderId="230" xfId="0" applyFont="1" applyBorder="1" applyAlignment="1" applyProtection="1">
      <alignment wrapText="1"/>
    </xf>
    <xf numFmtId="0" fontId="49" fillId="28" borderId="228" xfId="0" applyFont="1" applyFill="1" applyBorder="1" applyAlignment="1">
      <alignment horizontal="center"/>
    </xf>
    <xf numFmtId="168" fontId="62" fillId="4" borderId="228" xfId="5" applyFont="1" applyFill="1" applyBorder="1">
      <alignment horizontal="right" indent="2"/>
      <protection locked="0"/>
    </xf>
    <xf numFmtId="0" fontId="49" fillId="0" borderId="101" xfId="0" applyFont="1" applyBorder="1" applyAlignment="1" applyProtection="1">
      <alignment wrapText="1"/>
    </xf>
    <xf numFmtId="0" fontId="49" fillId="28" borderId="73" xfId="0" applyFont="1" applyFill="1" applyBorder="1" applyAlignment="1">
      <alignment horizontal="center"/>
    </xf>
    <xf numFmtId="168" fontId="62" fillId="7" borderId="73" xfId="5" applyFont="1" applyFill="1" applyBorder="1">
      <alignment horizontal="right" indent="2"/>
      <protection locked="0"/>
    </xf>
    <xf numFmtId="168" fontId="62" fillId="4" borderId="73" xfId="5" applyFont="1" applyFill="1" applyBorder="1">
      <alignment horizontal="right" indent="2"/>
      <protection locked="0"/>
    </xf>
    <xf numFmtId="0" fontId="49" fillId="28" borderId="120" xfId="0" applyFont="1" applyFill="1" applyBorder="1" applyAlignment="1">
      <alignment horizontal="center"/>
    </xf>
    <xf numFmtId="168" fontId="62" fillId="4" borderId="120" xfId="5" applyFont="1" applyFill="1" applyBorder="1">
      <alignment horizontal="right" indent="2"/>
      <protection locked="0"/>
    </xf>
    <xf numFmtId="0" fontId="49" fillId="0" borderId="230" xfId="0" applyFont="1" applyBorder="1" applyProtection="1"/>
    <xf numFmtId="0" fontId="49" fillId="0" borderId="101" xfId="0" applyFont="1" applyBorder="1" applyProtection="1"/>
    <xf numFmtId="0" fontId="49" fillId="0" borderId="100" xfId="0" applyFont="1" applyBorder="1" applyProtection="1"/>
    <xf numFmtId="0" fontId="49" fillId="0" borderId="232" xfId="0" applyFont="1" applyBorder="1" applyProtection="1"/>
    <xf numFmtId="0" fontId="49" fillId="28" borderId="205" xfId="0" applyFont="1" applyFill="1" applyBorder="1" applyAlignment="1">
      <alignment horizontal="center"/>
    </xf>
    <xf numFmtId="168" fontId="62" fillId="4" borderId="205" xfId="5" applyFont="1" applyFill="1" applyBorder="1">
      <alignment horizontal="right" indent="2"/>
      <protection locked="0"/>
    </xf>
    <xf numFmtId="168" fontId="49" fillId="24" borderId="115" xfId="11" applyFont="1" applyBorder="1">
      <alignment horizontal="right"/>
      <protection locked="0"/>
    </xf>
    <xf numFmtId="168" fontId="49" fillId="24" borderId="71" xfId="11" applyFont="1" applyBorder="1">
      <alignment horizontal="right"/>
      <protection locked="0"/>
    </xf>
    <xf numFmtId="168" fontId="49" fillId="24" borderId="225" xfId="11" applyFont="1" applyBorder="1">
      <alignment horizontal="right"/>
      <protection locked="0"/>
    </xf>
    <xf numFmtId="49" fontId="51" fillId="0" borderId="63" xfId="21" applyFont="1" applyAlignment="1"/>
    <xf numFmtId="0" fontId="49" fillId="0" borderId="230" xfId="0" applyFont="1" applyBorder="1" applyAlignment="1" applyProtection="1">
      <alignment vertical="center"/>
    </xf>
    <xf numFmtId="168" fontId="62" fillId="4" borderId="115" xfId="5" applyFont="1" applyFill="1" applyBorder="1" applyAlignment="1">
      <alignment horizontal="right" vertical="center"/>
      <protection locked="0"/>
    </xf>
    <xf numFmtId="0" fontId="49" fillId="0" borderId="101" xfId="0" applyFont="1" applyBorder="1" applyAlignment="1" applyProtection="1">
      <alignment vertical="center"/>
    </xf>
    <xf numFmtId="168" fontId="62" fillId="4" borderId="71" xfId="5" applyFont="1" applyFill="1" applyBorder="1" applyAlignment="1">
      <alignment horizontal="right" vertical="center"/>
      <protection locked="0"/>
    </xf>
    <xf numFmtId="0" fontId="49" fillId="0" borderId="100" xfId="0" applyFont="1" applyBorder="1" applyAlignment="1" applyProtection="1">
      <alignment vertical="center"/>
    </xf>
    <xf numFmtId="168" fontId="62" fillId="4" borderId="225" xfId="5" applyFont="1" applyFill="1" applyBorder="1" applyAlignment="1">
      <alignment horizontal="right" vertical="center"/>
      <protection locked="0"/>
    </xf>
    <xf numFmtId="0" fontId="49" fillId="28" borderId="0" xfId="7" applyFont="1" applyFill="1" applyBorder="1">
      <alignment vertical="center"/>
    </xf>
    <xf numFmtId="168" fontId="62" fillId="4" borderId="231" xfId="5" applyFont="1" applyFill="1" applyBorder="1">
      <alignment horizontal="right" indent="2"/>
      <protection locked="0"/>
    </xf>
    <xf numFmtId="0" fontId="44" fillId="22" borderId="0" xfId="0" applyFont="1" applyFill="1"/>
    <xf numFmtId="0" fontId="62" fillId="0" borderId="0" xfId="0" applyFont="1" applyBorder="1"/>
    <xf numFmtId="0" fontId="49" fillId="0" borderId="230" xfId="10" applyFont="1" applyBorder="1">
      <alignment horizontal="left" vertical="center" indent="1"/>
    </xf>
    <xf numFmtId="0" fontId="49" fillId="0" borderId="101" xfId="10" applyFont="1" applyBorder="1">
      <alignment horizontal="left" vertical="center" indent="1"/>
    </xf>
    <xf numFmtId="0" fontId="49" fillId="0" borderId="100" xfId="10" applyFont="1" applyBorder="1">
      <alignment horizontal="left" vertical="center" indent="1"/>
    </xf>
    <xf numFmtId="0" fontId="49" fillId="3" borderId="0" xfId="41" applyFont="1" applyFill="1" applyBorder="1" applyAlignment="1">
      <alignment horizontal="left" vertical="center"/>
    </xf>
    <xf numFmtId="0" fontId="49" fillId="3" borderId="0" xfId="41" applyFont="1" applyFill="1" applyBorder="1" applyAlignment="1">
      <alignment horizontal="center" vertical="center"/>
    </xf>
    <xf numFmtId="168" fontId="62" fillId="4" borderId="249" xfId="5" applyFont="1" applyFill="1" applyBorder="1" applyAlignment="1">
      <alignment horizontal="right" vertical="center"/>
      <protection locked="0"/>
    </xf>
    <xf numFmtId="168" fontId="62" fillId="4" borderId="236" xfId="5" applyFont="1" applyFill="1" applyBorder="1" applyAlignment="1">
      <alignment horizontal="right" vertical="center"/>
      <protection locked="0"/>
    </xf>
    <xf numFmtId="0" fontId="49" fillId="3" borderId="237" xfId="0" applyFont="1" applyFill="1" applyBorder="1" applyAlignment="1">
      <alignment vertical="center" wrapText="1"/>
    </xf>
    <xf numFmtId="0" fontId="62" fillId="3" borderId="0" xfId="0" applyFont="1" applyFill="1" applyBorder="1" applyAlignment="1"/>
    <xf numFmtId="0" fontId="0" fillId="3" borderId="0" xfId="7" applyFont="1" applyFill="1">
      <alignment vertical="center"/>
    </xf>
    <xf numFmtId="0" fontId="44" fillId="2" borderId="0" xfId="0" applyFont="1" applyFill="1"/>
    <xf numFmtId="0" fontId="1" fillId="75" borderId="0" xfId="7" applyFont="1" applyFill="1">
      <alignment vertical="center"/>
    </xf>
    <xf numFmtId="0" fontId="51" fillId="3" borderId="0" xfId="7" applyFont="1" applyFill="1" applyBorder="1" applyAlignment="1">
      <alignment horizontal="left" vertical="center"/>
    </xf>
    <xf numFmtId="0" fontId="150" fillId="3" borderId="0" xfId="0" applyFont="1" applyFill="1" applyAlignment="1" applyProtection="1">
      <alignment horizontal="right"/>
    </xf>
    <xf numFmtId="0" fontId="62" fillId="3" borderId="0" xfId="0" applyFont="1" applyFill="1" applyAlignment="1" applyProtection="1">
      <alignment vertical="center"/>
    </xf>
    <xf numFmtId="0" fontId="62" fillId="3" borderId="0" xfId="0" applyFont="1" applyFill="1" applyAlignment="1" applyProtection="1">
      <alignment horizontal="center" vertical="center"/>
    </xf>
    <xf numFmtId="49" fontId="51" fillId="77" borderId="0" xfId="36" applyFont="1" applyFill="1" applyBorder="1" applyAlignment="1">
      <alignment horizontal="left" vertical="center" wrapText="1"/>
    </xf>
    <xf numFmtId="0" fontId="49" fillId="77" borderId="0" xfId="0" applyFont="1" applyFill="1" applyAlignment="1" applyProtection="1">
      <alignment vertical="center" wrapText="1"/>
    </xf>
    <xf numFmtId="0" fontId="49" fillId="77" borderId="0" xfId="0" applyFont="1" applyFill="1"/>
    <xf numFmtId="168" fontId="62" fillId="7" borderId="71" xfId="5" applyFont="1" applyFill="1" applyBorder="1">
      <alignment horizontal="right" indent="2"/>
      <protection locked="0"/>
    </xf>
    <xf numFmtId="168" fontId="62" fillId="7" borderId="46" xfId="5" applyFont="1" applyFill="1" applyBorder="1">
      <alignment horizontal="right" indent="2"/>
      <protection locked="0"/>
    </xf>
    <xf numFmtId="0" fontId="49" fillId="28" borderId="226" xfId="0" applyFont="1" applyFill="1" applyBorder="1" applyAlignment="1">
      <alignment horizontal="center"/>
    </xf>
    <xf numFmtId="168" fontId="62" fillId="7" borderId="19" xfId="5" applyFont="1" applyFill="1" applyBorder="1">
      <alignment horizontal="right" indent="2"/>
      <protection locked="0"/>
    </xf>
    <xf numFmtId="0" fontId="49" fillId="0" borderId="233" xfId="0" applyFont="1" applyBorder="1" applyAlignment="1" applyProtection="1">
      <alignment wrapText="1"/>
    </xf>
    <xf numFmtId="0" fontId="49" fillId="28" borderId="234" xfId="0" applyFont="1" applyFill="1" applyBorder="1" applyAlignment="1">
      <alignment horizontal="center"/>
    </xf>
    <xf numFmtId="168" fontId="62" fillId="7" borderId="249" xfId="5" applyFont="1" applyFill="1" applyBorder="1">
      <alignment horizontal="right" indent="2"/>
      <protection locked="0"/>
    </xf>
    <xf numFmtId="49" fontId="49" fillId="4" borderId="235" xfId="9" applyFont="1" applyBorder="1" applyAlignment="1">
      <alignment horizontal="left" indent="1"/>
      <protection locked="0"/>
    </xf>
    <xf numFmtId="168" fontId="49" fillId="24" borderId="236" xfId="11" applyFont="1" applyBorder="1" applyAlignment="1">
      <alignment horizontal="right" vertical="center"/>
      <protection locked="0"/>
    </xf>
    <xf numFmtId="0" fontId="49" fillId="0" borderId="235" xfId="0" applyFont="1" applyBorder="1" applyAlignment="1" applyProtection="1">
      <alignment wrapText="1"/>
    </xf>
    <xf numFmtId="168" fontId="62" fillId="7" borderId="236" xfId="5" applyFont="1" applyFill="1" applyBorder="1">
      <alignment horizontal="right" indent="2"/>
      <protection locked="0"/>
    </xf>
    <xf numFmtId="168" fontId="49" fillId="24" borderId="236" xfId="11" applyFont="1" applyBorder="1">
      <alignment horizontal="right"/>
      <protection locked="0"/>
    </xf>
    <xf numFmtId="49" fontId="49" fillId="4" borderId="237" xfId="9" applyFont="1" applyBorder="1" applyAlignment="1">
      <alignment horizontal="left" indent="1"/>
      <protection locked="0"/>
    </xf>
    <xf numFmtId="0" fontId="49" fillId="28" borderId="238" xfId="0" applyFont="1" applyFill="1" applyBorder="1" applyAlignment="1">
      <alignment horizontal="center"/>
    </xf>
    <xf numFmtId="168" fontId="49" fillId="24" borderId="239" xfId="11" applyFont="1" applyBorder="1">
      <alignment horizontal="right"/>
      <protection locked="0"/>
    </xf>
    <xf numFmtId="49" fontId="51" fillId="3" borderId="0" xfId="21" applyFont="1" applyFill="1" applyBorder="1" applyAlignment="1"/>
    <xf numFmtId="49" fontId="51" fillId="0" borderId="0" xfId="21" applyNumberFormat="1" applyFont="1" applyBorder="1" applyAlignment="1"/>
    <xf numFmtId="49" fontId="49" fillId="4" borderId="233" xfId="9" applyFont="1" applyBorder="1" applyAlignment="1">
      <protection locked="0"/>
    </xf>
    <xf numFmtId="49" fontId="49" fillId="4" borderId="235" xfId="9" applyFont="1" applyBorder="1" applyAlignment="1">
      <protection locked="0"/>
    </xf>
    <xf numFmtId="49" fontId="49" fillId="4" borderId="237" xfId="9" applyFont="1" applyBorder="1" applyAlignment="1">
      <protection locked="0"/>
    </xf>
    <xf numFmtId="0" fontId="62" fillId="3" borderId="232" xfId="0" applyFont="1" applyFill="1" applyBorder="1" applyAlignment="1" applyProtection="1">
      <alignment horizontal="left" vertical="center"/>
    </xf>
    <xf numFmtId="0" fontId="62" fillId="3" borderId="205" xfId="0" applyFont="1" applyFill="1" applyBorder="1" applyAlignment="1" applyProtection="1">
      <alignment horizontal="center" vertical="center"/>
    </xf>
    <xf numFmtId="168" fontId="62" fillId="4" borderId="231" xfId="5" applyFont="1" applyFill="1" applyBorder="1" applyAlignment="1">
      <alignment horizontal="right" vertical="center"/>
      <protection locked="0"/>
    </xf>
    <xf numFmtId="0" fontId="51" fillId="3" borderId="0" xfId="0" applyFont="1" applyFill="1" applyBorder="1" applyAlignment="1"/>
    <xf numFmtId="0" fontId="44" fillId="3" borderId="0" xfId="0" applyFont="1" applyFill="1" applyBorder="1" applyAlignment="1"/>
    <xf numFmtId="0" fontId="51" fillId="3" borderId="0" xfId="41" applyFont="1" applyFill="1" applyBorder="1" applyAlignment="1"/>
    <xf numFmtId="0" fontId="49" fillId="4" borderId="101" xfId="0" applyFont="1" applyFill="1" applyBorder="1" applyAlignment="1" applyProtection="1">
      <alignment horizontal="left" wrapText="1" indent="1"/>
    </xf>
    <xf numFmtId="0" fontId="49" fillId="4" borderId="100" xfId="0" applyFont="1" applyFill="1" applyBorder="1" applyAlignment="1" applyProtection="1">
      <alignment horizontal="left" wrapText="1" indent="1"/>
    </xf>
    <xf numFmtId="0" fontId="161" fillId="30" borderId="0" xfId="0" applyFont="1" applyFill="1" applyBorder="1" applyAlignment="1" applyProtection="1">
      <alignment vertical="top" wrapText="1"/>
      <protection locked="0"/>
    </xf>
    <xf numFmtId="0" fontId="39" fillId="2" borderId="0" xfId="39" applyFont="1">
      <alignment vertical="center"/>
      <protection locked="0"/>
    </xf>
    <xf numFmtId="0" fontId="39" fillId="2" borderId="0" xfId="39" applyFont="1" applyProtection="1">
      <alignment vertical="center"/>
    </xf>
    <xf numFmtId="0" fontId="165" fillId="7" borderId="0" xfId="0" applyFont="1" applyFill="1" applyAlignment="1">
      <alignment horizontal="left" vertical="center"/>
    </xf>
    <xf numFmtId="0" fontId="0" fillId="3" borderId="0" xfId="0" applyFill="1" applyAlignment="1">
      <alignment horizontal="center"/>
    </xf>
    <xf numFmtId="0" fontId="30" fillId="3" borderId="0" xfId="0" applyFont="1" applyFill="1" applyAlignment="1">
      <alignment vertical="center"/>
    </xf>
    <xf numFmtId="0" fontId="0" fillId="3" borderId="0" xfId="0" quotePrefix="1" applyFill="1"/>
    <xf numFmtId="0" fontId="39" fillId="3" borderId="0" xfId="4" applyFont="1" applyFill="1">
      <alignment vertical="center"/>
      <protection locked="0"/>
    </xf>
    <xf numFmtId="168" fontId="62" fillId="4" borderId="0" xfId="5" applyFont="1" applyFill="1" applyBorder="1" applyAlignment="1">
      <protection locked="0"/>
    </xf>
    <xf numFmtId="0" fontId="49" fillId="3" borderId="228" xfId="0" applyFont="1" applyFill="1" applyBorder="1" applyAlignment="1">
      <alignment horizontal="center" vertical="center" wrapText="1"/>
    </xf>
    <xf numFmtId="170" fontId="62" fillId="0" borderId="101" xfId="8" applyFont="1" applyFill="1" applyBorder="1" applyAlignment="1">
      <alignment horizontal="left" vertical="center" wrapText="1" indent="1"/>
    </xf>
    <xf numFmtId="0" fontId="49" fillId="3" borderId="73" xfId="0" applyFont="1" applyFill="1" applyBorder="1" applyAlignment="1">
      <alignment horizontal="center" vertical="center" wrapText="1"/>
    </xf>
    <xf numFmtId="170" fontId="62" fillId="0" borderId="100" xfId="8" applyFont="1" applyFill="1" applyBorder="1" applyAlignment="1">
      <alignment horizontal="left" vertical="center" wrapText="1" indent="1"/>
    </xf>
    <xf numFmtId="0" fontId="62" fillId="0" borderId="120" xfId="0" applyFont="1" applyBorder="1" applyAlignment="1" applyProtection="1">
      <alignment horizontal="center" vertical="center"/>
    </xf>
    <xf numFmtId="170" fontId="62" fillId="0" borderId="230" xfId="8" applyFont="1" applyFill="1" applyBorder="1" applyAlignment="1">
      <alignment horizontal="left" vertical="center" wrapText="1" indent="1"/>
    </xf>
    <xf numFmtId="0" fontId="40" fillId="3" borderId="0" xfId="0" applyFont="1" applyFill="1" applyAlignment="1">
      <alignment vertical="center"/>
    </xf>
    <xf numFmtId="170" fontId="62" fillId="0" borderId="230" xfId="8" applyNumberFormat="1" applyFont="1" applyFill="1" applyBorder="1" applyAlignment="1">
      <alignment horizontal="left" vertical="center" wrapText="1" indent="1"/>
    </xf>
    <xf numFmtId="0" fontId="49" fillId="3" borderId="228" xfId="0" applyFont="1" applyFill="1" applyBorder="1" applyAlignment="1" applyProtection="1">
      <alignment horizontal="center" vertical="center"/>
    </xf>
    <xf numFmtId="175" fontId="62" fillId="4" borderId="115" xfId="12" applyFont="1" applyFill="1" applyBorder="1" applyAlignment="1">
      <alignment horizontal="right" vertical="center"/>
      <protection locked="0"/>
    </xf>
    <xf numFmtId="170" fontId="62" fillId="0" borderId="101" xfId="8" applyNumberFormat="1" applyFont="1" applyFill="1" applyBorder="1" applyAlignment="1">
      <alignment horizontal="left" vertical="center" wrapText="1" indent="1"/>
    </xf>
    <xf numFmtId="0" fontId="49" fillId="3" borderId="73" xfId="0" applyFont="1" applyFill="1" applyBorder="1" applyAlignment="1" applyProtection="1">
      <alignment horizontal="center" vertical="center"/>
    </xf>
    <xf numFmtId="175" fontId="62" fillId="4" borderId="71" xfId="12" applyFont="1" applyFill="1" applyBorder="1" applyAlignment="1">
      <alignment horizontal="right" vertical="center"/>
      <protection locked="0"/>
    </xf>
    <xf numFmtId="170" fontId="62" fillId="0" borderId="100" xfId="8" applyNumberFormat="1" applyFont="1" applyFill="1" applyBorder="1" applyAlignment="1">
      <alignment horizontal="left" vertical="center" wrapText="1" indent="1"/>
    </xf>
    <xf numFmtId="0" fontId="49" fillId="3" borderId="120" xfId="0" applyFont="1" applyFill="1" applyBorder="1" applyAlignment="1" applyProtection="1">
      <alignment horizontal="center" vertical="center"/>
    </xf>
    <xf numFmtId="175" fontId="62" fillId="4" borderId="225" xfId="12" applyFont="1" applyFill="1" applyBorder="1" applyAlignment="1">
      <alignment horizontal="right" vertical="center"/>
      <protection locked="0"/>
    </xf>
    <xf numFmtId="0" fontId="49" fillId="3" borderId="233" xfId="0" applyFont="1" applyFill="1" applyBorder="1" applyAlignment="1">
      <alignment horizontal="left" vertical="center" indent="1"/>
    </xf>
    <xf numFmtId="0" fontId="62" fillId="3" borderId="234" xfId="0" applyFont="1" applyFill="1" applyBorder="1" applyAlignment="1" applyProtection="1">
      <alignment horizontal="center" vertical="center"/>
    </xf>
    <xf numFmtId="168" fontId="49" fillId="24" borderId="249" xfId="11" applyFont="1" applyBorder="1">
      <alignment horizontal="right"/>
      <protection locked="0"/>
    </xf>
    <xf numFmtId="0" fontId="49" fillId="3" borderId="235" xfId="0" applyFont="1" applyFill="1" applyBorder="1" applyAlignment="1">
      <alignment horizontal="left" vertical="center" indent="1"/>
    </xf>
    <xf numFmtId="0" fontId="62" fillId="3" borderId="226" xfId="0" applyFont="1" applyFill="1" applyBorder="1" applyAlignment="1" applyProtection="1">
      <alignment horizontal="center" vertical="center"/>
    </xf>
    <xf numFmtId="0" fontId="49" fillId="3" borderId="237" xfId="0" applyFont="1" applyFill="1" applyBorder="1" applyAlignment="1">
      <alignment horizontal="left" vertical="center" indent="1"/>
    </xf>
    <xf numFmtId="0" fontId="62" fillId="3" borderId="238" xfId="0" applyFont="1" applyFill="1" applyBorder="1" applyAlignment="1" applyProtection="1">
      <alignment horizontal="center" vertical="center"/>
    </xf>
    <xf numFmtId="0" fontId="62" fillId="3" borderId="0" xfId="0" applyFont="1" applyFill="1" applyAlignment="1">
      <alignment vertical="center"/>
    </xf>
    <xf numFmtId="0" fontId="166" fillId="3" borderId="0" xfId="0" applyFont="1" applyFill="1" applyAlignment="1">
      <alignment horizontal="right" vertical="center"/>
    </xf>
    <xf numFmtId="0" fontId="62" fillId="3" borderId="0" xfId="0" applyFont="1" applyFill="1" applyAlignment="1">
      <alignment horizontal="center" vertical="center"/>
    </xf>
    <xf numFmtId="0" fontId="44" fillId="3" borderId="0" xfId="0" applyFont="1" applyFill="1" applyAlignment="1">
      <alignment vertical="center"/>
    </xf>
    <xf numFmtId="0" fontId="166" fillId="3" borderId="0" xfId="0" applyFont="1" applyFill="1" applyAlignment="1">
      <alignment horizontal="right"/>
    </xf>
    <xf numFmtId="0" fontId="60" fillId="3" borderId="0" xfId="0" applyFont="1" applyFill="1"/>
    <xf numFmtId="0" fontId="44" fillId="3" borderId="0" xfId="0" applyNumberFormat="1" applyFont="1" applyFill="1" applyAlignment="1">
      <alignment vertical="center"/>
    </xf>
    <xf numFmtId="0" fontId="60" fillId="79" borderId="0" xfId="0" applyFont="1" applyFill="1"/>
    <xf numFmtId="0" fontId="44" fillId="79" borderId="0" xfId="0" applyNumberFormat="1" applyFont="1" applyFill="1" applyAlignment="1">
      <alignment vertical="center"/>
    </xf>
    <xf numFmtId="0" fontId="62" fillId="79" borderId="0" xfId="0" applyFont="1" applyFill="1"/>
    <xf numFmtId="0" fontId="44" fillId="0" borderId="0" xfId="0" applyNumberFormat="1" applyFont="1" applyAlignment="1">
      <alignment vertical="center"/>
    </xf>
    <xf numFmtId="0" fontId="49" fillId="3" borderId="256" xfId="0" applyFont="1" applyFill="1" applyBorder="1" applyAlignment="1">
      <alignment horizontal="center"/>
    </xf>
    <xf numFmtId="0" fontId="49" fillId="3" borderId="247" xfId="0" applyFont="1" applyFill="1" applyBorder="1" applyAlignment="1">
      <alignment horizontal="center"/>
    </xf>
    <xf numFmtId="0" fontId="49" fillId="3" borderId="261" xfId="0" applyFont="1" applyFill="1" applyBorder="1" applyAlignment="1">
      <alignment horizontal="center"/>
    </xf>
    <xf numFmtId="0" fontId="62" fillId="4" borderId="255" xfId="0" applyFont="1" applyFill="1" applyBorder="1"/>
    <xf numFmtId="0" fontId="62" fillId="4" borderId="258" xfId="0" applyFont="1" applyFill="1" applyBorder="1"/>
    <xf numFmtId="0" fontId="62" fillId="4" borderId="260" xfId="0" applyFont="1" applyFill="1" applyBorder="1"/>
    <xf numFmtId="0" fontId="62" fillId="4" borderId="257" xfId="0" applyFont="1" applyFill="1" applyBorder="1"/>
    <xf numFmtId="0" fontId="62" fillId="4" borderId="259" xfId="0" applyFont="1" applyFill="1" applyBorder="1"/>
    <xf numFmtId="0" fontId="62" fillId="4" borderId="262" xfId="0" applyFont="1" applyFill="1" applyBorder="1"/>
    <xf numFmtId="164" fontId="62" fillId="68" borderId="0" xfId="51" applyFont="1" applyFill="1" applyBorder="1" applyAlignment="1">
      <alignment vertical="center"/>
    </xf>
    <xf numFmtId="164" fontId="62" fillId="68" borderId="257" xfId="51" applyFont="1" applyFill="1" applyBorder="1"/>
    <xf numFmtId="164" fontId="62" fillId="68" borderId="259" xfId="51" applyFont="1" applyFill="1" applyBorder="1"/>
    <xf numFmtId="164" fontId="62" fillId="68" borderId="262" xfId="51" applyFont="1" applyFill="1" applyBorder="1"/>
    <xf numFmtId="0" fontId="0" fillId="3" borderId="0" xfId="0" applyFont="1" applyFill="1" applyAlignment="1">
      <alignment horizontal="right"/>
    </xf>
    <xf numFmtId="0" fontId="62" fillId="3" borderId="0" xfId="0" applyFont="1" applyFill="1" applyAlignment="1">
      <alignment horizontal="right"/>
    </xf>
    <xf numFmtId="0" fontId="167" fillId="3" borderId="0" xfId="0" applyFont="1" applyFill="1" applyAlignment="1">
      <alignment horizontal="right" vertical="center" wrapText="1"/>
    </xf>
    <xf numFmtId="0" fontId="49" fillId="0" borderId="255" xfId="10" applyFont="1" applyBorder="1">
      <alignment horizontal="left" vertical="center" indent="1"/>
    </xf>
    <xf numFmtId="0" fontId="49" fillId="28" borderId="256" xfId="0" applyFont="1" applyFill="1" applyBorder="1" applyAlignment="1">
      <alignment horizontal="center" vertical="center"/>
    </xf>
    <xf numFmtId="168" fontId="49" fillId="24" borderId="256" xfId="11" applyFont="1" applyBorder="1">
      <alignment horizontal="right"/>
      <protection locked="0"/>
    </xf>
    <xf numFmtId="168" fontId="49" fillId="24" borderId="257" xfId="11" applyFont="1" applyBorder="1">
      <alignment horizontal="right"/>
      <protection locked="0"/>
    </xf>
    <xf numFmtId="0" fontId="49" fillId="0" borderId="258" xfId="10" applyFont="1" applyBorder="1">
      <alignment horizontal="left" vertical="center" indent="1"/>
    </xf>
    <xf numFmtId="0" fontId="49" fillId="28" borderId="247" xfId="0" applyFont="1" applyFill="1" applyBorder="1" applyAlignment="1">
      <alignment horizontal="center" vertical="center"/>
    </xf>
    <xf numFmtId="168" fontId="49" fillId="24" borderId="247" xfId="11" applyFont="1" applyBorder="1">
      <alignment horizontal="right"/>
      <protection locked="0"/>
    </xf>
    <xf numFmtId="168" fontId="49" fillId="24" borderId="259" xfId="11" applyFont="1" applyBorder="1">
      <alignment horizontal="right"/>
      <protection locked="0"/>
    </xf>
    <xf numFmtId="0" fontId="49" fillId="28" borderId="261" xfId="0" applyFont="1" applyFill="1" applyBorder="1" applyAlignment="1">
      <alignment horizontal="center" vertical="center"/>
    </xf>
    <xf numFmtId="168" fontId="49" fillId="24" borderId="261" xfId="11" applyFont="1" applyBorder="1">
      <alignment horizontal="right"/>
      <protection locked="0"/>
    </xf>
    <xf numFmtId="168" fontId="49" fillId="24" borderId="262" xfId="11" applyFont="1" applyBorder="1">
      <alignment horizontal="right"/>
      <protection locked="0"/>
    </xf>
    <xf numFmtId="165" fontId="158" fillId="2" borderId="0" xfId="49" applyNumberFormat="1" applyFont="1" applyFill="1" applyAlignment="1">
      <alignment vertical="center"/>
    </xf>
    <xf numFmtId="165" fontId="158" fillId="2" borderId="0" xfId="49" applyNumberFormat="1" applyFont="1" applyFill="1" applyAlignment="1">
      <alignment vertical="center"/>
    </xf>
    <xf numFmtId="0" fontId="154" fillId="2" borderId="0" xfId="0" applyFont="1" applyFill="1" applyAlignment="1" applyProtection="1">
      <alignment vertical="center"/>
    </xf>
    <xf numFmtId="0" fontId="154" fillId="2" borderId="0" xfId="0" applyFont="1" applyFill="1" applyAlignment="1" applyProtection="1">
      <alignment horizontal="left" vertical="center"/>
    </xf>
    <xf numFmtId="0" fontId="148" fillId="26" borderId="0" xfId="0" applyFont="1" applyFill="1"/>
    <xf numFmtId="0" fontId="148" fillId="27" borderId="0" xfId="13" applyFont="1" applyAlignment="1">
      <alignment horizontal="left" vertical="center"/>
    </xf>
    <xf numFmtId="0" fontId="148" fillId="27" borderId="0" xfId="13" applyFont="1" applyAlignment="1"/>
    <xf numFmtId="0" fontId="154" fillId="16" borderId="0" xfId="0" applyFont="1" applyFill="1" applyAlignment="1" applyProtection="1">
      <alignment vertical="center"/>
    </xf>
    <xf numFmtId="0" fontId="168" fillId="16" borderId="0" xfId="0" applyFont="1" applyFill="1" applyAlignment="1" applyProtection="1">
      <alignment vertical="center"/>
    </xf>
    <xf numFmtId="0" fontId="39" fillId="16" borderId="0" xfId="0" applyFont="1" applyFill="1" applyAlignment="1" applyProtection="1">
      <alignment vertical="center"/>
    </xf>
    <xf numFmtId="0" fontId="154" fillId="16" borderId="0" xfId="0" applyFont="1" applyFill="1" applyAlignment="1" applyProtection="1">
      <alignment horizontal="center" vertical="center"/>
    </xf>
    <xf numFmtId="0" fontId="30" fillId="2" borderId="0" xfId="0" applyFont="1" applyFill="1" applyAlignment="1" applyProtection="1">
      <alignment vertical="center"/>
    </xf>
    <xf numFmtId="0" fontId="30" fillId="3" borderId="0" xfId="0" applyFont="1" applyFill="1" applyAlignment="1" applyProtection="1">
      <alignment vertical="center"/>
    </xf>
    <xf numFmtId="0" fontId="154" fillId="16" borderId="0" xfId="0" applyFont="1" applyFill="1" applyAlignment="1" applyProtection="1">
      <alignment horizontal="left" vertical="center"/>
    </xf>
    <xf numFmtId="0" fontId="154" fillId="2" borderId="0" xfId="0" applyFont="1" applyFill="1" applyAlignment="1" applyProtection="1">
      <alignment horizontal="center" vertical="center" wrapText="1"/>
    </xf>
    <xf numFmtId="0" fontId="154" fillId="2" borderId="0" xfId="0" applyFont="1" applyFill="1" applyAlignment="1" applyProtection="1">
      <alignment vertical="center" wrapText="1"/>
    </xf>
    <xf numFmtId="0" fontId="154" fillId="12" borderId="0" xfId="14" applyFont="1" applyProtection="1">
      <alignment horizontal="left" vertical="center"/>
    </xf>
    <xf numFmtId="0" fontId="154" fillId="12" borderId="0" xfId="3" applyFont="1" applyAlignment="1" applyProtection="1">
      <alignment horizontal="center" vertical="center"/>
    </xf>
    <xf numFmtId="0" fontId="154" fillId="16" borderId="0" xfId="0" applyFont="1" applyFill="1" applyAlignment="1" applyProtection="1">
      <alignment horizontal="center" vertical="center" wrapText="1"/>
    </xf>
    <xf numFmtId="0" fontId="154" fillId="16" borderId="0" xfId="0" applyFont="1" applyFill="1" applyAlignment="1" applyProtection="1">
      <alignment horizontal="left" vertical="center" wrapText="1"/>
    </xf>
    <xf numFmtId="0" fontId="168" fillId="3" borderId="0" xfId="0" applyFont="1" applyFill="1" applyAlignment="1" applyProtection="1">
      <alignment vertical="center"/>
    </xf>
    <xf numFmtId="0" fontId="154" fillId="12" borderId="0" xfId="3" applyFont="1" applyAlignment="1">
      <alignment horizontal="center" vertical="center"/>
      <protection locked="0"/>
    </xf>
    <xf numFmtId="0" fontId="154" fillId="12" borderId="0" xfId="3" applyFont="1" applyAlignment="1">
      <alignment horizontal="right" vertical="center"/>
      <protection locked="0"/>
    </xf>
    <xf numFmtId="0" fontId="154" fillId="16" borderId="0" xfId="0" applyFont="1" applyFill="1" applyBorder="1" applyAlignment="1">
      <alignment vertical="center"/>
    </xf>
    <xf numFmtId="0" fontId="169" fillId="16" borderId="2" xfId="0" applyFont="1" applyFill="1" applyBorder="1" applyAlignment="1">
      <alignment vertical="center"/>
    </xf>
    <xf numFmtId="0" fontId="30" fillId="2" borderId="0" xfId="0" applyFont="1" applyFill="1" applyProtection="1"/>
    <xf numFmtId="0" fontId="169" fillId="16" borderId="0" xfId="0" applyFont="1" applyFill="1" applyAlignment="1">
      <alignment horizontal="left" vertical="center"/>
    </xf>
    <xf numFmtId="0" fontId="169" fillId="16" borderId="0" xfId="0" applyFont="1" applyFill="1" applyAlignment="1">
      <alignment vertical="center"/>
    </xf>
    <xf numFmtId="0" fontId="47" fillId="2" borderId="0" xfId="0" applyFont="1" applyFill="1" applyAlignment="1" applyProtection="1">
      <alignment vertical="center" wrapText="1"/>
    </xf>
    <xf numFmtId="0" fontId="30" fillId="3" borderId="0" xfId="0" applyFont="1" applyFill="1" applyProtection="1"/>
    <xf numFmtId="0" fontId="154" fillId="12" borderId="0" xfId="0" applyFont="1" applyFill="1" applyAlignment="1" applyProtection="1">
      <alignment horizontal="left" vertical="center"/>
    </xf>
    <xf numFmtId="0" fontId="168" fillId="12" borderId="0" xfId="0" applyFont="1" applyFill="1" applyAlignment="1" applyProtection="1">
      <alignment vertical="center"/>
    </xf>
    <xf numFmtId="0" fontId="170" fillId="3" borderId="0" xfId="0" applyFont="1" applyFill="1" applyAlignment="1" applyProtection="1">
      <alignment horizontal="right" indent="1"/>
    </xf>
    <xf numFmtId="0" fontId="30" fillId="29" borderId="0" xfId="0" applyFont="1" applyFill="1" applyProtection="1"/>
    <xf numFmtId="0" fontId="30" fillId="2" borderId="0" xfId="0" applyFont="1" applyFill="1" applyAlignment="1" applyProtection="1">
      <alignment horizontal="center"/>
    </xf>
    <xf numFmtId="0" fontId="154" fillId="3" borderId="0" xfId="0" applyFont="1" applyFill="1" applyAlignment="1" applyProtection="1">
      <alignment vertical="center" wrapText="1"/>
    </xf>
    <xf numFmtId="0" fontId="168" fillId="12" borderId="0" xfId="0" applyFont="1" applyFill="1" applyAlignment="1" applyProtection="1">
      <alignment horizontal="left" vertical="center"/>
    </xf>
    <xf numFmtId="0" fontId="148" fillId="27" borderId="0" xfId="13" applyNumberFormat="1" applyFont="1" applyAlignment="1">
      <alignment horizontal="left" vertical="center"/>
    </xf>
    <xf numFmtId="0" fontId="5" fillId="22" borderId="0" xfId="0" applyFont="1" applyFill="1" applyBorder="1" applyAlignment="1">
      <alignment vertical="center"/>
    </xf>
    <xf numFmtId="0" fontId="40" fillId="3" borderId="0" xfId="0" applyFont="1" applyFill="1" applyAlignment="1">
      <alignment vertical="center" wrapText="1"/>
    </xf>
    <xf numFmtId="0" fontId="40" fillId="3" borderId="0" xfId="0" applyFont="1" applyFill="1" applyAlignment="1" applyProtection="1">
      <alignment vertical="center" wrapText="1"/>
    </xf>
    <xf numFmtId="0" fontId="152" fillId="67" borderId="0" xfId="0" applyFont="1" applyFill="1" applyBorder="1" applyAlignment="1">
      <alignment horizontal="centerContinuous" vertical="center" wrapText="1"/>
    </xf>
    <xf numFmtId="0" fontId="62" fillId="0" borderId="230" xfId="0" applyFont="1" applyBorder="1" applyAlignment="1" applyProtection="1">
      <alignment horizontal="left" vertical="center" indent="1"/>
    </xf>
    <xf numFmtId="0" fontId="62" fillId="0" borderId="228" xfId="0" applyFont="1" applyBorder="1" applyAlignment="1" applyProtection="1">
      <alignment horizontal="center" vertical="center"/>
    </xf>
    <xf numFmtId="0" fontId="62" fillId="0" borderId="101" xfId="0" applyFont="1" applyBorder="1" applyAlignment="1" applyProtection="1">
      <alignment horizontal="left" vertical="center" indent="1"/>
    </xf>
    <xf numFmtId="0" fontId="62" fillId="0" borderId="73" xfId="0" applyFont="1" applyBorder="1" applyAlignment="1" applyProtection="1">
      <alignment horizontal="center" vertical="center"/>
    </xf>
    <xf numFmtId="0" fontId="62" fillId="0" borderId="100" xfId="0" applyFont="1" applyBorder="1" applyAlignment="1" applyProtection="1">
      <alignment horizontal="left" vertical="center" indent="1"/>
    </xf>
    <xf numFmtId="0" fontId="62" fillId="0" borderId="232" xfId="0" applyFont="1" applyBorder="1" applyAlignment="1" applyProtection="1">
      <alignment horizontal="left" vertical="center" indent="1"/>
    </xf>
    <xf numFmtId="0" fontId="62" fillId="0" borderId="205" xfId="0" applyFont="1" applyBorder="1" applyAlignment="1" applyProtection="1">
      <alignment horizontal="center" vertical="center"/>
    </xf>
    <xf numFmtId="168" fontId="62" fillId="4" borderId="247" xfId="46" applyFont="1" applyFill="1" applyBorder="1">
      <alignment horizontal="right" indent="2"/>
      <protection locked="0"/>
    </xf>
    <xf numFmtId="0" fontId="5" fillId="3" borderId="0" xfId="0" applyFont="1" applyFill="1" applyAlignment="1">
      <alignment horizontal="left"/>
    </xf>
    <xf numFmtId="0" fontId="5" fillId="22" borderId="0" xfId="0" applyFont="1" applyFill="1" applyAlignment="1">
      <alignment horizontal="center"/>
    </xf>
    <xf numFmtId="0" fontId="49" fillId="3" borderId="71" xfId="0" applyFont="1" applyFill="1" applyBorder="1" applyAlignment="1" applyProtection="1">
      <alignment horizontal="center" wrapText="1"/>
    </xf>
    <xf numFmtId="168" fontId="49" fillId="24" borderId="72" xfId="11" applyFont="1" applyBorder="1">
      <alignment horizontal="right"/>
      <protection locked="0"/>
    </xf>
    <xf numFmtId="168" fontId="49" fillId="24" borderId="73" xfId="11" applyFont="1" applyBorder="1">
      <alignment horizontal="right"/>
      <protection locked="0"/>
    </xf>
    <xf numFmtId="0" fontId="49" fillId="3" borderId="225" xfId="0" applyFont="1" applyFill="1" applyBorder="1" applyAlignment="1" applyProtection="1">
      <alignment horizontal="center" wrapText="1"/>
    </xf>
    <xf numFmtId="168" fontId="49" fillId="24" borderId="224" xfId="11" applyFont="1" applyBorder="1">
      <alignment horizontal="right"/>
      <protection locked="0"/>
    </xf>
    <xf numFmtId="168" fontId="49" fillId="24" borderId="120" xfId="11" applyFont="1" applyBorder="1">
      <alignment horizontal="right"/>
      <protection locked="0"/>
    </xf>
    <xf numFmtId="168" fontId="49" fillId="24" borderId="18" xfId="11" applyFont="1" applyBorder="1">
      <alignment horizontal="right"/>
      <protection locked="0"/>
    </xf>
    <xf numFmtId="168" fontId="49" fillId="24" borderId="19" xfId="11" applyFont="1" applyBorder="1">
      <alignment horizontal="right"/>
      <protection locked="0"/>
    </xf>
    <xf numFmtId="168" fontId="62" fillId="4" borderId="72" xfId="5" applyFont="1" applyFill="1" applyBorder="1">
      <alignment horizontal="right" indent="2"/>
      <protection locked="0"/>
    </xf>
    <xf numFmtId="168" fontId="62" fillId="4" borderId="224" xfId="5" applyFont="1" applyFill="1" applyBorder="1">
      <alignment horizontal="right" indent="2"/>
      <protection locked="0"/>
    </xf>
    <xf numFmtId="0" fontId="62" fillId="3" borderId="0" xfId="0" applyFont="1" applyFill="1" applyAlignment="1" applyProtection="1">
      <alignment horizontal="center"/>
    </xf>
    <xf numFmtId="0" fontId="40" fillId="3" borderId="0" xfId="0" applyFont="1" applyFill="1" applyAlignment="1" applyProtection="1">
      <alignment horizontal="left" vertical="center"/>
    </xf>
    <xf numFmtId="49" fontId="51" fillId="0" borderId="0" xfId="21" applyFont="1" applyBorder="1"/>
    <xf numFmtId="175" fontId="62" fillId="4" borderId="84" xfId="12" applyFont="1" applyFill="1" applyBorder="1">
      <alignment horizontal="right" indent="2"/>
      <protection locked="0"/>
    </xf>
    <xf numFmtId="0" fontId="62" fillId="3" borderId="0" xfId="0" applyFont="1" applyFill="1" applyAlignment="1">
      <alignment horizontal="center"/>
    </xf>
    <xf numFmtId="0" fontId="174" fillId="3" borderId="0" xfId="0" applyFont="1" applyFill="1" applyAlignment="1">
      <alignment horizontal="right" vertical="center"/>
    </xf>
    <xf numFmtId="0" fontId="167" fillId="3" borderId="0" xfId="0" applyFont="1" applyFill="1" applyAlignment="1">
      <alignment horizontal="center" vertical="center" wrapText="1"/>
    </xf>
    <xf numFmtId="0" fontId="3" fillId="2" borderId="0" xfId="0" applyFont="1" applyFill="1"/>
    <xf numFmtId="168" fontId="49" fillId="24" borderId="228" xfId="11" applyFont="1" applyBorder="1">
      <alignment horizontal="right"/>
      <protection locked="0"/>
    </xf>
    <xf numFmtId="0" fontId="49" fillId="3" borderId="230" xfId="10" applyFont="1" applyFill="1" applyBorder="1">
      <alignment horizontal="left" vertical="center" indent="1"/>
    </xf>
    <xf numFmtId="168" fontId="49" fillId="24" borderId="69" xfId="11" applyFont="1" applyBorder="1">
      <alignment horizontal="right"/>
      <protection locked="0"/>
    </xf>
    <xf numFmtId="0" fontId="3" fillId="2" borderId="0" xfId="0" applyNumberFormat="1" applyFont="1" applyFill="1" applyAlignment="1"/>
    <xf numFmtId="0" fontId="6" fillId="2" borderId="0" xfId="0" applyFont="1" applyFill="1"/>
    <xf numFmtId="0" fontId="3" fillId="2" borderId="0" xfId="0" applyFont="1" applyFill="1" applyProtection="1">
      <protection locked="0"/>
    </xf>
    <xf numFmtId="0" fontId="28" fillId="2" borderId="0" xfId="0" applyFont="1" applyFill="1"/>
    <xf numFmtId="0" fontId="3" fillId="2" borderId="0" xfId="39" applyFont="1" applyProtection="1">
      <alignment vertical="center"/>
    </xf>
    <xf numFmtId="0" fontId="3" fillId="3" borderId="0" xfId="0" applyFont="1" applyFill="1" applyAlignment="1" applyProtection="1">
      <alignment horizontal="right" indent="1"/>
    </xf>
    <xf numFmtId="0" fontId="5" fillId="3" borderId="0" xfId="0" applyFont="1" applyFill="1" applyProtection="1"/>
    <xf numFmtId="0" fontId="171" fillId="3" borderId="0" xfId="0" applyFont="1" applyFill="1" applyAlignment="1" applyProtection="1">
      <alignment horizontal="center" vertical="center"/>
    </xf>
    <xf numFmtId="0" fontId="155" fillId="3" borderId="0" xfId="0" applyFont="1" applyFill="1"/>
    <xf numFmtId="0" fontId="152" fillId="70" borderId="57" xfId="26" applyNumberFormat="1" applyFont="1" applyBorder="1" applyAlignment="1">
      <alignment horizontal="center" vertical="center" wrapText="1"/>
    </xf>
    <xf numFmtId="0" fontId="152" fillId="70" borderId="48" xfId="26" applyNumberFormat="1" applyFont="1" applyBorder="1" applyAlignment="1">
      <alignment horizontal="center" vertical="center" wrapText="1"/>
    </xf>
    <xf numFmtId="0" fontId="49" fillId="3" borderId="256" xfId="0" applyFont="1" applyFill="1" applyBorder="1" applyAlignment="1">
      <alignment horizontal="center" vertical="center"/>
    </xf>
    <xf numFmtId="0" fontId="49" fillId="3" borderId="247" xfId="0" applyFont="1" applyFill="1" applyBorder="1" applyAlignment="1">
      <alignment horizontal="center" vertical="center"/>
    </xf>
    <xf numFmtId="0" fontId="172" fillId="3" borderId="247" xfId="0" applyFont="1" applyFill="1" applyBorder="1" applyAlignment="1">
      <alignment horizontal="center" vertical="center"/>
    </xf>
    <xf numFmtId="0" fontId="49" fillId="0" borderId="260" xfId="10" applyFont="1" applyBorder="1">
      <alignment horizontal="left" vertical="center" indent="1"/>
    </xf>
    <xf numFmtId="0" fontId="49" fillId="3" borderId="261" xfId="0" applyFont="1" applyFill="1" applyBorder="1" applyAlignment="1">
      <alignment horizontal="center" vertical="center"/>
    </xf>
    <xf numFmtId="0" fontId="3" fillId="2" borderId="52" xfId="4" applyFont="1" applyBorder="1">
      <alignment vertical="center"/>
      <protection locked="0"/>
    </xf>
    <xf numFmtId="0" fontId="3" fillId="2" borderId="114" xfId="4" applyFont="1" applyBorder="1">
      <alignment vertical="center"/>
      <protection locked="0"/>
    </xf>
    <xf numFmtId="0" fontId="3" fillId="2" borderId="84" xfId="4" applyFont="1" applyBorder="1">
      <alignment vertical="center"/>
      <protection locked="0"/>
    </xf>
    <xf numFmtId="49" fontId="51" fillId="3" borderId="63" xfId="21" applyFont="1" applyFill="1"/>
    <xf numFmtId="0" fontId="152" fillId="67" borderId="0" xfId="0" applyNumberFormat="1" applyFont="1" applyFill="1" applyBorder="1" applyAlignment="1">
      <alignment horizontal="centerContinuous" vertical="center" wrapText="1"/>
    </xf>
    <xf numFmtId="0" fontId="152" fillId="67" borderId="0" xfId="0" applyNumberFormat="1" applyFont="1" applyFill="1" applyBorder="1" applyAlignment="1">
      <alignment horizontal="center" vertical="center" wrapText="1"/>
    </xf>
    <xf numFmtId="0" fontId="49" fillId="4" borderId="230" xfId="0" quotePrefix="1" applyFont="1" applyFill="1" applyBorder="1" applyAlignment="1" applyProtection="1">
      <alignment horizontal="left" vertical="center" indent="1"/>
    </xf>
    <xf numFmtId="0" fontId="49" fillId="4" borderId="101" xfId="0" quotePrefix="1" applyFont="1" applyFill="1" applyBorder="1" applyAlignment="1" applyProtection="1">
      <alignment horizontal="left" vertical="center" indent="1"/>
    </xf>
    <xf numFmtId="0" fontId="49" fillId="4" borderId="100" xfId="0" quotePrefix="1" applyFont="1" applyFill="1" applyBorder="1" applyAlignment="1" applyProtection="1">
      <alignment horizontal="left" vertical="center" indent="1"/>
    </xf>
    <xf numFmtId="0" fontId="6" fillId="3" borderId="0" xfId="0" applyFont="1" applyFill="1"/>
    <xf numFmtId="0" fontId="49" fillId="3" borderId="0" xfId="43" applyFont="1" applyFill="1" applyAlignment="1">
      <alignment vertical="center" wrapText="1"/>
    </xf>
    <xf numFmtId="0" fontId="49" fillId="78" borderId="247" xfId="44" applyFont="1" applyFill="1" applyBorder="1" applyAlignment="1">
      <alignment horizontal="left" vertical="center" indent="2"/>
    </xf>
    <xf numFmtId="0" fontId="49" fillId="3" borderId="0" xfId="47" applyFont="1" applyFill="1"/>
    <xf numFmtId="170" fontId="48" fillId="3" borderId="0" xfId="43" applyNumberFormat="1" applyFont="1" applyFill="1" applyAlignment="1">
      <alignment horizontal="center"/>
    </xf>
    <xf numFmtId="0" fontId="173" fillId="26" borderId="0" xfId="42" applyFont="1" applyBorder="1" applyProtection="1">
      <alignment vertical="center"/>
    </xf>
    <xf numFmtId="0" fontId="3" fillId="2" borderId="0" xfId="48" applyFont="1" applyFill="1" applyBorder="1" applyProtection="1">
      <protection locked="0"/>
    </xf>
    <xf numFmtId="0" fontId="3" fillId="2" borderId="0" xfId="48" applyFont="1" applyFill="1" applyBorder="1"/>
    <xf numFmtId="0" fontId="49" fillId="78" borderId="255" xfId="44" applyFont="1" applyFill="1" applyBorder="1" applyAlignment="1">
      <alignment vertical="center" wrapText="1"/>
    </xf>
    <xf numFmtId="0" fontId="49" fillId="78" borderId="256" xfId="44" applyFont="1" applyFill="1" applyBorder="1" applyAlignment="1">
      <alignment horizontal="left" vertical="center" indent="2"/>
    </xf>
    <xf numFmtId="168" fontId="62" fillId="4" borderId="256" xfId="46" applyFont="1" applyFill="1" applyBorder="1">
      <alignment horizontal="right" indent="2"/>
      <protection locked="0"/>
    </xf>
    <xf numFmtId="0" fontId="49" fillId="78" borderId="260" xfId="44" applyFont="1" applyFill="1" applyBorder="1" applyAlignment="1">
      <alignment vertical="center" wrapText="1"/>
    </xf>
    <xf numFmtId="0" fontId="49" fillId="78" borderId="261" xfId="44" applyFont="1" applyFill="1" applyBorder="1" applyAlignment="1">
      <alignment horizontal="left" vertical="center" indent="2"/>
    </xf>
    <xf numFmtId="168" fontId="62" fillId="4" borderId="261" xfId="46" applyFont="1" applyFill="1" applyBorder="1">
      <alignment horizontal="right" indent="2"/>
      <protection locked="0"/>
    </xf>
    <xf numFmtId="168" fontId="62" fillId="4" borderId="257" xfId="46" applyFont="1" applyFill="1" applyBorder="1">
      <alignment horizontal="right" indent="2"/>
      <protection locked="0"/>
    </xf>
    <xf numFmtId="168" fontId="62" fillId="4" borderId="262" xfId="46" applyFont="1" applyFill="1" applyBorder="1">
      <alignment horizontal="right" indent="2"/>
      <protection locked="0"/>
    </xf>
    <xf numFmtId="0" fontId="51" fillId="78" borderId="258" xfId="44" applyFont="1" applyFill="1" applyBorder="1" applyAlignment="1">
      <alignment vertical="center" wrapText="1"/>
    </xf>
    <xf numFmtId="0" fontId="49" fillId="78" borderId="258" xfId="44" applyFont="1" applyFill="1" applyBorder="1" applyAlignment="1">
      <alignment horizontal="left" vertical="center" wrapText="1" indent="1"/>
    </xf>
    <xf numFmtId="0" fontId="51" fillId="78" borderId="255" xfId="44" applyFont="1" applyFill="1" applyBorder="1" applyAlignment="1">
      <alignment vertical="center" wrapText="1"/>
    </xf>
    <xf numFmtId="0" fontId="49" fillId="78" borderId="260" xfId="44" applyFont="1" applyFill="1" applyBorder="1" applyAlignment="1">
      <alignment horizontal="left" vertical="center" wrapText="1" indent="1"/>
    </xf>
    <xf numFmtId="168" fontId="62" fillId="4" borderId="259" xfId="46" applyFont="1" applyFill="1" applyBorder="1">
      <alignment horizontal="right" indent="2"/>
      <protection locked="0"/>
    </xf>
    <xf numFmtId="168" fontId="62" fillId="7" borderId="256" xfId="0" applyNumberFormat="1" applyFont="1" applyFill="1" applyBorder="1"/>
    <xf numFmtId="168" fontId="62" fillId="7" borderId="257" xfId="0" applyNumberFormat="1" applyFont="1" applyFill="1" applyBorder="1"/>
    <xf numFmtId="168" fontId="62" fillId="7" borderId="247" xfId="0" applyNumberFormat="1" applyFont="1" applyFill="1" applyBorder="1"/>
    <xf numFmtId="168" fontId="62" fillId="7" borderId="259" xfId="0" applyNumberFormat="1" applyFont="1" applyFill="1" applyBorder="1"/>
    <xf numFmtId="0" fontId="152" fillId="67" borderId="52" xfId="0" applyNumberFormat="1" applyFont="1" applyFill="1" applyBorder="1" applyAlignment="1">
      <alignment horizontal="center" vertical="center" wrapText="1"/>
    </xf>
    <xf numFmtId="0" fontId="152" fillId="67" borderId="114" xfId="0" applyNumberFormat="1" applyFont="1" applyFill="1" applyBorder="1" applyAlignment="1">
      <alignment horizontal="center" vertical="center" wrapText="1"/>
    </xf>
    <xf numFmtId="165" fontId="156" fillId="67" borderId="114" xfId="35" applyNumberFormat="1" applyFont="1" applyFill="1" applyBorder="1" applyAlignment="1">
      <alignment horizontal="center" vertical="center" wrapText="1"/>
    </xf>
    <xf numFmtId="165" fontId="156" fillId="67" borderId="84" xfId="35" applyNumberFormat="1" applyFont="1" applyFill="1" applyBorder="1" applyAlignment="1">
      <alignment horizontal="center" vertical="center" wrapText="1"/>
    </xf>
    <xf numFmtId="0" fontId="156" fillId="3" borderId="0" xfId="0" applyFont="1" applyFill="1" applyAlignment="1">
      <alignment horizontal="left" vertical="center" indent="1"/>
    </xf>
    <xf numFmtId="0" fontId="62" fillId="3" borderId="255" xfId="0" applyFont="1" applyFill="1" applyBorder="1" applyAlignment="1">
      <alignment horizontal="left" vertical="center"/>
    </xf>
    <xf numFmtId="0" fontId="62" fillId="3" borderId="256" xfId="0" applyFont="1" applyFill="1" applyBorder="1" applyAlignment="1" applyProtection="1">
      <alignment horizontal="center"/>
    </xf>
    <xf numFmtId="168" fontId="49" fillId="4" borderId="256" xfId="5" applyFont="1" applyFill="1" applyBorder="1">
      <alignment horizontal="right" indent="2"/>
      <protection locked="0"/>
    </xf>
    <xf numFmtId="168" fontId="49" fillId="4" borderId="257" xfId="5" applyFont="1" applyFill="1" applyBorder="1">
      <alignment horizontal="right" indent="2"/>
      <protection locked="0"/>
    </xf>
    <xf numFmtId="0" fontId="62" fillId="3" borderId="258" xfId="0" applyFont="1" applyFill="1" applyBorder="1" applyAlignment="1">
      <alignment horizontal="left" vertical="center"/>
    </xf>
    <xf numFmtId="0" fontId="62" fillId="3" borderId="247" xfId="0" applyFont="1" applyFill="1" applyBorder="1" applyAlignment="1">
      <alignment horizontal="center" vertical="center"/>
    </xf>
    <xf numFmtId="168" fontId="49" fillId="4" borderId="247" xfId="5" applyFont="1" applyFill="1" applyBorder="1">
      <alignment horizontal="right" indent="2"/>
      <protection locked="0"/>
    </xf>
    <xf numFmtId="168" fontId="49" fillId="4" borderId="259" xfId="5" applyFont="1" applyFill="1" applyBorder="1">
      <alignment horizontal="right" indent="2"/>
      <protection locked="0"/>
    </xf>
    <xf numFmtId="0" fontId="49" fillId="3" borderId="258" xfId="0" applyFont="1" applyFill="1" applyBorder="1" applyAlignment="1" applyProtection="1">
      <alignment horizontal="left" vertical="top"/>
    </xf>
    <xf numFmtId="168" fontId="49" fillId="7" borderId="247" xfId="5" applyFont="1" applyFill="1" applyBorder="1">
      <alignment horizontal="right" indent="2"/>
      <protection locked="0"/>
    </xf>
    <xf numFmtId="168" fontId="49" fillId="7" borderId="259" xfId="5" applyFont="1" applyFill="1" applyBorder="1">
      <alignment horizontal="right" indent="2"/>
      <protection locked="0"/>
    </xf>
    <xf numFmtId="0" fontId="163" fillId="3" borderId="258" xfId="0" applyFont="1" applyFill="1" applyBorder="1" applyAlignment="1" applyProtection="1">
      <alignment horizontal="left" vertical="center" wrapText="1" indent="2"/>
    </xf>
    <xf numFmtId="0" fontId="163" fillId="3" borderId="258" xfId="0" applyFont="1" applyFill="1" applyBorder="1" applyAlignment="1" applyProtection="1">
      <alignment horizontal="left" vertical="top" indent="2"/>
    </xf>
    <xf numFmtId="0" fontId="163" fillId="3" borderId="258" xfId="0" applyFont="1" applyFill="1" applyBorder="1" applyAlignment="1" applyProtection="1">
      <alignment horizontal="left" indent="2"/>
    </xf>
    <xf numFmtId="0" fontId="62" fillId="3" borderId="247" xfId="0" applyFont="1" applyFill="1" applyBorder="1" applyAlignment="1" applyProtection="1">
      <alignment horizontal="center" vertical="center"/>
    </xf>
    <xf numFmtId="0" fontId="163" fillId="3" borderId="260" xfId="0" applyFont="1" applyFill="1" applyBorder="1" applyAlignment="1" applyProtection="1">
      <alignment horizontal="left" indent="2"/>
    </xf>
    <xf numFmtId="0" fontId="62" fillId="3" borderId="261" xfId="0" applyFont="1" applyFill="1" applyBorder="1" applyAlignment="1" applyProtection="1">
      <alignment horizontal="center" vertical="center"/>
    </xf>
    <xf numFmtId="168" fontId="49" fillId="4" borderId="261" xfId="5" applyFont="1" applyFill="1" applyBorder="1">
      <alignment horizontal="right" indent="2"/>
      <protection locked="0"/>
    </xf>
    <xf numFmtId="168" fontId="49" fillId="4" borderId="262" xfId="5" applyFont="1" applyFill="1" applyBorder="1">
      <alignment horizontal="right" indent="2"/>
      <protection locked="0"/>
    </xf>
    <xf numFmtId="0" fontId="3" fillId="2" borderId="49" xfId="4" applyFont="1" applyBorder="1">
      <alignment vertical="center"/>
      <protection locked="0"/>
    </xf>
    <xf numFmtId="0" fontId="3" fillId="2" borderId="65" xfId="4" applyFont="1" applyBorder="1">
      <alignment vertical="center"/>
      <protection locked="0"/>
    </xf>
    <xf numFmtId="0" fontId="106" fillId="3" borderId="0" xfId="0" applyFont="1" applyFill="1"/>
    <xf numFmtId="0" fontId="49" fillId="3" borderId="115" xfId="0" applyFont="1" applyFill="1" applyBorder="1" applyAlignment="1" applyProtection="1">
      <alignment horizontal="center" wrapText="1"/>
    </xf>
    <xf numFmtId="0" fontId="49" fillId="3" borderId="101" xfId="10" applyFont="1" applyFill="1" applyBorder="1">
      <alignment horizontal="left" vertical="center" indent="1"/>
    </xf>
    <xf numFmtId="0" fontId="49" fillId="3" borderId="100" xfId="10" applyFont="1" applyFill="1" applyBorder="1">
      <alignment horizontal="left" vertical="center" indent="1"/>
    </xf>
    <xf numFmtId="0" fontId="51" fillId="18" borderId="264" xfId="0" applyFont="1" applyFill="1" applyBorder="1" applyAlignment="1" applyProtection="1">
      <alignment horizontal="center" vertical="center"/>
    </xf>
    <xf numFmtId="0" fontId="51" fillId="18" borderId="276" xfId="0" applyFont="1" applyFill="1" applyBorder="1" applyAlignment="1" applyProtection="1">
      <alignment horizontal="center" vertical="center"/>
    </xf>
    <xf numFmtId="0" fontId="51" fillId="18" borderId="263" xfId="0" applyFont="1" applyFill="1" applyBorder="1" applyAlignment="1" applyProtection="1">
      <alignment horizontal="center" vertical="center"/>
    </xf>
    <xf numFmtId="0" fontId="51" fillId="18" borderId="277" xfId="0" applyFont="1" applyFill="1" applyBorder="1" applyAlignment="1" applyProtection="1">
      <alignment horizontal="center" vertical="center"/>
    </xf>
    <xf numFmtId="0" fontId="51" fillId="67" borderId="264" xfId="0" applyFont="1" applyFill="1" applyBorder="1" applyAlignment="1" applyProtection="1">
      <alignment horizontal="center" vertical="center"/>
    </xf>
    <xf numFmtId="0" fontId="51" fillId="67" borderId="276" xfId="0" applyFont="1" applyFill="1" applyBorder="1" applyAlignment="1" applyProtection="1">
      <alignment horizontal="center" vertical="center"/>
    </xf>
    <xf numFmtId="0" fontId="51" fillId="67" borderId="263" xfId="0" applyFont="1" applyFill="1" applyBorder="1" applyAlignment="1" applyProtection="1">
      <alignment horizontal="center" vertical="center"/>
    </xf>
    <xf numFmtId="168" fontId="49" fillId="24" borderId="243" xfId="11" applyFont="1" applyBorder="1">
      <alignment horizontal="right"/>
      <protection locked="0"/>
    </xf>
    <xf numFmtId="0" fontId="51" fillId="18" borderId="278" xfId="0" applyFont="1" applyFill="1" applyBorder="1" applyAlignment="1" applyProtection="1">
      <alignment horizontal="center" vertical="center"/>
    </xf>
    <xf numFmtId="168" fontId="49" fillId="24" borderId="20" xfId="11" applyFont="1" applyBorder="1">
      <alignment horizontal="right"/>
      <protection locked="0"/>
    </xf>
    <xf numFmtId="168" fontId="49" fillId="24" borderId="79" xfId="11" applyFont="1" applyBorder="1">
      <alignment horizontal="right"/>
      <protection locked="0"/>
    </xf>
    <xf numFmtId="168" fontId="49" fillId="24" borderId="121" xfId="11" applyFont="1" applyBorder="1">
      <alignment horizontal="right"/>
      <protection locked="0"/>
    </xf>
    <xf numFmtId="168" fontId="49" fillId="24" borderId="244" xfId="11" applyFont="1" applyBorder="1">
      <alignment horizontal="right"/>
      <protection locked="0"/>
    </xf>
    <xf numFmtId="168" fontId="49" fillId="24" borderId="101" xfId="11" applyFont="1" applyBorder="1">
      <alignment horizontal="right"/>
      <protection locked="0"/>
    </xf>
    <xf numFmtId="168" fontId="49" fillId="24" borderId="100" xfId="11" applyFont="1" applyBorder="1">
      <alignment horizontal="right"/>
      <protection locked="0"/>
    </xf>
    <xf numFmtId="168" fontId="62" fillId="4" borderId="243" xfId="5" applyFont="1" applyFill="1" applyBorder="1">
      <alignment horizontal="right" indent="2"/>
      <protection locked="0"/>
    </xf>
    <xf numFmtId="0" fontId="154" fillId="3" borderId="0" xfId="0" applyFont="1" applyFill="1" applyAlignment="1" applyProtection="1">
      <alignment horizontal="left" vertical="center" wrapText="1"/>
    </xf>
    <xf numFmtId="0" fontId="5" fillId="80" borderId="0" xfId="0" applyFont="1" applyFill="1"/>
    <xf numFmtId="0" fontId="0" fillId="80" borderId="0" xfId="0" applyFont="1" applyFill="1"/>
    <xf numFmtId="0" fontId="44" fillId="3" borderId="0" xfId="0" applyFont="1" applyFill="1" applyBorder="1" applyAlignment="1">
      <alignment vertical="center" wrapText="1"/>
    </xf>
    <xf numFmtId="0" fontId="51" fillId="3" borderId="0" xfId="0" applyFont="1" applyFill="1" applyBorder="1" applyAlignment="1">
      <alignment horizontal="center" vertical="top" wrapText="1"/>
    </xf>
    <xf numFmtId="0" fontId="161" fillId="0" borderId="256" xfId="0" applyFont="1" applyBorder="1" applyAlignment="1">
      <alignment horizontal="left" vertical="center" wrapText="1"/>
    </xf>
    <xf numFmtId="175" fontId="62" fillId="4" borderId="257" xfId="12" applyFont="1" applyFill="1" applyBorder="1">
      <alignment horizontal="right" indent="2"/>
      <protection locked="0"/>
    </xf>
    <xf numFmtId="0" fontId="161" fillId="0" borderId="247" xfId="0" applyFont="1" applyBorder="1" applyAlignment="1">
      <alignment horizontal="left" vertical="center" wrapText="1"/>
    </xf>
    <xf numFmtId="175" fontId="62" fillId="4" borderId="259" xfId="12" applyFont="1" applyFill="1" applyBorder="1">
      <alignment horizontal="right" indent="2"/>
      <protection locked="0"/>
    </xf>
    <xf numFmtId="176" fontId="62" fillId="4" borderId="259" xfId="12" applyNumberFormat="1" applyFont="1" applyFill="1" applyBorder="1">
      <alignment horizontal="right" indent="2"/>
      <protection locked="0"/>
    </xf>
    <xf numFmtId="177" fontId="62" fillId="4" borderId="259" xfId="12" applyNumberFormat="1" applyFont="1" applyFill="1" applyBorder="1">
      <alignment horizontal="right" indent="2"/>
      <protection locked="0"/>
    </xf>
    <xf numFmtId="0" fontId="161" fillId="0" borderId="261" xfId="0" applyFont="1" applyBorder="1" applyAlignment="1">
      <alignment horizontal="left" vertical="center" wrapText="1"/>
    </xf>
    <xf numFmtId="175" fontId="62" fillId="4" borderId="262" xfId="12" applyFont="1" applyFill="1" applyBorder="1">
      <alignment horizontal="right" indent="2"/>
      <protection locked="0"/>
    </xf>
    <xf numFmtId="0" fontId="161" fillId="30" borderId="0" xfId="0" applyFont="1" applyFill="1" applyBorder="1" applyAlignment="1" applyProtection="1">
      <alignment wrapText="1"/>
      <protection locked="0"/>
    </xf>
    <xf numFmtId="0" fontId="0" fillId="3" borderId="0" xfId="0" applyFont="1" applyFill="1" applyAlignment="1"/>
    <xf numFmtId="0" fontId="152" fillId="3" borderId="0" xfId="0" applyFont="1" applyFill="1" applyAlignment="1"/>
    <xf numFmtId="0" fontId="60" fillId="3" borderId="0" xfId="0" applyFont="1" applyFill="1" applyAlignment="1">
      <alignment horizontal="center" vertical="center"/>
    </xf>
    <xf numFmtId="0" fontId="60" fillId="3" borderId="0" xfId="0" applyFont="1" applyFill="1" applyAlignment="1">
      <alignment horizontal="left" vertical="center" indent="1"/>
    </xf>
    <xf numFmtId="0" fontId="152" fillId="3" borderId="0" xfId="0" applyFont="1" applyFill="1"/>
    <xf numFmtId="0" fontId="44" fillId="3" borderId="0" xfId="0" applyFont="1" applyFill="1" applyBorder="1" applyAlignment="1">
      <alignment horizontal="center"/>
    </xf>
    <xf numFmtId="0" fontId="49" fillId="3" borderId="0" xfId="7" applyFont="1" applyFill="1" applyBorder="1">
      <alignment vertical="center"/>
    </xf>
    <xf numFmtId="0" fontId="152" fillId="67" borderId="84" xfId="0" applyNumberFormat="1" applyFont="1" applyFill="1" applyBorder="1" applyAlignment="1">
      <alignment horizontal="center" vertical="center" wrapText="1"/>
    </xf>
    <xf numFmtId="0" fontId="39" fillId="3" borderId="0" xfId="0" applyFont="1" applyFill="1"/>
    <xf numFmtId="0" fontId="6" fillId="3" borderId="0" xfId="0" applyFont="1" applyFill="1" applyAlignment="1">
      <alignment horizontal="left" vertical="center" indent="1"/>
    </xf>
    <xf numFmtId="0" fontId="6" fillId="3" borderId="0" xfId="0" applyFont="1" applyFill="1" applyBorder="1"/>
    <xf numFmtId="0" fontId="49" fillId="3" borderId="255" xfId="38" applyFont="1" applyFill="1" applyBorder="1" applyAlignment="1">
      <alignment horizontal="left" vertical="center" indent="1"/>
    </xf>
    <xf numFmtId="0" fontId="49" fillId="3" borderId="258" xfId="10" applyFont="1" applyFill="1" applyBorder="1" applyAlignment="1">
      <alignment horizontal="left" vertical="center" indent="1"/>
    </xf>
    <xf numFmtId="0" fontId="49" fillId="3" borderId="260" xfId="10" applyFont="1" applyFill="1" applyBorder="1" applyAlignment="1">
      <alignment horizontal="left" vertical="center" indent="1"/>
    </xf>
    <xf numFmtId="0" fontId="49" fillId="78" borderId="0" xfId="0" applyFont="1" applyFill="1" applyBorder="1" applyAlignment="1">
      <alignment horizontal="center" vertical="center"/>
    </xf>
    <xf numFmtId="0" fontId="49" fillId="3" borderId="255" xfId="10" applyFont="1" applyFill="1" applyBorder="1" applyAlignment="1">
      <alignment horizontal="left" vertical="center"/>
    </xf>
    <xf numFmtId="0" fontId="49" fillId="3" borderId="258" xfId="10" applyFont="1" applyFill="1" applyBorder="1" applyAlignment="1">
      <alignment horizontal="left" vertical="center"/>
    </xf>
    <xf numFmtId="49" fontId="49" fillId="0" borderId="258" xfId="21" applyNumberFormat="1" applyFont="1" applyBorder="1" applyAlignment="1"/>
    <xf numFmtId="0" fontId="62" fillId="3" borderId="259" xfId="0" applyFont="1" applyFill="1" applyBorder="1"/>
    <xf numFmtId="0" fontId="49" fillId="3" borderId="258" xfId="38" applyFont="1" applyFill="1" applyBorder="1" applyAlignment="1">
      <alignment horizontal="left" vertical="center" indent="1"/>
    </xf>
    <xf numFmtId="49" fontId="49" fillId="4" borderId="257" xfId="9" applyFont="1" applyBorder="1" applyAlignment="1">
      <protection locked="0"/>
    </xf>
    <xf numFmtId="0" fontId="49" fillId="3" borderId="255" xfId="10" applyFont="1" applyFill="1" applyBorder="1" applyAlignment="1">
      <alignment vertical="center"/>
    </xf>
    <xf numFmtId="0" fontId="49" fillId="3" borderId="258" xfId="10" applyFont="1" applyFill="1" applyBorder="1" applyAlignment="1">
      <alignment horizontal="left" vertical="top" wrapText="1"/>
    </xf>
    <xf numFmtId="0" fontId="49" fillId="3" borderId="260" xfId="10" applyFont="1" applyFill="1" applyBorder="1" applyAlignment="1">
      <alignment horizontal="left" vertical="top"/>
    </xf>
    <xf numFmtId="168" fontId="49" fillId="47" borderId="262" xfId="11" applyFont="1" applyFill="1" applyBorder="1">
      <alignment horizontal="right"/>
      <protection locked="0"/>
    </xf>
    <xf numFmtId="0" fontId="49" fillId="3" borderId="255" xfId="10" applyFont="1" applyFill="1" applyBorder="1">
      <alignment horizontal="left" vertical="center" indent="1"/>
    </xf>
    <xf numFmtId="0" fontId="6" fillId="3" borderId="0" xfId="0" applyFont="1" applyFill="1" applyAlignment="1">
      <alignment horizontal="center" vertical="center"/>
    </xf>
    <xf numFmtId="0" fontId="105" fillId="3" borderId="0" xfId="10" applyFont="1" applyFill="1" applyBorder="1" applyAlignment="1">
      <alignment horizontal="left" vertical="center" indent="3"/>
    </xf>
    <xf numFmtId="0" fontId="40" fillId="78" borderId="0" xfId="0" applyFont="1" applyFill="1" applyBorder="1" applyAlignment="1">
      <alignment horizontal="center" vertical="center"/>
    </xf>
    <xf numFmtId="0" fontId="49" fillId="0" borderId="240" xfId="10" applyFont="1" applyBorder="1">
      <alignment horizontal="left" vertical="center" indent="1"/>
    </xf>
    <xf numFmtId="0" fontId="49" fillId="0" borderId="242" xfId="10" applyFont="1" applyBorder="1">
      <alignment horizontal="left" vertical="center" indent="1"/>
    </xf>
    <xf numFmtId="0" fontId="49" fillId="0" borderId="52" xfId="10" applyFont="1" applyBorder="1">
      <alignment horizontal="left" vertical="center" indent="1"/>
    </xf>
    <xf numFmtId="168" fontId="49" fillId="24" borderId="231" xfId="11" applyFont="1" applyBorder="1">
      <alignment horizontal="right"/>
      <protection locked="0"/>
    </xf>
    <xf numFmtId="0" fontId="152" fillId="67" borderId="0" xfId="0" applyNumberFormat="1" applyFont="1" applyFill="1" applyAlignment="1">
      <alignment horizontal="center" vertical="center" wrapText="1"/>
    </xf>
    <xf numFmtId="0" fontId="93" fillId="63" borderId="226" xfId="0" applyFont="1" applyFill="1" applyBorder="1" applyAlignment="1">
      <alignment horizontal="left" vertical="center" indent="1"/>
    </xf>
    <xf numFmtId="0" fontId="93" fillId="40" borderId="226" xfId="0" applyFont="1" applyFill="1" applyBorder="1" applyAlignment="1">
      <alignment horizontal="left" vertical="center" indent="1"/>
    </xf>
    <xf numFmtId="0" fontId="93" fillId="41" borderId="226" xfId="0" applyFont="1" applyFill="1" applyBorder="1" applyAlignment="1">
      <alignment horizontal="left" vertical="center" indent="1"/>
    </xf>
    <xf numFmtId="165" fontId="3" fillId="2" borderId="0" xfId="49" applyNumberFormat="1" applyFont="1" applyFill="1" applyAlignment="1">
      <alignment vertical="center"/>
    </xf>
    <xf numFmtId="0" fontId="6" fillId="2" borderId="0" xfId="41" applyFont="1" applyFill="1" applyAlignment="1">
      <alignment vertical="center" wrapText="1"/>
    </xf>
    <xf numFmtId="0" fontId="62" fillId="3" borderId="0" xfId="0" applyFont="1" applyFill="1" applyAlignment="1"/>
    <xf numFmtId="0" fontId="166" fillId="3" borderId="46" xfId="0" applyFont="1" applyFill="1" applyBorder="1" applyAlignment="1">
      <alignment horizontal="right"/>
    </xf>
    <xf numFmtId="0" fontId="49" fillId="78" borderId="46" xfId="0" applyFont="1" applyFill="1" applyBorder="1" applyAlignment="1">
      <alignment horizontal="center" vertical="center"/>
    </xf>
    <xf numFmtId="49" fontId="175" fillId="3" borderId="0" xfId="21" applyFont="1" applyFill="1" applyBorder="1" applyAlignment="1">
      <alignment horizontal="right"/>
    </xf>
    <xf numFmtId="0" fontId="49" fillId="3" borderId="0" xfId="7" applyFont="1" applyFill="1">
      <alignment vertical="center"/>
    </xf>
    <xf numFmtId="0" fontId="62" fillId="3" borderId="0" xfId="0" applyFont="1" applyFill="1" applyAlignment="1">
      <alignment horizontal="left"/>
    </xf>
    <xf numFmtId="0" fontId="44" fillId="3" borderId="0" xfId="0" applyNumberFormat="1" applyFont="1" applyFill="1" applyAlignment="1"/>
    <xf numFmtId="0" fontId="49" fillId="4" borderId="255" xfId="10" applyFont="1" applyFill="1" applyBorder="1">
      <alignment horizontal="left" vertical="center" indent="1"/>
    </xf>
    <xf numFmtId="0" fontId="49" fillId="4" borderId="258" xfId="10" applyFont="1" applyFill="1" applyBorder="1">
      <alignment horizontal="left" vertical="center" indent="1"/>
    </xf>
    <xf numFmtId="0" fontId="49" fillId="4" borderId="260" xfId="10" applyFont="1" applyFill="1" applyBorder="1">
      <alignment horizontal="left" vertical="center" indent="1"/>
    </xf>
    <xf numFmtId="0" fontId="148" fillId="78" borderId="0" xfId="0" applyFont="1" applyFill="1"/>
    <xf numFmtId="0" fontId="148" fillId="78" borderId="0" xfId="13" applyFont="1" applyFill="1" applyAlignment="1"/>
    <xf numFmtId="0" fontId="62" fillId="3" borderId="0" xfId="7" applyFont="1" applyFill="1">
      <alignment vertical="center"/>
    </xf>
    <xf numFmtId="0" fontId="49" fillId="0" borderId="245" xfId="10" applyFont="1" applyBorder="1">
      <alignment horizontal="left" vertical="center" indent="1"/>
    </xf>
    <xf numFmtId="0" fontId="49" fillId="0" borderId="23" xfId="10" applyFont="1" applyBorder="1">
      <alignment horizontal="left" vertical="center" indent="1"/>
    </xf>
    <xf numFmtId="168" fontId="49" fillId="24" borderId="246" xfId="11" applyFont="1" applyBorder="1">
      <alignment horizontal="right"/>
      <protection locked="0"/>
    </xf>
    <xf numFmtId="0" fontId="49" fillId="0" borderId="241" xfId="10" applyFont="1" applyBorder="1">
      <alignment horizontal="left" vertical="center" indent="1"/>
    </xf>
    <xf numFmtId="168" fontId="49" fillId="47" borderId="71" xfId="11" applyFont="1" applyFill="1" applyBorder="1">
      <alignment horizontal="right"/>
      <protection locked="0"/>
    </xf>
    <xf numFmtId="0" fontId="163" fillId="0" borderId="241" xfId="10" applyFont="1" applyBorder="1" applyAlignment="1">
      <alignment horizontal="left" vertical="center" indent="3"/>
    </xf>
    <xf numFmtId="0" fontId="49" fillId="0" borderId="240" xfId="10" applyFont="1" applyBorder="1" applyAlignment="1">
      <alignment horizontal="left" vertical="center" indent="1"/>
    </xf>
    <xf numFmtId="0" fontId="49" fillId="0" borderId="241" xfId="10" applyFont="1" applyBorder="1" applyAlignment="1">
      <alignment horizontal="left" vertical="center" indent="1"/>
    </xf>
    <xf numFmtId="0" fontId="49" fillId="28" borderId="114" xfId="0" applyFont="1" applyFill="1" applyBorder="1" applyAlignment="1">
      <alignment horizontal="center" vertical="center"/>
    </xf>
    <xf numFmtId="168" fontId="49" fillId="47" borderId="115" xfId="11" applyFont="1" applyFill="1" applyBorder="1">
      <alignment horizontal="right"/>
      <protection locked="0"/>
    </xf>
    <xf numFmtId="168" fontId="49" fillId="47" borderId="225" xfId="11" applyFont="1" applyFill="1" applyBorder="1">
      <alignment horizontal="right"/>
      <protection locked="0"/>
    </xf>
    <xf numFmtId="0" fontId="163" fillId="3" borderId="0" xfId="10" applyFont="1" applyFill="1" applyBorder="1" applyAlignment="1">
      <alignment horizontal="left" vertical="center" indent="3"/>
    </xf>
    <xf numFmtId="168" fontId="49" fillId="47" borderId="259" xfId="11" applyFont="1" applyFill="1" applyBorder="1">
      <alignment horizontal="right"/>
      <protection locked="0"/>
    </xf>
    <xf numFmtId="0" fontId="163" fillId="0" borderId="258" xfId="10" applyFont="1" applyBorder="1" applyAlignment="1">
      <alignment horizontal="left" vertical="center" indent="3"/>
    </xf>
    <xf numFmtId="169" fontId="159" fillId="3" borderId="0" xfId="25" applyNumberFormat="1" applyFont="1" applyFill="1" applyBorder="1" applyAlignment="1">
      <alignment horizontal="right" vertical="center"/>
      <protection locked="0"/>
    </xf>
    <xf numFmtId="169" fontId="160" fillId="7" borderId="0" xfId="25" applyFont="1" applyFill="1" applyBorder="1">
      <alignment horizontal="right" vertical="center"/>
      <protection locked="0"/>
    </xf>
    <xf numFmtId="0" fontId="49" fillId="3" borderId="0" xfId="10" applyFont="1" applyFill="1" applyBorder="1">
      <alignment horizontal="left" vertical="center" indent="1"/>
    </xf>
    <xf numFmtId="49" fontId="51" fillId="3" borderId="63" xfId="21" applyFont="1" applyFill="1" applyBorder="1"/>
    <xf numFmtId="0" fontId="44" fillId="3" borderId="63" xfId="0" applyFont="1" applyFill="1" applyBorder="1"/>
    <xf numFmtId="49" fontId="51" fillId="3" borderId="0" xfId="21" applyNumberFormat="1" applyFont="1" applyFill="1" applyBorder="1" applyAlignment="1"/>
    <xf numFmtId="169" fontId="160" fillId="7" borderId="84" xfId="25" applyFont="1" applyFill="1" applyBorder="1">
      <alignment horizontal="right" vertical="center"/>
      <protection locked="0"/>
    </xf>
    <xf numFmtId="0" fontId="62" fillId="3" borderId="0" xfId="0" applyFont="1" applyFill="1" applyAlignment="1">
      <alignment horizontal="right" wrapText="1"/>
    </xf>
    <xf numFmtId="0" fontId="51" fillId="3" borderId="0" xfId="7" applyNumberFormat="1" applyFont="1" applyFill="1" applyAlignment="1">
      <alignment vertical="center"/>
    </xf>
    <xf numFmtId="49" fontId="51" fillId="0" borderId="230" xfId="21" applyFont="1" applyBorder="1" applyProtection="1"/>
    <xf numFmtId="168" fontId="49" fillId="7" borderId="115" xfId="15" applyFont="1" applyFill="1" applyBorder="1">
      <alignment horizontal="right"/>
      <protection locked="0"/>
    </xf>
    <xf numFmtId="0" fontId="44" fillId="0" borderId="101" xfId="0" applyFont="1" applyBorder="1" applyAlignment="1" applyProtection="1">
      <alignment horizontal="left" vertical="center" indent="1"/>
    </xf>
    <xf numFmtId="170" fontId="62" fillId="0" borderId="71" xfId="0" applyNumberFormat="1" applyFont="1" applyBorder="1" applyProtection="1"/>
    <xf numFmtId="0" fontId="62" fillId="0" borderId="101" xfId="0" applyFont="1" applyBorder="1" applyAlignment="1" applyProtection="1">
      <alignment horizontal="left" vertical="center" indent="2"/>
    </xf>
    <xf numFmtId="0" fontId="44" fillId="0" borderId="100" xfId="0" applyFont="1" applyBorder="1" applyAlignment="1" applyProtection="1">
      <alignment vertical="center"/>
    </xf>
    <xf numFmtId="168" fontId="49" fillId="7" borderId="225" xfId="15" applyFont="1" applyFill="1" applyBorder="1">
      <alignment horizontal="right"/>
      <protection locked="0"/>
    </xf>
    <xf numFmtId="168" fontId="49" fillId="4" borderId="115" xfId="15" applyFont="1" applyBorder="1">
      <alignment horizontal="right"/>
      <protection locked="0"/>
    </xf>
    <xf numFmtId="168" fontId="49" fillId="4" borderId="71" xfId="15" applyFont="1" applyBorder="1">
      <alignment horizontal="right"/>
      <protection locked="0"/>
    </xf>
    <xf numFmtId="168" fontId="49" fillId="4" borderId="225" xfId="15" applyFont="1" applyBorder="1">
      <alignment horizontal="right"/>
      <protection locked="0"/>
    </xf>
    <xf numFmtId="0" fontId="62" fillId="3" borderId="0" xfId="0" applyFont="1" applyFill="1" applyBorder="1" applyProtection="1"/>
    <xf numFmtId="0" fontId="176" fillId="3" borderId="0" xfId="0" applyFont="1" applyFill="1" applyAlignment="1" applyProtection="1">
      <alignment horizontal="right" indent="1"/>
    </xf>
    <xf numFmtId="175" fontId="49" fillId="4" borderId="115" xfId="17" applyFont="1" applyBorder="1">
      <alignment horizontal="right"/>
      <protection locked="0"/>
    </xf>
    <xf numFmtId="175" fontId="49" fillId="4" borderId="71" xfId="17" applyFont="1" applyBorder="1">
      <alignment horizontal="right"/>
      <protection locked="0"/>
    </xf>
    <xf numFmtId="175" fontId="49" fillId="4" borderId="225" xfId="17" applyFont="1" applyBorder="1">
      <alignment horizontal="right"/>
      <protection locked="0"/>
    </xf>
    <xf numFmtId="0" fontId="62" fillId="3" borderId="230" xfId="0" applyFont="1" applyFill="1" applyBorder="1" applyAlignment="1" applyProtection="1">
      <alignment horizontal="left" vertical="center" wrapText="1" indent="1"/>
    </xf>
    <xf numFmtId="0" fontId="62" fillId="3" borderId="101" xfId="0" applyFont="1" applyFill="1" applyBorder="1" applyAlignment="1" applyProtection="1">
      <alignment horizontal="left" vertical="center" wrapText="1" indent="2"/>
    </xf>
    <xf numFmtId="0" fontId="62" fillId="3" borderId="100" xfId="0" applyFont="1" applyFill="1" applyBorder="1" applyAlignment="1" applyProtection="1">
      <alignment horizontal="left" vertical="center" wrapText="1" indent="1"/>
    </xf>
    <xf numFmtId="0" fontId="116" fillId="3" borderId="0" xfId="0" applyFont="1" applyFill="1"/>
    <xf numFmtId="169" fontId="160" fillId="7" borderId="225" xfId="25" applyFont="1" applyFill="1" applyBorder="1">
      <alignment horizontal="right" vertical="center"/>
      <protection locked="0"/>
    </xf>
    <xf numFmtId="49" fontId="164" fillId="3" borderId="0" xfId="22" applyFont="1" applyFill="1">
      <alignment vertical="center"/>
    </xf>
    <xf numFmtId="173" fontId="49" fillId="4" borderId="115" xfId="18" applyFont="1" applyBorder="1">
      <alignment horizontal="right"/>
      <protection locked="0"/>
    </xf>
    <xf numFmtId="173" fontId="49" fillId="4" borderId="71" xfId="18" applyFont="1" applyBorder="1">
      <alignment horizontal="right"/>
      <protection locked="0"/>
    </xf>
    <xf numFmtId="173" fontId="49" fillId="4" borderId="225" xfId="18" applyFont="1" applyBorder="1">
      <alignment horizontal="right"/>
      <protection locked="0"/>
    </xf>
    <xf numFmtId="0" fontId="165" fillId="7" borderId="0" xfId="0" applyFont="1" applyFill="1" applyBorder="1" applyAlignment="1">
      <alignment horizontal="left" vertical="center"/>
    </xf>
    <xf numFmtId="0" fontId="165" fillId="3" borderId="0" xfId="0" applyFont="1" applyFill="1" applyBorder="1" applyAlignment="1">
      <alignment horizontal="left" vertical="center"/>
    </xf>
    <xf numFmtId="0" fontId="0" fillId="3" borderId="0" xfId="0" applyFont="1" applyFill="1" applyBorder="1" applyAlignment="1" applyProtection="1">
      <alignment vertical="center"/>
    </xf>
    <xf numFmtId="0" fontId="145" fillId="3" borderId="0" xfId="0" applyFont="1" applyFill="1" applyBorder="1" applyAlignment="1" applyProtection="1">
      <alignment horizontal="right" vertical="center" wrapText="1" indent="1"/>
    </xf>
    <xf numFmtId="0" fontId="49" fillId="0" borderId="228" xfId="0" applyFont="1" applyBorder="1" applyAlignment="1" applyProtection="1">
      <alignment horizontal="center" wrapText="1"/>
    </xf>
    <xf numFmtId="0" fontId="49" fillId="0" borderId="73" xfId="0" applyFont="1" applyBorder="1" applyAlignment="1" applyProtection="1">
      <alignment horizontal="center" wrapText="1"/>
    </xf>
    <xf numFmtId="0" fontId="49" fillId="0" borderId="230" xfId="10" applyFont="1" applyBorder="1" applyAlignment="1">
      <alignment horizontal="left" vertical="center" indent="2"/>
    </xf>
    <xf numFmtId="0" fontId="49" fillId="0" borderId="101" xfId="10" applyFont="1" applyBorder="1" applyAlignment="1">
      <alignment horizontal="left" vertical="center" indent="2"/>
    </xf>
    <xf numFmtId="0" fontId="49" fillId="0" borderId="100" xfId="10" applyFont="1" applyBorder="1" applyAlignment="1">
      <alignment horizontal="left" vertical="center" indent="2"/>
    </xf>
    <xf numFmtId="0" fontId="49" fillId="0" borderId="120" xfId="0" applyFont="1" applyBorder="1" applyAlignment="1" applyProtection="1">
      <alignment horizontal="center" wrapText="1"/>
    </xf>
    <xf numFmtId="0" fontId="177" fillId="3" borderId="0" xfId="0" applyFont="1" applyFill="1" applyAlignment="1" applyProtection="1">
      <alignment horizontal="right" indent="1"/>
    </xf>
    <xf numFmtId="0" fontId="62" fillId="0" borderId="256" xfId="0" applyFont="1" applyBorder="1" applyAlignment="1" applyProtection="1">
      <alignment horizontal="center" vertical="center" wrapText="1"/>
    </xf>
    <xf numFmtId="173" fontId="49" fillId="4" borderId="257" xfId="18" applyFont="1" applyBorder="1">
      <alignment horizontal="right"/>
      <protection locked="0"/>
    </xf>
    <xf numFmtId="0" fontId="62" fillId="0" borderId="247" xfId="0" applyFont="1" applyBorder="1" applyAlignment="1" applyProtection="1">
      <alignment horizontal="center" vertical="center" wrapText="1"/>
    </xf>
    <xf numFmtId="173" fontId="49" fillId="4" borderId="259" xfId="18" applyFont="1" applyBorder="1">
      <alignment horizontal="right"/>
      <protection locked="0"/>
    </xf>
    <xf numFmtId="0" fontId="62" fillId="0" borderId="261" xfId="0" applyFont="1" applyBorder="1" applyAlignment="1" applyProtection="1">
      <alignment horizontal="center" vertical="center" wrapText="1"/>
    </xf>
    <xf numFmtId="173" fontId="49" fillId="4" borderId="262" xfId="18" applyFont="1" applyBorder="1">
      <alignment horizontal="right"/>
      <protection locked="0"/>
    </xf>
    <xf numFmtId="170" fontId="49" fillId="4" borderId="226" xfId="0" applyNumberFormat="1" applyFont="1" applyFill="1" applyBorder="1" applyAlignment="1">
      <alignment horizontal="center"/>
    </xf>
    <xf numFmtId="0" fontId="15" fillId="40" borderId="226" xfId="0" applyFont="1" applyFill="1" applyBorder="1" applyAlignment="1">
      <alignment vertical="center"/>
    </xf>
    <xf numFmtId="0" fontId="15" fillId="64" borderId="226" xfId="0" applyFont="1" applyFill="1" applyBorder="1" applyAlignment="1">
      <alignment vertical="center"/>
    </xf>
    <xf numFmtId="0" fontId="4" fillId="3" borderId="0" xfId="0" applyFont="1" applyFill="1"/>
    <xf numFmtId="168" fontId="49" fillId="24" borderId="73" xfId="11" applyFont="1" applyBorder="1" applyAlignment="1">
      <alignment horizontal="left"/>
      <protection locked="0"/>
    </xf>
    <xf numFmtId="168" fontId="49" fillId="24" borderId="230" xfId="11" applyFont="1" applyBorder="1" applyAlignment="1">
      <alignment horizontal="left"/>
      <protection locked="0"/>
    </xf>
    <xf numFmtId="168" fontId="49" fillId="24" borderId="228" xfId="11" applyFont="1" applyBorder="1" applyAlignment="1">
      <alignment horizontal="left"/>
      <protection locked="0"/>
    </xf>
    <xf numFmtId="168" fontId="49" fillId="24" borderId="101" xfId="11" applyFont="1" applyBorder="1" applyAlignment="1">
      <alignment horizontal="left"/>
      <protection locked="0"/>
    </xf>
    <xf numFmtId="168" fontId="49" fillId="24" borderId="100" xfId="11" applyFont="1" applyBorder="1" applyAlignment="1">
      <alignment horizontal="left"/>
      <protection locked="0"/>
    </xf>
    <xf numFmtId="168" fontId="49" fillId="24" borderId="120" xfId="11" applyFont="1" applyBorder="1" applyAlignment="1">
      <alignment horizontal="left"/>
      <protection locked="0"/>
    </xf>
    <xf numFmtId="0" fontId="152" fillId="70" borderId="52" xfId="26" applyFont="1" applyBorder="1">
      <alignment horizontal="center" vertical="center" wrapText="1"/>
    </xf>
    <xf numFmtId="0" fontId="152" fillId="70" borderId="114" xfId="26" applyFont="1" applyBorder="1">
      <alignment horizontal="center" vertical="center" wrapText="1"/>
    </xf>
    <xf numFmtId="0" fontId="152" fillId="70" borderId="84" xfId="26" applyFont="1" applyBorder="1">
      <alignment horizontal="center" vertical="center" wrapText="1"/>
    </xf>
    <xf numFmtId="0" fontId="0" fillId="3" borderId="0" xfId="0" applyFont="1" applyFill="1" applyAlignment="1" applyProtection="1">
      <alignment horizontal="right" wrapText="1" indent="1"/>
    </xf>
    <xf numFmtId="0" fontId="3" fillId="2" borderId="0" xfId="39" applyFont="1">
      <alignment vertical="center"/>
      <protection locked="0"/>
    </xf>
    <xf numFmtId="0" fontId="118" fillId="3" borderId="0" xfId="0" applyFont="1" applyFill="1" applyAlignment="1" applyProtection="1">
      <alignment horizontal="left" vertical="center" wrapText="1"/>
    </xf>
    <xf numFmtId="0" fontId="59" fillId="3" borderId="0" xfId="0" applyFont="1" applyFill="1" applyAlignment="1" applyProtection="1">
      <alignment horizontal="left" vertical="center" wrapText="1"/>
    </xf>
    <xf numFmtId="169" fontId="161" fillId="68" borderId="71" xfId="6" applyFont="1" applyFill="1" applyBorder="1">
      <alignment horizontal="right" vertical="center"/>
      <protection locked="0"/>
    </xf>
    <xf numFmtId="0" fontId="49" fillId="4" borderId="101" xfId="38" applyFont="1" applyFill="1" applyBorder="1" applyAlignment="1">
      <alignment horizontal="left" vertical="center" wrapText="1" indent="2"/>
    </xf>
    <xf numFmtId="49" fontId="44" fillId="4" borderId="0" xfId="16" applyFont="1" applyFill="1" applyBorder="1" applyAlignment="1">
      <protection locked="0"/>
    </xf>
    <xf numFmtId="0" fontId="62" fillId="0" borderId="101" xfId="0" applyFont="1" applyBorder="1" applyAlignment="1" applyProtection="1">
      <alignment horizontal="left" vertical="center" indent="3"/>
    </xf>
    <xf numFmtId="168" fontId="49" fillId="76" borderId="115" xfId="15" applyFont="1" applyFill="1" applyBorder="1">
      <alignment horizontal="right"/>
      <protection locked="0"/>
    </xf>
    <xf numFmtId="168" fontId="49" fillId="76" borderId="71" xfId="15" applyFont="1" applyFill="1" applyBorder="1">
      <alignment horizontal="right"/>
      <protection locked="0"/>
    </xf>
    <xf numFmtId="168" fontId="49" fillId="76" borderId="225" xfId="15" applyFont="1" applyFill="1" applyBorder="1">
      <alignment horizontal="right"/>
      <protection locked="0"/>
    </xf>
    <xf numFmtId="49" fontId="51" fillId="3" borderId="0" xfId="21" applyFont="1" applyFill="1" applyBorder="1" applyProtection="1">
      <protection locked="0"/>
    </xf>
    <xf numFmtId="49" fontId="51" fillId="3" borderId="230" xfId="21" applyFont="1" applyFill="1" applyBorder="1" applyProtection="1"/>
    <xf numFmtId="0" fontId="62" fillId="3" borderId="228" xfId="0" applyFont="1" applyFill="1" applyBorder="1" applyAlignment="1" applyProtection="1">
      <alignment horizontal="center" vertical="center"/>
    </xf>
    <xf numFmtId="0" fontId="62" fillId="3" borderId="101" xfId="0" applyFont="1" applyFill="1" applyBorder="1" applyAlignment="1" applyProtection="1">
      <alignment horizontal="left" vertical="center" indent="1"/>
    </xf>
    <xf numFmtId="0" fontId="44" fillId="3" borderId="73" xfId="0" applyFont="1" applyFill="1" applyBorder="1" applyAlignment="1" applyProtection="1">
      <alignment horizontal="center" vertical="center"/>
    </xf>
    <xf numFmtId="0" fontId="62" fillId="3" borderId="101" xfId="0" applyFont="1" applyFill="1" applyBorder="1" applyAlignment="1" applyProtection="1">
      <alignment horizontal="left" vertical="center" indent="3"/>
    </xf>
    <xf numFmtId="0" fontId="62" fillId="3" borderId="73" xfId="0" applyFont="1" applyFill="1" applyBorder="1" applyAlignment="1" applyProtection="1">
      <alignment horizontal="center" vertical="center"/>
    </xf>
    <xf numFmtId="0" fontId="44" fillId="3" borderId="100" xfId="0" applyFont="1" applyFill="1" applyBorder="1" applyAlignment="1" applyProtection="1">
      <alignment vertical="center"/>
    </xf>
    <xf numFmtId="0" fontId="62" fillId="3" borderId="120" xfId="0" applyFont="1" applyFill="1" applyBorder="1" applyAlignment="1" applyProtection="1">
      <alignment horizontal="center" vertical="center"/>
    </xf>
    <xf numFmtId="49" fontId="44" fillId="3" borderId="0" xfId="16" applyFont="1" applyFill="1" applyBorder="1" applyAlignment="1">
      <alignment vertical="top"/>
      <protection locked="0"/>
    </xf>
    <xf numFmtId="0" fontId="3" fillId="2" borderId="0" xfId="39" applyFont="1" applyBorder="1" applyProtection="1">
      <alignment vertical="center"/>
    </xf>
    <xf numFmtId="169" fontId="160" fillId="76" borderId="225" xfId="25" applyFont="1" applyFill="1" applyBorder="1">
      <alignment horizontal="right" vertical="center"/>
      <protection locked="0"/>
    </xf>
    <xf numFmtId="49" fontId="114" fillId="3" borderId="0" xfId="22" applyFont="1" applyFill="1">
      <alignment vertical="center"/>
    </xf>
    <xf numFmtId="171" fontId="55" fillId="3" borderId="0" xfId="0" quotePrefix="1" applyNumberFormat="1" applyFont="1" applyFill="1"/>
    <xf numFmtId="0" fontId="121" fillId="3" borderId="0" xfId="0" applyFont="1" applyFill="1"/>
    <xf numFmtId="0" fontId="3" fillId="2" borderId="0" xfId="39" applyFont="1" applyBorder="1">
      <alignment vertical="center"/>
      <protection locked="0"/>
    </xf>
    <xf numFmtId="168" fontId="49" fillId="4" borderId="73" xfId="15" applyFont="1" applyBorder="1">
      <alignment horizontal="right"/>
      <protection locked="0"/>
    </xf>
    <xf numFmtId="168" fontId="49" fillId="4" borderId="228" xfId="15" applyFont="1" applyBorder="1">
      <alignment horizontal="right"/>
      <protection locked="0"/>
    </xf>
    <xf numFmtId="0" fontId="62" fillId="3" borderId="228" xfId="0" applyFont="1" applyFill="1" applyBorder="1" applyAlignment="1" applyProtection="1">
      <alignment horizontal="center" vertical="center" wrapText="1"/>
    </xf>
    <xf numFmtId="0" fontId="62" fillId="3" borderId="73" xfId="0" applyFont="1" applyFill="1" applyBorder="1" applyAlignment="1" applyProtection="1">
      <alignment horizontal="center" vertical="center" wrapText="1"/>
    </xf>
    <xf numFmtId="0" fontId="62" fillId="3" borderId="120" xfId="0" applyFont="1" applyFill="1" applyBorder="1" applyAlignment="1" applyProtection="1">
      <alignment horizontal="center" vertical="center" wrapText="1"/>
    </xf>
    <xf numFmtId="0" fontId="176" fillId="3" borderId="0" xfId="0" applyFont="1" applyFill="1"/>
    <xf numFmtId="0" fontId="49" fillId="3" borderId="230" xfId="38" applyFont="1" applyFill="1" applyBorder="1">
      <alignment horizontal="left" vertical="center" wrapText="1" indent="1"/>
    </xf>
    <xf numFmtId="0" fontId="49" fillId="3" borderId="101" xfId="38" applyFont="1" applyFill="1" applyBorder="1">
      <alignment horizontal="left" vertical="center" wrapText="1" indent="1"/>
    </xf>
    <xf numFmtId="0" fontId="49" fillId="3" borderId="100" xfId="38" applyFont="1" applyFill="1" applyBorder="1">
      <alignment horizontal="left" vertical="center" wrapText="1" indent="1"/>
    </xf>
    <xf numFmtId="0" fontId="55" fillId="2" borderId="0" xfId="0" applyFont="1" applyFill="1" applyBorder="1"/>
    <xf numFmtId="0" fontId="49" fillId="3" borderId="0" xfId="38" applyFont="1" applyFill="1" applyBorder="1">
      <alignment horizontal="left" vertical="center" wrapText="1" indent="1"/>
    </xf>
    <xf numFmtId="0" fontId="62" fillId="3" borderId="0" xfId="0" applyFont="1" applyFill="1" applyBorder="1" applyAlignment="1" applyProtection="1">
      <alignment horizontal="center" vertical="center" wrapText="1"/>
    </xf>
    <xf numFmtId="0" fontId="150" fillId="3" borderId="0" xfId="0" applyFont="1" applyFill="1" applyAlignment="1" applyProtection="1">
      <alignment vertical="center" wrapText="1"/>
    </xf>
    <xf numFmtId="0" fontId="62" fillId="3" borderId="0" xfId="0" applyFont="1" applyFill="1" applyAlignment="1" applyProtection="1">
      <alignment horizontal="center" vertical="center" wrapText="1"/>
    </xf>
    <xf numFmtId="173" fontId="49" fillId="76" borderId="71" xfId="18" applyFont="1" applyFill="1" applyBorder="1">
      <alignment horizontal="right"/>
      <protection locked="0"/>
    </xf>
    <xf numFmtId="0" fontId="22" fillId="3" borderId="0" xfId="10" applyFont="1" applyFill="1" applyBorder="1">
      <alignment horizontal="left" vertical="center" indent="1"/>
    </xf>
    <xf numFmtId="168" fontId="49" fillId="4" borderId="120" xfId="15" applyFont="1" applyBorder="1">
      <alignment horizontal="right"/>
      <protection locked="0"/>
    </xf>
    <xf numFmtId="0" fontId="46" fillId="2" borderId="0" xfId="39" applyFont="1" applyBorder="1" applyProtection="1">
      <alignment vertical="center"/>
    </xf>
    <xf numFmtId="0" fontId="95" fillId="7" borderId="0" xfId="0" applyFont="1" applyFill="1" applyBorder="1" applyAlignment="1">
      <alignment horizontal="left" vertical="center"/>
    </xf>
    <xf numFmtId="49" fontId="51" fillId="3" borderId="0" xfId="36" applyFont="1" applyFill="1" applyBorder="1">
      <alignment horizontal="center" vertical="center" wrapText="1"/>
    </xf>
    <xf numFmtId="0" fontId="177" fillId="3" borderId="0" xfId="0" applyFont="1" applyFill="1" applyAlignment="1" applyProtection="1">
      <alignment horizontal="right" vertical="center" wrapText="1" indent="1"/>
    </xf>
    <xf numFmtId="0" fontId="62" fillId="3" borderId="0" xfId="0" applyFont="1" applyFill="1" applyAlignment="1" applyProtection="1">
      <alignment horizontal="right" vertical="center" indent="1"/>
    </xf>
    <xf numFmtId="0" fontId="177" fillId="3" borderId="0" xfId="0" applyFont="1" applyFill="1" applyBorder="1" applyAlignment="1" applyProtection="1">
      <alignment horizontal="right" vertical="center" wrapText="1" indent="1"/>
    </xf>
    <xf numFmtId="49" fontId="51" fillId="0" borderId="0" xfId="21" applyFont="1" applyBorder="1" applyProtection="1"/>
    <xf numFmtId="0" fontId="49" fillId="0" borderId="230" xfId="10" applyFont="1" applyBorder="1" applyAlignment="1">
      <alignment horizontal="left" vertical="center" wrapText="1" indent="4"/>
    </xf>
    <xf numFmtId="0" fontId="49" fillId="0" borderId="101" xfId="10" applyFont="1" applyBorder="1" applyAlignment="1">
      <alignment horizontal="left" vertical="center" wrapText="1" indent="4"/>
    </xf>
    <xf numFmtId="0" fontId="49" fillId="0" borderId="100" xfId="10" applyFont="1" applyBorder="1" applyAlignment="1">
      <alignment horizontal="left" vertical="center" wrapText="1" indent="4"/>
    </xf>
    <xf numFmtId="0" fontId="122" fillId="3" borderId="0" xfId="0" applyFont="1" applyFill="1" applyProtection="1"/>
    <xf numFmtId="0" fontId="178" fillId="7" borderId="0" xfId="0" applyFont="1" applyFill="1" applyBorder="1" applyAlignment="1">
      <alignment horizontal="left" vertical="center"/>
    </xf>
    <xf numFmtId="49" fontId="51" fillId="3" borderId="0" xfId="21" applyFont="1" applyFill="1" applyBorder="1" applyProtection="1"/>
    <xf numFmtId="0" fontId="177" fillId="3" borderId="0" xfId="0" applyFont="1" applyFill="1" applyBorder="1" applyAlignment="1" applyProtection="1">
      <alignment horizontal="right" indent="1"/>
    </xf>
    <xf numFmtId="0" fontId="62" fillId="3" borderId="0" xfId="0" applyFont="1" applyFill="1" applyBorder="1" applyAlignment="1" applyProtection="1">
      <alignment horizontal="right" indent="1"/>
    </xf>
    <xf numFmtId="0" fontId="177" fillId="3" borderId="0" xfId="0" applyFont="1" applyFill="1" applyProtection="1"/>
    <xf numFmtId="0" fontId="49" fillId="0" borderId="230" xfId="0" applyFont="1" applyBorder="1" applyAlignment="1" applyProtection="1">
      <alignment horizontal="left" vertical="center" wrapText="1" indent="2"/>
    </xf>
    <xf numFmtId="0" fontId="49" fillId="0" borderId="101" xfId="0" applyFont="1" applyBorder="1" applyAlignment="1" applyProtection="1">
      <alignment horizontal="left" vertical="center" wrapText="1" indent="2"/>
    </xf>
    <xf numFmtId="0" fontId="49" fillId="0" borderId="100" xfId="0" applyFont="1" applyBorder="1" applyAlignment="1" applyProtection="1">
      <alignment horizontal="left" vertical="center" wrapText="1" indent="2"/>
    </xf>
    <xf numFmtId="0" fontId="49" fillId="0" borderId="232" xfId="0" applyFont="1" applyBorder="1" applyAlignment="1" applyProtection="1">
      <alignment horizontal="left" vertical="center" wrapText="1" indent="2"/>
    </xf>
    <xf numFmtId="0" fontId="62" fillId="0" borderId="205" xfId="0" applyFont="1" applyBorder="1" applyAlignment="1" applyProtection="1">
      <alignment horizontal="center" vertical="center" wrapText="1"/>
    </xf>
    <xf numFmtId="175" fontId="49" fillId="4" borderId="231" xfId="17" applyFont="1" applyBorder="1">
      <alignment horizontal="right"/>
      <protection locked="0"/>
    </xf>
    <xf numFmtId="0" fontId="49" fillId="0" borderId="230" xfId="10" applyFont="1" applyBorder="1" applyAlignment="1">
      <alignment horizontal="left" vertical="center" wrapText="1" indent="1"/>
    </xf>
    <xf numFmtId="0" fontId="49" fillId="0" borderId="101" xfId="10" applyFont="1" applyBorder="1" applyAlignment="1">
      <alignment horizontal="left" vertical="center" wrapText="1" indent="1"/>
    </xf>
    <xf numFmtId="0" fontId="1" fillId="3" borderId="0" xfId="0" applyFont="1" applyFill="1" applyAlignment="1">
      <alignment vertical="center"/>
    </xf>
    <xf numFmtId="0" fontId="1" fillId="29" borderId="0" xfId="0" applyFont="1" applyFill="1" applyAlignment="1">
      <alignment vertical="center"/>
    </xf>
    <xf numFmtId="164" fontId="49" fillId="3" borderId="120" xfId="52" applyFont="1" applyFill="1" applyBorder="1" applyAlignment="1" applyProtection="1">
      <alignment horizontal="center" vertical="center"/>
    </xf>
    <xf numFmtId="164" fontId="49" fillId="3" borderId="225" xfId="52" applyFont="1" applyFill="1" applyBorder="1" applyAlignment="1" applyProtection="1">
      <alignment horizontal="center" vertical="center"/>
    </xf>
    <xf numFmtId="0" fontId="62" fillId="0" borderId="228" xfId="0" applyFont="1" applyBorder="1" applyAlignment="1">
      <alignment horizontal="center" vertical="top" wrapText="1"/>
    </xf>
    <xf numFmtId="0" fontId="62" fillId="0" borderId="101" xfId="0" applyFont="1" applyBorder="1" applyAlignment="1">
      <alignment horizontal="left" vertical="top" wrapText="1" indent="1"/>
    </xf>
    <xf numFmtId="0" fontId="62" fillId="0" borderId="73" xfId="0" applyFont="1" applyBorder="1" applyAlignment="1">
      <alignment horizontal="center" vertical="top" wrapText="1"/>
    </xf>
    <xf numFmtId="173" fontId="49" fillId="4" borderId="71" xfId="15" applyNumberFormat="1" applyFont="1" applyBorder="1">
      <alignment horizontal="right"/>
      <protection locked="0"/>
    </xf>
    <xf numFmtId="0" fontId="179" fillId="3" borderId="101" xfId="53" applyFont="1" applyFill="1" applyBorder="1" applyAlignment="1">
      <alignment vertical="top"/>
    </xf>
    <xf numFmtId="0" fontId="62" fillId="3" borderId="73" xfId="0" applyFont="1" applyFill="1" applyBorder="1" applyAlignment="1">
      <alignment horizontal="center" vertical="top" wrapText="1"/>
    </xf>
    <xf numFmtId="0" fontId="179" fillId="3" borderId="100" xfId="53" applyFont="1" applyFill="1" applyBorder="1" applyAlignment="1">
      <alignment vertical="top"/>
    </xf>
    <xf numFmtId="0" fontId="62" fillId="3" borderId="120" xfId="0" applyFont="1" applyFill="1" applyBorder="1" applyAlignment="1">
      <alignment horizontal="center" vertical="top" wrapText="1"/>
    </xf>
    <xf numFmtId="0" fontId="62" fillId="0" borderId="230" xfId="0" quotePrefix="1" applyFont="1" applyBorder="1" applyAlignment="1">
      <alignment horizontal="left" vertical="top" wrapText="1"/>
    </xf>
    <xf numFmtId="0" fontId="62" fillId="0" borderId="101" xfId="0" applyFont="1" applyBorder="1" applyAlignment="1">
      <alignment horizontal="left" vertical="top" wrapText="1"/>
    </xf>
    <xf numFmtId="0" fontId="62" fillId="0" borderId="120" xfId="0" applyFont="1" applyBorder="1" applyAlignment="1">
      <alignment horizontal="center" vertical="top" wrapText="1"/>
    </xf>
    <xf numFmtId="173" fontId="49" fillId="7" borderId="71" xfId="15" applyNumberFormat="1" applyFont="1" applyFill="1" applyBorder="1">
      <alignment horizontal="right"/>
      <protection locked="0"/>
    </xf>
    <xf numFmtId="0" fontId="3" fillId="2" borderId="0" xfId="39" applyFont="1" applyBorder="1" applyAlignment="1" applyProtection="1">
      <alignment horizontal="left" vertical="center"/>
    </xf>
    <xf numFmtId="0" fontId="62" fillId="0" borderId="230" xfId="0" applyFont="1" applyBorder="1" applyAlignment="1">
      <alignment horizontal="left" vertical="top" wrapText="1" indent="1"/>
    </xf>
    <xf numFmtId="10" fontId="49" fillId="47" borderId="115" xfId="19" applyFont="1" applyFill="1" applyBorder="1">
      <alignment horizontal="right"/>
      <protection locked="0"/>
    </xf>
    <xf numFmtId="0" fontId="62" fillId="0" borderId="100" xfId="0" applyFont="1" applyBorder="1" applyAlignment="1">
      <alignment horizontal="left" vertical="top" wrapText="1" indent="1"/>
    </xf>
    <xf numFmtId="0" fontId="160" fillId="3" borderId="0" xfId="0" applyNumberFormat="1" applyFont="1" applyFill="1" applyBorder="1" applyAlignment="1">
      <alignment horizontal="left" vertical="center"/>
    </xf>
    <xf numFmtId="0" fontId="49" fillId="3" borderId="0" xfId="38" applyFont="1" applyFill="1" applyBorder="1" applyAlignment="1">
      <alignment horizontal="center" vertical="center" wrapText="1"/>
    </xf>
    <xf numFmtId="0" fontId="22" fillId="3" borderId="0" xfId="38" applyFont="1" applyFill="1" applyBorder="1">
      <alignment horizontal="left" vertical="center" wrapText="1" indent="1"/>
    </xf>
    <xf numFmtId="0" fontId="0" fillId="3" borderId="0" xfId="0" applyFont="1" applyFill="1" applyBorder="1" applyAlignment="1">
      <alignment horizontal="left" vertical="top" wrapText="1" indent="1"/>
    </xf>
    <xf numFmtId="0" fontId="0" fillId="3" borderId="0" xfId="0" applyFont="1" applyFill="1" applyBorder="1" applyAlignment="1">
      <alignment horizontal="center" vertical="top" wrapText="1"/>
    </xf>
    <xf numFmtId="168" fontId="49" fillId="4" borderId="101" xfId="15" applyFont="1" applyBorder="1">
      <alignment horizontal="right"/>
      <protection locked="0"/>
    </xf>
    <xf numFmtId="0" fontId="62" fillId="3" borderId="101" xfId="0" applyFont="1" applyFill="1" applyBorder="1" applyAlignment="1">
      <alignment horizontal="left" vertical="top" wrapText="1" indent="1"/>
    </xf>
    <xf numFmtId="0" fontId="62" fillId="3" borderId="230" xfId="0" applyFont="1" applyFill="1" applyBorder="1" applyAlignment="1">
      <alignment horizontal="left" vertical="top" wrapText="1" indent="1"/>
    </xf>
    <xf numFmtId="0" fontId="62" fillId="3" borderId="228" xfId="0" applyFont="1" applyFill="1" applyBorder="1" applyAlignment="1">
      <alignment horizontal="center" vertical="top" wrapText="1"/>
    </xf>
    <xf numFmtId="0" fontId="62" fillId="3" borderId="232" xfId="0" applyFont="1" applyFill="1" applyBorder="1" applyAlignment="1">
      <alignment horizontal="left" vertical="top" wrapText="1" indent="1"/>
    </xf>
    <xf numFmtId="0" fontId="62" fillId="3" borderId="205" xfId="0" applyFont="1" applyFill="1" applyBorder="1" applyAlignment="1">
      <alignment horizontal="center" vertical="top" wrapText="1"/>
    </xf>
    <xf numFmtId="168" fontId="49" fillId="4" borderId="231" xfId="15" applyFont="1" applyBorder="1">
      <alignment horizontal="right"/>
      <protection locked="0"/>
    </xf>
    <xf numFmtId="0" fontId="62" fillId="3" borderId="100" xfId="0" applyFont="1" applyFill="1" applyBorder="1" applyAlignment="1">
      <alignment horizontal="left" vertical="top" wrapText="1" indent="1"/>
    </xf>
    <xf numFmtId="0" fontId="3" fillId="2" borderId="0" xfId="39" applyFont="1" applyBorder="1" applyAlignment="1">
      <alignment horizontal="left" vertical="center"/>
      <protection locked="0"/>
    </xf>
    <xf numFmtId="0" fontId="49" fillId="3" borderId="205" xfId="38" applyFont="1" applyFill="1" applyBorder="1" applyAlignment="1">
      <alignment horizontal="center" vertical="center" wrapText="1"/>
    </xf>
    <xf numFmtId="0" fontId="6" fillId="2" borderId="0" xfId="0" applyFont="1" applyFill="1" applyBorder="1" applyProtection="1"/>
    <xf numFmtId="0" fontId="49" fillId="3" borderId="232" xfId="38" applyFont="1" applyFill="1" applyBorder="1">
      <alignment horizontal="left" vertical="center" wrapText="1" indent="1"/>
    </xf>
    <xf numFmtId="10" fontId="49" fillId="24" borderId="231" xfId="19" applyFont="1" applyBorder="1">
      <alignment horizontal="right"/>
      <protection locked="0"/>
    </xf>
    <xf numFmtId="0" fontId="180" fillId="3" borderId="0" xfId="0" applyFont="1" applyFill="1" applyAlignment="1" applyProtection="1">
      <alignment horizontal="right" vertical="center" indent="1"/>
    </xf>
    <xf numFmtId="0" fontId="160" fillId="3" borderId="232" xfId="0" applyNumberFormat="1" applyFont="1" applyFill="1" applyBorder="1" applyAlignment="1">
      <alignment horizontal="left" vertical="center"/>
    </xf>
    <xf numFmtId="0" fontId="62" fillId="3" borderId="205" xfId="0" applyFont="1" applyFill="1" applyBorder="1" applyProtection="1"/>
    <xf numFmtId="168" fontId="49" fillId="7" borderId="231" xfId="15" applyFont="1" applyFill="1" applyBorder="1">
      <alignment horizontal="right"/>
      <protection locked="0"/>
    </xf>
    <xf numFmtId="0" fontId="60" fillId="3" borderId="0" xfId="0" applyFont="1" applyFill="1" applyAlignment="1">
      <alignment horizontal="right" indent="1"/>
    </xf>
    <xf numFmtId="0" fontId="3" fillId="2" borderId="0" xfId="0" applyNumberFormat="1" applyFont="1" applyFill="1" applyBorder="1" applyAlignment="1" applyProtection="1">
      <alignment vertical="center"/>
    </xf>
    <xf numFmtId="0" fontId="0" fillId="3" borderId="0" xfId="0" applyFont="1" applyFill="1" applyAlignment="1" applyProtection="1">
      <alignment vertical="center" wrapText="1"/>
    </xf>
    <xf numFmtId="0" fontId="0" fillId="3" borderId="0" xfId="0" applyFont="1" applyFill="1" applyAlignment="1" applyProtection="1">
      <alignment horizontal="center" vertical="center" wrapText="1"/>
    </xf>
    <xf numFmtId="0" fontId="177" fillId="3" borderId="0" xfId="0" applyFont="1" applyFill="1"/>
    <xf numFmtId="0" fontId="6" fillId="3" borderId="0" xfId="0" applyFont="1" applyFill="1" applyBorder="1" applyAlignment="1" applyProtection="1">
      <alignment horizontal="right" indent="1"/>
    </xf>
    <xf numFmtId="0" fontId="3" fillId="2" borderId="0" xfId="0" applyFont="1" applyFill="1" applyBorder="1" applyAlignment="1">
      <alignment horizontal="left" vertical="center"/>
    </xf>
    <xf numFmtId="0" fontId="21" fillId="3" borderId="0" xfId="0" applyFont="1" applyFill="1" applyBorder="1" applyAlignment="1" applyProtection="1">
      <alignment horizontal="right" indent="1"/>
    </xf>
    <xf numFmtId="0" fontId="152" fillId="70" borderId="0" xfId="26" applyNumberFormat="1" applyFont="1">
      <alignment horizontal="center" vertical="center" wrapText="1"/>
    </xf>
    <xf numFmtId="168" fontId="49" fillId="4" borderId="230" xfId="15" applyFont="1" applyBorder="1">
      <alignment horizontal="right"/>
      <protection locked="0"/>
    </xf>
    <xf numFmtId="168" fontId="49" fillId="4" borderId="100" xfId="15" applyFont="1" applyBorder="1">
      <alignment horizontal="right"/>
      <protection locked="0"/>
    </xf>
    <xf numFmtId="0" fontId="44" fillId="4" borderId="226" xfId="0" applyFont="1" applyFill="1" applyBorder="1" applyAlignment="1">
      <alignment vertical="top" wrapText="1"/>
    </xf>
    <xf numFmtId="170" fontId="62" fillId="76" borderId="226" xfId="0" applyNumberFormat="1" applyFont="1" applyFill="1" applyBorder="1" applyAlignment="1">
      <alignment vertical="top" wrapText="1"/>
    </xf>
    <xf numFmtId="170" fontId="49" fillId="4" borderId="226" xfId="0" applyNumberFormat="1" applyFont="1" applyFill="1" applyBorder="1" applyAlignment="1"/>
    <xf numFmtId="3" fontId="49" fillId="4" borderId="226" xfId="0" applyNumberFormat="1" applyFont="1" applyFill="1" applyBorder="1" applyAlignment="1"/>
    <xf numFmtId="0" fontId="4" fillId="3" borderId="0" xfId="0" applyFont="1" applyFill="1" applyAlignment="1">
      <alignment horizontal="left" vertical="center" indent="1"/>
    </xf>
    <xf numFmtId="0" fontId="181" fillId="2" borderId="0" xfId="1" quotePrefix="1" applyNumberFormat="1" applyFont="1" applyAlignment="1">
      <alignment horizontal="centerContinuous" vertical="center"/>
    </xf>
    <xf numFmtId="0" fontId="181" fillId="2" borderId="0" xfId="1" applyNumberFormat="1" applyFont="1" applyAlignment="1">
      <alignment horizontal="centerContinuous" vertical="center"/>
    </xf>
    <xf numFmtId="0" fontId="39" fillId="2" borderId="0" xfId="1" applyNumberFormat="1" applyFont="1" applyAlignment="1">
      <alignment horizontal="centerContinuous" vertical="center"/>
    </xf>
    <xf numFmtId="0" fontId="147" fillId="11" borderId="0" xfId="0" applyFont="1" applyFill="1" applyBorder="1" applyAlignment="1">
      <alignment horizontal="right" vertical="center" indent="2"/>
    </xf>
    <xf numFmtId="0" fontId="183" fillId="11" borderId="0" xfId="0" quotePrefix="1" applyFont="1" applyFill="1" applyBorder="1" applyAlignment="1" applyProtection="1">
      <alignment vertical="center"/>
    </xf>
    <xf numFmtId="0" fontId="18" fillId="3" borderId="3" xfId="0" applyFont="1" applyFill="1" applyBorder="1"/>
    <xf numFmtId="0" fontId="18" fillId="3" borderId="5" xfId="0" applyFont="1" applyFill="1" applyBorder="1"/>
    <xf numFmtId="0" fontId="19" fillId="3" borderId="5" xfId="0" applyFont="1" applyFill="1" applyBorder="1" applyAlignment="1">
      <alignment vertical="center"/>
    </xf>
    <xf numFmtId="0" fontId="0" fillId="3" borderId="5" xfId="0" applyFont="1" applyFill="1" applyBorder="1"/>
    <xf numFmtId="0" fontId="182" fillId="3" borderId="5" xfId="0" applyFont="1" applyFill="1" applyBorder="1" applyAlignment="1">
      <alignment vertical="center"/>
    </xf>
    <xf numFmtId="0" fontId="18" fillId="3" borderId="8" xfId="0" applyFont="1" applyFill="1" applyBorder="1" applyAlignment="1">
      <alignment vertical="center"/>
    </xf>
    <xf numFmtId="0" fontId="18" fillId="3" borderId="1" xfId="0" applyFont="1" applyFill="1" applyBorder="1"/>
    <xf numFmtId="0" fontId="18" fillId="3" borderId="4" xfId="0" applyFont="1" applyFill="1" applyBorder="1"/>
    <xf numFmtId="0" fontId="19" fillId="3" borderId="4" xfId="0" applyFont="1" applyFill="1" applyBorder="1" applyAlignment="1">
      <alignment vertical="center"/>
    </xf>
    <xf numFmtId="0" fontId="0" fillId="3" borderId="4" xfId="0" applyFont="1" applyFill="1" applyBorder="1"/>
    <xf numFmtId="0" fontId="182" fillId="3" borderId="4" xfId="0" applyFont="1" applyFill="1" applyBorder="1" applyAlignment="1">
      <alignment vertical="center"/>
    </xf>
    <xf numFmtId="0" fontId="18" fillId="3" borderId="6" xfId="0" applyFont="1" applyFill="1" applyBorder="1" applyAlignment="1">
      <alignment vertical="center"/>
    </xf>
    <xf numFmtId="0" fontId="18" fillId="3" borderId="2" xfId="0" applyFont="1" applyFill="1" applyBorder="1"/>
    <xf numFmtId="0" fontId="21" fillId="10" borderId="0" xfId="0" applyFont="1" applyFill="1" applyBorder="1" applyAlignment="1">
      <alignment horizontal="right" vertical="center" indent="2"/>
    </xf>
    <xf numFmtId="0" fontId="21" fillId="82" borderId="0" xfId="0" applyFont="1" applyFill="1" applyBorder="1" applyAlignment="1">
      <alignment horizontal="right" vertical="center" indent="2"/>
    </xf>
    <xf numFmtId="0" fontId="183" fillId="11" borderId="0" xfId="0" applyFont="1" applyFill="1" applyBorder="1" applyAlignment="1">
      <alignment horizontal="right" vertical="center" indent="2"/>
    </xf>
    <xf numFmtId="0" fontId="22" fillId="73" borderId="0" xfId="0" applyFont="1" applyFill="1" applyBorder="1" applyAlignment="1">
      <alignment horizontal="right" vertical="center" indent="2"/>
    </xf>
    <xf numFmtId="0" fontId="22" fillId="83" borderId="0" xfId="0" applyFont="1" applyFill="1" applyBorder="1" applyAlignment="1">
      <alignment horizontal="right" vertical="center" indent="2"/>
    </xf>
    <xf numFmtId="0" fontId="18" fillId="3" borderId="7" xfId="0" applyFont="1" applyFill="1" applyBorder="1" applyAlignment="1">
      <alignment vertical="center"/>
    </xf>
    <xf numFmtId="0" fontId="15" fillId="65" borderId="279" xfId="0" applyFont="1" applyFill="1" applyBorder="1" applyAlignment="1">
      <alignment vertical="center"/>
    </xf>
    <xf numFmtId="0" fontId="93" fillId="66" borderId="279" xfId="0" applyFont="1" applyFill="1" applyBorder="1" applyAlignment="1">
      <alignment horizontal="left" vertical="center" wrapText="1" indent="1"/>
    </xf>
    <xf numFmtId="49" fontId="49" fillId="76" borderId="101" xfId="9" applyNumberFormat="1" applyFont="1" applyFill="1" applyBorder="1" applyAlignment="1">
      <alignment horizontal="left" vertical="center" indent="1"/>
      <protection locked="0"/>
    </xf>
    <xf numFmtId="49" fontId="49" fillId="76" borderId="100" xfId="9" applyNumberFormat="1" applyFont="1" applyFill="1" applyBorder="1" applyAlignment="1">
      <alignment horizontal="left" vertical="center" indent="1"/>
      <protection locked="0"/>
    </xf>
    <xf numFmtId="0" fontId="185" fillId="3" borderId="0" xfId="0" applyFont="1" applyFill="1" applyAlignment="1" applyProtection="1">
      <alignment horizontal="right" indent="1"/>
    </xf>
    <xf numFmtId="0" fontId="0" fillId="3" borderId="0" xfId="0" applyFill="1" applyAlignment="1">
      <alignment horizontal="right" indent="1"/>
    </xf>
    <xf numFmtId="0" fontId="0" fillId="3" borderId="0" xfId="0" applyFill="1" applyBorder="1"/>
    <xf numFmtId="0" fontId="62" fillId="3" borderId="230" xfId="0" applyFont="1" applyFill="1" applyBorder="1"/>
    <xf numFmtId="0" fontId="62" fillId="3" borderId="101" xfId="0" applyFont="1" applyFill="1" applyBorder="1"/>
    <xf numFmtId="0" fontId="62" fillId="3" borderId="73" xfId="0" applyFont="1" applyFill="1" applyBorder="1"/>
    <xf numFmtId="0" fontId="62" fillId="3" borderId="100" xfId="0" applyFont="1" applyFill="1" applyBorder="1"/>
    <xf numFmtId="0" fontId="62" fillId="3" borderId="120" xfId="0" applyFont="1" applyFill="1" applyBorder="1"/>
    <xf numFmtId="2" fontId="62" fillId="0" borderId="73" xfId="0" applyNumberFormat="1" applyFont="1" applyBorder="1" applyAlignment="1">
      <alignment horizontal="right" vertical="top" wrapText="1"/>
    </xf>
    <xf numFmtId="2" fontId="62" fillId="3" borderId="73" xfId="0" applyNumberFormat="1" applyFont="1" applyFill="1" applyBorder="1" applyAlignment="1">
      <alignment horizontal="right"/>
    </xf>
    <xf numFmtId="2" fontId="62" fillId="0" borderId="228" xfId="0" applyNumberFormat="1" applyFont="1" applyBorder="1" applyAlignment="1">
      <alignment horizontal="right" vertical="top" wrapText="1"/>
    </xf>
    <xf numFmtId="2" fontId="62" fillId="0" borderId="120" xfId="0" applyNumberFormat="1" applyFont="1" applyBorder="1" applyAlignment="1">
      <alignment horizontal="right" vertical="top" wrapText="1"/>
    </xf>
    <xf numFmtId="2" fontId="62" fillId="3" borderId="120" xfId="0" applyNumberFormat="1" applyFont="1" applyFill="1" applyBorder="1" applyAlignment="1">
      <alignment horizontal="right"/>
    </xf>
    <xf numFmtId="165" fontId="104" fillId="81" borderId="62" xfId="49" applyNumberFormat="1" applyFont="1" applyFill="1" applyBorder="1" applyAlignment="1">
      <alignment horizontal="center" vertical="center" wrapText="1"/>
    </xf>
    <xf numFmtId="164" fontId="49" fillId="3" borderId="73" xfId="52" applyFont="1" applyFill="1" applyBorder="1" applyAlignment="1" applyProtection="1">
      <alignment horizontal="center" vertical="center"/>
    </xf>
    <xf numFmtId="164" fontId="49" fillId="3" borderId="71" xfId="52" applyFont="1" applyFill="1" applyBorder="1" applyAlignment="1" applyProtection="1">
      <alignment horizontal="center" vertical="center"/>
    </xf>
    <xf numFmtId="0" fontId="44" fillId="3" borderId="230" xfId="0" applyFont="1" applyFill="1" applyBorder="1" applyAlignment="1">
      <alignment horizontal="right" vertical="center"/>
    </xf>
    <xf numFmtId="0" fontId="44" fillId="3" borderId="228" xfId="0" applyFont="1" applyFill="1" applyBorder="1" applyAlignment="1">
      <alignment horizontal="center" vertical="center"/>
    </xf>
    <xf numFmtId="0" fontId="44" fillId="3" borderId="115" xfId="0" applyFont="1" applyFill="1" applyBorder="1" applyAlignment="1">
      <alignment horizontal="center" vertical="center"/>
    </xf>
    <xf numFmtId="0" fontId="49" fillId="3" borderId="101" xfId="0" applyFont="1" applyFill="1" applyBorder="1" applyAlignment="1">
      <alignment horizontal="right" vertical="center" wrapText="1"/>
    </xf>
    <xf numFmtId="0" fontId="49" fillId="3" borderId="100" xfId="0" applyFont="1" applyFill="1" applyBorder="1" applyAlignment="1">
      <alignment horizontal="right" vertical="center" wrapText="1"/>
    </xf>
    <xf numFmtId="0" fontId="152" fillId="67" borderId="271" xfId="0" applyFont="1" applyFill="1" applyBorder="1" applyAlignment="1">
      <alignment vertical="center" wrapText="1"/>
    </xf>
    <xf numFmtId="168" fontId="49" fillId="3" borderId="71" xfId="15" applyFont="1" applyFill="1" applyBorder="1">
      <alignment horizontal="right"/>
      <protection locked="0"/>
    </xf>
    <xf numFmtId="0" fontId="49" fillId="0" borderId="242" xfId="10" applyFont="1" applyBorder="1" applyAlignment="1">
      <alignment horizontal="left" vertical="center" indent="1"/>
    </xf>
    <xf numFmtId="0" fontId="49" fillId="24" borderId="228" xfId="0" applyFont="1" applyFill="1" applyBorder="1" applyAlignment="1">
      <alignment horizontal="center" vertical="center"/>
    </xf>
    <xf numFmtId="0" fontId="49" fillId="24" borderId="73" xfId="0" applyFont="1" applyFill="1" applyBorder="1" applyAlignment="1">
      <alignment horizontal="center" vertical="center"/>
    </xf>
    <xf numFmtId="0" fontId="49" fillId="24" borderId="120" xfId="0" applyFont="1" applyFill="1" applyBorder="1" applyAlignment="1">
      <alignment horizontal="center" vertical="center"/>
    </xf>
    <xf numFmtId="0" fontId="0" fillId="0" borderId="0" xfId="0"/>
    <xf numFmtId="49" fontId="24" fillId="2" borderId="0" xfId="1" applyFont="1" applyAlignment="1">
      <alignment vertical="center"/>
    </xf>
    <xf numFmtId="0" fontId="187" fillId="3" borderId="0" xfId="0" applyFont="1" applyFill="1" applyAlignment="1" applyProtection="1">
      <alignment vertical="center"/>
    </xf>
    <xf numFmtId="0" fontId="0" fillId="0" borderId="46" xfId="0" applyBorder="1"/>
    <xf numFmtId="0" fontId="0" fillId="0" borderId="63" xfId="0" applyBorder="1"/>
    <xf numFmtId="0" fontId="0" fillId="0" borderId="0" xfId="0" applyBorder="1"/>
    <xf numFmtId="0" fontId="0" fillId="0" borderId="0" xfId="0" applyBorder="1" applyAlignment="1">
      <alignment wrapText="1"/>
    </xf>
    <xf numFmtId="0" fontId="0" fillId="0" borderId="63" xfId="0" applyBorder="1" applyAlignment="1">
      <alignment wrapText="1"/>
    </xf>
    <xf numFmtId="0" fontId="0" fillId="0" borderId="114" xfId="0" applyBorder="1"/>
    <xf numFmtId="0" fontId="0" fillId="34" borderId="46" xfId="0" applyFill="1" applyBorder="1" applyAlignment="1">
      <alignment horizontal="center" vertical="center"/>
    </xf>
    <xf numFmtId="0" fontId="0" fillId="34" borderId="63" xfId="0" applyFill="1" applyBorder="1" applyAlignment="1">
      <alignment horizontal="center" vertical="center"/>
    </xf>
    <xf numFmtId="0" fontId="0" fillId="34" borderId="0" xfId="0" applyFill="1" applyBorder="1" applyAlignment="1">
      <alignment horizontal="center" vertical="center"/>
    </xf>
    <xf numFmtId="0" fontId="0" fillId="34" borderId="114" xfId="0" applyFill="1" applyBorder="1" applyAlignment="1">
      <alignment horizontal="center" vertical="center"/>
    </xf>
    <xf numFmtId="0" fontId="0" fillId="0" borderId="0" xfId="0" applyBorder="1" applyAlignment="1">
      <alignment horizontal="left"/>
    </xf>
    <xf numFmtId="0" fontId="0" fillId="0" borderId="63" xfId="0" applyBorder="1" applyAlignment="1">
      <alignment horizontal="left"/>
    </xf>
    <xf numFmtId="0" fontId="0" fillId="34" borderId="0" xfId="0" applyFill="1" applyAlignment="1">
      <alignment horizontal="center" vertical="center"/>
    </xf>
    <xf numFmtId="0" fontId="0" fillId="0" borderId="46" xfId="0" applyBorder="1" applyAlignment="1">
      <alignment horizontal="left"/>
    </xf>
    <xf numFmtId="0" fontId="188" fillId="3" borderId="0" xfId="0" applyFont="1" applyFill="1" applyProtection="1"/>
    <xf numFmtId="0" fontId="189" fillId="3" borderId="0" xfId="0" applyFont="1" applyFill="1" applyProtection="1"/>
    <xf numFmtId="0" fontId="188" fillId="3" borderId="0" xfId="0" applyFont="1" applyFill="1"/>
    <xf numFmtId="0" fontId="153" fillId="3" borderId="0" xfId="0" applyFont="1" applyFill="1" applyAlignment="1">
      <alignment horizontal="center" vertical="center"/>
    </xf>
    <xf numFmtId="0" fontId="153" fillId="3" borderId="0" xfId="0" applyFont="1" applyFill="1" applyAlignment="1">
      <alignment horizontal="left" vertical="center" indent="1"/>
    </xf>
    <xf numFmtId="0" fontId="190" fillId="3" borderId="73" xfId="0" applyFont="1" applyFill="1" applyBorder="1" applyAlignment="1">
      <alignment horizontal="center" vertical="center"/>
    </xf>
    <xf numFmtId="0" fontId="191" fillId="3" borderId="73" xfId="0" applyFont="1" applyFill="1" applyBorder="1" applyAlignment="1">
      <alignment horizontal="center" vertical="center" textRotation="90" wrapText="1"/>
    </xf>
    <xf numFmtId="0" fontId="190" fillId="0" borderId="73" xfId="0" applyFont="1" applyBorder="1" applyAlignment="1">
      <alignment horizontal="center" vertical="center"/>
    </xf>
    <xf numFmtId="0" fontId="0" fillId="86" borderId="226" xfId="0" applyFill="1" applyBorder="1" applyAlignment="1">
      <alignment horizontal="center" vertical="center"/>
    </xf>
    <xf numFmtId="0" fontId="0" fillId="3" borderId="226" xfId="0" applyFill="1" applyBorder="1" applyAlignment="1">
      <alignment horizontal="center" vertical="center"/>
    </xf>
    <xf numFmtId="0" fontId="0" fillId="86" borderId="283" xfId="0" applyFill="1" applyBorder="1" applyAlignment="1">
      <alignment horizontal="center" vertical="center"/>
    </xf>
    <xf numFmtId="0" fontId="0" fillId="3" borderId="285" xfId="0" applyFill="1" applyBorder="1" applyAlignment="1">
      <alignment horizontal="center" vertical="center"/>
    </xf>
    <xf numFmtId="0" fontId="0" fillId="3" borderId="287" xfId="0" applyFill="1" applyBorder="1" applyAlignment="1">
      <alignment horizontal="center" vertical="center"/>
    </xf>
    <xf numFmtId="0" fontId="0" fillId="86" borderId="285" xfId="0" applyFill="1" applyBorder="1" applyAlignment="1">
      <alignment horizontal="center" vertical="center"/>
    </xf>
    <xf numFmtId="0" fontId="0" fillId="86" borderId="286" xfId="0" applyFill="1" applyBorder="1" applyAlignment="1">
      <alignment horizontal="center" vertical="center"/>
    </xf>
    <xf numFmtId="0" fontId="0" fillId="86" borderId="287" xfId="0" applyFill="1" applyBorder="1" applyAlignment="1">
      <alignment horizontal="center" vertical="center"/>
    </xf>
    <xf numFmtId="0" fontId="0" fillId="86" borderId="288" xfId="0" applyFill="1" applyBorder="1" applyAlignment="1">
      <alignment horizontal="center" vertical="center"/>
    </xf>
    <xf numFmtId="0" fontId="0" fillId="86" borderId="289" xfId="0" applyFill="1" applyBorder="1" applyAlignment="1">
      <alignment horizontal="center" vertical="center"/>
    </xf>
    <xf numFmtId="0" fontId="0" fillId="86" borderId="290" xfId="0" applyFill="1" applyBorder="1" applyAlignment="1">
      <alignment horizontal="center" vertical="center"/>
    </xf>
    <xf numFmtId="0" fontId="0" fillId="3" borderId="247" xfId="0" applyFill="1" applyBorder="1" applyAlignment="1">
      <alignment horizontal="center" vertical="center"/>
    </xf>
    <xf numFmtId="0" fontId="0" fillId="86" borderId="247" xfId="0" applyFill="1" applyBorder="1" applyAlignment="1">
      <alignment horizontal="center" vertical="center"/>
    </xf>
    <xf numFmtId="0" fontId="190" fillId="0" borderId="291" xfId="0" applyFont="1" applyBorder="1" applyAlignment="1">
      <alignment horizontal="center" vertical="center"/>
    </xf>
    <xf numFmtId="0" fontId="190" fillId="3" borderId="292" xfId="0" applyFont="1" applyFill="1" applyBorder="1" applyAlignment="1">
      <alignment horizontal="center" vertical="center"/>
    </xf>
    <xf numFmtId="0" fontId="190" fillId="3" borderId="293" xfId="0" applyFont="1" applyFill="1" applyBorder="1" applyAlignment="1">
      <alignment horizontal="center" vertical="center"/>
    </xf>
    <xf numFmtId="0" fontId="191" fillId="3" borderId="294" xfId="0" applyFont="1" applyFill="1" applyBorder="1" applyAlignment="1">
      <alignment horizontal="center" vertical="center" textRotation="90" wrapText="1"/>
    </xf>
    <xf numFmtId="0" fontId="0" fillId="3" borderId="295" xfId="0" applyFill="1" applyBorder="1" applyAlignment="1">
      <alignment horizontal="center" vertical="center"/>
    </xf>
    <xf numFmtId="0" fontId="0" fillId="86" borderId="295" xfId="0" applyFill="1" applyBorder="1" applyAlignment="1">
      <alignment horizontal="center" vertical="center"/>
    </xf>
    <xf numFmtId="0" fontId="0" fillId="86" borderId="284" xfId="0" applyFill="1" applyBorder="1" applyAlignment="1">
      <alignment horizontal="center" vertical="center"/>
    </xf>
    <xf numFmtId="0" fontId="191" fillId="3" borderId="298" xfId="0" applyFont="1" applyFill="1" applyBorder="1" applyAlignment="1">
      <alignment horizontal="center" vertical="center" textRotation="90" wrapText="1"/>
    </xf>
    <xf numFmtId="0" fontId="0" fillId="3" borderId="287" xfId="0" applyFill="1" applyBorder="1"/>
    <xf numFmtId="0" fontId="0" fillId="3" borderId="226" xfId="0" applyFill="1" applyBorder="1"/>
    <xf numFmtId="0" fontId="0" fillId="3" borderId="285" xfId="0" applyFill="1" applyBorder="1"/>
    <xf numFmtId="0" fontId="0" fillId="86" borderId="73" xfId="0" applyFill="1" applyBorder="1" applyAlignment="1">
      <alignment horizontal="center" vertical="center"/>
    </xf>
    <xf numFmtId="0" fontId="190" fillId="0" borderId="299" xfId="0" applyFont="1" applyBorder="1" applyAlignment="1">
      <alignment horizontal="center" vertical="center"/>
    </xf>
    <xf numFmtId="0" fontId="190" fillId="3" borderId="300" xfId="0" applyFont="1" applyFill="1" applyBorder="1" applyAlignment="1">
      <alignment horizontal="center" vertical="center"/>
    </xf>
    <xf numFmtId="0" fontId="0" fillId="86" borderId="301" xfId="0" applyFill="1" applyBorder="1" applyAlignment="1">
      <alignment horizontal="center" vertical="center"/>
    </xf>
    <xf numFmtId="0" fontId="191" fillId="3" borderId="305" xfId="0" applyFont="1" applyFill="1" applyBorder="1" applyAlignment="1">
      <alignment horizontal="center" vertical="center" textRotation="90" wrapText="1"/>
    </xf>
    <xf numFmtId="170" fontId="62" fillId="3" borderId="0" xfId="0" applyNumberFormat="1" applyFont="1" applyFill="1" applyAlignment="1">
      <alignment vertical="top"/>
    </xf>
    <xf numFmtId="0" fontId="162" fillId="7" borderId="310" xfId="0" applyFont="1" applyFill="1" applyBorder="1" applyAlignment="1">
      <alignment horizontal="center" vertical="center" wrapText="1"/>
    </xf>
    <xf numFmtId="0" fontId="162" fillId="7" borderId="316" xfId="0" applyFont="1" applyFill="1" applyBorder="1" applyAlignment="1">
      <alignment horizontal="center" vertical="center" wrapText="1"/>
    </xf>
    <xf numFmtId="0" fontId="0" fillId="3" borderId="316" xfId="0" applyFont="1" applyFill="1" applyBorder="1"/>
    <xf numFmtId="0" fontId="0" fillId="3" borderId="318" xfId="0" applyFont="1" applyFill="1" applyBorder="1"/>
    <xf numFmtId="0" fontId="62" fillId="3" borderId="319" xfId="0" applyFont="1" applyFill="1" applyBorder="1" applyProtection="1">
      <protection hidden="1"/>
    </xf>
    <xf numFmtId="0" fontId="0" fillId="86" borderId="292" xfId="0" applyFill="1" applyBorder="1" applyAlignment="1">
      <alignment horizontal="center" vertical="center"/>
    </xf>
    <xf numFmtId="0" fontId="0" fillId="86" borderId="298" xfId="0" applyFill="1" applyBorder="1" applyAlignment="1">
      <alignment horizontal="center" vertical="center"/>
    </xf>
    <xf numFmtId="0" fontId="0" fillId="86" borderId="291" xfId="0" applyFill="1" applyBorder="1" applyAlignment="1">
      <alignment horizontal="center" vertical="center"/>
    </xf>
    <xf numFmtId="0" fontId="190" fillId="0" borderId="323" xfId="0" applyFont="1" applyBorder="1" applyAlignment="1">
      <alignment horizontal="center" vertical="center"/>
    </xf>
    <xf numFmtId="0" fontId="62" fillId="3" borderId="185" xfId="0" applyFont="1" applyFill="1" applyBorder="1" applyProtection="1">
      <protection hidden="1"/>
    </xf>
    <xf numFmtId="0" fontId="62" fillId="3" borderId="311" xfId="0" applyFont="1" applyFill="1" applyBorder="1" applyProtection="1">
      <protection hidden="1"/>
    </xf>
    <xf numFmtId="0" fontId="62" fillId="3" borderId="20" xfId="0" applyFont="1" applyFill="1" applyBorder="1" applyProtection="1">
      <protection hidden="1"/>
    </xf>
    <xf numFmtId="0" fontId="62" fillId="3" borderId="33" xfId="0" applyFont="1" applyFill="1" applyBorder="1" applyProtection="1">
      <protection hidden="1"/>
    </xf>
    <xf numFmtId="0" fontId="62" fillId="3" borderId="313" xfId="0" applyFont="1" applyFill="1" applyBorder="1" applyProtection="1">
      <protection hidden="1"/>
    </xf>
    <xf numFmtId="0" fontId="30" fillId="3" borderId="166" xfId="0" applyFont="1" applyFill="1" applyBorder="1"/>
    <xf numFmtId="0" fontId="30" fillId="3" borderId="322" xfId="0" applyFont="1" applyFill="1" applyBorder="1"/>
    <xf numFmtId="0" fontId="30" fillId="3" borderId="331" xfId="0" applyFont="1" applyFill="1" applyBorder="1"/>
    <xf numFmtId="0" fontId="62" fillId="3" borderId="316" xfId="0" applyFont="1" applyFill="1" applyBorder="1" applyProtection="1">
      <protection hidden="1"/>
    </xf>
    <xf numFmtId="0" fontId="62" fillId="3" borderId="318" xfId="0" applyFont="1" applyFill="1" applyBorder="1" applyProtection="1">
      <protection hidden="1"/>
    </xf>
    <xf numFmtId="0" fontId="62" fillId="3" borderId="320" xfId="0" applyFont="1" applyFill="1" applyBorder="1" applyProtection="1">
      <protection hidden="1"/>
    </xf>
    <xf numFmtId="168" fontId="62" fillId="4" borderId="236" xfId="5" quotePrefix="1" applyFont="1" applyFill="1" applyBorder="1">
      <alignment horizontal="right" indent="2"/>
      <protection locked="0"/>
    </xf>
    <xf numFmtId="2" fontId="49" fillId="4" borderId="226" xfId="0" applyNumberFormat="1" applyFont="1" applyFill="1" applyBorder="1" applyAlignment="1"/>
    <xf numFmtId="0" fontId="0" fillId="3" borderId="311" xfId="0" applyFont="1" applyFill="1" applyBorder="1" applyProtection="1"/>
    <xf numFmtId="0" fontId="0" fillId="3" borderId="319" xfId="0" applyFont="1" applyFill="1" applyBorder="1" applyProtection="1"/>
    <xf numFmtId="0" fontId="0" fillId="3" borderId="320" xfId="0" applyFont="1" applyFill="1" applyBorder="1" applyProtection="1"/>
    <xf numFmtId="0" fontId="62" fillId="3" borderId="334" xfId="0" applyFont="1" applyFill="1" applyBorder="1" applyAlignment="1" applyProtection="1">
      <alignment horizontal="center" vertical="center" textRotation="90" wrapText="1"/>
    </xf>
    <xf numFmtId="0" fontId="0" fillId="3" borderId="226" xfId="0" applyFont="1" applyFill="1" applyBorder="1" applyProtection="1"/>
    <xf numFmtId="0" fontId="0" fillId="3" borderId="327" xfId="0" applyFont="1" applyFill="1" applyBorder="1" applyProtection="1"/>
    <xf numFmtId="0" fontId="0" fillId="3" borderId="316" xfId="0" applyFont="1" applyFill="1" applyBorder="1" applyProtection="1"/>
    <xf numFmtId="0" fontId="0" fillId="3" borderId="318" xfId="0" applyFont="1" applyFill="1" applyBorder="1" applyProtection="1"/>
    <xf numFmtId="0" fontId="190" fillId="3" borderId="0" xfId="0" applyFont="1" applyFill="1" applyBorder="1" applyAlignment="1">
      <alignment horizontal="center" vertical="center"/>
    </xf>
    <xf numFmtId="0" fontId="191" fillId="3" borderId="0" xfId="0" applyFont="1" applyFill="1" applyBorder="1" applyAlignment="1">
      <alignment horizontal="center" vertical="center" textRotation="90" wrapText="1"/>
    </xf>
    <xf numFmtId="0" fontId="0" fillId="3" borderId="0" xfId="0" applyFill="1" applyBorder="1" applyAlignment="1">
      <alignment horizontal="center" vertical="center"/>
    </xf>
    <xf numFmtId="0" fontId="49" fillId="3" borderId="0" xfId="0" applyFont="1" applyFill="1" applyAlignment="1" applyProtection="1">
      <alignment horizontal="center"/>
      <protection hidden="1"/>
    </xf>
    <xf numFmtId="0" fontId="162" fillId="3" borderId="0" xfId="0" applyFont="1" applyFill="1" applyBorder="1" applyAlignment="1">
      <alignment vertical="center" wrapText="1"/>
    </xf>
    <xf numFmtId="0" fontId="0" fillId="86" borderId="338" xfId="0" applyFill="1" applyBorder="1" applyAlignment="1">
      <alignment horizontal="center" vertical="center"/>
    </xf>
    <xf numFmtId="0" fontId="0" fillId="3" borderId="73" xfId="0" applyFill="1" applyBorder="1" applyAlignment="1">
      <alignment horizontal="center" vertical="center"/>
    </xf>
    <xf numFmtId="0" fontId="162" fillId="3" borderId="0" xfId="0" applyFont="1" applyFill="1" applyBorder="1" applyAlignment="1">
      <alignment vertical="top" wrapText="1"/>
    </xf>
    <xf numFmtId="0" fontId="0" fillId="3" borderId="319" xfId="0" applyFont="1" applyFill="1" applyBorder="1"/>
    <xf numFmtId="0" fontId="0" fillId="3" borderId="166" xfId="0" applyFont="1" applyFill="1" applyBorder="1"/>
    <xf numFmtId="0" fontId="0" fillId="3" borderId="322" xfId="0" applyFont="1" applyFill="1" applyBorder="1" applyProtection="1"/>
    <xf numFmtId="0" fontId="0" fillId="3" borderId="331" xfId="0" applyFont="1" applyFill="1" applyBorder="1" applyProtection="1"/>
    <xf numFmtId="0" fontId="0" fillId="86" borderId="299" xfId="0" applyFill="1" applyBorder="1" applyAlignment="1">
      <alignment horizontal="center" vertical="center"/>
    </xf>
    <xf numFmtId="0" fontId="0" fillId="86" borderId="300" xfId="0" applyFill="1" applyBorder="1" applyAlignment="1">
      <alignment horizontal="center" vertical="center"/>
    </xf>
    <xf numFmtId="0" fontId="0" fillId="3" borderId="302" xfId="0" applyFill="1" applyBorder="1" applyAlignment="1">
      <alignment horizontal="center" vertical="center"/>
    </xf>
    <xf numFmtId="0" fontId="0" fillId="3" borderId="303" xfId="0" applyFill="1" applyBorder="1" applyAlignment="1">
      <alignment horizontal="center" vertical="center"/>
    </xf>
    <xf numFmtId="0" fontId="0" fillId="3" borderId="307" xfId="0" applyFill="1" applyBorder="1" applyAlignment="1">
      <alignment horizontal="center" vertical="center"/>
    </xf>
    <xf numFmtId="0" fontId="191" fillId="3" borderId="340" xfId="0" applyFont="1" applyFill="1" applyBorder="1" applyAlignment="1">
      <alignment horizontal="center" vertical="center" textRotation="90" wrapText="1"/>
    </xf>
    <xf numFmtId="0" fontId="162" fillId="7" borderId="341" xfId="0" applyFont="1" applyFill="1" applyBorder="1" applyAlignment="1">
      <alignment horizontal="center" vertical="center" wrapText="1"/>
    </xf>
    <xf numFmtId="0" fontId="0" fillId="3" borderId="290" xfId="0" applyFill="1" applyBorder="1" applyAlignment="1">
      <alignment horizontal="center" vertical="center"/>
    </xf>
    <xf numFmtId="0" fontId="0" fillId="3" borderId="284" xfId="0" applyFill="1" applyBorder="1" applyAlignment="1">
      <alignment horizontal="center" vertical="center"/>
    </xf>
    <xf numFmtId="0" fontId="0" fillId="3" borderId="288" xfId="0" applyFill="1" applyBorder="1" applyAlignment="1">
      <alignment horizontal="center" vertical="center"/>
    </xf>
    <xf numFmtId="0" fontId="190" fillId="3" borderId="299" xfId="0" applyFont="1" applyFill="1" applyBorder="1" applyAlignment="1">
      <alignment horizontal="center" vertical="center" textRotation="90"/>
    </xf>
    <xf numFmtId="0" fontId="0" fillId="3" borderId="110" xfId="0" applyFill="1" applyBorder="1" applyAlignment="1">
      <alignment horizontal="center" vertical="center"/>
    </xf>
    <xf numFmtId="0" fontId="0" fillId="3" borderId="333" xfId="0" applyFill="1" applyBorder="1" applyAlignment="1">
      <alignment horizontal="center" vertical="center"/>
    </xf>
    <xf numFmtId="0" fontId="0" fillId="3" borderId="344" xfId="0" applyFill="1" applyBorder="1" applyAlignment="1">
      <alignment horizontal="center" vertical="center"/>
    </xf>
    <xf numFmtId="0" fontId="0" fillId="3" borderId="345" xfId="0" applyFill="1" applyBorder="1" applyAlignment="1">
      <alignment horizontal="center" vertical="center"/>
    </xf>
    <xf numFmtId="0" fontId="0" fillId="86" borderId="346" xfId="0" applyFill="1" applyBorder="1" applyAlignment="1">
      <alignment horizontal="center" vertical="center"/>
    </xf>
    <xf numFmtId="0" fontId="0" fillId="86" borderId="333" xfId="0" applyFill="1" applyBorder="1" applyAlignment="1">
      <alignment horizontal="center" vertical="center"/>
    </xf>
    <xf numFmtId="0" fontId="0" fillId="86" borderId="344" xfId="0" applyFill="1" applyBorder="1" applyAlignment="1">
      <alignment horizontal="center" vertical="center"/>
    </xf>
    <xf numFmtId="0" fontId="0" fillId="86" borderId="345" xfId="0" applyFill="1" applyBorder="1" applyAlignment="1">
      <alignment horizontal="center" vertical="center"/>
    </xf>
    <xf numFmtId="0" fontId="162" fillId="3" borderId="311" xfId="0" applyFont="1" applyFill="1" applyBorder="1" applyAlignment="1">
      <alignment vertical="top" wrapText="1"/>
    </xf>
    <xf numFmtId="0" fontId="0" fillId="3" borderId="298" xfId="0" applyFill="1" applyBorder="1" applyAlignment="1">
      <alignment horizontal="center" vertical="center"/>
    </xf>
    <xf numFmtId="0" fontId="0" fillId="3" borderId="322" xfId="0" applyFont="1" applyFill="1" applyBorder="1"/>
    <xf numFmtId="0" fontId="0" fillId="3" borderId="348" xfId="0" applyFont="1" applyFill="1" applyBorder="1"/>
    <xf numFmtId="0" fontId="0" fillId="3" borderId="349" xfId="0" applyFont="1" applyFill="1" applyBorder="1"/>
    <xf numFmtId="0" fontId="0" fillId="3" borderId="305" xfId="0" applyFill="1" applyBorder="1" applyAlignment="1">
      <alignment horizontal="center" vertical="center"/>
    </xf>
    <xf numFmtId="0" fontId="0" fillId="3" borderId="297" xfId="0" applyFill="1" applyBorder="1" applyAlignment="1">
      <alignment horizontal="center" vertical="center"/>
    </xf>
    <xf numFmtId="0" fontId="0" fillId="3" borderId="353" xfId="0" applyFill="1" applyBorder="1" applyAlignment="1">
      <alignment horizontal="center" vertical="center"/>
    </xf>
    <xf numFmtId="0" fontId="0" fillId="86" borderId="353" xfId="0" applyFill="1" applyBorder="1" applyAlignment="1">
      <alignment horizontal="center" vertical="center"/>
    </xf>
    <xf numFmtId="0" fontId="0" fillId="3" borderId="354" xfId="0" applyFill="1" applyBorder="1" applyAlignment="1">
      <alignment horizontal="center" vertical="center"/>
    </xf>
    <xf numFmtId="0" fontId="0" fillId="3" borderId="296" xfId="0" applyFill="1" applyBorder="1" applyAlignment="1">
      <alignment horizontal="center" vertical="center"/>
    </xf>
    <xf numFmtId="0" fontId="190" fillId="3" borderId="0" xfId="0" applyFont="1" applyFill="1" applyBorder="1" applyAlignment="1">
      <alignment horizontal="center" vertical="center" textRotation="90"/>
    </xf>
    <xf numFmtId="0" fontId="0" fillId="3" borderId="294" xfId="0" applyFill="1" applyBorder="1" applyAlignment="1">
      <alignment horizontal="center" vertical="center"/>
    </xf>
    <xf numFmtId="0" fontId="0" fillId="3" borderId="355" xfId="0" applyFill="1" applyBorder="1" applyAlignment="1">
      <alignment horizontal="center" vertical="center"/>
    </xf>
    <xf numFmtId="0" fontId="0" fillId="3" borderId="293" xfId="0" applyFill="1" applyBorder="1" applyAlignment="1">
      <alignment horizontal="center" vertical="center"/>
    </xf>
    <xf numFmtId="0" fontId="0" fillId="3" borderId="301" xfId="0" applyFill="1" applyBorder="1" applyAlignment="1">
      <alignment horizontal="center" vertical="center"/>
    </xf>
    <xf numFmtId="0" fontId="0" fillId="3" borderId="306" xfId="0" applyFill="1" applyBorder="1" applyAlignment="1">
      <alignment horizontal="center" vertical="center"/>
    </xf>
    <xf numFmtId="0" fontId="0" fillId="3" borderId="349" xfId="0" applyFont="1" applyFill="1" applyBorder="1" applyProtection="1"/>
    <xf numFmtId="0" fontId="0" fillId="3" borderId="332" xfId="0" applyFont="1" applyFill="1" applyBorder="1" applyProtection="1"/>
    <xf numFmtId="0" fontId="0" fillId="86" borderId="357" xfId="0" applyFill="1" applyBorder="1" applyAlignment="1">
      <alignment horizontal="center" vertical="center"/>
    </xf>
    <xf numFmtId="0" fontId="0" fillId="3" borderId="347" xfId="0" applyFill="1" applyBorder="1" applyAlignment="1">
      <alignment horizontal="center" vertical="center"/>
    </xf>
    <xf numFmtId="0" fontId="0" fillId="3" borderId="323" xfId="0" applyFont="1" applyFill="1" applyBorder="1"/>
    <xf numFmtId="0" fontId="0" fillId="3" borderId="324" xfId="0" applyFont="1" applyFill="1" applyBorder="1"/>
    <xf numFmtId="0" fontId="0" fillId="3" borderId="324" xfId="0" applyFont="1" applyFill="1" applyBorder="1" applyProtection="1"/>
    <xf numFmtId="0" fontId="0" fillId="3" borderId="308" xfId="0" applyFont="1" applyFill="1" applyBorder="1"/>
    <xf numFmtId="0" fontId="0" fillId="3" borderId="309" xfId="0" applyFont="1" applyFill="1" applyBorder="1"/>
    <xf numFmtId="0" fontId="0" fillId="3" borderId="309" xfId="0" applyFont="1" applyFill="1" applyBorder="1" applyProtection="1"/>
    <xf numFmtId="0" fontId="0" fillId="3" borderId="351" xfId="0" applyFont="1" applyFill="1" applyBorder="1"/>
    <xf numFmtId="0" fontId="0" fillId="3" borderId="352" xfId="0" applyFont="1" applyFill="1" applyBorder="1"/>
    <xf numFmtId="0" fontId="0" fillId="3" borderId="352" xfId="0" applyFont="1" applyFill="1" applyBorder="1" applyProtection="1"/>
    <xf numFmtId="0" fontId="0" fillId="3" borderId="292" xfId="0" applyFill="1" applyBorder="1" applyAlignment="1">
      <alignment horizontal="center" vertical="center"/>
    </xf>
    <xf numFmtId="0" fontId="0" fillId="3" borderId="326" xfId="0" applyFont="1" applyFill="1" applyBorder="1"/>
    <xf numFmtId="0" fontId="0" fillId="3" borderId="327" xfId="0" applyFont="1" applyFill="1" applyBorder="1"/>
    <xf numFmtId="0" fontId="0" fillId="3" borderId="287" xfId="0" applyFont="1" applyFill="1" applyBorder="1" applyProtection="1"/>
    <xf numFmtId="0" fontId="0" fillId="3" borderId="285" xfId="0" applyFont="1" applyFill="1" applyBorder="1" applyProtection="1"/>
    <xf numFmtId="0" fontId="0" fillId="3" borderId="290" xfId="0" applyFont="1" applyFill="1" applyBorder="1" applyProtection="1"/>
    <xf numFmtId="0" fontId="0" fillId="3" borderId="284" xfId="0" applyFont="1" applyFill="1" applyBorder="1" applyProtection="1"/>
    <xf numFmtId="0" fontId="0" fillId="3" borderId="288" xfId="0" applyFont="1" applyFill="1" applyBorder="1" applyProtection="1"/>
    <xf numFmtId="0" fontId="0" fillId="86" borderId="360" xfId="0" applyFill="1" applyBorder="1" applyAlignment="1">
      <alignment horizontal="center" vertical="center"/>
    </xf>
    <xf numFmtId="0" fontId="0" fillId="86" borderId="254" xfId="0" applyFill="1" applyBorder="1" applyAlignment="1">
      <alignment horizontal="center" vertical="center"/>
    </xf>
    <xf numFmtId="0" fontId="162" fillId="3" borderId="323" xfId="0" applyFont="1" applyFill="1" applyBorder="1" applyAlignment="1">
      <alignment vertical="top" wrapText="1"/>
    </xf>
    <xf numFmtId="0" fontId="162" fillId="3" borderId="324" xfId="0" applyFont="1" applyFill="1" applyBorder="1" applyAlignment="1">
      <alignment vertical="top" wrapText="1"/>
    </xf>
    <xf numFmtId="0" fontId="162" fillId="3" borderId="325" xfId="0" applyFont="1" applyFill="1" applyBorder="1" applyAlignment="1">
      <alignment vertical="top" wrapText="1"/>
    </xf>
    <xf numFmtId="0" fontId="162" fillId="3" borderId="308" xfId="0" applyFont="1" applyFill="1" applyBorder="1" applyAlignment="1">
      <alignment vertical="top" wrapText="1"/>
    </xf>
    <xf numFmtId="0" fontId="162" fillId="3" borderId="309" xfId="0" applyFont="1" applyFill="1" applyBorder="1" applyAlignment="1">
      <alignment vertical="top" wrapText="1"/>
    </xf>
    <xf numFmtId="0" fontId="162" fillId="3" borderId="310" xfId="0" applyFont="1" applyFill="1" applyBorder="1" applyAlignment="1">
      <alignment vertical="top" wrapText="1"/>
    </xf>
    <xf numFmtId="0" fontId="162" fillId="3" borderId="351" xfId="0" applyFont="1" applyFill="1" applyBorder="1" applyAlignment="1">
      <alignment vertical="top" wrapText="1"/>
    </xf>
    <xf numFmtId="0" fontId="162" fillId="3" borderId="352" xfId="0" applyFont="1" applyFill="1" applyBorder="1" applyAlignment="1">
      <alignment vertical="top" wrapText="1"/>
    </xf>
    <xf numFmtId="0" fontId="162" fillId="3" borderId="358" xfId="0" applyFont="1" applyFill="1" applyBorder="1" applyAlignment="1">
      <alignment vertical="top" wrapText="1"/>
    </xf>
    <xf numFmtId="0" fontId="0" fillId="3" borderId="348" xfId="0" applyFont="1" applyFill="1" applyBorder="1" applyProtection="1"/>
    <xf numFmtId="0" fontId="62" fillId="3" borderId="166" xfId="0" applyFont="1" applyFill="1" applyBorder="1" applyProtection="1"/>
    <xf numFmtId="0" fontId="62" fillId="3" borderId="322" xfId="0" applyFont="1" applyFill="1" applyBorder="1" applyProtection="1"/>
    <xf numFmtId="0" fontId="62" fillId="3" borderId="316" xfId="0" applyFont="1" applyFill="1" applyBorder="1" applyProtection="1"/>
    <xf numFmtId="0" fontId="62" fillId="3" borderId="318" xfId="0" applyFont="1" applyFill="1" applyBorder="1" applyProtection="1"/>
    <xf numFmtId="0" fontId="62" fillId="3" borderId="319" xfId="0" applyFont="1" applyFill="1" applyBorder="1" applyProtection="1"/>
    <xf numFmtId="0" fontId="190" fillId="0" borderId="291" xfId="0" applyFont="1" applyBorder="1" applyAlignment="1">
      <alignment horizontal="center" vertical="center" textRotation="90"/>
    </xf>
    <xf numFmtId="0" fontId="190" fillId="3" borderId="298" xfId="0" applyFont="1" applyFill="1" applyBorder="1" applyAlignment="1">
      <alignment horizontal="center" vertical="center" textRotation="90"/>
    </xf>
    <xf numFmtId="0" fontId="190" fillId="0" borderId="334" xfId="0" applyFont="1" applyBorder="1" applyAlignment="1">
      <alignment horizontal="center" vertical="center"/>
    </xf>
    <xf numFmtId="0" fontId="190" fillId="3" borderId="361" xfId="0" applyFont="1" applyFill="1" applyBorder="1" applyAlignment="1">
      <alignment horizontal="center" vertical="center"/>
    </xf>
    <xf numFmtId="0" fontId="191" fillId="3" borderId="362" xfId="0" applyFont="1" applyFill="1" applyBorder="1" applyAlignment="1">
      <alignment horizontal="center" vertical="center" textRotation="90" wrapText="1"/>
    </xf>
    <xf numFmtId="0" fontId="0" fillId="3" borderId="0" xfId="0" applyFont="1" applyFill="1" applyAlignment="1">
      <alignment horizontal="center" vertical="center" wrapText="1"/>
    </xf>
    <xf numFmtId="1" fontId="40" fillId="24" borderId="115" xfId="11" applyNumberFormat="1" applyFont="1" applyBorder="1">
      <alignment horizontal="right"/>
      <protection locked="0"/>
    </xf>
    <xf numFmtId="0" fontId="191" fillId="3" borderId="363" xfId="0" applyFont="1" applyFill="1" applyBorder="1" applyAlignment="1">
      <alignment horizontal="center" vertical="center" textRotation="90" wrapText="1"/>
    </xf>
    <xf numFmtId="0" fontId="49" fillId="3" borderId="331" xfId="0" applyFont="1" applyFill="1" applyBorder="1" applyAlignment="1">
      <alignment horizontal="center" vertical="center"/>
    </xf>
    <xf numFmtId="0" fontId="0" fillId="3" borderId="310" xfId="0" applyFill="1" applyBorder="1" applyAlignment="1">
      <alignment horizontal="center" vertical="center"/>
    </xf>
    <xf numFmtId="0" fontId="0" fillId="3" borderId="358" xfId="0" applyFill="1" applyBorder="1" applyAlignment="1">
      <alignment horizontal="center" vertical="center"/>
    </xf>
    <xf numFmtId="0" fontId="0" fillId="86" borderId="367" xfId="0" applyFill="1" applyBorder="1" applyAlignment="1">
      <alignment horizontal="center" vertical="center"/>
    </xf>
    <xf numFmtId="0" fontId="190" fillId="0" borderId="339" xfId="0" applyFont="1" applyBorder="1" applyAlignment="1">
      <alignment horizontal="center" vertical="center"/>
    </xf>
    <xf numFmtId="0" fontId="162" fillId="7" borderId="368" xfId="0" applyFont="1" applyFill="1" applyBorder="1" applyAlignment="1">
      <alignment horizontal="center" vertical="center" wrapText="1"/>
    </xf>
    <xf numFmtId="0" fontId="162" fillId="7" borderId="369" xfId="0" applyFont="1" applyFill="1" applyBorder="1" applyAlignment="1">
      <alignment horizontal="center" vertical="center" wrapText="1"/>
    </xf>
    <xf numFmtId="0" fontId="162" fillId="3" borderId="226" xfId="0" applyFont="1" applyFill="1" applyBorder="1" applyAlignment="1" applyProtection="1">
      <alignment wrapText="1"/>
    </xf>
    <xf numFmtId="171" fontId="0" fillId="3" borderId="226" xfId="0" applyNumberFormat="1" applyFont="1" applyFill="1" applyBorder="1" applyProtection="1"/>
    <xf numFmtId="0" fontId="0" fillId="3" borderId="226" xfId="0" applyFont="1" applyFill="1" applyBorder="1"/>
    <xf numFmtId="0" fontId="0" fillId="3" borderId="346" xfId="0" applyFill="1" applyBorder="1" applyAlignment="1">
      <alignment horizontal="center" vertical="center"/>
    </xf>
    <xf numFmtId="0" fontId="0" fillId="3" borderId="357" xfId="0" applyFill="1" applyBorder="1" applyAlignment="1">
      <alignment horizontal="center" vertical="center"/>
    </xf>
    <xf numFmtId="173" fontId="49" fillId="7" borderId="115" xfId="15" applyNumberFormat="1" applyFont="1" applyFill="1" applyBorder="1">
      <alignment horizontal="right"/>
      <protection locked="0"/>
    </xf>
    <xf numFmtId="175" fontId="49" fillId="4" borderId="231" xfId="15" applyNumberFormat="1" applyFont="1" applyBorder="1">
      <alignment horizontal="right"/>
      <protection locked="0"/>
    </xf>
    <xf numFmtId="0" fontId="0" fillId="3" borderId="350" xfId="0" applyFont="1" applyFill="1" applyBorder="1" applyProtection="1"/>
    <xf numFmtId="0" fontId="190" fillId="3" borderId="361" xfId="0" applyFont="1" applyFill="1" applyBorder="1" applyAlignment="1">
      <alignment horizontal="center" vertical="center" textRotation="90"/>
    </xf>
    <xf numFmtId="0" fontId="190" fillId="3" borderId="362" xfId="0" applyFont="1" applyFill="1" applyBorder="1" applyAlignment="1">
      <alignment horizontal="center" vertical="center" textRotation="90"/>
    </xf>
    <xf numFmtId="0" fontId="191" fillId="3" borderId="361" xfId="0" applyFont="1" applyFill="1" applyBorder="1" applyAlignment="1">
      <alignment horizontal="center" vertical="center" textRotation="90" wrapText="1"/>
    </xf>
    <xf numFmtId="0" fontId="190" fillId="0" borderId="335" xfId="0" applyFont="1" applyBorder="1" applyAlignment="1">
      <alignment horizontal="center" vertical="center"/>
    </xf>
    <xf numFmtId="0" fontId="0" fillId="3" borderId="321" xfId="0" applyFill="1" applyBorder="1" applyAlignment="1">
      <alignment horizontal="center" vertical="center"/>
    </xf>
    <xf numFmtId="0" fontId="62" fillId="3" borderId="372" xfId="0" applyFont="1" applyFill="1" applyBorder="1"/>
    <xf numFmtId="0" fontId="190" fillId="0" borderId="366" xfId="0" applyFont="1" applyBorder="1" applyAlignment="1">
      <alignment horizontal="center" vertical="center"/>
    </xf>
    <xf numFmtId="0" fontId="162" fillId="7" borderId="368" xfId="0" applyFont="1" applyFill="1" applyBorder="1" applyAlignment="1">
      <alignment vertical="center" wrapText="1"/>
    </xf>
    <xf numFmtId="0" fontId="62" fillId="3" borderId="366" xfId="0" applyFont="1" applyFill="1" applyBorder="1" applyAlignment="1">
      <alignment horizontal="center"/>
    </xf>
    <xf numFmtId="0" fontId="62" fillId="3" borderId="286" xfId="0" applyFont="1" applyFill="1" applyBorder="1" applyAlignment="1">
      <alignment horizontal="center"/>
    </xf>
    <xf numFmtId="0" fontId="62" fillId="3" borderId="289" xfId="0" applyFont="1" applyFill="1" applyBorder="1" applyAlignment="1">
      <alignment horizontal="center"/>
    </xf>
    <xf numFmtId="0" fontId="62" fillId="3" borderId="291" xfId="0" applyFont="1" applyFill="1" applyBorder="1" applyAlignment="1">
      <alignment horizontal="center"/>
    </xf>
    <xf numFmtId="0" fontId="62" fillId="3" borderId="287" xfId="0" applyFont="1" applyFill="1" applyBorder="1" applyAlignment="1">
      <alignment horizontal="center"/>
    </xf>
    <xf numFmtId="0" fontId="62" fillId="3" borderId="290" xfId="0" applyFont="1" applyFill="1" applyBorder="1" applyAlignment="1">
      <alignment horizontal="center"/>
    </xf>
    <xf numFmtId="0" fontId="62" fillId="3" borderId="288" xfId="0" applyFont="1" applyFill="1" applyBorder="1" applyAlignment="1">
      <alignment horizontal="center"/>
    </xf>
    <xf numFmtId="0" fontId="0" fillId="3" borderId="291" xfId="0" applyFill="1" applyBorder="1" applyAlignment="1">
      <alignment horizontal="center" vertical="center"/>
    </xf>
    <xf numFmtId="0" fontId="6" fillId="3" borderId="0" xfId="41" applyFont="1" applyFill="1" applyAlignment="1">
      <alignment vertical="center" wrapText="1"/>
    </xf>
    <xf numFmtId="0" fontId="0" fillId="86" borderId="373" xfId="0" applyFill="1" applyBorder="1" applyAlignment="1">
      <alignment horizontal="center" vertical="center"/>
    </xf>
    <xf numFmtId="0" fontId="0" fillId="3" borderId="247" xfId="0" applyFont="1" applyFill="1" applyBorder="1"/>
    <xf numFmtId="0" fontId="0" fillId="86" borderId="374" xfId="0" applyFill="1" applyBorder="1" applyAlignment="1">
      <alignment horizontal="center" vertical="center"/>
    </xf>
    <xf numFmtId="0" fontId="0" fillId="3" borderId="353" xfId="0" applyFont="1" applyFill="1" applyBorder="1"/>
    <xf numFmtId="0" fontId="0" fillId="3" borderId="295" xfId="0" applyFont="1" applyFill="1" applyBorder="1"/>
    <xf numFmtId="0" fontId="0" fillId="3" borderId="354" xfId="0" applyFont="1" applyFill="1" applyBorder="1"/>
    <xf numFmtId="0" fontId="0" fillId="3" borderId="296" xfId="0" applyFont="1" applyFill="1" applyBorder="1"/>
    <xf numFmtId="0" fontId="0" fillId="3" borderId="297" xfId="0" applyFont="1" applyFill="1" applyBorder="1"/>
    <xf numFmtId="0" fontId="0" fillId="3" borderId="375" xfId="0" applyFill="1" applyBorder="1" applyAlignment="1">
      <alignment horizontal="center" vertical="center"/>
    </xf>
    <xf numFmtId="0" fontId="0" fillId="3" borderId="376" xfId="0" applyFill="1" applyBorder="1" applyAlignment="1">
      <alignment horizontal="center" vertical="center"/>
    </xf>
    <xf numFmtId="0" fontId="0" fillId="3" borderId="377" xfId="0" applyFill="1" applyBorder="1" applyAlignment="1">
      <alignment horizontal="center" vertical="center"/>
    </xf>
    <xf numFmtId="0" fontId="0" fillId="3" borderId="378" xfId="0" applyFill="1" applyBorder="1" applyAlignment="1">
      <alignment horizontal="center" vertical="center"/>
    </xf>
    <xf numFmtId="0" fontId="0" fillId="3" borderId="351" xfId="0" applyFont="1" applyFill="1" applyBorder="1" applyAlignment="1">
      <alignment horizontal="center"/>
    </xf>
    <xf numFmtId="0" fontId="0" fillId="3" borderId="352" xfId="0" applyFont="1" applyFill="1" applyBorder="1" applyAlignment="1">
      <alignment horizontal="center"/>
    </xf>
    <xf numFmtId="0" fontId="0" fillId="3" borderId="358" xfId="0" applyFont="1" applyFill="1" applyBorder="1" applyAlignment="1">
      <alignment horizontal="center"/>
    </xf>
    <xf numFmtId="0" fontId="0" fillId="3" borderId="290" xfId="0" applyFont="1" applyFill="1" applyBorder="1"/>
    <xf numFmtId="0" fontId="0" fillId="3" borderId="284" xfId="0" applyFont="1" applyFill="1" applyBorder="1"/>
    <xf numFmtId="0" fontId="0" fillId="3" borderId="288" xfId="0" applyFont="1" applyFill="1" applyBorder="1"/>
    <xf numFmtId="0" fontId="191" fillId="3" borderId="339" xfId="0" applyFont="1" applyFill="1" applyBorder="1" applyAlignment="1">
      <alignment horizontal="center" vertical="center" textRotation="90" wrapText="1"/>
    </xf>
    <xf numFmtId="0" fontId="162" fillId="7" borderId="110" xfId="0" applyNumberFormat="1" applyFont="1" applyFill="1" applyBorder="1" applyAlignment="1">
      <alignment vertical="center" wrapText="1"/>
    </xf>
    <xf numFmtId="0" fontId="190" fillId="0" borderId="333" xfId="0" applyFont="1" applyBorder="1" applyAlignment="1">
      <alignment horizontal="center" vertical="center"/>
    </xf>
    <xf numFmtId="0" fontId="191" fillId="3" borderId="345" xfId="0" applyFont="1" applyFill="1" applyBorder="1" applyAlignment="1">
      <alignment horizontal="center" vertical="center" textRotation="90" wrapText="1"/>
    </xf>
    <xf numFmtId="0" fontId="62" fillId="3" borderId="333" xfId="0" applyFont="1" applyFill="1" applyBorder="1" applyAlignment="1">
      <alignment horizontal="center" vertical="center" textRotation="90" wrapText="1"/>
    </xf>
    <xf numFmtId="0" fontId="0" fillId="86" borderId="375" xfId="0" applyFill="1" applyBorder="1" applyAlignment="1">
      <alignment horizontal="center" vertical="center"/>
    </xf>
    <xf numFmtId="0" fontId="0" fillId="86" borderId="376" xfId="0" applyFill="1" applyBorder="1" applyAlignment="1">
      <alignment horizontal="center" vertical="center"/>
    </xf>
    <xf numFmtId="0" fontId="0" fillId="86" borderId="377" xfId="0"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pplyAlignment="1">
      <alignment horizontal="left" vertical="center"/>
    </xf>
    <xf numFmtId="0" fontId="0" fillId="3" borderId="285" xfId="0" applyFont="1" applyFill="1" applyBorder="1"/>
    <xf numFmtId="0" fontId="0" fillId="3" borderId="287" xfId="0" applyFont="1" applyFill="1" applyBorder="1"/>
    <xf numFmtId="0" fontId="0" fillId="3" borderId="338" xfId="0" applyFont="1" applyFill="1" applyBorder="1"/>
    <xf numFmtId="0" fontId="0" fillId="3" borderId="377" xfId="0" applyFont="1" applyFill="1" applyBorder="1"/>
    <xf numFmtId="0" fontId="0" fillId="3" borderId="291" xfId="0" applyFont="1" applyFill="1" applyBorder="1"/>
    <xf numFmtId="0" fontId="0" fillId="3" borderId="298" xfId="0" applyFont="1" applyFill="1" applyBorder="1"/>
    <xf numFmtId="0" fontId="62" fillId="3" borderId="355" xfId="0" applyFont="1" applyFill="1" applyBorder="1" applyAlignment="1">
      <alignment horizontal="center" vertical="center"/>
    </xf>
    <xf numFmtId="0" fontId="0" fillId="86" borderId="354" xfId="0" applyFill="1" applyBorder="1" applyAlignment="1">
      <alignment horizontal="center" vertical="center"/>
    </xf>
    <xf numFmtId="0" fontId="0" fillId="86" borderId="297" xfId="0" applyFill="1" applyBorder="1" applyAlignment="1">
      <alignment horizontal="center" vertical="center"/>
    </xf>
    <xf numFmtId="0" fontId="0" fillId="86" borderId="296" xfId="0" applyFill="1" applyBorder="1" applyAlignment="1">
      <alignment horizontal="center" vertical="center"/>
    </xf>
    <xf numFmtId="0" fontId="0" fillId="3" borderId="310" xfId="0" applyFill="1" applyBorder="1" applyAlignment="1">
      <alignment horizontal="center" vertical="center"/>
    </xf>
    <xf numFmtId="0" fontId="194" fillId="63" borderId="226" xfId="0" applyFont="1" applyFill="1" applyBorder="1" applyAlignment="1">
      <alignment vertical="center"/>
    </xf>
    <xf numFmtId="0" fontId="93" fillId="63" borderId="226" xfId="0" applyFont="1" applyFill="1" applyBorder="1" applyAlignment="1">
      <alignment vertical="center"/>
    </xf>
    <xf numFmtId="0" fontId="93" fillId="40" borderId="226" xfId="0" applyFont="1" applyFill="1" applyBorder="1" applyAlignment="1">
      <alignment vertical="center"/>
    </xf>
    <xf numFmtId="0" fontId="93" fillId="41" borderId="226" xfId="0" applyFont="1" applyFill="1" applyBorder="1" applyAlignment="1">
      <alignment vertical="center"/>
    </xf>
    <xf numFmtId="0" fontId="93" fillId="66" borderId="327" xfId="0" applyFont="1" applyFill="1" applyBorder="1" applyAlignment="1">
      <alignment vertical="center" wrapText="1"/>
    </xf>
    <xf numFmtId="0" fontId="93" fillId="66" borderId="383" xfId="0" applyFont="1" applyFill="1" applyBorder="1" applyAlignment="1">
      <alignment vertical="center"/>
    </xf>
    <xf numFmtId="0" fontId="190" fillId="0" borderId="355" xfId="0" applyFont="1" applyBorder="1" applyAlignment="1">
      <alignment horizontal="center" vertical="center"/>
    </xf>
    <xf numFmtId="0" fontId="62" fillId="0" borderId="237" xfId="10" applyFont="1" applyBorder="1">
      <alignment horizontal="left" vertical="center" indent="1"/>
    </xf>
    <xf numFmtId="49" fontId="49" fillId="4" borderId="385" xfId="9" applyFont="1" applyBorder="1" applyAlignment="1">
      <alignment horizontal="left" vertical="center" indent="1"/>
      <protection locked="0"/>
    </xf>
    <xf numFmtId="10" fontId="49" fillId="4" borderId="239" xfId="40" applyNumberFormat="1" applyFont="1" applyFill="1" applyBorder="1" applyAlignment="1" applyProtection="1">
      <alignment horizontal="right" vertical="center"/>
      <protection locked="0"/>
    </xf>
    <xf numFmtId="0" fontId="48" fillId="3" borderId="0" xfId="0" applyFont="1" applyFill="1" applyProtection="1">
      <protection hidden="1"/>
    </xf>
    <xf numFmtId="0" fontId="171" fillId="3" borderId="0" xfId="0" applyFont="1" applyFill="1" applyProtection="1"/>
    <xf numFmtId="0" fontId="49" fillId="3" borderId="386" xfId="0" applyFont="1" applyFill="1" applyBorder="1" applyAlignment="1" applyProtection="1">
      <alignment horizontal="center" wrapText="1"/>
    </xf>
    <xf numFmtId="0" fontId="49" fillId="3" borderId="388" xfId="0" applyFont="1" applyFill="1" applyBorder="1" applyAlignment="1" applyProtection="1">
      <alignment horizontal="center" wrapText="1"/>
    </xf>
    <xf numFmtId="168" fontId="49" fillId="24" borderId="389" xfId="11" applyFont="1" applyBorder="1">
      <alignment horizontal="right"/>
      <protection locked="0"/>
    </xf>
    <xf numFmtId="168" fontId="49" fillId="24" borderId="390" xfId="11" applyFont="1" applyBorder="1">
      <alignment horizontal="right"/>
      <protection locked="0"/>
    </xf>
    <xf numFmtId="168" fontId="49" fillId="24" borderId="391" xfId="11" applyFont="1" applyBorder="1">
      <alignment horizontal="right"/>
      <protection locked="0"/>
    </xf>
    <xf numFmtId="168" fontId="49" fillId="24" borderId="393" xfId="11" applyFont="1" applyBorder="1">
      <alignment horizontal="right"/>
      <protection locked="0"/>
    </xf>
    <xf numFmtId="0" fontId="49" fillId="3" borderId="395" xfId="0" applyFont="1" applyFill="1" applyBorder="1" applyAlignment="1" applyProtection="1">
      <alignment horizontal="center" wrapText="1"/>
    </xf>
    <xf numFmtId="168" fontId="49" fillId="24" borderId="396" xfId="11" applyFont="1" applyBorder="1">
      <alignment horizontal="right"/>
      <protection locked="0"/>
    </xf>
    <xf numFmtId="168" fontId="49" fillId="24" borderId="397" xfId="11" applyFont="1" applyBorder="1">
      <alignment horizontal="right"/>
      <protection locked="0"/>
    </xf>
    <xf numFmtId="168" fontId="49" fillId="24" borderId="398" xfId="11" applyFont="1" applyBorder="1">
      <alignment horizontal="right"/>
      <protection locked="0"/>
    </xf>
    <xf numFmtId="0" fontId="48" fillId="3" borderId="0" xfId="0" applyFont="1" applyFill="1" applyAlignment="1" applyProtection="1">
      <protection hidden="1"/>
    </xf>
    <xf numFmtId="0" fontId="195" fillId="3" borderId="0" xfId="0" applyFont="1" applyFill="1" applyAlignment="1" applyProtection="1">
      <alignment horizontal="right" wrapText="1" indent="1"/>
    </xf>
    <xf numFmtId="0" fontId="195" fillId="3" borderId="0" xfId="0" applyFont="1" applyFill="1" applyAlignment="1" applyProtection="1">
      <alignment horizontal="right" indent="1"/>
    </xf>
    <xf numFmtId="0" fontId="49" fillId="3" borderId="230" xfId="0" applyFont="1" applyFill="1" applyBorder="1" applyAlignment="1" applyProtection="1">
      <alignment horizontal="left" vertical="center" wrapText="1" indent="1"/>
    </xf>
    <xf numFmtId="0" fontId="49" fillId="3" borderId="101" xfId="0" applyFont="1" applyFill="1" applyBorder="1" applyAlignment="1" applyProtection="1">
      <alignment horizontal="left" vertical="center" wrapText="1" indent="2"/>
    </xf>
    <xf numFmtId="0" fontId="49" fillId="3" borderId="100" xfId="0" applyFont="1" applyFill="1" applyBorder="1" applyAlignment="1" applyProtection="1">
      <alignment horizontal="left" vertical="center" wrapText="1" indent="1"/>
    </xf>
    <xf numFmtId="0" fontId="196" fillId="3" borderId="0" xfId="0" applyFont="1" applyFill="1"/>
    <xf numFmtId="0" fontId="197" fillId="22" borderId="0" xfId="0" applyFont="1" applyFill="1" applyAlignment="1">
      <alignment vertical="center"/>
    </xf>
    <xf numFmtId="0" fontId="196" fillId="75" borderId="0" xfId="7" applyFont="1" applyFill="1">
      <alignment vertical="center"/>
    </xf>
    <xf numFmtId="0" fontId="195" fillId="3" borderId="0" xfId="0" applyFont="1" applyFill="1"/>
    <xf numFmtId="0" fontId="195" fillId="3" borderId="0" xfId="0" applyFont="1" applyFill="1" applyAlignment="1">
      <alignment horizontal="right" indent="1"/>
    </xf>
    <xf numFmtId="0" fontId="195" fillId="78" borderId="0" xfId="33" applyFont="1" applyFill="1">
      <alignment horizontal="right" indent="1" shrinkToFit="1"/>
    </xf>
    <xf numFmtId="0" fontId="195" fillId="3" borderId="0" xfId="0" applyFont="1" applyFill="1" applyAlignment="1" applyProtection="1">
      <alignment horizontal="right" vertical="center" wrapText="1" indent="1"/>
    </xf>
    <xf numFmtId="0" fontId="49" fillId="0" borderId="100" xfId="10" applyFont="1" applyBorder="1" applyAlignment="1">
      <alignment horizontal="left" vertical="center" wrapText="1" indent="1"/>
    </xf>
    <xf numFmtId="9" fontId="49" fillId="4" borderId="115" xfId="40" applyFont="1" applyFill="1" applyBorder="1" applyAlignment="1" applyProtection="1">
      <alignment horizontal="right"/>
      <protection locked="0"/>
    </xf>
    <xf numFmtId="168" fontId="62" fillId="8" borderId="256" xfId="46" applyFont="1" applyFill="1" applyBorder="1">
      <alignment horizontal="right" indent="2"/>
      <protection locked="0"/>
    </xf>
    <xf numFmtId="168" fontId="62" fillId="8" borderId="261" xfId="46" applyFont="1" applyFill="1" applyBorder="1">
      <alignment horizontal="right" indent="2"/>
      <protection locked="0"/>
    </xf>
    <xf numFmtId="0" fontId="62" fillId="0" borderId="399" xfId="0" applyNumberFormat="1" applyFont="1" applyFill="1" applyBorder="1" applyAlignment="1" applyProtection="1">
      <alignment horizontal="center" vertical="center" wrapText="1"/>
    </xf>
    <xf numFmtId="0" fontId="195" fillId="3" borderId="228" xfId="0" applyFont="1" applyFill="1" applyBorder="1" applyAlignment="1">
      <alignment horizontal="right" wrapText="1"/>
    </xf>
    <xf numFmtId="0" fontId="195" fillId="3" borderId="115" xfId="0" applyFont="1" applyFill="1" applyBorder="1" applyAlignment="1">
      <alignment horizontal="right" wrapText="1"/>
    </xf>
    <xf numFmtId="0" fontId="195" fillId="3" borderId="73" xfId="0" applyFont="1" applyFill="1" applyBorder="1" applyAlignment="1">
      <alignment horizontal="right" wrapText="1"/>
    </xf>
    <xf numFmtId="0" fontId="195" fillId="3" borderId="71" xfId="0" applyFont="1" applyFill="1" applyBorder="1" applyAlignment="1">
      <alignment horizontal="right" wrapText="1"/>
    </xf>
    <xf numFmtId="0" fontId="195" fillId="3" borderId="120" xfId="0" applyFont="1" applyFill="1" applyBorder="1" applyAlignment="1">
      <alignment horizontal="right" wrapText="1"/>
    </xf>
    <xf numFmtId="0" fontId="195" fillId="3" borderId="225" xfId="0" applyFont="1" applyFill="1" applyBorder="1" applyAlignment="1">
      <alignment horizontal="right" wrapText="1"/>
    </xf>
    <xf numFmtId="0" fontId="152" fillId="67" borderId="46" xfId="0" applyNumberFormat="1" applyFont="1" applyFill="1" applyBorder="1" applyAlignment="1">
      <alignment horizontal="center" vertical="center" wrapText="1"/>
    </xf>
    <xf numFmtId="0" fontId="22" fillId="82" borderId="0" xfId="54" quotePrefix="1" applyFont="1" applyFill="1" applyBorder="1" applyAlignment="1" applyProtection="1">
      <alignment vertical="center"/>
    </xf>
    <xf numFmtId="0" fontId="22" fillId="84" borderId="0" xfId="54" quotePrefix="1" applyFont="1" applyFill="1" applyBorder="1" applyAlignment="1" applyProtection="1">
      <alignment vertical="center"/>
    </xf>
    <xf numFmtId="0" fontId="22" fillId="82" borderId="0" xfId="0" applyFont="1" applyFill="1" applyBorder="1" applyAlignment="1">
      <alignment horizontal="right" vertical="center" indent="2"/>
    </xf>
    <xf numFmtId="0" fontId="48" fillId="3" borderId="0" xfId="0" applyFont="1" applyFill="1" applyAlignment="1" applyProtection="1">
      <alignment wrapText="1"/>
      <protection hidden="1"/>
    </xf>
    <xf numFmtId="0" fontId="191" fillId="3" borderId="292" xfId="0" applyFont="1" applyFill="1" applyBorder="1" applyAlignment="1">
      <alignment horizontal="center" vertical="center" textRotation="90" wrapText="1"/>
    </xf>
    <xf numFmtId="0" fontId="191" fillId="3" borderId="314" xfId="0" applyFont="1" applyFill="1" applyBorder="1" applyAlignment="1">
      <alignment horizontal="center" vertical="center" textRotation="90" wrapText="1"/>
    </xf>
    <xf numFmtId="0" fontId="0" fillId="3" borderId="338" xfId="0" applyFill="1" applyBorder="1" applyAlignment="1">
      <alignment horizontal="center" vertical="center"/>
    </xf>
    <xf numFmtId="0" fontId="191" fillId="3" borderId="402" xfId="0" applyFont="1" applyFill="1" applyBorder="1" applyAlignment="1">
      <alignment horizontal="center" vertical="center" textRotation="90" wrapText="1"/>
    </xf>
    <xf numFmtId="0" fontId="191" fillId="3" borderId="300" xfId="0" applyFont="1" applyFill="1" applyBorder="1" applyAlignment="1">
      <alignment horizontal="center" vertical="center" textRotation="90" wrapText="1"/>
    </xf>
    <xf numFmtId="168" fontId="62" fillId="7" borderId="403" xfId="0" applyNumberFormat="1" applyFont="1" applyFill="1" applyBorder="1"/>
    <xf numFmtId="168" fontId="62" fillId="7" borderId="404" xfId="0" applyNumberFormat="1" applyFont="1" applyFill="1" applyBorder="1"/>
    <xf numFmtId="168" fontId="62" fillId="7" borderId="404" xfId="46" applyFont="1" applyFill="1" applyBorder="1">
      <alignment horizontal="right" indent="2"/>
      <protection locked="0"/>
    </xf>
    <xf numFmtId="168" fontId="62" fillId="7" borderId="271" xfId="0" applyNumberFormat="1" applyFont="1" applyFill="1" applyBorder="1"/>
    <xf numFmtId="168" fontId="62" fillId="7" borderId="281" xfId="0" applyNumberFormat="1" applyFont="1" applyFill="1" applyBorder="1"/>
    <xf numFmtId="165" fontId="156" fillId="67" borderId="46" xfId="35" applyNumberFormat="1" applyFont="1" applyFill="1" applyBorder="1" applyAlignment="1">
      <alignment horizontal="center" vertical="center" wrapText="1"/>
    </xf>
    <xf numFmtId="168" fontId="62" fillId="7" borderId="405" xfId="46" applyFont="1" applyFill="1" applyBorder="1">
      <alignment horizontal="right" indent="2"/>
      <protection locked="0"/>
    </xf>
    <xf numFmtId="0" fontId="152" fillId="67" borderId="57" xfId="0" applyNumberFormat="1" applyFont="1" applyFill="1" applyBorder="1" applyAlignment="1">
      <alignment horizontal="center" vertical="center" wrapText="1"/>
    </xf>
    <xf numFmtId="168" fontId="62" fillId="7" borderId="406" xfId="0" applyNumberFormat="1" applyFont="1" applyFill="1" applyBorder="1"/>
    <xf numFmtId="168" fontId="62" fillId="7" borderId="407" xfId="46" applyFont="1" applyFill="1" applyBorder="1">
      <alignment horizontal="right" indent="2"/>
      <protection locked="0"/>
    </xf>
    <xf numFmtId="0" fontId="93" fillId="66" borderId="384" xfId="0" applyFont="1" applyFill="1" applyBorder="1" applyAlignment="1">
      <alignment vertical="center" wrapText="1"/>
    </xf>
    <xf numFmtId="0" fontId="93" fillId="66" borderId="327" xfId="0" applyFont="1" applyFill="1" applyBorder="1" applyAlignment="1">
      <alignment vertical="center"/>
    </xf>
    <xf numFmtId="0" fontId="93" fillId="66" borderId="384" xfId="0" applyFont="1" applyFill="1" applyBorder="1" applyAlignment="1">
      <alignment vertical="center"/>
    </xf>
    <xf numFmtId="168" fontId="49" fillId="47" borderId="256" xfId="11" applyFont="1" applyFill="1" applyBorder="1">
      <alignment horizontal="right"/>
      <protection locked="0"/>
    </xf>
    <xf numFmtId="168" fontId="49" fillId="47" borderId="247" xfId="11" applyFont="1" applyFill="1" applyBorder="1">
      <alignment horizontal="right"/>
      <protection locked="0"/>
    </xf>
    <xf numFmtId="168" fontId="49" fillId="47" borderId="261" xfId="11" applyFont="1" applyFill="1" applyBorder="1">
      <alignment horizontal="right"/>
      <protection locked="0"/>
    </xf>
    <xf numFmtId="0" fontId="62" fillId="3" borderId="309" xfId="0" applyFont="1" applyFill="1" applyBorder="1" applyProtection="1">
      <protection hidden="1"/>
    </xf>
    <xf numFmtId="0" fontId="0" fillId="3" borderId="364" xfId="0" applyFill="1" applyBorder="1" applyAlignment="1">
      <alignment horizontal="center" vertical="center"/>
    </xf>
    <xf numFmtId="0" fontId="30" fillId="3" borderId="323" xfId="0" applyFont="1" applyFill="1" applyBorder="1"/>
    <xf numFmtId="0" fontId="30" fillId="3" borderId="324" xfId="0" applyFont="1" applyFill="1" applyBorder="1"/>
    <xf numFmtId="0" fontId="62" fillId="3" borderId="308" xfId="0" applyFont="1" applyFill="1" applyBorder="1" applyProtection="1">
      <protection hidden="1"/>
    </xf>
    <xf numFmtId="0" fontId="62" fillId="3" borderId="351" xfId="0" applyFont="1" applyFill="1" applyBorder="1" applyProtection="1">
      <protection hidden="1"/>
    </xf>
    <xf numFmtId="0" fontId="62" fillId="3" borderId="352" xfId="0" applyFont="1" applyFill="1" applyBorder="1" applyProtection="1">
      <protection hidden="1"/>
    </xf>
    <xf numFmtId="0" fontId="162" fillId="3" borderId="185" xfId="0" applyFont="1" applyFill="1" applyBorder="1" applyAlignment="1">
      <alignment vertical="top" wrapText="1"/>
    </xf>
    <xf numFmtId="0" fontId="44" fillId="3" borderId="0" xfId="0" applyFont="1" applyFill="1" applyBorder="1" applyAlignment="1">
      <alignment horizontal="center" vertical="center" wrapText="1"/>
    </xf>
    <xf numFmtId="0" fontId="0" fillId="3" borderId="345" xfId="0" applyFont="1" applyFill="1" applyBorder="1"/>
    <xf numFmtId="0" fontId="0" fillId="3" borderId="345" xfId="0" applyFont="1" applyFill="1" applyBorder="1" applyProtection="1"/>
    <xf numFmtId="0" fontId="49" fillId="76" borderId="387" xfId="0" applyFont="1" applyFill="1" applyBorder="1" applyAlignment="1">
      <alignment horizontal="left" indent="2"/>
    </xf>
    <xf numFmtId="0" fontId="49" fillId="76" borderId="392" xfId="0" applyFont="1" applyFill="1" applyBorder="1" applyAlignment="1">
      <alignment horizontal="left" indent="2"/>
    </xf>
    <xf numFmtId="0" fontId="49" fillId="76" borderId="394" xfId="0" applyFont="1" applyFill="1" applyBorder="1" applyAlignment="1">
      <alignment horizontal="left" indent="2"/>
    </xf>
    <xf numFmtId="0" fontId="190" fillId="3" borderId="315" xfId="0" applyFont="1" applyFill="1" applyBorder="1" applyAlignment="1">
      <alignment horizontal="center" vertical="center"/>
    </xf>
    <xf numFmtId="0" fontId="190" fillId="3" borderId="291" xfId="0" applyFont="1" applyFill="1" applyBorder="1" applyAlignment="1">
      <alignment horizontal="center" vertical="center"/>
    </xf>
    <xf numFmtId="0" fontId="0" fillId="86" borderId="408" xfId="0" applyFill="1" applyBorder="1" applyAlignment="1">
      <alignment horizontal="center" vertical="center"/>
    </xf>
    <xf numFmtId="0" fontId="0" fillId="3" borderId="365" xfId="0" applyFill="1" applyBorder="1" applyAlignment="1">
      <alignment horizontal="center" vertical="center"/>
    </xf>
    <xf numFmtId="0" fontId="62" fillId="3" borderId="298" xfId="0" applyFont="1" applyFill="1" applyBorder="1"/>
    <xf numFmtId="0" fontId="62" fillId="3" borderId="292" xfId="0" applyFont="1" applyFill="1" applyBorder="1" applyAlignment="1">
      <alignment horizontal="center"/>
    </xf>
    <xf numFmtId="0" fontId="62" fillId="3" borderId="226" xfId="0" applyFont="1" applyFill="1" applyBorder="1" applyAlignment="1">
      <alignment horizontal="center"/>
    </xf>
    <xf numFmtId="0" fontId="62" fillId="3" borderId="285" xfId="0" applyFont="1" applyFill="1" applyBorder="1"/>
    <xf numFmtId="0" fontId="62" fillId="3" borderId="284" xfId="0" applyFont="1" applyFill="1" applyBorder="1" applyAlignment="1">
      <alignment horizontal="center"/>
    </xf>
    <xf numFmtId="0" fontId="62" fillId="3" borderId="288" xfId="0" applyFont="1" applyFill="1" applyBorder="1"/>
    <xf numFmtId="0" fontId="0" fillId="86" borderId="379" xfId="0" applyFill="1" applyBorder="1" applyAlignment="1">
      <alignment horizontal="center" vertical="center"/>
    </xf>
    <xf numFmtId="0" fontId="62" fillId="3" borderId="409" xfId="0" applyFont="1" applyFill="1" applyBorder="1" applyAlignment="1">
      <alignment horizontal="center"/>
    </xf>
    <xf numFmtId="0" fontId="0" fillId="86" borderId="336" xfId="0" applyFill="1" applyBorder="1" applyAlignment="1">
      <alignment horizontal="center" vertical="center"/>
    </xf>
    <xf numFmtId="0" fontId="0" fillId="3" borderId="279" xfId="0" applyFill="1" applyBorder="1" applyAlignment="1">
      <alignment horizontal="center" vertical="center"/>
    </xf>
    <xf numFmtId="0" fontId="3" fillId="23" borderId="226" xfId="4" applyFont="1" applyFill="1" applyBorder="1">
      <alignment vertical="center"/>
      <protection locked="0"/>
    </xf>
    <xf numFmtId="0" fontId="47" fillId="23" borderId="226" xfId="0" applyFont="1" applyFill="1" applyBorder="1"/>
    <xf numFmtId="0" fontId="0" fillId="23" borderId="226" xfId="0" applyFont="1" applyFill="1" applyBorder="1" applyProtection="1"/>
    <xf numFmtId="0" fontId="49" fillId="0" borderId="226" xfId="10" applyFont="1" applyBorder="1">
      <alignment horizontal="left" vertical="center" indent="1"/>
    </xf>
    <xf numFmtId="0" fontId="6" fillId="87" borderId="0" xfId="0" applyFont="1" applyFill="1" applyAlignment="1" applyProtection="1">
      <alignment vertical="center"/>
    </xf>
    <xf numFmtId="0" fontId="3" fillId="87" borderId="0" xfId="0" applyFont="1" applyFill="1" applyAlignment="1" applyProtection="1">
      <alignment vertical="center"/>
    </xf>
    <xf numFmtId="0" fontId="3" fillId="87" borderId="0" xfId="0" applyFont="1" applyFill="1" applyAlignment="1">
      <alignment horizontal="center" vertical="center"/>
    </xf>
    <xf numFmtId="0" fontId="3" fillId="87" borderId="0" xfId="0" applyFont="1" applyFill="1" applyAlignment="1">
      <alignment horizontal="left" vertical="center"/>
    </xf>
    <xf numFmtId="49" fontId="49" fillId="76" borderId="240" xfId="9" applyFont="1" applyFill="1" applyBorder="1" applyAlignment="1">
      <alignment horizontal="left" vertical="center" indent="1"/>
      <protection locked="0"/>
    </xf>
    <xf numFmtId="49" fontId="49" fillId="76" borderId="241" xfId="9" applyFont="1" applyFill="1" applyBorder="1" applyAlignment="1">
      <alignment horizontal="left" vertical="center" indent="1"/>
      <protection locked="0"/>
    </xf>
    <xf numFmtId="49" fontId="49" fillId="76" borderId="242" xfId="9" applyFont="1" applyFill="1" applyBorder="1" applyAlignment="1">
      <alignment horizontal="left" vertical="center" indent="1"/>
      <protection locked="0"/>
    </xf>
    <xf numFmtId="0" fontId="3" fillId="23" borderId="226" xfId="4" applyFont="1" applyFill="1" applyBorder="1" applyAlignment="1">
      <alignment horizontal="center" vertical="center"/>
      <protection locked="0"/>
    </xf>
    <xf numFmtId="0" fontId="49" fillId="0" borderId="226" xfId="10" applyFont="1" applyBorder="1" applyAlignment="1">
      <alignment horizontal="center" vertical="center"/>
    </xf>
    <xf numFmtId="169" fontId="150" fillId="76" borderId="0" xfId="34" applyNumberFormat="1" applyFont="1" applyFill="1" applyBorder="1" applyAlignment="1">
      <alignment horizontal="left"/>
    </xf>
    <xf numFmtId="0" fontId="49" fillId="0" borderId="226" xfId="10" applyFont="1" applyBorder="1" applyAlignment="1">
      <alignment horizontal="left" vertical="center" indent="1"/>
    </xf>
    <xf numFmtId="0" fontId="40" fillId="3" borderId="0" xfId="0" applyFont="1" applyFill="1" applyAlignment="1" applyProtection="1">
      <alignment wrapText="1"/>
    </xf>
    <xf numFmtId="0" fontId="49" fillId="0" borderId="57" xfId="10" applyFont="1" applyFill="1" applyBorder="1">
      <alignment horizontal="left" vertical="center" indent="1"/>
    </xf>
    <xf numFmtId="0" fontId="62" fillId="0" borderId="281" xfId="0" applyNumberFormat="1" applyFont="1" applyFill="1" applyBorder="1" applyAlignment="1" applyProtection="1">
      <alignment horizontal="center" vertical="center" wrapText="1"/>
    </xf>
    <xf numFmtId="181" fontId="62" fillId="4" borderId="257" xfId="0" applyNumberFormat="1" applyFont="1" applyFill="1" applyBorder="1" applyAlignment="1">
      <alignment horizontal="center" vertical="center"/>
    </xf>
    <xf numFmtId="0" fontId="49" fillId="0" borderId="15" xfId="10" applyFont="1" applyFill="1" applyBorder="1">
      <alignment horizontal="left" vertical="center" indent="1"/>
    </xf>
    <xf numFmtId="0" fontId="49" fillId="0" borderId="410" xfId="10" applyFont="1" applyBorder="1">
      <alignment horizontal="left" vertical="center" indent="1"/>
    </xf>
    <xf numFmtId="0" fontId="62" fillId="3" borderId="261" xfId="0" applyFont="1" applyFill="1" applyBorder="1" applyAlignment="1" applyProtection="1">
      <alignment horizontal="center" vertical="center" wrapText="1"/>
    </xf>
    <xf numFmtId="172" fontId="62" fillId="4" borderId="262" xfId="0" applyNumberFormat="1" applyFont="1" applyFill="1" applyBorder="1" applyAlignment="1">
      <alignment horizontal="center" vertical="center" wrapText="1"/>
    </xf>
    <xf numFmtId="0" fontId="152" fillId="70" borderId="66" xfId="26" applyFont="1" applyBorder="1">
      <alignment horizontal="center" vertical="center" wrapText="1"/>
    </xf>
    <xf numFmtId="0" fontId="0" fillId="86" borderId="293" xfId="0" applyFill="1" applyBorder="1" applyAlignment="1">
      <alignment horizontal="center" vertical="center"/>
    </xf>
    <xf numFmtId="0" fontId="0" fillId="0" borderId="294" xfId="0" applyFill="1" applyBorder="1" applyAlignment="1">
      <alignment horizontal="center" vertical="center"/>
    </xf>
    <xf numFmtId="0" fontId="3" fillId="23" borderId="279" xfId="4" applyFont="1" applyFill="1" applyBorder="1">
      <alignment vertical="center"/>
      <protection locked="0"/>
    </xf>
    <xf numFmtId="0" fontId="47" fillId="23" borderId="279" xfId="0" applyFont="1" applyFill="1" applyBorder="1"/>
    <xf numFmtId="0" fontId="0" fillId="23" borderId="279" xfId="0" applyFont="1" applyFill="1" applyBorder="1" applyProtection="1"/>
    <xf numFmtId="0" fontId="199" fillId="7" borderId="0" xfId="0" applyFont="1" applyFill="1" applyAlignment="1">
      <alignment vertical="center"/>
    </xf>
    <xf numFmtId="0" fontId="62" fillId="3" borderId="247" xfId="0" applyFont="1" applyFill="1" applyBorder="1" applyProtection="1"/>
    <xf numFmtId="0" fontId="62" fillId="3" borderId="353" xfId="0" applyFont="1" applyFill="1" applyBorder="1" applyAlignment="1" applyProtection="1">
      <alignment horizontal="center"/>
    </xf>
    <xf numFmtId="0" fontId="162" fillId="3" borderId="353" xfId="0" applyFont="1" applyFill="1" applyBorder="1" applyAlignment="1">
      <alignment vertical="top" wrapText="1"/>
    </xf>
    <xf numFmtId="0" fontId="162" fillId="3" borderId="295" xfId="0" applyFont="1" applyFill="1" applyBorder="1" applyAlignment="1">
      <alignment vertical="top" wrapText="1"/>
    </xf>
    <xf numFmtId="0" fontId="62" fillId="3" borderId="353" xfId="0" applyFont="1" applyFill="1" applyBorder="1" applyProtection="1"/>
    <xf numFmtId="0" fontId="62" fillId="3" borderId="295" xfId="0" applyFont="1" applyFill="1" applyBorder="1" applyProtection="1"/>
    <xf numFmtId="0" fontId="161" fillId="3" borderId="295" xfId="0" applyFont="1" applyFill="1" applyBorder="1" applyAlignment="1">
      <alignment horizontal="center" vertical="center" wrapText="1"/>
    </xf>
    <xf numFmtId="0" fontId="62" fillId="3" borderId="354" xfId="0" applyFont="1" applyFill="1" applyBorder="1" applyProtection="1"/>
    <xf numFmtId="0" fontId="161" fillId="3" borderId="297" xfId="0" applyFont="1" applyFill="1" applyBorder="1" applyAlignment="1">
      <alignment horizontal="center" vertical="center" wrapText="1"/>
    </xf>
    <xf numFmtId="0" fontId="62" fillId="3" borderId="296" xfId="0" applyFont="1" applyFill="1" applyBorder="1" applyProtection="1"/>
    <xf numFmtId="0" fontId="62" fillId="3" borderId="297" xfId="0" applyFont="1" applyFill="1" applyBorder="1" applyProtection="1"/>
    <xf numFmtId="165" fontId="156" fillId="67" borderId="66" xfId="35" applyNumberFormat="1" applyFont="1" applyFill="1" applyBorder="1" applyAlignment="1">
      <alignment horizontal="center" vertical="center" wrapText="1"/>
    </xf>
    <xf numFmtId="49" fontId="49" fillId="76" borderId="230" xfId="9" applyNumberFormat="1" applyFont="1" applyFill="1" applyBorder="1" applyAlignment="1">
      <alignment horizontal="left" vertical="center" indent="1"/>
      <protection locked="0"/>
    </xf>
    <xf numFmtId="0" fontId="49" fillId="76" borderId="101" xfId="9" applyNumberFormat="1" applyFont="1" applyFill="1" applyBorder="1" applyAlignment="1">
      <alignment horizontal="left" vertical="center" indent="1"/>
      <protection locked="0"/>
    </xf>
    <xf numFmtId="168" fontId="62" fillId="76" borderId="0" xfId="0" applyNumberFormat="1" applyFont="1" applyFill="1"/>
    <xf numFmtId="168" fontId="49" fillId="88" borderId="256" xfId="11" applyFont="1" applyFill="1" applyBorder="1">
      <alignment horizontal="right"/>
      <protection locked="0"/>
    </xf>
    <xf numFmtId="168" fontId="49" fillId="88" borderId="247" xfId="11" applyFont="1" applyFill="1" applyBorder="1">
      <alignment horizontal="right"/>
      <protection locked="0"/>
    </xf>
    <xf numFmtId="168" fontId="49" fillId="88" borderId="261" xfId="11" applyFont="1" applyFill="1" applyBorder="1">
      <alignment horizontal="right"/>
      <protection locked="0"/>
    </xf>
    <xf numFmtId="0" fontId="152" fillId="67" borderId="238" xfId="0" applyFont="1" applyFill="1" applyBorder="1" applyAlignment="1">
      <alignment horizontal="center" vertical="center" wrapText="1"/>
    </xf>
    <xf numFmtId="0" fontId="152" fillId="67" borderId="239" xfId="0" applyFont="1" applyFill="1" applyBorder="1" applyAlignment="1">
      <alignment horizontal="center" vertical="center" wrapText="1"/>
    </xf>
    <xf numFmtId="0" fontId="152" fillId="67" borderId="46" xfId="0" applyNumberFormat="1" applyFont="1" applyFill="1" applyBorder="1" applyAlignment="1">
      <alignment horizontal="center" vertical="center" wrapText="1"/>
    </xf>
    <xf numFmtId="0" fontId="190" fillId="0" borderId="291" xfId="0" applyFont="1" applyBorder="1" applyAlignment="1">
      <alignment horizontal="center" vertical="center"/>
    </xf>
    <xf numFmtId="0" fontId="190" fillId="0" borderId="291" xfId="0" applyFont="1" applyBorder="1" applyAlignment="1">
      <alignment vertical="center" textRotation="90"/>
    </xf>
    <xf numFmtId="0" fontId="0" fillId="3" borderId="291" xfId="0" applyFont="1" applyFill="1" applyBorder="1" applyProtection="1"/>
    <xf numFmtId="0" fontId="162" fillId="3" borderId="287" xfId="0" applyFont="1" applyFill="1" applyBorder="1" applyAlignment="1">
      <alignment vertical="top" wrapText="1"/>
    </xf>
    <xf numFmtId="0" fontId="191" fillId="3" borderId="379" xfId="0" applyFont="1" applyFill="1" applyBorder="1" applyAlignment="1">
      <alignment horizontal="center" vertical="center" textRotation="90" wrapText="1"/>
    </xf>
    <xf numFmtId="0" fontId="0" fillId="3" borderId="364" xfId="0" applyFont="1" applyFill="1" applyBorder="1" applyProtection="1"/>
    <xf numFmtId="0" fontId="162" fillId="3" borderId="364" xfId="0" applyFont="1" applyFill="1" applyBorder="1" applyAlignment="1">
      <alignment vertical="top" wrapText="1"/>
    </xf>
    <xf numFmtId="0" fontId="0" fillId="3" borderId="364" xfId="0" applyFont="1" applyFill="1" applyBorder="1"/>
    <xf numFmtId="171" fontId="0" fillId="3" borderId="0" xfId="0" applyNumberFormat="1" applyFont="1" applyFill="1" applyBorder="1" applyAlignment="1" applyProtection="1"/>
    <xf numFmtId="49" fontId="49" fillId="4" borderId="415" xfId="9" applyFont="1" applyBorder="1" applyAlignment="1">
      <alignment horizontal="left" vertical="center" indent="1"/>
      <protection locked="0"/>
    </xf>
    <xf numFmtId="0" fontId="49" fillId="3" borderId="293" xfId="0" applyFont="1" applyFill="1" applyBorder="1" applyAlignment="1">
      <alignment horizontal="center"/>
    </xf>
    <xf numFmtId="0" fontId="62" fillId="4" borderId="294" xfId="0" applyFont="1" applyFill="1" applyBorder="1"/>
    <xf numFmtId="49" fontId="49" fillId="4" borderId="416" xfId="9" applyFont="1" applyBorder="1" applyAlignment="1">
      <alignment horizontal="left" vertical="center" indent="1"/>
      <protection locked="0"/>
    </xf>
    <xf numFmtId="0" fontId="62" fillId="4" borderId="295" xfId="0" applyFont="1" applyFill="1" applyBorder="1"/>
    <xf numFmtId="49" fontId="49" fillId="4" borderId="417" xfId="9" applyFont="1" applyBorder="1" applyAlignment="1">
      <alignment horizontal="left" vertical="center" indent="1"/>
      <protection locked="0"/>
    </xf>
    <xf numFmtId="0" fontId="49" fillId="3" borderId="296" xfId="0" applyFont="1" applyFill="1" applyBorder="1" applyAlignment="1">
      <alignment horizontal="center"/>
    </xf>
    <xf numFmtId="0" fontId="62" fillId="4" borderId="297" xfId="0" applyFont="1" applyFill="1" applyBorder="1"/>
    <xf numFmtId="0" fontId="62" fillId="4" borderId="418" xfId="0" applyFont="1" applyFill="1" applyBorder="1"/>
    <xf numFmtId="0" fontId="62" fillId="4" borderId="419" xfId="0" applyFont="1" applyFill="1" applyBorder="1"/>
    <xf numFmtId="0" fontId="62" fillId="4" borderId="420" xfId="0" applyFont="1" applyFill="1" applyBorder="1"/>
    <xf numFmtId="0" fontId="49" fillId="28" borderId="281" xfId="0" applyFont="1" applyFill="1" applyBorder="1" applyAlignment="1">
      <alignment horizontal="center" vertical="center"/>
    </xf>
    <xf numFmtId="0" fontId="49" fillId="28" borderId="414" xfId="0" applyFont="1" applyFill="1" applyBorder="1" applyAlignment="1">
      <alignment horizontal="center" vertical="center"/>
    </xf>
    <xf numFmtId="0" fontId="49" fillId="28" borderId="421" xfId="0" applyFont="1" applyFill="1" applyBorder="1" applyAlignment="1">
      <alignment horizontal="center" vertical="center"/>
    </xf>
    <xf numFmtId="0" fontId="166" fillId="3" borderId="0" xfId="0" applyFont="1" applyFill="1" applyBorder="1" applyAlignment="1">
      <alignment horizontal="right"/>
    </xf>
    <xf numFmtId="0" fontId="152" fillId="67" borderId="48" xfId="0" applyNumberFormat="1" applyFont="1" applyFill="1" applyBorder="1" applyAlignment="1">
      <alignment horizontal="center" vertical="center" wrapText="1"/>
    </xf>
    <xf numFmtId="49" fontId="49" fillId="4" borderId="233" xfId="9" applyFont="1" applyBorder="1" applyAlignment="1">
      <alignment horizontal="left" vertical="center" indent="1"/>
      <protection locked="0"/>
    </xf>
    <xf numFmtId="49" fontId="49" fillId="4" borderId="235" xfId="9" applyFont="1" applyBorder="1" applyAlignment="1">
      <alignment horizontal="left" vertical="center" indent="1"/>
      <protection locked="0"/>
    </xf>
    <xf numFmtId="49" fontId="49" fillId="4" borderId="237" xfId="9" applyFont="1" applyBorder="1" applyAlignment="1">
      <alignment horizontal="left" vertical="center" indent="1"/>
      <protection locked="0"/>
    </xf>
    <xf numFmtId="0" fontId="0" fillId="86" borderId="422" xfId="0" applyFill="1" applyBorder="1" applyAlignment="1">
      <alignment horizontal="center" vertical="center"/>
    </xf>
    <xf numFmtId="0" fontId="0" fillId="3" borderId="360" xfId="0" applyFont="1" applyFill="1" applyBorder="1"/>
    <xf numFmtId="0" fontId="0" fillId="86" borderId="423" xfId="0" applyFill="1" applyBorder="1" applyAlignment="1">
      <alignment horizontal="center" vertical="center"/>
    </xf>
    <xf numFmtId="0" fontId="0" fillId="86" borderId="294" xfId="0" applyFill="1" applyBorder="1" applyAlignment="1">
      <alignment horizontal="center" vertical="center"/>
    </xf>
    <xf numFmtId="0" fontId="162" fillId="7" borderId="339" xfId="0" applyNumberFormat="1" applyFont="1" applyFill="1" applyBorder="1" applyAlignment="1">
      <alignment vertical="center" wrapText="1"/>
    </xf>
    <xf numFmtId="0" fontId="62" fillId="68" borderId="418" xfId="0" applyFont="1" applyFill="1" applyBorder="1"/>
    <xf numFmtId="0" fontId="62" fillId="68" borderId="419" xfId="0" applyFont="1" applyFill="1" applyBorder="1"/>
    <xf numFmtId="0" fontId="62" fillId="68" borderId="420" xfId="0" applyFont="1" applyFill="1" applyBorder="1"/>
    <xf numFmtId="49" fontId="62" fillId="68" borderId="418" xfId="0" applyNumberFormat="1" applyFont="1" applyFill="1" applyBorder="1"/>
    <xf numFmtId="49" fontId="62" fillId="68" borderId="419" xfId="0" applyNumberFormat="1" applyFont="1" applyFill="1" applyBorder="1"/>
    <xf numFmtId="49" fontId="62" fillId="68" borderId="420" xfId="0" applyNumberFormat="1" applyFont="1" applyFill="1" applyBorder="1"/>
    <xf numFmtId="0" fontId="184" fillId="76" borderId="0" xfId="0" applyFont="1" applyFill="1" applyBorder="1" applyAlignment="1">
      <alignment horizontal="center" vertical="center"/>
    </xf>
    <xf numFmtId="168" fontId="62" fillId="3" borderId="0" xfId="0" applyNumberFormat="1" applyFont="1" applyFill="1"/>
    <xf numFmtId="0" fontId="184" fillId="3" borderId="0" xfId="0" applyFont="1" applyFill="1" applyBorder="1" applyAlignment="1">
      <alignment vertical="center"/>
    </xf>
    <xf numFmtId="0" fontId="198" fillId="76" borderId="0" xfId="54" applyFill="1" applyBorder="1" applyAlignment="1">
      <alignment horizontal="left" vertical="center"/>
    </xf>
    <xf numFmtId="49" fontId="16" fillId="3" borderId="0" xfId="1" applyFill="1">
      <alignment vertical="center"/>
    </xf>
    <xf numFmtId="0" fontId="38" fillId="3" borderId="0" xfId="0" applyFont="1" applyFill="1" applyAlignment="1" applyProtection="1">
      <alignment horizontal="centerContinuous" vertical="center"/>
    </xf>
    <xf numFmtId="0" fontId="25" fillId="3" borderId="0" xfId="0" applyFont="1" applyFill="1"/>
    <xf numFmtId="0" fontId="25" fillId="3" borderId="0" xfId="0" applyFont="1" applyFill="1" applyAlignment="1">
      <alignment vertical="top"/>
    </xf>
    <xf numFmtId="0" fontId="29" fillId="3" borderId="0" xfId="0" applyFont="1" applyFill="1" applyAlignment="1">
      <alignment vertical="center"/>
    </xf>
    <xf numFmtId="0" fontId="25" fillId="3" borderId="0" xfId="0" applyFont="1" applyFill="1" applyAlignment="1">
      <alignment horizontal="centerContinuous" vertical="top"/>
    </xf>
    <xf numFmtId="0" fontId="27" fillId="3" borderId="0" xfId="0" applyFont="1" applyFill="1" applyAlignment="1">
      <alignment horizontal="right" vertical="center"/>
    </xf>
    <xf numFmtId="0" fontId="186" fillId="3" borderId="0" xfId="0" applyFont="1" applyFill="1" applyAlignment="1">
      <alignment horizontal="right" vertical="center"/>
    </xf>
    <xf numFmtId="0" fontId="32" fillId="3" borderId="0" xfId="0" applyFont="1" applyFill="1"/>
    <xf numFmtId="0" fontId="0" fillId="3" borderId="9" xfId="0" applyFont="1" applyFill="1" applyBorder="1"/>
    <xf numFmtId="0" fontId="0" fillId="3" borderId="11" xfId="0" applyFont="1" applyFill="1" applyBorder="1"/>
    <xf numFmtId="0" fontId="0" fillId="3" borderId="10" xfId="0" applyNumberFormat="1" applyFont="1" applyFill="1" applyBorder="1" applyAlignment="1">
      <alignment horizontal="right"/>
    </xf>
    <xf numFmtId="49" fontId="0" fillId="3" borderId="10" xfId="0" applyNumberFormat="1" applyFont="1" applyFill="1" applyBorder="1" applyAlignment="1">
      <alignment horizontal="left"/>
    </xf>
    <xf numFmtId="0" fontId="3" fillId="2" borderId="0" xfId="4" applyFont="1" applyAlignment="1">
      <alignment vertical="center" wrapText="1"/>
      <protection locked="0"/>
    </xf>
    <xf numFmtId="0" fontId="200" fillId="7" borderId="0" xfId="0" applyFont="1" applyFill="1" applyBorder="1" applyAlignment="1">
      <alignment horizontal="left" vertical="center"/>
    </xf>
    <xf numFmtId="0" fontId="178" fillId="7" borderId="0" xfId="0" applyFont="1" applyFill="1" applyBorder="1" applyAlignment="1">
      <alignment horizontal="left" vertical="center" wrapText="1"/>
    </xf>
    <xf numFmtId="0" fontId="33" fillId="14" borderId="0" xfId="0" applyFont="1" applyFill="1" applyAlignment="1">
      <alignment horizontal="right" vertical="top"/>
    </xf>
    <xf numFmtId="0" fontId="34" fillId="15" borderId="0" xfId="0" applyFont="1" applyFill="1" applyAlignment="1">
      <alignment horizontal="left" vertical="center" indent="1"/>
    </xf>
    <xf numFmtId="0" fontId="33" fillId="14" borderId="0" xfId="0" applyFont="1" applyFill="1" applyAlignment="1">
      <alignment horizontal="right" vertical="top" wrapText="1"/>
    </xf>
    <xf numFmtId="0" fontId="26" fillId="4" borderId="0" xfId="0" applyFont="1" applyFill="1" applyAlignment="1" applyProtection="1">
      <alignment horizontal="left" vertical="top" indent="1"/>
      <protection locked="0"/>
    </xf>
    <xf numFmtId="14" fontId="34" fillId="4" borderId="0" xfId="0" quotePrefix="1" applyNumberFormat="1" applyFont="1" applyFill="1" applyAlignment="1" applyProtection="1">
      <alignment horizontal="left" vertical="top" indent="1"/>
      <protection locked="0"/>
    </xf>
    <xf numFmtId="14" fontId="34" fillId="4" borderId="0" xfId="0" applyNumberFormat="1" applyFont="1" applyFill="1" applyAlignment="1" applyProtection="1">
      <alignment horizontal="left" vertical="top" indent="1"/>
      <protection locked="0"/>
    </xf>
    <xf numFmtId="0" fontId="34" fillId="4" borderId="0" xfId="0" applyFont="1" applyFill="1" applyAlignment="1" applyProtection="1">
      <alignment horizontal="left" vertical="top" indent="1"/>
      <protection locked="0"/>
    </xf>
    <xf numFmtId="0" fontId="28" fillId="14" borderId="0" xfId="0" applyFont="1" applyFill="1" applyAlignment="1">
      <alignment horizontal="right"/>
    </xf>
    <xf numFmtId="0" fontId="26" fillId="15" borderId="0" xfId="0" quotePrefix="1" applyFont="1" applyFill="1" applyProtection="1">
      <protection locked="0"/>
    </xf>
    <xf numFmtId="0" fontId="14" fillId="4" borderId="0" xfId="0" applyFont="1" applyFill="1" applyAlignment="1" applyProtection="1">
      <alignment horizontal="center" vertical="top"/>
      <protection locked="0"/>
    </xf>
    <xf numFmtId="0" fontId="33" fillId="14" borderId="0" xfId="0" applyFont="1" applyFill="1" applyAlignment="1">
      <alignment horizontal="center" vertical="center" wrapText="1"/>
    </xf>
    <xf numFmtId="167" fontId="26" fillId="15" borderId="0" xfId="0" quotePrefix="1" applyNumberFormat="1" applyFont="1" applyFill="1" applyAlignment="1" applyProtection="1">
      <alignment horizontal="left"/>
      <protection locked="0"/>
    </xf>
    <xf numFmtId="0" fontId="26" fillId="15" borderId="0" xfId="0" applyFont="1" applyFill="1" applyAlignment="1">
      <alignment horizontal="left"/>
    </xf>
    <xf numFmtId="0" fontId="26" fillId="4" borderId="0" xfId="0" applyFont="1" applyFill="1" applyAlignment="1" applyProtection="1">
      <alignment horizontal="left"/>
      <protection locked="0"/>
    </xf>
    <xf numFmtId="0" fontId="109" fillId="4" borderId="18" xfId="0" applyFont="1" applyFill="1" applyBorder="1" applyAlignment="1" applyProtection="1">
      <alignment horizontal="left"/>
      <protection locked="0"/>
    </xf>
    <xf numFmtId="0" fontId="109" fillId="4" borderId="19" xfId="0" applyFont="1" applyFill="1" applyBorder="1" applyAlignment="1" applyProtection="1">
      <alignment horizontal="left"/>
      <protection locked="0"/>
    </xf>
    <xf numFmtId="0" fontId="109" fillId="4" borderId="20" xfId="0" applyFont="1" applyFill="1" applyBorder="1" applyAlignment="1" applyProtection="1">
      <alignment horizontal="left"/>
      <protection locked="0"/>
    </xf>
    <xf numFmtId="0" fontId="109" fillId="4" borderId="0" xfId="0" applyFont="1" applyFill="1" applyProtection="1">
      <protection locked="0"/>
    </xf>
    <xf numFmtId="0" fontId="27" fillId="14" borderId="0" xfId="0" quotePrefix="1" applyFont="1" applyFill="1" applyAlignment="1">
      <alignment horizontal="right" vertical="center"/>
    </xf>
    <xf numFmtId="0" fontId="27" fillId="14" borderId="0" xfId="0" applyFont="1" applyFill="1" applyAlignment="1">
      <alignment horizontal="right" vertical="center"/>
    </xf>
    <xf numFmtId="166" fontId="109" fillId="15" borderId="0" xfId="0" applyNumberFormat="1" applyFont="1" applyFill="1" applyAlignment="1">
      <alignment horizontal="left" vertical="center" wrapText="1"/>
    </xf>
    <xf numFmtId="0" fontId="16" fillId="12" borderId="0" xfId="2">
      <alignment vertical="center"/>
    </xf>
    <xf numFmtId="0" fontId="10" fillId="7" borderId="0" xfId="2" applyFont="1" applyFill="1" applyAlignment="1">
      <alignment horizontal="justify" vertical="center" wrapText="1"/>
    </xf>
    <xf numFmtId="0" fontId="28" fillId="14" borderId="0" xfId="0" applyFont="1" applyFill="1" applyAlignment="1">
      <alignment horizontal="right" vertical="center"/>
    </xf>
    <xf numFmtId="0" fontId="109" fillId="4" borderId="0" xfId="0" applyFont="1" applyFill="1" applyAlignment="1" applyProtection="1">
      <alignment vertical="center"/>
      <protection locked="0"/>
    </xf>
    <xf numFmtId="0" fontId="0" fillId="51" borderId="0" xfId="0" applyFill="1" applyBorder="1" applyAlignment="1">
      <alignment horizontal="center"/>
    </xf>
    <xf numFmtId="0" fontId="5" fillId="22" borderId="0" xfId="0" applyFont="1" applyFill="1" applyAlignment="1">
      <alignment horizontal="left" vertical="center" wrapText="1"/>
    </xf>
    <xf numFmtId="0" fontId="40" fillId="75" borderId="0" xfId="7" applyFont="1" applyFill="1" applyAlignment="1">
      <alignment horizontal="left" vertical="center" wrapText="1"/>
    </xf>
    <xf numFmtId="0" fontId="152" fillId="67" borderId="254" xfId="0" applyFont="1" applyFill="1" applyBorder="1" applyAlignment="1">
      <alignment horizontal="center" vertical="center" wrapText="1"/>
    </xf>
    <xf numFmtId="0" fontId="152" fillId="67" borderId="253" xfId="0" applyFont="1" applyFill="1" applyBorder="1" applyAlignment="1">
      <alignment horizontal="center" vertical="center" wrapText="1"/>
    </xf>
    <xf numFmtId="0" fontId="0" fillId="0" borderId="0" xfId="0" applyBorder="1" applyAlignment="1">
      <alignment horizontal="left" wrapText="1"/>
    </xf>
    <xf numFmtId="0" fontId="152" fillId="67" borderId="367" xfId="0" applyFont="1" applyFill="1" applyBorder="1" applyAlignment="1">
      <alignment horizontal="center" vertical="center" wrapText="1"/>
    </xf>
    <xf numFmtId="0" fontId="152" fillId="67" borderId="413" xfId="0" applyFont="1" applyFill="1" applyBorder="1" applyAlignment="1">
      <alignment horizontal="center" vertical="center" wrapText="1"/>
    </xf>
    <xf numFmtId="0" fontId="152" fillId="67" borderId="238" xfId="0" applyFont="1" applyFill="1" applyBorder="1" applyAlignment="1">
      <alignment horizontal="center" vertical="center" wrapText="1"/>
    </xf>
    <xf numFmtId="0" fontId="0" fillId="0" borderId="63" xfId="0" applyBorder="1" applyAlignment="1">
      <alignment horizontal="left" wrapText="1"/>
    </xf>
    <xf numFmtId="0" fontId="0" fillId="0" borderId="46" xfId="0" applyBorder="1" applyAlignment="1">
      <alignment horizontal="left" wrapText="1"/>
    </xf>
    <xf numFmtId="0" fontId="0" fillId="0" borderId="0" xfId="0" applyBorder="1" applyAlignment="1">
      <alignment horizontal="left"/>
    </xf>
    <xf numFmtId="0" fontId="0" fillId="51" borderId="63" xfId="0" applyFill="1" applyBorder="1" applyAlignment="1">
      <alignment horizontal="center"/>
    </xf>
    <xf numFmtId="0" fontId="0" fillId="51" borderId="46" xfId="0" applyFill="1" applyBorder="1" applyAlignment="1">
      <alignment horizontal="center"/>
    </xf>
    <xf numFmtId="0" fontId="0" fillId="85" borderId="63" xfId="0" applyFill="1" applyBorder="1" applyAlignment="1">
      <alignment horizontal="center"/>
    </xf>
    <xf numFmtId="0" fontId="0" fillId="85" borderId="0" xfId="0" applyFill="1" applyAlignment="1">
      <alignment horizontal="center"/>
    </xf>
    <xf numFmtId="0" fontId="0" fillId="85" borderId="46" xfId="0" applyFill="1" applyBorder="1" applyAlignment="1">
      <alignment horizontal="center"/>
    </xf>
    <xf numFmtId="0" fontId="0" fillId="51" borderId="114" xfId="0" applyFill="1" applyBorder="1" applyAlignment="1">
      <alignment horizontal="center"/>
    </xf>
    <xf numFmtId="0" fontId="0" fillId="51" borderId="0" xfId="0" applyFill="1" applyAlignment="1">
      <alignment horizontal="center"/>
    </xf>
    <xf numFmtId="0" fontId="0" fillId="0" borderId="46" xfId="0" applyBorder="1" applyAlignment="1">
      <alignment horizontal="left"/>
    </xf>
    <xf numFmtId="0" fontId="0" fillId="0" borderId="63" xfId="0" applyBorder="1" applyAlignment="1">
      <alignment horizontal="left"/>
    </xf>
    <xf numFmtId="0" fontId="0" fillId="0" borderId="114" xfId="0" applyBorder="1" applyAlignment="1">
      <alignment horizontal="left"/>
    </xf>
    <xf numFmtId="0" fontId="0" fillId="0" borderId="0" xfId="0" applyAlignment="1">
      <alignment horizontal="left"/>
    </xf>
    <xf numFmtId="0" fontId="0" fillId="0" borderId="63" xfId="0" applyNumberFormat="1" applyBorder="1" applyAlignment="1">
      <alignment horizontal="left"/>
    </xf>
    <xf numFmtId="0" fontId="192" fillId="7" borderId="353" xfId="0" applyFont="1" applyFill="1" applyBorder="1" applyAlignment="1">
      <alignment horizontal="center" vertical="center" wrapText="1"/>
    </xf>
    <xf numFmtId="0" fontId="192" fillId="7" borderId="247" xfId="0" applyFont="1" applyFill="1" applyBorder="1" applyAlignment="1">
      <alignment horizontal="center" vertical="center" wrapText="1"/>
    </xf>
    <xf numFmtId="0" fontId="192" fillId="7" borderId="295" xfId="0" applyFont="1" applyFill="1" applyBorder="1" applyAlignment="1">
      <alignment horizontal="center" vertical="center" wrapText="1"/>
    </xf>
    <xf numFmtId="0" fontId="192" fillId="7" borderId="287" xfId="0" applyFont="1" applyFill="1" applyBorder="1" applyAlignment="1">
      <alignment horizontal="center" vertical="center" wrapText="1"/>
    </xf>
    <xf numFmtId="0" fontId="192" fillId="7" borderId="226" xfId="0" applyFont="1" applyFill="1" applyBorder="1" applyAlignment="1">
      <alignment horizontal="center" vertical="center" wrapText="1"/>
    </xf>
    <xf numFmtId="0" fontId="192" fillId="7" borderId="285" xfId="0" applyFont="1" applyFill="1" applyBorder="1" applyAlignment="1">
      <alignment horizontal="center" vertical="center" wrapText="1"/>
    </xf>
    <xf numFmtId="0" fontId="152" fillId="67" borderId="57" xfId="0" applyFont="1" applyFill="1" applyBorder="1" applyAlignment="1">
      <alignment horizontal="center" vertical="center" wrapText="1"/>
    </xf>
    <xf numFmtId="0" fontId="152" fillId="67" borderId="46" xfId="0" applyFont="1" applyFill="1" applyBorder="1" applyAlignment="1">
      <alignment horizontal="center" vertical="center" wrapText="1"/>
    </xf>
    <xf numFmtId="0" fontId="152" fillId="67" borderId="48" xfId="0" applyFont="1" applyFill="1" applyBorder="1" applyAlignment="1">
      <alignment horizontal="center" vertical="center" wrapText="1"/>
    </xf>
    <xf numFmtId="0" fontId="162" fillId="7" borderId="166" xfId="0" applyFont="1" applyFill="1" applyBorder="1" applyAlignment="1">
      <alignment horizontal="center" vertical="center" wrapText="1"/>
    </xf>
    <xf numFmtId="0" fontId="162" fillId="7" borderId="322" xfId="0" applyFont="1" applyFill="1" applyBorder="1" applyAlignment="1">
      <alignment horizontal="center" vertical="center" wrapText="1"/>
    </xf>
    <xf numFmtId="0" fontId="162" fillId="7" borderId="331" xfId="0" applyFont="1" applyFill="1" applyBorder="1" applyAlignment="1">
      <alignment horizontal="center" vertical="center" wrapText="1"/>
    </xf>
    <xf numFmtId="0" fontId="162" fillId="7" borderId="318" xfId="0" applyFont="1" applyFill="1" applyBorder="1" applyAlignment="1">
      <alignment horizontal="center" vertical="center" wrapText="1"/>
    </xf>
    <xf numFmtId="0" fontId="162" fillId="7" borderId="319" xfId="0" applyFont="1" applyFill="1" applyBorder="1" applyAlignment="1">
      <alignment horizontal="center" vertical="center" wrapText="1"/>
    </xf>
    <xf numFmtId="0" fontId="162" fillId="7" borderId="320" xfId="0" applyFont="1" applyFill="1" applyBorder="1" applyAlignment="1">
      <alignment horizontal="center" vertical="center" wrapText="1"/>
    </xf>
    <xf numFmtId="0" fontId="162" fillId="7" borderId="308" xfId="0" applyFont="1" applyFill="1" applyBorder="1" applyAlignment="1">
      <alignment horizontal="center" vertical="center" wrapText="1"/>
    </xf>
    <xf numFmtId="0" fontId="162" fillId="7" borderId="309" xfId="0" applyFont="1" applyFill="1" applyBorder="1" applyAlignment="1">
      <alignment horizontal="center" vertical="center" wrapText="1"/>
    </xf>
    <xf numFmtId="0" fontId="162" fillId="7" borderId="310" xfId="0" applyFont="1" applyFill="1" applyBorder="1" applyAlignment="1">
      <alignment horizontal="center" vertical="center" wrapText="1"/>
    </xf>
    <xf numFmtId="0" fontId="162" fillId="7" borderId="329" xfId="0" applyFont="1" applyFill="1" applyBorder="1" applyAlignment="1">
      <alignment horizontal="center" vertical="center" wrapText="1"/>
    </xf>
    <xf numFmtId="0" fontId="162" fillId="7" borderId="196" xfId="0" applyFont="1" applyFill="1" applyBorder="1" applyAlignment="1">
      <alignment horizontal="center" vertical="center" wrapText="1"/>
    </xf>
    <xf numFmtId="0" fontId="162" fillId="7" borderId="330" xfId="0" applyFont="1" applyFill="1" applyBorder="1" applyAlignment="1">
      <alignment horizontal="center" vertical="center" wrapText="1"/>
    </xf>
    <xf numFmtId="0" fontId="162" fillId="3" borderId="317" xfId="0" applyFont="1" applyFill="1" applyBorder="1" applyAlignment="1">
      <alignment horizontal="left" vertical="top" wrapText="1"/>
    </xf>
    <xf numFmtId="0" fontId="162" fillId="3" borderId="167" xfId="0" applyFont="1" applyFill="1" applyBorder="1" applyAlignment="1">
      <alignment horizontal="left" vertical="top" wrapText="1"/>
    </xf>
    <xf numFmtId="0" fontId="162" fillId="3" borderId="316" xfId="0" applyFont="1" applyFill="1" applyBorder="1" applyAlignment="1">
      <alignment horizontal="left" vertical="top" wrapText="1"/>
    </xf>
    <xf numFmtId="0" fontId="162" fillId="3" borderId="0" xfId="0" applyFont="1" applyFill="1" applyBorder="1" applyAlignment="1">
      <alignment horizontal="left" vertical="top" wrapText="1"/>
    </xf>
    <xf numFmtId="0" fontId="162" fillId="3" borderId="166" xfId="0" applyFont="1" applyFill="1" applyBorder="1" applyAlignment="1">
      <alignment horizontal="left" vertical="top" wrapText="1"/>
    </xf>
    <xf numFmtId="0" fontId="162" fillId="3" borderId="322" xfId="0" applyFont="1" applyFill="1" applyBorder="1" applyAlignment="1">
      <alignment horizontal="left" vertical="top" wrapText="1"/>
    </xf>
    <xf numFmtId="0" fontId="152" fillId="67" borderId="0" xfId="0" applyFont="1" applyFill="1" applyAlignment="1">
      <alignment horizontal="center" vertical="center" wrapText="1"/>
    </xf>
    <xf numFmtId="0" fontId="152" fillId="67" borderId="0" xfId="0" applyFont="1" applyFill="1" applyAlignment="1">
      <alignment horizontal="center" vertical="center"/>
    </xf>
    <xf numFmtId="0" fontId="162" fillId="3" borderId="318" xfId="0" applyFont="1" applyFill="1" applyBorder="1" applyAlignment="1">
      <alignment horizontal="left" vertical="top" wrapText="1"/>
    </xf>
    <xf numFmtId="0" fontId="162" fillId="3" borderId="319" xfId="0" applyFont="1" applyFill="1" applyBorder="1" applyAlignment="1">
      <alignment horizontal="left" vertical="top" wrapText="1"/>
    </xf>
    <xf numFmtId="0" fontId="190" fillId="0" borderId="166" xfId="0" applyFont="1" applyBorder="1" applyAlignment="1">
      <alignment horizontal="center" vertical="center"/>
    </xf>
    <xf numFmtId="0" fontId="190" fillId="0" borderId="322" xfId="0" applyFont="1" applyBorder="1" applyAlignment="1">
      <alignment horizontal="center" vertical="center"/>
    </xf>
    <xf numFmtId="0" fontId="190" fillId="0" borderId="331" xfId="0" applyFont="1" applyBorder="1" applyAlignment="1">
      <alignment horizontal="center" vertical="center"/>
    </xf>
    <xf numFmtId="0" fontId="162" fillId="7" borderId="316" xfId="0" applyFont="1" applyFill="1" applyBorder="1" applyAlignment="1">
      <alignment horizontal="center" vertical="center" wrapText="1"/>
    </xf>
    <xf numFmtId="0" fontId="162" fillId="7" borderId="0" xfId="0" applyFont="1" applyFill="1" applyBorder="1" applyAlignment="1">
      <alignment horizontal="center" vertical="center" wrapText="1"/>
    </xf>
    <xf numFmtId="0" fontId="62" fillId="7" borderId="326" xfId="0" applyFont="1" applyFill="1" applyBorder="1" applyAlignment="1">
      <alignment horizontal="center" vertical="center" wrapText="1"/>
    </xf>
    <xf numFmtId="0" fontId="62" fillId="7" borderId="327" xfId="0" applyFont="1" applyFill="1" applyBorder="1" applyAlignment="1">
      <alignment horizontal="center" vertical="center" wrapText="1"/>
    </xf>
    <xf numFmtId="0" fontId="62" fillId="7" borderId="328" xfId="0" applyFont="1" applyFill="1" applyBorder="1" applyAlignment="1">
      <alignment horizontal="center" vertical="center" wrapText="1"/>
    </xf>
    <xf numFmtId="0" fontId="162" fillId="7" borderId="342" xfId="0" applyFont="1" applyFill="1" applyBorder="1" applyAlignment="1">
      <alignment horizontal="center" vertical="center" wrapText="1"/>
    </xf>
    <xf numFmtId="0" fontId="162" fillId="7" borderId="282" xfId="0" applyFont="1" applyFill="1" applyBorder="1" applyAlignment="1">
      <alignment horizontal="center" vertical="center" wrapText="1"/>
    </xf>
    <xf numFmtId="0" fontId="162" fillId="7" borderId="343" xfId="0" applyFont="1" applyFill="1" applyBorder="1" applyAlignment="1">
      <alignment horizontal="center" vertical="center" wrapText="1"/>
    </xf>
    <xf numFmtId="0" fontId="162" fillId="7" borderId="342" xfId="0" applyFont="1" applyFill="1" applyBorder="1" applyAlignment="1">
      <alignment horizontal="center" vertical="center"/>
    </xf>
    <xf numFmtId="0" fontId="162" fillId="7" borderId="282" xfId="0" applyFont="1" applyFill="1" applyBorder="1" applyAlignment="1">
      <alignment horizontal="center" vertical="center"/>
    </xf>
    <xf numFmtId="0" fontId="162" fillId="7" borderId="343" xfId="0" applyFont="1" applyFill="1" applyBorder="1" applyAlignment="1">
      <alignment horizontal="center" vertical="center"/>
    </xf>
    <xf numFmtId="0" fontId="49" fillId="3" borderId="166" xfId="0" applyFont="1" applyFill="1" applyBorder="1" applyAlignment="1">
      <alignment horizontal="center" vertical="center" textRotation="90"/>
    </xf>
    <xf numFmtId="0" fontId="49" fillId="3" borderId="322" xfId="0" applyFont="1" applyFill="1" applyBorder="1" applyAlignment="1">
      <alignment horizontal="center" vertical="center" textRotation="90"/>
    </xf>
    <xf numFmtId="0" fontId="49" fillId="3" borderId="331" xfId="0" applyFont="1" applyFill="1" applyBorder="1" applyAlignment="1">
      <alignment horizontal="center" vertical="center" textRotation="90"/>
    </xf>
    <xf numFmtId="0" fontId="51" fillId="7" borderId="66" xfId="0" applyFont="1" applyFill="1" applyBorder="1" applyAlignment="1">
      <alignment horizontal="center" vertical="center" wrapText="1"/>
    </xf>
    <xf numFmtId="0" fontId="152" fillId="67" borderId="256" xfId="0" applyFont="1" applyFill="1" applyBorder="1" applyAlignment="1">
      <alignment horizontal="center" vertical="center" wrapText="1"/>
    </xf>
    <xf numFmtId="0" fontId="152" fillId="67" borderId="255" xfId="0" applyFont="1" applyFill="1" applyBorder="1" applyAlignment="1">
      <alignment horizontal="center" vertical="center" wrapText="1"/>
    </xf>
    <xf numFmtId="0" fontId="51" fillId="7" borderId="265" xfId="0" applyNumberFormat="1" applyFont="1" applyFill="1" applyBorder="1" applyAlignment="1">
      <alignment horizontal="center" vertical="center" wrapText="1"/>
    </xf>
    <xf numFmtId="0" fontId="51" fillId="7" borderId="268" xfId="0" applyNumberFormat="1" applyFont="1" applyFill="1" applyBorder="1" applyAlignment="1">
      <alignment horizontal="center" vertical="center" wrapText="1"/>
    </xf>
    <xf numFmtId="0" fontId="51" fillId="7" borderId="263" xfId="0" applyNumberFormat="1" applyFont="1" applyFill="1" applyBorder="1" applyAlignment="1">
      <alignment horizontal="center" vertical="center" wrapText="1"/>
    </xf>
    <xf numFmtId="0" fontId="51" fillId="7" borderId="66" xfId="0" applyNumberFormat="1" applyFont="1" applyFill="1" applyBorder="1" applyAlignment="1">
      <alignment horizontal="center" vertical="center" wrapText="1"/>
    </xf>
    <xf numFmtId="0" fontId="51" fillId="7" borderId="264" xfId="0" applyNumberFormat="1" applyFont="1" applyFill="1" applyBorder="1" applyAlignment="1">
      <alignment horizontal="center" vertical="center" wrapText="1"/>
    </xf>
    <xf numFmtId="0" fontId="152" fillId="67" borderId="266" xfId="0" applyNumberFormat="1" applyFont="1" applyFill="1" applyBorder="1" applyAlignment="1">
      <alignment horizontal="center" vertical="center" wrapText="1"/>
    </xf>
    <xf numFmtId="0" fontId="152" fillId="67" borderId="46" xfId="0" applyNumberFormat="1" applyFont="1" applyFill="1" applyBorder="1" applyAlignment="1">
      <alignment horizontal="center" vertical="center" wrapText="1"/>
    </xf>
    <xf numFmtId="0" fontId="152" fillId="67" borderId="269" xfId="0" applyNumberFormat="1" applyFont="1" applyFill="1" applyBorder="1" applyAlignment="1">
      <alignment horizontal="center" vertical="center" wrapText="1"/>
    </xf>
    <xf numFmtId="0" fontId="152" fillId="67" borderId="63" xfId="0" applyNumberFormat="1" applyFont="1" applyFill="1" applyBorder="1" applyAlignment="1">
      <alignment horizontal="center" vertical="center" wrapText="1"/>
    </xf>
    <xf numFmtId="0" fontId="152" fillId="67" borderId="267" xfId="0" applyFont="1" applyFill="1" applyBorder="1" applyAlignment="1">
      <alignment horizontal="center" vertical="center" wrapText="1"/>
    </xf>
    <xf numFmtId="0" fontId="152" fillId="67" borderId="270" xfId="0" applyFont="1" applyFill="1" applyBorder="1" applyAlignment="1">
      <alignment horizontal="center" vertical="center" wrapText="1"/>
    </xf>
    <xf numFmtId="0" fontId="152" fillId="67" borderId="271" xfId="0" applyFont="1" applyFill="1" applyBorder="1" applyAlignment="1">
      <alignment horizontal="center" vertical="center" wrapText="1"/>
    </xf>
    <xf numFmtId="0" fontId="152" fillId="67" borderId="281" xfId="0" applyFont="1" applyFill="1" applyBorder="1" applyAlignment="1">
      <alignment horizontal="center" vertical="center" wrapText="1"/>
    </xf>
    <xf numFmtId="0" fontId="0" fillId="3" borderId="308" xfId="0" applyFill="1" applyBorder="1" applyAlignment="1">
      <alignment horizontal="center" vertical="center"/>
    </xf>
    <xf numFmtId="0" fontId="0" fillId="3" borderId="309" xfId="0" applyFill="1" applyBorder="1" applyAlignment="1">
      <alignment horizontal="center" vertical="center"/>
    </xf>
    <xf numFmtId="0" fontId="0" fillId="3" borderId="310" xfId="0" applyFill="1" applyBorder="1" applyAlignment="1">
      <alignment horizontal="center" vertical="center"/>
    </xf>
    <xf numFmtId="0" fontId="0" fillId="3" borderId="351" xfId="0" applyFill="1" applyBorder="1" applyAlignment="1">
      <alignment horizontal="center" vertical="center"/>
    </xf>
    <xf numFmtId="0" fontId="0" fillId="3" borderId="352" xfId="0" applyFill="1" applyBorder="1" applyAlignment="1">
      <alignment horizontal="center" vertical="center"/>
    </xf>
    <xf numFmtId="0" fontId="0" fillId="3" borderId="358" xfId="0" applyFill="1" applyBorder="1" applyAlignment="1">
      <alignment horizontal="center" vertical="center"/>
    </xf>
    <xf numFmtId="0" fontId="0" fillId="3" borderId="348" xfId="0" applyFill="1" applyBorder="1" applyAlignment="1">
      <alignment horizontal="center" vertical="center"/>
    </xf>
    <xf numFmtId="0" fontId="0" fillId="3" borderId="349" xfId="0" applyFill="1" applyBorder="1" applyAlignment="1">
      <alignment horizontal="center" vertical="center"/>
    </xf>
    <xf numFmtId="0" fontId="0" fillId="3" borderId="332" xfId="0" applyFill="1" applyBorder="1" applyAlignment="1">
      <alignment horizontal="center" vertical="center"/>
    </xf>
    <xf numFmtId="0" fontId="190" fillId="0" borderId="323" xfId="0" applyFont="1" applyBorder="1" applyAlignment="1">
      <alignment horizontal="center" vertical="center" wrapText="1"/>
    </xf>
    <xf numFmtId="0" fontId="190" fillId="0" borderId="324" xfId="0" applyFont="1" applyBorder="1" applyAlignment="1">
      <alignment horizontal="center" vertical="center"/>
    </xf>
    <xf numFmtId="0" fontId="190" fillId="0" borderId="325" xfId="0" applyFont="1" applyBorder="1" applyAlignment="1">
      <alignment horizontal="center" vertical="center"/>
    </xf>
    <xf numFmtId="0" fontId="162" fillId="3" borderId="312" xfId="0" applyFont="1" applyFill="1" applyBorder="1" applyAlignment="1">
      <alignment horizontal="left" vertical="top" wrapText="1"/>
    </xf>
    <xf numFmtId="0" fontId="162" fillId="3" borderId="311" xfId="0" applyFont="1" applyFill="1" applyBorder="1" applyAlignment="1">
      <alignment horizontal="left" vertical="top" wrapText="1"/>
    </xf>
    <xf numFmtId="0" fontId="162" fillId="7" borderId="326" xfId="0" applyFont="1" applyFill="1" applyBorder="1" applyAlignment="1">
      <alignment horizontal="center" vertical="center" wrapText="1"/>
    </xf>
    <xf numFmtId="0" fontId="162" fillId="7" borderId="327" xfId="0" applyFont="1" applyFill="1" applyBorder="1" applyAlignment="1">
      <alignment horizontal="center" vertical="center" wrapText="1"/>
    </xf>
    <xf numFmtId="0" fontId="162" fillId="7" borderId="328" xfId="0" applyFont="1" applyFill="1" applyBorder="1" applyAlignment="1">
      <alignment horizontal="center" vertical="center" wrapText="1"/>
    </xf>
    <xf numFmtId="0" fontId="162" fillId="7" borderId="316" xfId="0" applyFont="1" applyFill="1" applyBorder="1" applyAlignment="1" applyProtection="1">
      <alignment horizontal="center" vertical="center"/>
    </xf>
    <xf numFmtId="0" fontId="162" fillId="7" borderId="311" xfId="0" applyFont="1" applyFill="1" applyBorder="1" applyAlignment="1" applyProtection="1">
      <alignment horizontal="center" vertical="center"/>
    </xf>
    <xf numFmtId="0" fontId="162" fillId="3" borderId="287" xfId="0" applyFont="1" applyFill="1" applyBorder="1" applyAlignment="1">
      <alignment horizontal="left" vertical="top" wrapText="1"/>
    </xf>
    <xf numFmtId="0" fontId="162" fillId="3" borderId="226" xfId="0" applyFont="1" applyFill="1" applyBorder="1" applyAlignment="1">
      <alignment horizontal="left" vertical="top" wrapText="1"/>
    </xf>
    <xf numFmtId="0" fontId="162" fillId="3" borderId="285" xfId="0" applyFont="1" applyFill="1" applyBorder="1" applyAlignment="1">
      <alignment horizontal="left" vertical="top" wrapText="1"/>
    </xf>
    <xf numFmtId="0" fontId="162" fillId="3" borderId="336" xfId="0" applyFont="1" applyFill="1" applyBorder="1" applyAlignment="1">
      <alignment horizontal="left" vertical="top" wrapText="1"/>
    </xf>
    <xf numFmtId="0" fontId="162" fillId="3" borderId="279" xfId="0" applyFont="1" applyFill="1" applyBorder="1" applyAlignment="1">
      <alignment horizontal="left" vertical="top" wrapText="1"/>
    </xf>
    <xf numFmtId="0" fontId="162" fillId="3" borderId="337" xfId="0" applyFont="1" applyFill="1" applyBorder="1" applyAlignment="1">
      <alignment horizontal="left" vertical="top" wrapText="1"/>
    </xf>
    <xf numFmtId="0" fontId="162" fillId="7" borderId="316" xfId="0" applyFont="1" applyFill="1" applyBorder="1" applyAlignment="1" applyProtection="1">
      <alignment horizontal="center" vertical="center" wrapText="1"/>
    </xf>
    <xf numFmtId="0" fontId="162" fillId="7" borderId="311" xfId="0" applyFont="1" applyFill="1" applyBorder="1" applyAlignment="1" applyProtection="1">
      <alignment horizontal="center" vertical="center" wrapText="1"/>
    </xf>
    <xf numFmtId="0" fontId="162" fillId="7" borderId="304" xfId="0" applyFont="1" applyFill="1" applyBorder="1" applyAlignment="1">
      <alignment horizontal="center" vertical="center" wrapText="1"/>
    </xf>
    <xf numFmtId="0" fontId="162" fillId="7" borderId="359" xfId="0" applyFont="1" applyFill="1" applyBorder="1" applyAlignment="1">
      <alignment horizontal="center" vertical="center" wrapText="1"/>
    </xf>
    <xf numFmtId="0" fontId="162" fillId="7" borderId="356" xfId="0" applyFont="1" applyFill="1" applyBorder="1" applyAlignment="1">
      <alignment horizontal="center" vertical="center" wrapText="1"/>
    </xf>
    <xf numFmtId="0" fontId="162" fillId="3" borderId="287" xfId="0" applyFont="1" applyFill="1" applyBorder="1" applyAlignment="1">
      <alignment horizontal="center" vertical="top" wrapText="1"/>
    </xf>
    <xf numFmtId="0" fontId="162" fillId="3" borderId="226" xfId="0" applyFont="1" applyFill="1" applyBorder="1" applyAlignment="1">
      <alignment horizontal="center" vertical="top" wrapText="1"/>
    </xf>
    <xf numFmtId="0" fontId="0" fillId="3" borderId="291" xfId="0" applyFont="1" applyFill="1" applyBorder="1" applyAlignment="1">
      <alignment horizontal="center"/>
    </xf>
    <xf numFmtId="0" fontId="0" fillId="3" borderId="292" xfId="0" applyFont="1" applyFill="1" applyBorder="1" applyAlignment="1">
      <alignment horizontal="center"/>
    </xf>
    <xf numFmtId="0" fontId="190" fillId="3" borderId="0" xfId="0" applyFont="1" applyFill="1" applyBorder="1" applyAlignment="1">
      <alignment horizontal="center" vertical="center" textRotation="90"/>
    </xf>
    <xf numFmtId="0" fontId="0" fillId="3" borderId="353" xfId="0" applyFont="1" applyFill="1" applyBorder="1" applyAlignment="1" applyProtection="1">
      <alignment horizontal="center"/>
    </xf>
    <xf numFmtId="0" fontId="0" fillId="3" borderId="247" xfId="0" applyFont="1" applyFill="1" applyBorder="1" applyAlignment="1" applyProtection="1">
      <alignment horizontal="center"/>
    </xf>
    <xf numFmtId="0" fontId="0" fillId="3" borderId="353" xfId="0" applyFont="1" applyFill="1" applyBorder="1" applyAlignment="1">
      <alignment horizontal="center"/>
    </xf>
    <xf numFmtId="0" fontId="0" fillId="3" borderId="247" xfId="0" applyFont="1" applyFill="1" applyBorder="1" applyAlignment="1">
      <alignment horizontal="center"/>
    </xf>
    <xf numFmtId="0" fontId="0" fillId="3" borderId="355" xfId="0" applyFont="1" applyFill="1" applyBorder="1" applyAlignment="1" applyProtection="1">
      <alignment horizontal="center"/>
    </xf>
    <xf numFmtId="0" fontId="0" fillId="3" borderId="293" xfId="0" applyFont="1" applyFill="1" applyBorder="1" applyAlignment="1" applyProtection="1">
      <alignment horizontal="center"/>
    </xf>
    <xf numFmtId="0" fontId="0" fillId="3" borderId="290" xfId="0" applyFont="1" applyFill="1" applyBorder="1" applyAlignment="1">
      <alignment horizontal="center"/>
    </xf>
    <xf numFmtId="0" fontId="0" fillId="3" borderId="284" xfId="0" applyFont="1" applyFill="1" applyBorder="1" applyAlignment="1">
      <alignment horizontal="center"/>
    </xf>
    <xf numFmtId="0" fontId="0" fillId="3" borderId="287" xfId="0" applyFont="1" applyFill="1" applyBorder="1" applyAlignment="1">
      <alignment horizontal="center"/>
    </xf>
    <xf numFmtId="0" fontId="0" fillId="3" borderId="226" xfId="0" applyFont="1" applyFill="1" applyBorder="1" applyAlignment="1">
      <alignment horizontal="center"/>
    </xf>
    <xf numFmtId="0" fontId="162" fillId="3" borderId="0" xfId="0" applyFont="1" applyFill="1" applyBorder="1" applyAlignment="1">
      <alignment horizontal="center" vertical="center" wrapText="1"/>
    </xf>
    <xf numFmtId="0" fontId="162" fillId="7" borderId="424" xfId="0" applyFont="1" applyFill="1" applyBorder="1" applyAlignment="1">
      <alignment horizontal="center" vertical="center" wrapText="1"/>
    </xf>
    <xf numFmtId="0" fontId="162" fillId="7" borderId="180" xfId="0" applyFont="1" applyFill="1" applyBorder="1" applyAlignment="1">
      <alignment horizontal="center" vertical="center" wrapText="1"/>
    </xf>
    <xf numFmtId="0" fontId="162" fillId="7" borderId="425" xfId="0" applyFont="1" applyFill="1" applyBorder="1" applyAlignment="1">
      <alignment horizontal="center" vertical="center" wrapText="1"/>
    </xf>
    <xf numFmtId="0" fontId="162" fillId="7" borderId="311" xfId="0" applyFont="1" applyFill="1" applyBorder="1" applyAlignment="1">
      <alignment horizontal="center" vertical="center" wrapText="1"/>
    </xf>
    <xf numFmtId="0" fontId="0" fillId="3" borderId="354" xfId="0" applyFont="1" applyFill="1" applyBorder="1" applyAlignment="1">
      <alignment horizontal="center"/>
    </xf>
    <xf numFmtId="0" fontId="0" fillId="3" borderId="296" xfId="0" applyFont="1" applyFill="1" applyBorder="1" applyAlignment="1">
      <alignment horizontal="center"/>
    </xf>
    <xf numFmtId="0" fontId="162" fillId="3" borderId="326" xfId="0" applyFont="1" applyFill="1" applyBorder="1" applyAlignment="1">
      <alignment horizontal="center" vertical="top" wrapText="1"/>
    </xf>
    <xf numFmtId="0" fontId="162" fillId="3" borderId="327" xfId="0" applyFont="1" applyFill="1" applyBorder="1" applyAlignment="1">
      <alignment horizontal="center" vertical="top" wrapText="1"/>
    </xf>
    <xf numFmtId="0" fontId="162" fillId="3" borderId="384" xfId="0" applyFont="1" applyFill="1" applyBorder="1" applyAlignment="1">
      <alignment horizontal="center" vertical="top" wrapText="1"/>
    </xf>
    <xf numFmtId="0" fontId="162" fillId="3" borderId="316" xfId="0" applyFont="1" applyFill="1" applyBorder="1" applyAlignment="1">
      <alignment horizontal="center" vertical="top" wrapText="1"/>
    </xf>
    <xf numFmtId="0" fontId="162" fillId="3" borderId="0" xfId="0" applyFont="1" applyFill="1" applyBorder="1" applyAlignment="1">
      <alignment horizontal="center" vertical="top" wrapText="1"/>
    </xf>
    <xf numFmtId="0" fontId="162" fillId="3" borderId="401" xfId="0" applyFont="1" applyFill="1" applyBorder="1" applyAlignment="1">
      <alignment horizontal="center" vertical="top" wrapText="1"/>
    </xf>
    <xf numFmtId="0" fontId="162" fillId="3" borderId="329" xfId="0" applyFont="1" applyFill="1" applyBorder="1" applyAlignment="1">
      <alignment horizontal="center" vertical="top" wrapText="1"/>
    </xf>
    <xf numFmtId="0" fontId="162" fillId="3" borderId="196" xfId="0" applyFont="1" applyFill="1" applyBorder="1" applyAlignment="1">
      <alignment horizontal="center" vertical="top" wrapText="1"/>
    </xf>
    <xf numFmtId="0" fontId="162" fillId="3" borderId="367" xfId="0" applyFont="1" applyFill="1" applyBorder="1" applyAlignment="1">
      <alignment horizontal="center" vertical="top" wrapText="1"/>
    </xf>
    <xf numFmtId="0" fontId="190" fillId="0" borderId="334" xfId="0" applyFont="1" applyBorder="1" applyAlignment="1">
      <alignment horizontal="center" vertical="center"/>
    </xf>
    <xf numFmtId="0" fontId="190" fillId="0" borderId="361" xfId="0" applyFont="1" applyBorder="1" applyAlignment="1">
      <alignment horizontal="center" vertical="center"/>
    </xf>
    <xf numFmtId="0" fontId="190" fillId="0" borderId="374" xfId="0" applyFont="1" applyBorder="1" applyAlignment="1">
      <alignment horizontal="center" vertical="center"/>
    </xf>
    <xf numFmtId="0" fontId="190" fillId="0" borderId="373" xfId="0" applyFont="1" applyBorder="1" applyAlignment="1">
      <alignment horizontal="center" vertical="center"/>
    </xf>
    <xf numFmtId="0" fontId="190" fillId="0" borderId="375" xfId="0" applyFont="1" applyBorder="1" applyAlignment="1">
      <alignment horizontal="center" vertical="center"/>
    </xf>
    <xf numFmtId="0" fontId="190" fillId="0" borderId="376" xfId="0" applyFont="1" applyBorder="1" applyAlignment="1">
      <alignment horizontal="center" vertical="center"/>
    </xf>
    <xf numFmtId="0" fontId="191" fillId="3" borderId="362" xfId="0" applyFont="1" applyFill="1" applyBorder="1" applyAlignment="1">
      <alignment horizontal="center" vertical="center" textRotation="90" wrapText="1"/>
    </xf>
    <xf numFmtId="0" fontId="191" fillId="3" borderId="426" xfId="0" applyFont="1" applyFill="1" applyBorder="1" applyAlignment="1">
      <alignment horizontal="center" vertical="center" textRotation="90" wrapText="1"/>
    </xf>
    <xf numFmtId="0" fontId="191" fillId="3" borderId="377" xfId="0" applyFont="1" applyFill="1" applyBorder="1" applyAlignment="1">
      <alignment horizontal="center" vertical="center" textRotation="90" wrapText="1"/>
    </xf>
    <xf numFmtId="0" fontId="190" fillId="0" borderId="335" xfId="0" applyFont="1" applyBorder="1" applyAlignment="1">
      <alignment horizontal="center" vertical="center"/>
    </xf>
    <xf numFmtId="0" fontId="190" fillId="0" borderId="401" xfId="0" applyFont="1" applyBorder="1" applyAlignment="1">
      <alignment horizontal="center" vertical="center"/>
    </xf>
    <xf numFmtId="0" fontId="190" fillId="0" borderId="378" xfId="0" applyFont="1" applyBorder="1" applyAlignment="1">
      <alignment horizontal="center" vertical="center"/>
    </xf>
    <xf numFmtId="0" fontId="190" fillId="3" borderId="361" xfId="0" applyFont="1" applyFill="1" applyBorder="1" applyAlignment="1">
      <alignment horizontal="center" vertical="center"/>
    </xf>
    <xf numFmtId="0" fontId="190" fillId="3" borderId="373" xfId="0" applyFont="1" applyFill="1" applyBorder="1" applyAlignment="1">
      <alignment horizontal="center" vertical="center"/>
    </xf>
    <xf numFmtId="0" fontId="190" fillId="3" borderId="376" xfId="0" applyFont="1" applyFill="1" applyBorder="1" applyAlignment="1">
      <alignment horizontal="center" vertical="center"/>
    </xf>
    <xf numFmtId="0" fontId="191" fillId="3" borderId="361" xfId="0" applyFont="1" applyFill="1" applyBorder="1" applyAlignment="1">
      <alignment horizontal="center" vertical="center" textRotation="90" wrapText="1"/>
    </xf>
    <xf numFmtId="0" fontId="191" fillId="3" borderId="373" xfId="0" applyFont="1" applyFill="1" applyBorder="1" applyAlignment="1">
      <alignment horizontal="center" vertical="center" textRotation="90" wrapText="1"/>
    </xf>
    <xf numFmtId="0" fontId="191" fillId="3" borderId="376" xfId="0" applyFont="1" applyFill="1" applyBorder="1" applyAlignment="1">
      <alignment horizontal="center" vertical="center" textRotation="90" wrapText="1"/>
    </xf>
    <xf numFmtId="0" fontId="162" fillId="7" borderId="351" xfId="0" applyFont="1" applyFill="1" applyBorder="1" applyAlignment="1">
      <alignment horizontal="center" vertical="center" wrapText="1"/>
    </xf>
    <xf numFmtId="0" fontId="162" fillId="7" borderId="352" xfId="0" applyFont="1" applyFill="1" applyBorder="1" applyAlignment="1">
      <alignment horizontal="center" vertical="center" wrapText="1"/>
    </xf>
    <xf numFmtId="0" fontId="162" fillId="7" borderId="287" xfId="0" applyFont="1" applyFill="1" applyBorder="1" applyAlignment="1">
      <alignment horizontal="center" vertical="center" wrapText="1"/>
    </xf>
    <xf numFmtId="0" fontId="162" fillId="7" borderId="226" xfId="0" applyFont="1" applyFill="1" applyBorder="1" applyAlignment="1">
      <alignment horizontal="center" vertical="center" wrapText="1"/>
    </xf>
    <xf numFmtId="0" fontId="162" fillId="7" borderId="285" xfId="0" applyFont="1" applyFill="1" applyBorder="1" applyAlignment="1">
      <alignment horizontal="center" vertical="center" wrapText="1"/>
    </xf>
    <xf numFmtId="0" fontId="193" fillId="3" borderId="291" xfId="0" applyFont="1" applyFill="1" applyBorder="1" applyAlignment="1">
      <alignment horizontal="left" vertical="top" wrapText="1"/>
    </xf>
    <xf numFmtId="0" fontId="193" fillId="3" borderId="292" xfId="0" applyFont="1" applyFill="1" applyBorder="1" applyAlignment="1">
      <alignment horizontal="left" vertical="top" wrapText="1"/>
    </xf>
    <xf numFmtId="0" fontId="193" fillId="3" borderId="298" xfId="0" applyFont="1" applyFill="1" applyBorder="1" applyAlignment="1">
      <alignment horizontal="left" vertical="top" wrapText="1"/>
    </xf>
    <xf numFmtId="0" fontId="193" fillId="3" borderId="287" xfId="0" applyFont="1" applyFill="1" applyBorder="1" applyAlignment="1">
      <alignment horizontal="left" vertical="top" wrapText="1"/>
    </xf>
    <xf numFmtId="0" fontId="193" fillId="3" borderId="226" xfId="0" applyFont="1" applyFill="1" applyBorder="1" applyAlignment="1">
      <alignment horizontal="left" vertical="top" wrapText="1"/>
    </xf>
    <xf numFmtId="0" fontId="193" fillId="3" borderId="285" xfId="0" applyFont="1" applyFill="1" applyBorder="1" applyAlignment="1">
      <alignment horizontal="left" vertical="top" wrapText="1"/>
    </xf>
    <xf numFmtId="0" fontId="193" fillId="3" borderId="290" xfId="0" applyFont="1" applyFill="1" applyBorder="1" applyAlignment="1">
      <alignment horizontal="left" vertical="top" wrapText="1"/>
    </xf>
    <xf numFmtId="0" fontId="193" fillId="3" borderId="284" xfId="0" applyFont="1" applyFill="1" applyBorder="1" applyAlignment="1">
      <alignment horizontal="left" vertical="top" wrapText="1"/>
    </xf>
    <xf numFmtId="0" fontId="193" fillId="3" borderId="288" xfId="0" applyFont="1" applyFill="1" applyBorder="1" applyAlignment="1">
      <alignment horizontal="left" vertical="top" wrapText="1"/>
    </xf>
    <xf numFmtId="0" fontId="190" fillId="0" borderId="323" xfId="0" applyFont="1" applyBorder="1" applyAlignment="1">
      <alignment horizontal="center" vertical="center"/>
    </xf>
    <xf numFmtId="0" fontId="162" fillId="7" borderId="378" xfId="0" applyFont="1" applyFill="1" applyBorder="1" applyAlignment="1">
      <alignment horizontal="center" vertical="center" wrapText="1"/>
    </xf>
    <xf numFmtId="0" fontId="62" fillId="3" borderId="166" xfId="0" applyFont="1" applyFill="1" applyBorder="1" applyAlignment="1" applyProtection="1">
      <alignment horizontal="left" vertical="top" wrapText="1"/>
    </xf>
    <xf numFmtId="0" fontId="62" fillId="3" borderId="322" xfId="0" applyFont="1" applyFill="1" applyBorder="1" applyAlignment="1" applyProtection="1">
      <alignment horizontal="left" vertical="top" wrapText="1"/>
    </xf>
    <xf numFmtId="0" fontId="62" fillId="3" borderId="316" xfId="0" applyFont="1" applyFill="1" applyBorder="1" applyAlignment="1" applyProtection="1">
      <alignment horizontal="left" vertical="top" wrapText="1"/>
    </xf>
    <xf numFmtId="0" fontId="62" fillId="3" borderId="0" xfId="0" applyFont="1" applyFill="1" applyBorder="1" applyAlignment="1" applyProtection="1">
      <alignment horizontal="left" vertical="top" wrapText="1"/>
    </xf>
    <xf numFmtId="0" fontId="62" fillId="3" borderId="318" xfId="0" applyFont="1" applyFill="1" applyBorder="1" applyAlignment="1" applyProtection="1">
      <alignment horizontal="left" vertical="top" wrapText="1"/>
    </xf>
    <xf numFmtId="0" fontId="62" fillId="3" borderId="319" xfId="0" applyFont="1" applyFill="1" applyBorder="1" applyAlignment="1" applyProtection="1">
      <alignment horizontal="left" vertical="top" wrapText="1"/>
    </xf>
    <xf numFmtId="0" fontId="162" fillId="7" borderId="411" xfId="0" applyFont="1" applyFill="1" applyBorder="1" applyAlignment="1">
      <alignment horizontal="center" vertical="center" wrapText="1"/>
    </xf>
    <xf numFmtId="0" fontId="162" fillId="7" borderId="400" xfId="0" applyFont="1" applyFill="1" applyBorder="1" applyAlignment="1">
      <alignment horizontal="center" vertical="center" wrapText="1"/>
    </xf>
    <xf numFmtId="0" fontId="162" fillId="7" borderId="412" xfId="0" applyFont="1" applyFill="1" applyBorder="1" applyAlignment="1">
      <alignment horizontal="center" vertical="center" wrapText="1"/>
    </xf>
    <xf numFmtId="0" fontId="190" fillId="0" borderId="334" xfId="0" applyFont="1" applyBorder="1" applyAlignment="1">
      <alignment horizontal="center" vertical="center" textRotation="90"/>
    </xf>
    <xf numFmtId="0" fontId="190" fillId="0" borderId="375" xfId="0" applyFont="1" applyBorder="1" applyAlignment="1">
      <alignment horizontal="center" vertical="center" textRotation="90"/>
    </xf>
    <xf numFmtId="0" fontId="190" fillId="0" borderId="361" xfId="0" applyFont="1" applyBorder="1" applyAlignment="1">
      <alignment horizontal="center" vertical="center" textRotation="90"/>
    </xf>
    <xf numFmtId="0" fontId="190" fillId="0" borderId="376" xfId="0" applyFont="1" applyBorder="1" applyAlignment="1">
      <alignment horizontal="center" vertical="center" textRotation="90"/>
    </xf>
    <xf numFmtId="0" fontId="190" fillId="0" borderId="362" xfId="0" applyFont="1" applyBorder="1" applyAlignment="1">
      <alignment horizontal="center" vertical="center" textRotation="90"/>
    </xf>
    <xf numFmtId="0" fontId="190" fillId="0" borderId="377" xfId="0" applyFont="1" applyBorder="1" applyAlignment="1">
      <alignment horizontal="center" vertical="center" textRotation="90"/>
    </xf>
    <xf numFmtId="0" fontId="161" fillId="0" borderId="258" xfId="0" applyFont="1" applyBorder="1" applyAlignment="1">
      <alignment horizontal="left" vertical="center" wrapText="1"/>
    </xf>
    <xf numFmtId="0" fontId="161" fillId="0" borderId="247" xfId="0" applyFont="1" applyBorder="1" applyAlignment="1">
      <alignment horizontal="center" vertical="center" wrapText="1"/>
    </xf>
    <xf numFmtId="0" fontId="161" fillId="0" borderId="260" xfId="0" applyFont="1" applyBorder="1" applyAlignment="1">
      <alignment horizontal="left" vertical="center" wrapText="1"/>
    </xf>
    <xf numFmtId="0" fontId="161" fillId="0" borderId="261" xfId="0" applyFont="1" applyBorder="1" applyAlignment="1">
      <alignment horizontal="center" vertical="center" wrapText="1"/>
    </xf>
    <xf numFmtId="0" fontId="161" fillId="0" borderId="255" xfId="0" applyFont="1" applyBorder="1" applyAlignment="1">
      <alignment horizontal="left" vertical="center" wrapText="1"/>
    </xf>
    <xf numFmtId="0" fontId="161" fillId="0" borderId="256" xfId="0" applyFont="1" applyBorder="1" applyAlignment="1">
      <alignment horizontal="center" vertical="center" wrapText="1"/>
    </xf>
    <xf numFmtId="171" fontId="0" fillId="3" borderId="318" xfId="0" applyNumberFormat="1" applyFont="1" applyFill="1" applyBorder="1" applyAlignment="1" applyProtection="1">
      <alignment horizontal="center"/>
    </xf>
    <xf numFmtId="171" fontId="0" fillId="3" borderId="319" xfId="0" applyNumberFormat="1" applyFont="1" applyFill="1" applyBorder="1" applyAlignment="1" applyProtection="1">
      <alignment horizontal="center"/>
    </xf>
    <xf numFmtId="171" fontId="0" fillId="3" borderId="320" xfId="0" applyNumberFormat="1" applyFont="1" applyFill="1" applyBorder="1" applyAlignment="1" applyProtection="1">
      <alignment horizontal="center"/>
    </xf>
    <xf numFmtId="171" fontId="0" fillId="3" borderId="0" xfId="0" applyNumberFormat="1" applyFont="1" applyFill="1" applyBorder="1" applyAlignment="1" applyProtection="1">
      <alignment horizontal="center"/>
    </xf>
    <xf numFmtId="171" fontId="162" fillId="3" borderId="316" xfId="0" applyNumberFormat="1" applyFont="1" applyFill="1" applyBorder="1" applyAlignment="1" applyProtection="1">
      <alignment horizontal="left" vertical="top" wrapText="1"/>
    </xf>
    <xf numFmtId="171" fontId="162" fillId="3" borderId="0" xfId="0" applyNumberFormat="1" applyFont="1" applyFill="1" applyBorder="1" applyAlignment="1" applyProtection="1">
      <alignment horizontal="left" vertical="top" wrapText="1"/>
    </xf>
    <xf numFmtId="171" fontId="162" fillId="3" borderId="311" xfId="0" applyNumberFormat="1" applyFont="1" applyFill="1" applyBorder="1" applyAlignment="1" applyProtection="1">
      <alignment horizontal="left" vertical="top" wrapText="1"/>
    </xf>
    <xf numFmtId="171" fontId="162" fillId="3" borderId="329" xfId="0" applyNumberFormat="1" applyFont="1" applyFill="1" applyBorder="1" applyAlignment="1" applyProtection="1">
      <alignment horizontal="left" vertical="top" wrapText="1"/>
    </xf>
    <xf numFmtId="171" fontId="162" fillId="3" borderId="196" xfId="0" applyNumberFormat="1" applyFont="1" applyFill="1" applyBorder="1" applyAlignment="1" applyProtection="1">
      <alignment horizontal="left" vertical="top" wrapText="1"/>
    </xf>
    <xf numFmtId="171" fontId="162" fillId="3" borderId="330" xfId="0" applyNumberFormat="1" applyFont="1" applyFill="1" applyBorder="1" applyAlignment="1" applyProtection="1">
      <alignment horizontal="left" vertical="top" wrapText="1"/>
    </xf>
    <xf numFmtId="171" fontId="0" fillId="3" borderId="323" xfId="0" applyNumberFormat="1" applyFont="1" applyFill="1" applyBorder="1" applyAlignment="1" applyProtection="1">
      <alignment horizontal="center"/>
    </xf>
    <xf numFmtId="171" fontId="0" fillId="3" borderId="324" xfId="0" applyNumberFormat="1" applyFont="1" applyFill="1" applyBorder="1" applyAlignment="1" applyProtection="1">
      <alignment horizontal="center"/>
    </xf>
    <xf numFmtId="171" fontId="0" fillId="3" borderId="325" xfId="0" applyNumberFormat="1" applyFont="1" applyFill="1" applyBorder="1" applyAlignment="1" applyProtection="1">
      <alignment horizontal="center"/>
    </xf>
    <xf numFmtId="171" fontId="0" fillId="3" borderId="308" xfId="0" applyNumberFormat="1" applyFont="1" applyFill="1" applyBorder="1" applyAlignment="1" applyProtection="1">
      <alignment horizontal="center"/>
    </xf>
    <xf numFmtId="171" fontId="0" fillId="3" borderId="309" xfId="0" applyNumberFormat="1" applyFont="1" applyFill="1" applyBorder="1" applyAlignment="1" applyProtection="1">
      <alignment horizontal="center"/>
    </xf>
    <xf numFmtId="171" fontId="0" fillId="3" borderId="310" xfId="0" applyNumberFormat="1" applyFont="1" applyFill="1" applyBorder="1" applyAlignment="1" applyProtection="1">
      <alignment horizontal="center"/>
    </xf>
    <xf numFmtId="171" fontId="0" fillId="3" borderId="351" xfId="0" applyNumberFormat="1" applyFont="1" applyFill="1" applyBorder="1" applyAlignment="1" applyProtection="1">
      <alignment horizontal="center"/>
    </xf>
    <xf numFmtId="171" fontId="0" fillId="3" borderId="352" xfId="0" applyNumberFormat="1" applyFont="1" applyFill="1" applyBorder="1" applyAlignment="1" applyProtection="1">
      <alignment horizontal="center"/>
    </xf>
    <xf numFmtId="171" fontId="0" fillId="3" borderId="358" xfId="0" applyNumberFormat="1" applyFont="1" applyFill="1" applyBorder="1" applyAlignment="1" applyProtection="1">
      <alignment horizontal="center"/>
    </xf>
    <xf numFmtId="0" fontId="62" fillId="3" borderId="370" xfId="0" applyFont="1" applyFill="1" applyBorder="1" applyAlignment="1" applyProtection="1">
      <alignment horizontal="center" vertical="center"/>
    </xf>
    <xf numFmtId="0" fontId="62" fillId="3" borderId="371" xfId="0" applyFont="1" applyFill="1" applyBorder="1" applyAlignment="1" applyProtection="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pplyProtection="1">
      <alignment horizontal="left" vertical="center"/>
      <protection locked="0"/>
    </xf>
    <xf numFmtId="0" fontId="193" fillId="3" borderId="339" xfId="0" applyFont="1" applyFill="1" applyBorder="1" applyAlignment="1">
      <alignment horizontal="left" vertical="top" wrapText="1"/>
    </xf>
    <xf numFmtId="0" fontId="193" fillId="3" borderId="369" xfId="0" applyFont="1" applyFill="1" applyBorder="1" applyAlignment="1">
      <alignment horizontal="left" vertical="top" wrapText="1"/>
    </xf>
    <xf numFmtId="0" fontId="193" fillId="7" borderId="318" xfId="0" applyFont="1" applyFill="1" applyBorder="1" applyAlignment="1">
      <alignment horizontal="center" vertical="center" wrapText="1"/>
    </xf>
    <xf numFmtId="0" fontId="193" fillId="7" borderId="319" xfId="0" applyFont="1" applyFill="1" applyBorder="1" applyAlignment="1">
      <alignment horizontal="center" vertical="center" wrapText="1"/>
    </xf>
    <xf numFmtId="0" fontId="193" fillId="7" borderId="320" xfId="0" applyFont="1" applyFill="1" applyBorder="1" applyAlignment="1">
      <alignment horizontal="center" vertical="center" wrapText="1"/>
    </xf>
    <xf numFmtId="0" fontId="162" fillId="7" borderId="110" xfId="0" applyFont="1" applyFill="1" applyBorder="1" applyAlignment="1">
      <alignment horizontal="center" vertical="center" wrapText="1"/>
    </xf>
    <xf numFmtId="0" fontId="162" fillId="7" borderId="339" xfId="0" applyFont="1" applyFill="1" applyBorder="1" applyAlignment="1">
      <alignment horizontal="center" vertical="center" wrapText="1"/>
    </xf>
    <xf numFmtId="0" fontId="0" fillId="3" borderId="308" xfId="0" applyFont="1" applyFill="1" applyBorder="1" applyAlignment="1">
      <alignment horizontal="center"/>
    </xf>
    <xf numFmtId="0" fontId="0" fillId="3" borderId="309" xfId="0" applyFont="1" applyFill="1" applyBorder="1" applyAlignment="1">
      <alignment horizontal="center"/>
    </xf>
    <xf numFmtId="0" fontId="0" fillId="3" borderId="310" xfId="0" applyFont="1" applyFill="1" applyBorder="1" applyAlignment="1">
      <alignment horizontal="center"/>
    </xf>
    <xf numFmtId="0" fontId="162" fillId="7" borderId="332" xfId="0" applyFont="1" applyFill="1" applyBorder="1" applyAlignment="1">
      <alignment horizontal="center" vertical="center" wrapText="1"/>
    </xf>
    <xf numFmtId="0" fontId="193" fillId="3" borderId="166" xfId="0" applyFont="1" applyFill="1" applyBorder="1" applyAlignment="1">
      <alignment horizontal="left" vertical="top" wrapText="1"/>
    </xf>
    <xf numFmtId="0" fontId="193" fillId="3" borderId="322" xfId="0" applyFont="1" applyFill="1" applyBorder="1" applyAlignment="1">
      <alignment horizontal="left" vertical="top" wrapText="1"/>
    </xf>
    <xf numFmtId="0" fontId="193" fillId="3" borderId="331" xfId="0" applyFont="1" applyFill="1" applyBorder="1" applyAlignment="1">
      <alignment horizontal="left" vertical="top" wrapText="1"/>
    </xf>
    <xf numFmtId="0" fontId="193" fillId="3" borderId="316" xfId="0" applyFont="1" applyFill="1" applyBorder="1" applyAlignment="1">
      <alignment horizontal="left" vertical="top" wrapText="1"/>
    </xf>
    <xf numFmtId="0" fontId="193" fillId="3" borderId="0" xfId="0" applyFont="1" applyFill="1" applyBorder="1" applyAlignment="1">
      <alignment horizontal="left" vertical="top" wrapText="1"/>
    </xf>
    <xf numFmtId="0" fontId="193" fillId="3" borderId="311" xfId="0" applyFont="1" applyFill="1" applyBorder="1" applyAlignment="1">
      <alignment horizontal="left" vertical="top" wrapText="1"/>
    </xf>
    <xf numFmtId="0" fontId="193" fillId="3" borderId="329" xfId="0" applyFont="1" applyFill="1" applyBorder="1" applyAlignment="1">
      <alignment horizontal="left" vertical="top" wrapText="1"/>
    </xf>
    <xf numFmtId="0" fontId="193" fillId="3" borderId="196" xfId="0" applyFont="1" applyFill="1" applyBorder="1" applyAlignment="1">
      <alignment horizontal="left" vertical="top" wrapText="1"/>
    </xf>
    <xf numFmtId="0" fontId="193" fillId="3" borderId="330" xfId="0" applyFont="1" applyFill="1" applyBorder="1" applyAlignment="1">
      <alignment horizontal="left" vertical="top" wrapText="1"/>
    </xf>
    <xf numFmtId="0" fontId="0" fillId="3" borderId="323" xfId="0" applyFont="1" applyFill="1" applyBorder="1" applyAlignment="1">
      <alignment horizontal="center"/>
    </xf>
    <xf numFmtId="0" fontId="0" fillId="3" borderId="324" xfId="0" applyFont="1" applyFill="1" applyBorder="1" applyAlignment="1">
      <alignment horizontal="center"/>
    </xf>
    <xf numFmtId="0" fontId="0" fillId="3" borderId="325" xfId="0" applyFont="1" applyFill="1" applyBorder="1" applyAlignment="1">
      <alignment horizontal="center"/>
    </xf>
    <xf numFmtId="0" fontId="190" fillId="0" borderId="348" xfId="0" applyFont="1" applyBorder="1" applyAlignment="1">
      <alignment horizontal="center" vertical="center"/>
    </xf>
    <xf numFmtId="0" fontId="190" fillId="0" borderId="349" xfId="0" applyFont="1" applyBorder="1" applyAlignment="1">
      <alignment horizontal="center" vertical="center"/>
    </xf>
    <xf numFmtId="0" fontId="162" fillId="7" borderId="348" xfId="0" applyFont="1" applyFill="1" applyBorder="1" applyAlignment="1">
      <alignment horizontal="center" vertical="center" wrapText="1"/>
    </xf>
    <xf numFmtId="0" fontId="162" fillId="7" borderId="349" xfId="0" applyFont="1" applyFill="1" applyBorder="1" applyAlignment="1">
      <alignment horizontal="center" vertical="center" wrapText="1"/>
    </xf>
    <xf numFmtId="0" fontId="153" fillId="3" borderId="318" xfId="0" applyFont="1" applyFill="1" applyBorder="1" applyAlignment="1">
      <alignment horizontal="center" vertical="center"/>
    </xf>
    <xf numFmtId="0" fontId="153" fillId="3" borderId="319" xfId="0" applyFont="1" applyFill="1" applyBorder="1" applyAlignment="1">
      <alignment horizontal="center" vertical="center"/>
    </xf>
    <xf numFmtId="0" fontId="190" fillId="0" borderId="332" xfId="0" applyFont="1" applyBorder="1" applyAlignment="1">
      <alignment horizontal="center" vertical="center"/>
    </xf>
    <xf numFmtId="0" fontId="0" fillId="3" borderId="329" xfId="0" applyFont="1" applyFill="1" applyBorder="1" applyAlignment="1">
      <alignment horizontal="center"/>
    </xf>
    <xf numFmtId="0" fontId="0" fillId="3" borderId="196" xfId="0" applyFont="1" applyFill="1" applyBorder="1" applyAlignment="1">
      <alignment horizontal="center"/>
    </xf>
    <xf numFmtId="0" fontId="0" fillId="3" borderId="330" xfId="0" applyFont="1" applyFill="1" applyBorder="1" applyAlignment="1">
      <alignment horizontal="center"/>
    </xf>
    <xf numFmtId="0" fontId="0" fillId="3" borderId="351" xfId="0" applyFont="1" applyFill="1" applyBorder="1" applyAlignment="1">
      <alignment horizontal="center"/>
    </xf>
    <xf numFmtId="0" fontId="0" fillId="3" borderId="352" xfId="0" applyFont="1" applyFill="1" applyBorder="1" applyAlignment="1">
      <alignment horizontal="center"/>
    </xf>
    <xf numFmtId="0" fontId="0" fillId="3" borderId="358" xfId="0" applyFont="1" applyFill="1" applyBorder="1" applyAlignment="1">
      <alignment horizontal="center"/>
    </xf>
    <xf numFmtId="0" fontId="0" fillId="3" borderId="285" xfId="0" applyFont="1" applyFill="1" applyBorder="1" applyAlignment="1">
      <alignment horizontal="center"/>
    </xf>
    <xf numFmtId="0" fontId="0" fillId="3" borderId="379" xfId="0" applyFont="1" applyFill="1" applyBorder="1" applyAlignment="1">
      <alignment horizontal="center"/>
    </xf>
    <xf numFmtId="0" fontId="0" fillId="3" borderId="365" xfId="0" applyFont="1" applyFill="1" applyBorder="1" applyAlignment="1">
      <alignment horizontal="center"/>
    </xf>
    <xf numFmtId="0" fontId="0" fillId="3" borderId="364" xfId="0" applyFont="1" applyFill="1" applyBorder="1" applyAlignment="1">
      <alignment horizontal="center"/>
    </xf>
    <xf numFmtId="0" fontId="0" fillId="3" borderId="298" xfId="0" applyFont="1" applyFill="1" applyBorder="1" applyAlignment="1">
      <alignment horizontal="center"/>
    </xf>
    <xf numFmtId="0" fontId="0" fillId="3" borderId="348" xfId="0" applyFont="1" applyFill="1" applyBorder="1" applyAlignment="1" applyProtection="1">
      <alignment horizontal="center"/>
    </xf>
    <xf numFmtId="0" fontId="0" fillId="3" borderId="349" xfId="0" applyFont="1" applyFill="1" applyBorder="1" applyAlignment="1" applyProtection="1">
      <alignment horizontal="center"/>
    </xf>
    <xf numFmtId="0" fontId="0" fillId="3" borderId="332" xfId="0" applyFont="1" applyFill="1" applyBorder="1" applyAlignment="1" applyProtection="1">
      <alignment horizontal="center"/>
    </xf>
    <xf numFmtId="0" fontId="193" fillId="3" borderId="291" xfId="0" applyFont="1" applyFill="1" applyBorder="1" applyAlignment="1">
      <alignment horizontal="center" vertical="top" wrapText="1"/>
    </xf>
    <xf numFmtId="0" fontId="193" fillId="3" borderId="292" xfId="0" applyFont="1" applyFill="1" applyBorder="1" applyAlignment="1">
      <alignment horizontal="center" vertical="top" wrapText="1"/>
    </xf>
    <xf numFmtId="0" fontId="193" fillId="3" borderId="379" xfId="0" applyFont="1" applyFill="1" applyBorder="1" applyAlignment="1">
      <alignment horizontal="center" vertical="top" wrapText="1"/>
    </xf>
    <xf numFmtId="0" fontId="193" fillId="3" borderId="364" xfId="0" applyFont="1" applyFill="1" applyBorder="1" applyAlignment="1">
      <alignment horizontal="left" vertical="top" wrapText="1"/>
    </xf>
    <xf numFmtId="0" fontId="193" fillId="3" borderId="365" xfId="0" applyFont="1" applyFill="1" applyBorder="1" applyAlignment="1">
      <alignment horizontal="left" vertical="top" wrapText="1"/>
    </xf>
    <xf numFmtId="0" fontId="193" fillId="3" borderId="290" xfId="0" applyFont="1" applyFill="1" applyBorder="1" applyAlignment="1">
      <alignment horizontal="center" vertical="top" wrapText="1"/>
    </xf>
    <xf numFmtId="0" fontId="193" fillId="3" borderId="284" xfId="0" applyFont="1" applyFill="1" applyBorder="1" applyAlignment="1">
      <alignment horizontal="center" vertical="top" wrapText="1"/>
    </xf>
    <xf numFmtId="0" fontId="193" fillId="3" borderId="365" xfId="0" applyFont="1" applyFill="1" applyBorder="1" applyAlignment="1">
      <alignment horizontal="center" vertical="top" wrapText="1"/>
    </xf>
    <xf numFmtId="0" fontId="193" fillId="3" borderId="287" xfId="0" applyFont="1" applyFill="1" applyBorder="1" applyAlignment="1">
      <alignment horizontal="center" vertical="top" wrapText="1"/>
    </xf>
    <xf numFmtId="0" fontId="193" fillId="3" borderId="226" xfId="0" applyFont="1" applyFill="1" applyBorder="1" applyAlignment="1">
      <alignment horizontal="center" vertical="top" wrapText="1"/>
    </xf>
    <xf numFmtId="0" fontId="193" fillId="3" borderId="364" xfId="0" applyFont="1" applyFill="1" applyBorder="1" applyAlignment="1">
      <alignment horizontal="center" vertical="top" wrapText="1"/>
    </xf>
    <xf numFmtId="0" fontId="0" fillId="3" borderId="288" xfId="0" applyFont="1" applyFill="1" applyBorder="1" applyAlignment="1">
      <alignment horizontal="center"/>
    </xf>
    <xf numFmtId="0" fontId="162" fillId="3" borderId="339" xfId="0" applyFont="1" applyFill="1" applyBorder="1" applyAlignment="1">
      <alignment horizontal="left" vertical="top" wrapText="1"/>
    </xf>
    <xf numFmtId="0" fontId="162" fillId="3" borderId="369" xfId="0" applyFont="1" applyFill="1" applyBorder="1" applyAlignment="1">
      <alignment horizontal="left" vertical="top" wrapText="1"/>
    </xf>
    <xf numFmtId="0" fontId="162" fillId="3" borderId="368" xfId="0" applyFont="1" applyFill="1" applyBorder="1" applyAlignment="1">
      <alignment horizontal="left" vertical="top" wrapText="1"/>
    </xf>
    <xf numFmtId="0" fontId="162" fillId="7" borderId="348" xfId="0" applyNumberFormat="1" applyFont="1" applyFill="1" applyBorder="1" applyAlignment="1">
      <alignment horizontal="center" vertical="center" wrapText="1"/>
    </xf>
    <xf numFmtId="0" fontId="162" fillId="7" borderId="332" xfId="0" applyNumberFormat="1" applyFont="1" applyFill="1" applyBorder="1" applyAlignment="1">
      <alignment horizontal="center" vertical="center" wrapText="1"/>
    </xf>
    <xf numFmtId="0" fontId="162" fillId="7" borderId="166" xfId="0" applyNumberFormat="1" applyFont="1" applyFill="1" applyBorder="1" applyAlignment="1">
      <alignment horizontal="center" vertical="center" wrapText="1"/>
    </xf>
    <xf numFmtId="0" fontId="162" fillId="7" borderId="331" xfId="0" applyNumberFormat="1" applyFont="1" applyFill="1" applyBorder="1" applyAlignment="1">
      <alignment horizontal="center" vertical="center" wrapText="1"/>
    </xf>
    <xf numFmtId="0" fontId="162" fillId="7" borderId="381" xfId="0" applyFont="1" applyFill="1" applyBorder="1" applyAlignment="1">
      <alignment horizontal="center" vertical="center" wrapText="1"/>
    </xf>
    <xf numFmtId="0" fontId="162" fillId="7" borderId="380" xfId="0" applyFont="1" applyFill="1" applyBorder="1" applyAlignment="1">
      <alignment horizontal="center" vertical="center" wrapText="1"/>
    </xf>
    <xf numFmtId="0" fontId="162" fillId="7" borderId="382" xfId="0" applyFont="1" applyFill="1" applyBorder="1" applyAlignment="1">
      <alignment horizontal="center" vertical="center" wrapText="1"/>
    </xf>
    <xf numFmtId="0" fontId="3" fillId="3" borderId="0" xfId="0" applyFont="1" applyFill="1" applyBorder="1" applyAlignment="1">
      <alignment horizontal="left" vertical="center"/>
    </xf>
    <xf numFmtId="0" fontId="30" fillId="0" borderId="0" xfId="0" applyFont="1" applyAlignment="1" applyProtection="1">
      <alignment vertical="center" wrapText="1"/>
      <protection locked="0"/>
    </xf>
    <xf numFmtId="0" fontId="39" fillId="31" borderId="63" xfId="0" applyFont="1" applyFill="1" applyBorder="1" applyAlignment="1" applyProtection="1">
      <alignment horizontal="center" vertical="center" wrapText="1"/>
      <protection locked="0"/>
    </xf>
    <xf numFmtId="165" fontId="104" fillId="67" borderId="0" xfId="49" applyNumberFormat="1" applyFont="1" applyFill="1" applyBorder="1" applyAlignment="1">
      <alignment horizontal="center" vertical="center" wrapText="1"/>
    </xf>
    <xf numFmtId="0" fontId="5" fillId="3" borderId="0" xfId="0" applyFont="1" applyFill="1" applyAlignment="1">
      <alignment horizontal="center"/>
    </xf>
    <xf numFmtId="0" fontId="62" fillId="3" borderId="280" xfId="0" applyFont="1" applyFill="1" applyBorder="1" applyAlignment="1">
      <alignment horizontal="center"/>
    </xf>
    <xf numFmtId="0" fontId="62" fillId="3" borderId="243" xfId="0" applyFont="1" applyFill="1" applyBorder="1" applyAlignment="1">
      <alignment horizontal="center"/>
    </xf>
    <xf numFmtId="0" fontId="0" fillId="0" borderId="0" xfId="0"/>
    <xf numFmtId="0" fontId="5" fillId="34" borderId="4" xfId="0" applyFont="1" applyFill="1" applyBorder="1" applyAlignment="1">
      <alignment horizontal="center" vertical="top"/>
    </xf>
    <xf numFmtId="0" fontId="5" fillId="34" borderId="0" xfId="0" applyFont="1" applyFill="1" applyAlignment="1">
      <alignment horizontal="center" vertical="top"/>
    </xf>
    <xf numFmtId="0" fontId="45" fillId="46" borderId="0" xfId="0" applyFont="1" applyFill="1" applyAlignment="1">
      <alignment horizontal="right" vertical="center" wrapText="1"/>
    </xf>
    <xf numFmtId="0" fontId="68" fillId="48" borderId="145" xfId="0" applyFont="1" applyFill="1" applyBorder="1" applyAlignment="1">
      <alignment horizontal="right" vertical="center" wrapText="1"/>
    </xf>
    <xf numFmtId="0" fontId="68" fillId="48" borderId="150" xfId="0" applyFont="1" applyFill="1" applyBorder="1" applyAlignment="1">
      <alignment horizontal="right" vertical="center" wrapText="1"/>
    </xf>
    <xf numFmtId="0" fontId="68" fillId="48" borderId="155" xfId="0" applyFont="1" applyFill="1" applyBorder="1" applyAlignment="1">
      <alignment horizontal="right" vertical="center" wrapText="1"/>
    </xf>
    <xf numFmtId="0" fontId="68" fillId="48" borderId="5" xfId="0" applyFont="1" applyFill="1" applyBorder="1" applyAlignment="1">
      <alignment horizontal="right" vertical="center" wrapText="1"/>
    </xf>
    <xf numFmtId="0" fontId="68" fillId="50" borderId="5" xfId="0" applyFont="1" applyFill="1" applyBorder="1" applyAlignment="1">
      <alignment horizontal="right" vertical="center" wrapText="1"/>
    </xf>
    <xf numFmtId="0" fontId="68" fillId="50" borderId="0" xfId="0" applyFont="1" applyFill="1" applyAlignment="1">
      <alignment horizontal="right" vertical="center" wrapText="1"/>
    </xf>
    <xf numFmtId="0" fontId="68" fillId="52" borderId="0" xfId="0" applyFont="1" applyFill="1" applyAlignment="1">
      <alignment horizontal="right" vertical="center"/>
    </xf>
    <xf numFmtId="0" fontId="68" fillId="52" borderId="5" xfId="0" applyFont="1" applyFill="1" applyBorder="1" applyAlignment="1">
      <alignment horizontal="right" vertical="center"/>
    </xf>
    <xf numFmtId="0" fontId="68" fillId="48" borderId="137" xfId="0" applyFont="1" applyFill="1" applyBorder="1" applyAlignment="1">
      <alignment horizontal="right" vertical="center" wrapText="1"/>
    </xf>
    <xf numFmtId="0" fontId="68" fillId="48" borderId="141" xfId="0" applyFont="1" applyFill="1" applyBorder="1" applyAlignment="1">
      <alignment horizontal="right" vertical="center" wrapText="1"/>
    </xf>
    <xf numFmtId="0" fontId="68" fillId="33" borderId="0" xfId="0" applyFont="1" applyFill="1" applyAlignment="1">
      <alignment horizontal="right" vertical="center" wrapText="1"/>
    </xf>
    <xf numFmtId="0" fontId="71" fillId="46" borderId="0" xfId="0" applyFont="1" applyFill="1" applyAlignment="1">
      <alignment horizontal="right" vertical="center" wrapText="1"/>
    </xf>
    <xf numFmtId="0" fontId="0" fillId="3" borderId="26" xfId="0" applyFill="1" applyBorder="1" applyAlignment="1">
      <alignment vertical="center"/>
    </xf>
    <xf numFmtId="0" fontId="0" fillId="3" borderId="16" xfId="0" applyFill="1" applyBorder="1" applyAlignment="1">
      <alignment vertical="center"/>
    </xf>
    <xf numFmtId="0" fontId="0" fillId="3" borderId="86" xfId="0" applyFill="1" applyBorder="1" applyAlignment="1">
      <alignment vertical="center"/>
    </xf>
    <xf numFmtId="0" fontId="0" fillId="3" borderId="98" xfId="0" applyFill="1" applyBorder="1" applyAlignment="1">
      <alignment vertical="center"/>
    </xf>
    <xf numFmtId="0" fontId="71" fillId="46" borderId="5" xfId="0" applyFont="1" applyFill="1" applyBorder="1" applyAlignment="1">
      <alignment horizontal="right" vertical="center" wrapText="1"/>
    </xf>
    <xf numFmtId="0" fontId="26" fillId="58" borderId="9" xfId="0" applyFont="1" applyFill="1" applyBorder="1" applyAlignment="1">
      <alignment horizontal="left" vertical="top" wrapText="1"/>
    </xf>
    <xf numFmtId="0" fontId="26" fillId="58" borderId="10" xfId="0" applyFont="1" applyFill="1" applyBorder="1" applyAlignment="1">
      <alignment horizontal="left" vertical="top" wrapText="1"/>
    </xf>
    <xf numFmtId="0" fontId="10" fillId="37" borderId="186" xfId="0" applyFont="1" applyFill="1" applyBorder="1" applyAlignment="1">
      <alignment horizontal="left" vertical="center" indent="4"/>
    </xf>
    <xf numFmtId="0" fontId="10" fillId="37" borderId="68" xfId="0" applyFont="1" applyFill="1" applyBorder="1" applyAlignment="1">
      <alignment horizontal="left" vertical="center" indent="4"/>
    </xf>
    <xf numFmtId="0" fontId="0" fillId="0" borderId="47" xfId="0" applyBorder="1" applyAlignment="1">
      <alignment horizontal="right" vertical="center" wrapText="1"/>
    </xf>
    <xf numFmtId="0" fontId="0" fillId="0" borderId="5" xfId="0" applyBorder="1" applyAlignment="1">
      <alignment horizontal="right" vertical="center" wrapText="1"/>
    </xf>
    <xf numFmtId="0" fontId="0" fillId="0" borderId="57" xfId="0" applyBorder="1" applyAlignment="1">
      <alignment horizontal="right" vertical="center"/>
    </xf>
    <xf numFmtId="0" fontId="0" fillId="0" borderId="15" xfId="0" applyBorder="1" applyAlignment="1">
      <alignment horizontal="right" vertical="center"/>
    </xf>
    <xf numFmtId="0" fontId="0" fillId="0" borderId="23" xfId="0" applyBorder="1" applyAlignment="1">
      <alignment horizontal="right" vertical="center"/>
    </xf>
    <xf numFmtId="0" fontId="127" fillId="21" borderId="0" xfId="0" applyFont="1" applyFill="1" applyAlignment="1" applyProtection="1">
      <alignment horizontal="left" wrapText="1"/>
      <protection locked="0"/>
    </xf>
    <xf numFmtId="0" fontId="127" fillId="21" borderId="5" xfId="0" applyFont="1" applyFill="1" applyBorder="1" applyAlignment="1" applyProtection="1">
      <alignment horizontal="left" wrapText="1"/>
      <protection locked="0"/>
    </xf>
    <xf numFmtId="0" fontId="10" fillId="4" borderId="0" xfId="0" applyFont="1" applyFill="1" applyAlignment="1" applyProtection="1">
      <alignment horizontal="left" vertical="top" wrapText="1"/>
      <protection locked="0"/>
    </xf>
    <xf numFmtId="0" fontId="0" fillId="0" borderId="62" xfId="0" applyBorder="1" applyAlignment="1">
      <alignment horizontal="right" vertical="center"/>
    </xf>
    <xf numFmtId="0" fontId="0" fillId="0" borderId="44" xfId="0" applyBorder="1" applyAlignment="1">
      <alignment horizontal="right" vertical="center"/>
    </xf>
    <xf numFmtId="0" fontId="0" fillId="0" borderId="17" xfId="0" applyBorder="1" applyAlignment="1">
      <alignment horizontal="right" vertical="center"/>
    </xf>
    <xf numFmtId="0" fontId="0" fillId="0" borderId="62" xfId="0" applyBorder="1" applyAlignment="1">
      <alignment horizontal="right" vertical="center" wrapText="1"/>
    </xf>
    <xf numFmtId="0" fontId="0" fillId="0" borderId="15" xfId="0" applyBorder="1" applyAlignment="1">
      <alignment horizontal="right" vertical="center" wrapText="1"/>
    </xf>
    <xf numFmtId="0" fontId="0" fillId="0" borderId="23" xfId="0" applyBorder="1" applyAlignment="1">
      <alignment horizontal="right" vertical="center" wrapText="1"/>
    </xf>
  </cellXfs>
  <cellStyles count="55">
    <cellStyle name="AER_AmendConfid" xfId="37" xr:uid="{152B9E15-71E0-42E3-8159-4C41C237D499}"/>
    <cellStyle name="AER_Amended" xfId="35" xr:uid="{F1482C5A-6AB0-41A2-AD6A-1B5D7BA21FB9}"/>
    <cellStyle name="AER_Confidential" xfId="16" xr:uid="{FC735B33-2670-44B4-8D8F-CD90FE2ACD97}"/>
    <cellStyle name="Comma" xfId="52" builtinId="3"/>
    <cellStyle name="Comma 2" xfId="51" xr:uid="{6D2D6CDC-179A-4FA7-A18A-47397C5FC5C1}"/>
    <cellStyle name="dms_1" xfId="20" xr:uid="{633F37B3-9D12-4CFB-818D-669825A51E79}"/>
    <cellStyle name="dms_2" xfId="7" xr:uid="{6E0793DF-1A99-4AAE-BD18-D2F988DBA3FF}"/>
    <cellStyle name="dms_3" xfId="21" xr:uid="{1A52A6F5-60AA-4159-BEAE-1FAAFAF4AE64}"/>
    <cellStyle name="dms_4" xfId="22" xr:uid="{44E85FA9-F5F0-43EF-B14E-FB87FB84B149}"/>
    <cellStyle name="dms_5" xfId="23" xr:uid="{FB441819-F987-49DA-9D8B-2349BCB58030}"/>
    <cellStyle name="dms_BH" xfId="26" xr:uid="{BECF3297-3833-4E43-ADB1-E41A756E4F2E}"/>
    <cellStyle name="dms_Blue_HDR" xfId="36" xr:uid="{B9DFE675-99E0-4D04-9C90-04CED6B69773}"/>
    <cellStyle name="dms_BY1" xfId="27" xr:uid="{A94E53C4-1580-489E-AE4C-FB1AEE2CE74D}"/>
    <cellStyle name="dms_BY2" xfId="28" xr:uid="{EC207A29-ADD1-40B6-A858-E287527AEF41}"/>
    <cellStyle name="dms_Code" xfId="33" xr:uid="{DA4AB647-D130-4C3B-93D1-E6904AC92E47}"/>
    <cellStyle name="dms_GH" xfId="29" xr:uid="{69479733-1528-4F1D-A62D-9C5127592A7A}"/>
    <cellStyle name="dms_GY1" xfId="30" xr:uid="{0F3E7F30-F9F8-47F4-AD86-A2494C51B5B3}"/>
    <cellStyle name="dms_GY2" xfId="31" xr:uid="{69971423-8DB6-4B20-BE71-1207107EC0C2}"/>
    <cellStyle name="dms_H" xfId="2" xr:uid="{910B7B9F-278F-4371-A435-6976E1C7F206}"/>
    <cellStyle name="dms_NUM" xfId="11" xr:uid="{CD29ED83-04FA-4052-A2A7-FD3F133B3169}"/>
    <cellStyle name="dms_NUM 2" xfId="15" xr:uid="{D1B64819-009C-4208-B6C2-F1FD8A8D7732}"/>
    <cellStyle name="dms_Num%" xfId="19" xr:uid="{5D22B03F-FDA0-4F82-8FA7-02AC84AD858D}"/>
    <cellStyle name="dms_NUM_0dp" xfId="5" xr:uid="{90D37E76-E347-485A-A57D-4248210659C3}"/>
    <cellStyle name="dms_NUM_0dp 2" xfId="46" xr:uid="{7E27C891-9332-4F03-A4E5-1DDC2A2BCA67}"/>
    <cellStyle name="dms_NUM_1dp" xfId="17" xr:uid="{7CB5F87C-C2C5-4D0D-88D7-25D5EEB61151}"/>
    <cellStyle name="dms_NUM_3_dp3" xfId="18" xr:uid="{B6DA9DD6-22C0-45C8-9C45-939ABAD78CCB}"/>
    <cellStyle name="dms_NUM_dp1" xfId="12" xr:uid="{129A72E8-23B3-4ABD-B409-8429254B699E}"/>
    <cellStyle name="dms_Row" xfId="38" xr:uid="{3927DB57-D9EE-4173-B372-3DD7B9687FF3}"/>
    <cellStyle name="dms_Row_Locked" xfId="10" xr:uid="{E8B7EA8D-991D-401C-8EB1-05CFCCA91A68}"/>
    <cellStyle name="dms_Row1" xfId="9" xr:uid="{F633FCDA-DE93-4D5D-B497-312FB26D78CD}"/>
    <cellStyle name="dms_Row2" xfId="24" xr:uid="{0FB6A525-5C71-40AC-8ECB-977944857D34}"/>
    <cellStyle name="dms_T1" xfId="6" xr:uid="{07E3DD9B-FE01-4924-BAFE-273430111A7E}"/>
    <cellStyle name="dms_T2" xfId="25" xr:uid="{3A9956ED-A59B-4530-A241-253BEAAFA62C}"/>
    <cellStyle name="dms_TopHeader" xfId="1" xr:uid="{855AFC90-C770-4D93-8827-836C5BEDC093}"/>
    <cellStyle name="dms_UNITS" xfId="32" xr:uid="{7FAC2027-61A5-4CEE-ABBC-1FF073BE7904}"/>
    <cellStyle name="Hyperlink" xfId="54" builtinId="8"/>
    <cellStyle name="Normal" xfId="0" builtinId="0" customBuiltin="1"/>
    <cellStyle name="Normal 11" xfId="44" xr:uid="{2F5E936D-63F0-4066-9AAA-12DF50CAE6D8}"/>
    <cellStyle name="Normal 114" xfId="48" xr:uid="{F9206CDA-7F5F-496E-BB5A-67C4A07339C0}"/>
    <cellStyle name="Normal 13" xfId="47" xr:uid="{02DEEA80-931F-4254-8F75-1962DF9F1846}"/>
    <cellStyle name="Normal 2" xfId="50" xr:uid="{CE4DF020-1238-4291-B1A8-7FB0786AD7FC}"/>
    <cellStyle name="Normal 2 2 2" xfId="41" xr:uid="{21CACE85-45C9-4380-9186-858AB443B9AA}"/>
    <cellStyle name="Normal 2 2 3 2" xfId="53" xr:uid="{E3BED499-C96C-498A-945B-DDFB39BB11DF}"/>
    <cellStyle name="Normal 4" xfId="43" xr:uid="{6BF5E725-3E2D-4389-9B71-4A5A4E177517}"/>
    <cellStyle name="Normal 4 2" xfId="45" xr:uid="{92581E4C-8222-4507-ADB5-6465DC7933B8}"/>
    <cellStyle name="Normal_AppendixB" xfId="49" xr:uid="{9DD43599-3B33-4AF0-86C2-17A080D92E4B}"/>
    <cellStyle name="Percent" xfId="40" builtinId="5"/>
    <cellStyle name="RIN_TB2" xfId="14" xr:uid="{0C8524D1-B4E9-44D8-983B-D76E2E3B74D9}"/>
    <cellStyle name="RIN_TB3" xfId="39" xr:uid="{21945329-3D10-4A45-B6D0-F6D7F6E40A32}"/>
    <cellStyle name="RIN_TL2" xfId="3" xr:uid="{6CFA8039-8E4C-46C4-B00F-4CFC2AA8AEE3}"/>
    <cellStyle name="RIN_TL2 2" xfId="13" xr:uid="{903AF984-47B7-4EC3-8C95-BF456C24013F}"/>
    <cellStyle name="RIN_TL3" xfId="4" xr:uid="{4C99618F-DFFD-40F8-A26E-7D5C0A3C5CFB}"/>
    <cellStyle name="RIN_TL3 2" xfId="42" xr:uid="{FEF49900-B6AE-4CA4-AAF1-62F1DF9969BC}"/>
    <cellStyle name="RIN_Tnum_dp3" xfId="8" xr:uid="{916BF85D-AEBA-42F4-9CEF-BEA3EE993DBA}"/>
    <cellStyle name="Total" xfId="34" builtinId="25"/>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ill>
        <patternFill>
          <bgColor rgb="FFFFFF00"/>
        </patternFill>
      </fill>
    </dxf>
    <dxf>
      <fill>
        <patternFill>
          <bgColor rgb="FFFFFF00"/>
        </patternFill>
      </fill>
    </dxf>
    <dxf>
      <font>
        <color rgb="FF9C0006"/>
      </font>
      <fill>
        <patternFill>
          <bgColor rgb="FFFFC7CE"/>
        </patternFill>
      </fill>
    </dxf>
    <dxf>
      <font>
        <b/>
        <i val="0"/>
        <color rgb="FFFF0000"/>
      </font>
      <fill>
        <patternFill patternType="solid">
          <bgColor theme="0" tint="-0.24994659260841701"/>
        </patternFill>
      </fill>
    </dxf>
    <dxf>
      <font>
        <b/>
        <i val="0"/>
        <color rgb="FFFF0000"/>
      </font>
    </dxf>
    <dxf>
      <font>
        <b/>
        <i val="0"/>
        <color rgb="FFFF0000"/>
      </font>
    </dxf>
    <dxf>
      <font>
        <b/>
        <i val="0"/>
        <color rgb="FFFF0000"/>
      </font>
      <border>
        <vertical/>
        <horizontal/>
      </border>
    </dxf>
    <dxf>
      <font>
        <b/>
        <i val="0"/>
        <color rgb="FFFF0000"/>
      </font>
    </dxf>
    <dxf>
      <font>
        <b/>
        <i val="0"/>
        <color rgb="FFFF0000"/>
      </font>
    </dxf>
    <dxf>
      <fill>
        <patternFill>
          <bgColor rgb="FFFFFF99"/>
        </patternFill>
      </fill>
    </dxf>
    <dxf>
      <fill>
        <patternFill>
          <bgColor theme="6" tint="0.59996337778862885"/>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right style="thin">
          <color auto="1"/>
        </right>
        <vertical/>
        <horizontal/>
      </border>
    </dxf>
    <dxf>
      <font>
        <color theme="0"/>
      </font>
      <fill>
        <patternFill>
          <bgColor theme="6"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F81C0"/>
        </patternFill>
      </fill>
    </dxf>
    <dxf>
      <fill>
        <patternFill>
          <bgColor rgb="FFE391C8"/>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patternType="solid">
          <bgColor rgb="FFFFFFCC"/>
        </patternFill>
      </fill>
    </dxf>
    <dxf>
      <font>
        <b/>
        <i val="0"/>
        <color theme="9" tint="-0.24994659260841701"/>
      </font>
    </dxf>
  </dxfs>
  <tableStyles count="1" defaultTableStyle="TableStyleMedium2" defaultPivotStyle="PivotStyleLight16">
    <tableStyle name="Invisible" pivot="0" table="0" count="0" xr9:uid="{C1365E84-48AB-43F6-BD11-9799DDF995DC}"/>
  </tableStyles>
  <colors>
    <mruColors>
      <color rgb="FFDF81C0"/>
      <color rgb="FFDD75BA"/>
      <color rgb="FFE391C8"/>
      <color rgb="FFDD79BC"/>
      <color rgb="FF31869B"/>
      <color rgb="FFE2EFDA"/>
      <color rgb="FFDE98CA"/>
      <color rgb="FFFF99FF"/>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1347106</xdr:colOff>
      <xdr:row>11</xdr:row>
      <xdr:rowOff>163286</xdr:rowOff>
    </xdr:from>
    <xdr:to>
      <xdr:col>15</xdr:col>
      <xdr:colOff>775606</xdr:colOff>
      <xdr:row>17</xdr:row>
      <xdr:rowOff>136072</xdr:rowOff>
    </xdr:to>
    <xdr:sp macro="" textlink="">
      <xdr:nvSpPr>
        <xdr:cNvPr id="5" name="Arrow: Right 4">
          <a:extLst>
            <a:ext uri="{FF2B5EF4-FFF2-40B4-BE49-F238E27FC236}">
              <a16:creationId xmlns:a16="http://schemas.microsoft.com/office/drawing/2014/main" id="{ABAE965F-AD6A-B910-E170-31D9F8EBE93D}"/>
            </a:ext>
          </a:extLst>
        </xdr:cNvPr>
        <xdr:cNvSpPr/>
      </xdr:nvSpPr>
      <xdr:spPr>
        <a:xfrm>
          <a:off x="12804320" y="3320143"/>
          <a:ext cx="4367893" cy="1115786"/>
        </a:xfrm>
        <a:prstGeom prst="rightArrow">
          <a:avLst/>
        </a:prstGeom>
        <a:solidFill>
          <a:srgbClr val="31869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spcBef>
              <a:spcPts val="1200"/>
            </a:spcBef>
          </a:pPr>
          <a:r>
            <a:rPr lang="en-AU" sz="2000"/>
            <a:t>Validation rules</a:t>
          </a:r>
        </a:p>
      </xdr:txBody>
    </xdr:sp>
    <xdr:clientData/>
  </xdr:twoCellAnchor>
  <xdr:twoCellAnchor>
    <xdr:from>
      <xdr:col>24</xdr:col>
      <xdr:colOff>95250</xdr:colOff>
      <xdr:row>11</xdr:row>
      <xdr:rowOff>163286</xdr:rowOff>
    </xdr:from>
    <xdr:to>
      <xdr:col>24</xdr:col>
      <xdr:colOff>1578428</xdr:colOff>
      <xdr:row>17</xdr:row>
      <xdr:rowOff>136072</xdr:rowOff>
    </xdr:to>
    <xdr:sp macro="" textlink="">
      <xdr:nvSpPr>
        <xdr:cNvPr id="7" name="Arrow: Right 6">
          <a:extLst>
            <a:ext uri="{FF2B5EF4-FFF2-40B4-BE49-F238E27FC236}">
              <a16:creationId xmlns:a16="http://schemas.microsoft.com/office/drawing/2014/main" id="{2FE5F804-0838-4D5E-BB9F-9B41C38C6E15}"/>
            </a:ext>
          </a:extLst>
        </xdr:cNvPr>
        <xdr:cNvSpPr/>
      </xdr:nvSpPr>
      <xdr:spPr>
        <a:xfrm>
          <a:off x="28153179" y="3320143"/>
          <a:ext cx="1483178" cy="1115786"/>
        </a:xfrm>
        <a:prstGeom prst="rightArrow">
          <a:avLst/>
        </a:prstGeom>
        <a:solidFill>
          <a:srgbClr val="31869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spcBef>
              <a:spcPts val="1200"/>
            </a:spcBef>
          </a:pPr>
          <a:endParaRPr lang="en-AU" sz="2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7</xdr:col>
      <xdr:colOff>1159</xdr:colOff>
      <xdr:row>7</xdr:row>
      <xdr:rowOff>0</xdr:rowOff>
    </xdr:to>
    <xdr:pic>
      <xdr:nvPicPr>
        <xdr:cNvPr id="2" name="Picture 1">
          <a:extLst>
            <a:ext uri="{FF2B5EF4-FFF2-40B4-BE49-F238E27FC236}">
              <a16:creationId xmlns:a16="http://schemas.microsoft.com/office/drawing/2014/main" id="{BB0DE92A-E2CE-409C-AE58-9E1E3413D2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2181225"/>
          <a:ext cx="610758" cy="57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27A0-1B37-4B62-90AD-90299F52E754}">
  <sheetPr codeName="Sheet14"/>
  <dimension ref="B1:J40"/>
  <sheetViews>
    <sheetView tabSelected="1" workbookViewId="0"/>
  </sheetViews>
  <sheetFormatPr defaultColWidth="9.140625" defaultRowHeight="15"/>
  <cols>
    <col min="1" max="1" width="4.85546875" style="44" customWidth="1"/>
    <col min="2" max="2" width="2.42578125" style="44" customWidth="1"/>
    <col min="3" max="3" width="31.7109375" style="44" bestFit="1" customWidth="1"/>
    <col min="4" max="4" width="71.85546875" style="44" customWidth="1"/>
    <col min="5" max="5" width="2.140625" style="44" customWidth="1"/>
    <col min="6" max="7" width="9.140625" style="44"/>
    <col min="8" max="10" width="8.7109375" style="44" customWidth="1"/>
    <col min="11" max="16384" width="9.140625" style="44"/>
  </cols>
  <sheetData>
    <row r="1" spans="2:10" ht="26.25">
      <c r="B1" s="1815" t="s">
        <v>1</v>
      </c>
      <c r="C1" s="1816"/>
      <c r="D1" s="1817"/>
      <c r="E1" s="1816"/>
    </row>
    <row r="2" spans="2:10" ht="26.25">
      <c r="B2" s="1815" t="str">
        <f>INDEX(dms_TradingNameFull_List,MATCH(dms_TradingName,dms_TradingName_List))</f>
        <v>Australian Transmission Co.</v>
      </c>
      <c r="C2" s="1816"/>
      <c r="D2" s="1817"/>
      <c r="E2" s="1816"/>
    </row>
    <row r="3" spans="2:10" ht="27" thickBot="1">
      <c r="B3" s="1815" t="str">
        <f>CONCATENATE("REPORTING STATEMENT: "&amp;CRY)</f>
        <v>REPORTING STATEMENT: 2024-25</v>
      </c>
      <c r="C3" s="1816"/>
      <c r="D3" s="1817"/>
      <c r="E3" s="1816"/>
    </row>
    <row r="4" spans="2:10" ht="15.75" thickBot="1">
      <c r="B4" s="2323"/>
      <c r="C4" s="2325" t="s">
        <v>2710</v>
      </c>
      <c r="D4" s="2326" t="s">
        <v>2711</v>
      </c>
      <c r="E4" s="2324"/>
    </row>
    <row r="5" spans="2:10" ht="15.75" thickBot="1"/>
    <row r="6" spans="2:10" ht="9" customHeight="1">
      <c r="B6" s="1826"/>
      <c r="C6" s="1832"/>
      <c r="D6" s="1832"/>
      <c r="E6" s="1820"/>
    </row>
    <row r="7" spans="2:10" ht="21">
      <c r="B7" s="1827"/>
      <c r="D7" s="2312" t="s">
        <v>2</v>
      </c>
      <c r="E7" s="1821"/>
    </row>
    <row r="8" spans="2:10" ht="21">
      <c r="B8" s="1827"/>
      <c r="C8" s="2310"/>
      <c r="D8" s="2313" t="s">
        <v>3</v>
      </c>
      <c r="E8" s="1821"/>
    </row>
    <row r="9" spans="2:10" ht="21">
      <c r="B9" s="1827"/>
      <c r="C9" s="2310"/>
      <c r="D9" s="2313" t="s">
        <v>2709</v>
      </c>
      <c r="E9" s="1821"/>
    </row>
    <row r="10" spans="2:10" s="1022" customFormat="1" ht="18" customHeight="1">
      <c r="B10" s="1828"/>
      <c r="C10" s="1833" t="s">
        <v>2420</v>
      </c>
      <c r="D10" s="5" t="s">
        <v>4</v>
      </c>
      <c r="E10" s="1822"/>
      <c r="H10" s="44"/>
      <c r="I10" s="44"/>
      <c r="J10" s="44"/>
    </row>
    <row r="11" spans="2:10" s="1022" customFormat="1" ht="18" customHeight="1">
      <c r="B11" s="1828"/>
      <c r="C11" s="1833"/>
      <c r="D11" s="5" t="s">
        <v>5</v>
      </c>
      <c r="E11" s="1822"/>
      <c r="H11" s="44"/>
      <c r="I11" s="44"/>
      <c r="J11" s="44"/>
    </row>
    <row r="12" spans="2:10" s="1022" customFormat="1" ht="18" customHeight="1">
      <c r="B12" s="1828"/>
      <c r="C12" s="1833"/>
      <c r="D12" s="5" t="s">
        <v>6</v>
      </c>
      <c r="E12" s="1822"/>
      <c r="H12" s="44"/>
      <c r="I12" s="44"/>
      <c r="J12" s="44"/>
    </row>
    <row r="13" spans="2:10" s="1022" customFormat="1" ht="18" customHeight="1">
      <c r="B13" s="1828"/>
      <c r="C13" s="1833"/>
      <c r="D13" s="5" t="s">
        <v>7</v>
      </c>
      <c r="E13" s="1822"/>
      <c r="H13" s="44"/>
      <c r="I13" s="44"/>
      <c r="J13" s="44"/>
    </row>
    <row r="14" spans="2:10" s="1022" customFormat="1" ht="18" customHeight="1">
      <c r="B14" s="1828"/>
      <c r="C14" s="1833"/>
      <c r="D14" s="5" t="s">
        <v>8</v>
      </c>
      <c r="E14" s="1822"/>
      <c r="H14" s="44"/>
      <c r="I14" s="44"/>
      <c r="J14" s="44"/>
    </row>
    <row r="15" spans="2:10" s="1022" customFormat="1" ht="18" customHeight="1">
      <c r="B15" s="1828"/>
      <c r="C15" s="1833"/>
      <c r="D15" s="5" t="s">
        <v>9</v>
      </c>
      <c r="E15" s="1822"/>
      <c r="H15" s="44"/>
      <c r="I15" s="44"/>
      <c r="J15" s="44"/>
    </row>
    <row r="16" spans="2:10" s="1022" customFormat="1" ht="18" customHeight="1">
      <c r="B16" s="1828"/>
      <c r="C16" s="1833"/>
      <c r="D16" s="5" t="s">
        <v>10</v>
      </c>
      <c r="E16" s="1822"/>
      <c r="H16" s="44"/>
      <c r="I16" s="44"/>
      <c r="J16" s="44"/>
    </row>
    <row r="17" spans="2:10" s="1022" customFormat="1" ht="18" customHeight="1">
      <c r="B17" s="1828"/>
      <c r="C17" s="1833"/>
      <c r="D17" s="5" t="s">
        <v>11</v>
      </c>
      <c r="E17" s="1822"/>
      <c r="H17" s="44"/>
      <c r="I17" s="44"/>
      <c r="J17" s="44"/>
    </row>
    <row r="18" spans="2:10" s="1022" customFormat="1" ht="18" customHeight="1">
      <c r="B18" s="1828"/>
      <c r="C18" s="1833"/>
      <c r="D18" s="5" t="s">
        <v>12</v>
      </c>
      <c r="E18" s="1822"/>
      <c r="H18" s="44"/>
      <c r="I18" s="44"/>
      <c r="J18" s="44"/>
    </row>
    <row r="19" spans="2:10" ht="18" customHeight="1">
      <c r="B19" s="1829"/>
      <c r="C19" s="1833"/>
      <c r="D19" s="5" t="s">
        <v>20</v>
      </c>
      <c r="E19" s="1823"/>
    </row>
    <row r="20" spans="2:10" ht="18" customHeight="1">
      <c r="B20" s="1829"/>
      <c r="C20" s="1833"/>
      <c r="D20" s="5" t="s">
        <v>21</v>
      </c>
      <c r="E20" s="1823"/>
    </row>
    <row r="21" spans="2:10" ht="18" customHeight="1">
      <c r="B21" s="1829"/>
      <c r="C21" s="1833"/>
      <c r="D21" s="5" t="s">
        <v>22</v>
      </c>
      <c r="E21" s="1823"/>
    </row>
    <row r="22" spans="2:10" s="1022" customFormat="1" ht="18" customHeight="1">
      <c r="B22" s="1830"/>
      <c r="C22" s="1835" t="s">
        <v>2421</v>
      </c>
      <c r="D22" s="1819" t="s">
        <v>13</v>
      </c>
      <c r="E22" s="1824"/>
      <c r="H22" s="44"/>
      <c r="I22" s="44"/>
      <c r="J22" s="44"/>
    </row>
    <row r="23" spans="2:10" s="1022" customFormat="1" ht="18" customHeight="1">
      <c r="B23" s="1830"/>
      <c r="C23" s="1835"/>
      <c r="D23" s="1819" t="s">
        <v>14</v>
      </c>
      <c r="E23" s="1824"/>
      <c r="H23" s="44"/>
      <c r="I23" s="44"/>
      <c r="J23" s="44"/>
    </row>
    <row r="24" spans="2:10" s="1022" customFormat="1" ht="18" customHeight="1">
      <c r="B24" s="1830"/>
      <c r="C24" s="1835"/>
      <c r="D24" s="1819" t="s">
        <v>15</v>
      </c>
      <c r="E24" s="1824"/>
      <c r="H24" s="44"/>
      <c r="I24" s="44"/>
      <c r="J24" s="44"/>
    </row>
    <row r="25" spans="2:10" s="1022" customFormat="1" ht="18" customHeight="1">
      <c r="B25" s="1830"/>
      <c r="C25" s="1818"/>
      <c r="D25" s="1819" t="s">
        <v>16</v>
      </c>
      <c r="E25" s="1824"/>
      <c r="H25" s="44"/>
      <c r="I25" s="44"/>
      <c r="J25" s="44"/>
    </row>
    <row r="26" spans="2:10" s="1022" customFormat="1" ht="18" customHeight="1">
      <c r="B26" s="1830"/>
      <c r="C26" s="1818"/>
      <c r="D26" s="1819" t="s">
        <v>17</v>
      </c>
      <c r="E26" s="1824"/>
      <c r="H26" s="44"/>
      <c r="I26" s="44"/>
      <c r="J26" s="44"/>
    </row>
    <row r="27" spans="2:10" s="1022" customFormat="1" ht="18" customHeight="1">
      <c r="B27" s="1830"/>
      <c r="C27" s="1818"/>
      <c r="D27" s="1819" t="s">
        <v>18</v>
      </c>
      <c r="E27" s="1824"/>
      <c r="H27" s="44"/>
      <c r="I27" s="44"/>
      <c r="J27" s="44"/>
    </row>
    <row r="28" spans="2:10" s="1022" customFormat="1" ht="18" customHeight="1">
      <c r="B28" s="1830"/>
      <c r="C28" s="1818"/>
      <c r="D28" s="1819" t="s">
        <v>19</v>
      </c>
      <c r="E28" s="1824"/>
      <c r="H28" s="44"/>
      <c r="I28" s="44"/>
      <c r="J28" s="44"/>
    </row>
    <row r="29" spans="2:10" ht="18" customHeight="1">
      <c r="B29" s="1829"/>
      <c r="C29" s="2169" t="s">
        <v>2423</v>
      </c>
      <c r="D29" s="2167" t="s">
        <v>2674</v>
      </c>
      <c r="E29" s="1823"/>
    </row>
    <row r="30" spans="2:10" ht="18" customHeight="1">
      <c r="B30" s="1829"/>
      <c r="C30" s="1834"/>
      <c r="D30" s="2167" t="s">
        <v>2675</v>
      </c>
      <c r="E30" s="1823"/>
    </row>
    <row r="31" spans="2:10" ht="18" customHeight="1">
      <c r="B31" s="1829"/>
      <c r="C31" s="1834"/>
      <c r="D31" s="2167" t="s">
        <v>2676</v>
      </c>
      <c r="E31" s="1823"/>
    </row>
    <row r="32" spans="2:10" ht="18" customHeight="1">
      <c r="B32" s="1829"/>
      <c r="C32" s="1834"/>
      <c r="D32" s="2167" t="s">
        <v>2677</v>
      </c>
      <c r="E32" s="1823"/>
    </row>
    <row r="33" spans="2:10" ht="18" customHeight="1">
      <c r="B33" s="1829"/>
      <c r="C33" s="1834"/>
      <c r="D33" s="2167" t="s">
        <v>2678</v>
      </c>
      <c r="E33" s="1823"/>
    </row>
    <row r="34" spans="2:10" ht="18" customHeight="1">
      <c r="B34" s="1829"/>
      <c r="C34" s="1834"/>
      <c r="D34" s="2167" t="s">
        <v>2679</v>
      </c>
      <c r="E34" s="1823"/>
    </row>
    <row r="35" spans="2:10" s="1022" customFormat="1" ht="18" customHeight="1">
      <c r="B35" s="1830"/>
      <c r="C35" s="1836" t="s">
        <v>2422</v>
      </c>
      <c r="D35" s="670" t="s">
        <v>2424</v>
      </c>
      <c r="E35" s="1824"/>
      <c r="H35" s="44"/>
      <c r="I35" s="44"/>
      <c r="J35" s="44"/>
    </row>
    <row r="36" spans="2:10" s="1022" customFormat="1" ht="18" customHeight="1">
      <c r="B36" s="1830"/>
      <c r="C36" s="1837" t="s">
        <v>2673</v>
      </c>
      <c r="D36" s="2168" t="s">
        <v>2680</v>
      </c>
      <c r="E36" s="1824"/>
      <c r="H36" s="44"/>
      <c r="I36" s="44"/>
      <c r="J36" s="44"/>
    </row>
    <row r="37" spans="2:10" s="1022" customFormat="1" ht="18" customHeight="1">
      <c r="B37" s="1830"/>
      <c r="C37" s="1837"/>
      <c r="D37" s="2168" t="s">
        <v>2683</v>
      </c>
      <c r="E37" s="1824"/>
      <c r="H37" s="44"/>
      <c r="I37" s="44"/>
      <c r="J37" s="44"/>
    </row>
    <row r="38" spans="2:10" s="1022" customFormat="1" ht="18" customHeight="1">
      <c r="B38" s="1830"/>
      <c r="C38" s="1837"/>
      <c r="D38" s="2168" t="s">
        <v>2681</v>
      </c>
      <c r="E38" s="1824"/>
      <c r="H38" s="44"/>
      <c r="I38" s="44"/>
      <c r="J38" s="44"/>
    </row>
    <row r="39" spans="2:10" s="1022" customFormat="1" ht="18" customHeight="1">
      <c r="B39" s="1830"/>
      <c r="C39" s="1837"/>
      <c r="D39" s="2168" t="s">
        <v>2682</v>
      </c>
      <c r="E39" s="1824"/>
      <c r="H39" s="44"/>
      <c r="I39" s="44"/>
      <c r="J39" s="44"/>
    </row>
    <row r="40" spans="2:10" s="1022" customFormat="1" ht="12.75" customHeight="1" thickBot="1">
      <c r="B40" s="1831"/>
      <c r="C40" s="1838"/>
      <c r="D40" s="1838"/>
      <c r="E40" s="1825"/>
      <c r="H40" s="44"/>
      <c r="I40" s="44"/>
      <c r="J40" s="44"/>
    </row>
  </sheetData>
  <hyperlinks>
    <hyperlink ref="D10" location="'2.1 Expenditure summary'!A1" display="2.1 Expenditure summary" xr:uid="{B477E034-3A58-46C9-BA61-C754AFAD0F45}"/>
    <hyperlink ref="D11" location="'2.2 Repex'!A1" display="2.2 Repex" xr:uid="{914B613A-8917-4E4F-84CF-7D9360D68994}"/>
    <hyperlink ref="D12" location="'2.3 Augex'!A1" display="2.3 Augex" xr:uid="{FFBC9E34-5C5B-47FB-97EC-6705931BC0A8}"/>
    <hyperlink ref="D13" location="'2.5 Connections'!A1" display="2.5 Connections" xr:uid="{CD76CB5E-0AAA-46E5-83AF-83B259C9E047}"/>
    <hyperlink ref="D14" location="'2.6 Non-network'!A1" display="2.6 Non-network" xr:uid="{1EAE0A85-407E-45D8-B906-FAFE2E38A8FF}"/>
    <hyperlink ref="D15" location="'2.7 Vegetation management'!A1" display="2.7 Vegetation management" xr:uid="{72B03C1F-9A77-46F3-8BE3-C4C76EA67D7C}"/>
    <hyperlink ref="D16" location="'2.8 Maintenance'!A1" display="2.8 Maintenance" xr:uid="{37465A6D-15E7-4D44-945A-0F4E4CFF0BF8}"/>
    <hyperlink ref="D17" location="'2.10 Overheads'!A1" display="2.10 Overheads" xr:uid="{B7DD7FAC-BC91-46FB-A882-34DCA1B73E0D}"/>
    <hyperlink ref="D18" location="'2.12 Input tables'!A1" display="'2.12 Input tables'!A1" xr:uid="{4D3E9A9D-7E47-4478-BA50-12E6D8B5B055}"/>
    <hyperlink ref="D22" location="'3.1 Revenue'!A1" display="3.1 Revenue" xr:uid="{673E581E-FC97-464A-BF45-58B3DE045164}"/>
    <hyperlink ref="D23" location="'3.2.3 Provisions'!A1" display="'3.2.3 Provisions'!A1" xr:uid="{A4609892-84A9-48CF-9609-C64148B63852}"/>
    <hyperlink ref="D24" location="'3.3 Assets (RAB)'!A1" display="'3.3 Assets (RAB)'!A1" xr:uid="{18263D54-8D25-4D5D-94A0-481FC2917D48}"/>
    <hyperlink ref="D25" location="'3.4 Operational data'!A1" display="'3.4 Operational data'!A1" xr:uid="{09DAFEB1-23D7-4DAF-A7FB-5FF59F529CB7}"/>
    <hyperlink ref="D26" location="'3.5 Physical assets'!A1" display="'3.5 Physical assets'!A1" xr:uid="{11F01147-0C39-4925-95D4-73D08C832F3F}"/>
    <hyperlink ref="D27" location="'3.6 Quality of services'!A1" display="'3.6 Quality of services'!A1" xr:uid="{6DAFB7AA-0DA9-4A1B-9CC4-4F78404710B5}"/>
    <hyperlink ref="D28" location="'3.7 Operating environment'!A1" display="'3.7 Operating environment'!A1" xr:uid="{77B57CA9-FFF4-417C-A9F8-A831DFC7CE0F}"/>
    <hyperlink ref="D35" location="'7.9 MIC'!A1" display="3.7 Operating environment" xr:uid="{2709B234-7296-437C-85CE-EB8077862704}"/>
    <hyperlink ref="D19" location="'5.2 Asset Age Profile'!A1" display="5.2 Asset Age Profile" xr:uid="{8196170F-840C-462A-A5E6-E94A16024128}"/>
    <hyperlink ref="D20" location="'5.3 MD - Network level'!A1" display="5.3 MD - Network level" xr:uid="{177CD264-B333-4B6F-ABD2-ACDB625CCCD2}"/>
    <hyperlink ref="D21" location="'5.4 MD &amp; utilisation-Spatial'!A1" display="5.4 MD &amp; utilisation-Spatial" xr:uid="{1A1EAE6B-B500-40F5-AFDF-A1E69F68D77F}"/>
    <hyperlink ref="D29" location="'2.4 Hist Capex by Asset Class'!A1" display="2.4 Hist Capex by Asset Class" xr:uid="{F4831357-DA2F-4A4B-BCDB-8D39A945D2EB}"/>
    <hyperlink ref="D30" location="'8.5 DISAGG Opex'!A1" display="8.5 DISAGG Opex" xr:uid="{C5EF92D1-7879-4DC8-AEA7-1015410E5193}"/>
    <hyperlink ref="D31" location="'9.1 DISAGG Inc'!A1" display="9.1 DISAGG Inc" xr:uid="{D802581E-A186-4698-A088-9EA764CBECC4}"/>
    <hyperlink ref="D32" location="'9.2 RFS Inc'!A1" display="9.2 RFS Inc" xr:uid="{50789B26-BAC2-4BC1-AA67-D9185018982F}"/>
    <hyperlink ref="D33" location="'7.6 PTS Price Redn'!A1" display="7.6 PTS Price Redn" xr:uid="{4DFED3B4-E6F4-45E8-BCAD-73CDEC329312}"/>
    <hyperlink ref="D34" location="'7.7 Inf Rel Part Trans'!A1" display="7.7 INF Rel Part Trans" xr:uid="{C5A825F6-74FD-40C6-8212-AB0BD6C777E8}"/>
    <hyperlink ref="D36" location="'7.5 Large projects'!A1" display="7.5 Large projects" xr:uid="{64A21FD4-521E-4296-94B8-23E663FEF6E4}"/>
    <hyperlink ref="D38" location="'8.7 Profitability - tax data'!A1" display="8.7 Profitability - tax data" xr:uid="{EF019216-8217-4E12-9F70-75531DE1083F}"/>
    <hyperlink ref="D39" location="'8.8 Revenue Requirements'!A1" display="8.8 Revenue Requirements" xr:uid="{9FF16707-97C9-4B95-845B-A9FDBF6E8DFE}"/>
    <hyperlink ref="D37" location="'8.6 Ind Asset Base Roll Fwd'!A1" display="8.6 Indicative Asset Base Roll Forward" xr:uid="{508DEB24-3DC2-4014-8E47-2C2101311111}"/>
    <hyperlink ref="D8" location="'Business &amp; other details'!A1" display="Business &amp; other details" xr:uid="{68A51A63-FC49-4C75-BEC0-2BFFF69D64FE}"/>
    <hyperlink ref="D9" location="'Assurance requirements by table'!A1" display="Assurance requirements by table" xr:uid="{8123BB71-D796-4EFC-9272-36D58E3C5DA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5B032-2435-48FB-AD4D-DC5B63D69E86}">
  <sheetPr codeName="Sheet21"/>
  <dimension ref="A1:CE61"/>
  <sheetViews>
    <sheetView workbookViewId="0"/>
  </sheetViews>
  <sheetFormatPr defaultColWidth="9.140625" defaultRowHeight="15"/>
  <cols>
    <col min="1" max="1" width="10.140625" style="56" customWidth="1"/>
    <col min="2" max="3" width="2.7109375" style="56" customWidth="1"/>
    <col min="4" max="4" width="5.42578125" style="56" customWidth="1"/>
    <col min="5" max="80" width="2.7109375" style="56" customWidth="1"/>
    <col min="81" max="16384" width="9.140625" style="56"/>
  </cols>
  <sheetData>
    <row r="1" spans="1:80" ht="44.25" customHeight="1">
      <c r="A1" s="2314"/>
      <c r="B1" s="2314"/>
      <c r="C1" s="2314"/>
      <c r="D1" s="6"/>
      <c r="E1" s="6"/>
      <c r="F1" s="7" t="s">
        <v>2196</v>
      </c>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row>
    <row r="2" spans="1:80" ht="44.25" customHeight="1">
      <c r="A2" s="2314"/>
      <c r="B2" s="2314"/>
      <c r="C2" s="2314"/>
      <c r="D2" s="6"/>
      <c r="E2" s="6"/>
      <c r="F2" s="9" t="str">
        <f>INDEX(dms_TradingNameFull_List,MATCH(dms_TradingName,dms_TradingName_List))</f>
        <v>Australian Transmission Co.</v>
      </c>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row>
    <row r="3" spans="1:80" ht="44.25" customHeight="1">
      <c r="A3" s="2314"/>
      <c r="B3" s="2314"/>
      <c r="C3" s="2314"/>
      <c r="D3" s="6"/>
      <c r="E3" s="6"/>
      <c r="F3" s="10" t="str">
        <f>CONCATENATE("REPORTING STATEMENT: "&amp;CRY)</f>
        <v>REPORTING STATEMENT: 2024-25</v>
      </c>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row>
    <row r="4" spans="1:80" ht="31.5" customHeight="1">
      <c r="A4" s="12"/>
      <c r="B4" s="12"/>
      <c r="C4" s="12"/>
      <c r="D4" s="11"/>
      <c r="E4" s="11"/>
      <c r="F4" s="2351" t="s">
        <v>23</v>
      </c>
      <c r="G4" s="2351"/>
      <c r="H4" s="2351"/>
      <c r="I4" s="2351"/>
      <c r="J4" s="2351"/>
      <c r="K4" s="2351"/>
      <c r="L4" s="2351"/>
      <c r="M4" s="2351"/>
      <c r="N4" s="2351"/>
      <c r="O4" s="2351"/>
      <c r="P4" s="2351"/>
      <c r="Q4" s="2351"/>
      <c r="R4" s="2351"/>
      <c r="S4" s="2351"/>
      <c r="T4" s="2351"/>
      <c r="U4" s="2351"/>
      <c r="V4" s="2351"/>
      <c r="W4" s="2351"/>
      <c r="X4" s="2351"/>
      <c r="Y4" s="2351"/>
      <c r="Z4" s="2351"/>
      <c r="AA4" s="2351"/>
      <c r="AB4" s="2351"/>
      <c r="AC4" s="2351"/>
      <c r="AD4" s="2351"/>
      <c r="AE4" s="2351"/>
      <c r="AF4" s="2351"/>
      <c r="AG4" s="2351"/>
      <c r="AH4" s="2351"/>
      <c r="AI4" s="2351"/>
      <c r="AJ4" s="2351"/>
      <c r="AK4" s="2351"/>
      <c r="AL4" s="2351"/>
      <c r="AM4" s="2351"/>
      <c r="AN4" s="2351"/>
      <c r="AO4" s="2351"/>
      <c r="AP4" s="235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row>
    <row r="6" spans="1:80" ht="20.25">
      <c r="A6" s="12"/>
      <c r="B6" s="12"/>
      <c r="C6" s="12"/>
      <c r="D6" s="13"/>
      <c r="E6" s="13"/>
      <c r="F6" s="14" t="s">
        <v>0</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80" ht="50.25" customHeight="1">
      <c r="A7" s="12"/>
      <c r="B7" s="12"/>
      <c r="C7" s="12"/>
      <c r="D7" s="13"/>
      <c r="E7" s="13"/>
      <c r="F7" s="2352" t="s">
        <v>24</v>
      </c>
      <c r="G7" s="2352"/>
      <c r="H7" s="2352"/>
      <c r="I7" s="2352"/>
      <c r="J7" s="2352"/>
      <c r="K7" s="2352"/>
      <c r="L7" s="2352"/>
      <c r="M7" s="2352"/>
      <c r="N7" s="2352"/>
      <c r="O7" s="2352"/>
      <c r="P7" s="2352"/>
      <c r="Q7" s="2352"/>
      <c r="R7" s="2352"/>
      <c r="S7" s="2352"/>
      <c r="T7" s="2352"/>
      <c r="U7" s="2352"/>
      <c r="V7" s="2352"/>
      <c r="W7" s="2352"/>
      <c r="X7" s="2352"/>
      <c r="Y7" s="2352"/>
      <c r="Z7" s="2352"/>
      <c r="AA7" s="2352"/>
      <c r="AB7" s="2352"/>
      <c r="AC7" s="2352"/>
      <c r="AD7" s="2352"/>
      <c r="AE7" s="2352"/>
      <c r="AF7" s="2352"/>
      <c r="AG7" s="2352"/>
      <c r="AH7" s="2352"/>
      <c r="AI7" s="2352"/>
      <c r="AJ7" s="2352"/>
      <c r="AK7" s="2352"/>
      <c r="AL7" s="2352"/>
      <c r="AM7" s="2352"/>
      <c r="AN7" s="2352"/>
      <c r="AO7" s="2352"/>
      <c r="AP7" s="2352"/>
      <c r="AQ7" s="2352"/>
      <c r="AR7" s="2352"/>
      <c r="AS7" s="2352"/>
      <c r="AT7" s="2352"/>
      <c r="AU7" s="2352"/>
      <c r="AV7" s="2352"/>
      <c r="AW7" s="2352"/>
      <c r="AX7" s="2352"/>
      <c r="AY7" s="2352"/>
      <c r="AZ7" s="2352"/>
      <c r="BA7" s="2352"/>
      <c r="BB7" s="2352"/>
      <c r="BC7" s="2352"/>
      <c r="BD7" s="2352"/>
      <c r="BE7" s="2352"/>
      <c r="BF7" s="2352"/>
      <c r="BG7" s="2352"/>
      <c r="BH7" s="2352"/>
      <c r="BI7" s="13"/>
      <c r="BJ7" s="13"/>
      <c r="BK7" s="13"/>
      <c r="BL7" s="13"/>
      <c r="BM7" s="13"/>
      <c r="BN7" s="13"/>
      <c r="BO7" s="13"/>
      <c r="BP7" s="13"/>
      <c r="BQ7" s="13"/>
      <c r="BR7" s="13"/>
      <c r="BS7" s="13"/>
      <c r="BT7" s="13"/>
      <c r="BU7" s="13"/>
      <c r="BV7" s="13"/>
      <c r="BW7" s="13"/>
      <c r="BX7" s="13"/>
      <c r="BY7" s="13"/>
      <c r="BZ7" s="13"/>
    </row>
    <row r="8" spans="1:80" ht="20.25">
      <c r="A8" s="12"/>
      <c r="B8" s="12"/>
      <c r="C8" s="12"/>
      <c r="D8" s="12"/>
      <c r="E8" s="12"/>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2"/>
      <c r="BJ8" s="12"/>
      <c r="BK8" s="12"/>
      <c r="BL8" s="12"/>
      <c r="BM8" s="12"/>
      <c r="BN8" s="12"/>
      <c r="BO8" s="12"/>
      <c r="BP8" s="12"/>
      <c r="BQ8" s="12"/>
      <c r="BR8" s="12"/>
      <c r="BS8" s="12"/>
      <c r="BT8" s="12"/>
      <c r="BU8" s="12"/>
      <c r="BV8" s="12"/>
      <c r="BW8" s="12"/>
      <c r="BX8" s="12"/>
      <c r="BY8" s="12"/>
      <c r="BZ8" s="12"/>
    </row>
    <row r="9" spans="1:80" s="1311" customFormat="1" ht="45" customHeight="1">
      <c r="B9" s="12"/>
      <c r="C9" s="12"/>
      <c r="D9" s="1871" t="s">
        <v>25</v>
      </c>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c r="AG9" s="1871"/>
      <c r="AH9" s="1871"/>
      <c r="AI9" s="1871"/>
      <c r="AJ9" s="1871"/>
      <c r="AK9" s="1871"/>
      <c r="AL9" s="1871"/>
      <c r="AM9" s="1871"/>
      <c r="AN9" s="1871"/>
      <c r="AO9" s="1871"/>
      <c r="AP9" s="1871"/>
      <c r="AQ9" s="1871"/>
      <c r="AR9" s="1871"/>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c r="BP9" s="1871"/>
      <c r="BQ9" s="1871"/>
      <c r="BR9" s="1871"/>
      <c r="BS9" s="1871"/>
      <c r="BT9" s="1871"/>
      <c r="BU9" s="1871"/>
      <c r="BV9" s="1871"/>
      <c r="BW9" s="1871"/>
      <c r="BX9" s="1871"/>
      <c r="BY9" s="1871"/>
      <c r="BZ9" s="1871"/>
      <c r="CA9" s="56"/>
      <c r="CB9" s="56"/>
    </row>
    <row r="10" spans="1:8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80" ht="21">
      <c r="A11" s="2315" t="s">
        <v>2425</v>
      </c>
      <c r="B11" s="2315"/>
      <c r="C11" s="2315"/>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row>
    <row r="12" spans="1:80">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row>
    <row r="13" spans="1:80" ht="12" customHeight="1">
      <c r="A13" s="2316"/>
      <c r="B13" s="2316"/>
      <c r="C13" s="23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row>
    <row r="14" spans="1:80" ht="30">
      <c r="A14" s="2317"/>
      <c r="B14" s="2317"/>
      <c r="C14" s="2317"/>
      <c r="D14" s="17"/>
      <c r="E14" s="17"/>
      <c r="F14" s="18" t="s">
        <v>26</v>
      </c>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9"/>
      <c r="BU14" s="19"/>
      <c r="BV14" s="19"/>
      <c r="BW14" s="17"/>
      <c r="BX14" s="17"/>
      <c r="BY14" s="17"/>
      <c r="BZ14" s="17"/>
    </row>
    <row r="15" spans="1:8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row>
    <row r="16" spans="1:80" ht="18">
      <c r="A16" s="21"/>
      <c r="B16" s="21"/>
      <c r="C16" s="21"/>
      <c r="D16" s="22"/>
      <c r="E16" s="22"/>
      <c r="F16" s="23" t="s">
        <v>27</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row>
    <row r="17" spans="1:83">
      <c r="A17" s="21"/>
      <c r="B17" s="2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row>
    <row r="18" spans="1:83" s="50" customFormat="1" ht="27.75" customHeight="1">
      <c r="A18" s="24"/>
      <c r="B18" s="24"/>
      <c r="C18" s="24"/>
      <c r="D18" s="25"/>
      <c r="E18" s="25"/>
      <c r="F18" s="2353" t="s">
        <v>28</v>
      </c>
      <c r="G18" s="2353"/>
      <c r="H18" s="2353"/>
      <c r="I18" s="2353"/>
      <c r="J18" s="2353"/>
      <c r="K18" s="2353"/>
      <c r="L18" s="2353"/>
      <c r="M18" s="2353"/>
      <c r="N18" s="2353"/>
      <c r="O18" s="2353"/>
      <c r="P18" s="2353"/>
      <c r="Q18" s="2353"/>
      <c r="R18" s="2353"/>
      <c r="S18" s="2353"/>
      <c r="T18" s="2353"/>
      <c r="U18" s="25"/>
      <c r="V18" s="2354" t="s">
        <v>29</v>
      </c>
      <c r="W18" s="2354"/>
      <c r="X18" s="2354"/>
      <c r="Y18" s="2354"/>
      <c r="Z18" s="2354"/>
      <c r="AA18" s="2354"/>
      <c r="AB18" s="2354"/>
      <c r="AC18" s="2354"/>
      <c r="AD18" s="2354"/>
      <c r="AE18" s="2354"/>
      <c r="AF18" s="2354"/>
      <c r="AG18" s="2354"/>
      <c r="AH18" s="2354"/>
      <c r="AI18" s="2354"/>
      <c r="AJ18" s="2354"/>
      <c r="AK18" s="2354"/>
      <c r="AL18" s="2354"/>
      <c r="AM18" s="2354"/>
      <c r="AN18" s="2354"/>
      <c r="AO18" s="2354"/>
      <c r="AP18" s="2354"/>
      <c r="AQ18" s="2354"/>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56"/>
      <c r="CB18" s="56"/>
    </row>
    <row r="19" spans="1:83" s="1312" customFormat="1" ht="25.5" customHeight="1">
      <c r="A19" s="2318"/>
      <c r="B19" s="2318"/>
      <c r="C19" s="2318"/>
      <c r="D19" s="26"/>
      <c r="E19" s="26"/>
      <c r="F19" s="2348" t="s">
        <v>30</v>
      </c>
      <c r="G19" s="2349"/>
      <c r="H19" s="2349"/>
      <c r="I19" s="2349"/>
      <c r="J19" s="2349"/>
      <c r="K19" s="2349"/>
      <c r="L19" s="2349"/>
      <c r="M19" s="2349"/>
      <c r="N19" s="2349"/>
      <c r="O19" s="2349"/>
      <c r="P19" s="2349"/>
      <c r="Q19" s="2349"/>
      <c r="R19" s="2349"/>
      <c r="S19" s="2349"/>
      <c r="T19" s="2349"/>
      <c r="U19" s="26"/>
      <c r="V19" s="2350">
        <f>INDEX(dms_ABN_List,MATCH(dms_TradingName,dms_TradingName_List))</f>
        <v>11222333444</v>
      </c>
      <c r="W19" s="2350"/>
      <c r="X19" s="2350"/>
      <c r="Y19" s="2350"/>
      <c r="Z19" s="2350"/>
      <c r="AA19" s="2350"/>
      <c r="AB19" s="2350"/>
      <c r="AC19" s="2350"/>
      <c r="AD19" s="2350"/>
      <c r="AE19" s="2350"/>
      <c r="AF19" s="2350"/>
      <c r="AG19" s="2350"/>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56"/>
      <c r="CB19" s="56"/>
    </row>
    <row r="20" spans="1:83">
      <c r="A20" s="21"/>
      <c r="B20" s="21"/>
      <c r="C20" s="21"/>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row>
    <row r="21" spans="1:83">
      <c r="A21" s="21"/>
      <c r="B21" s="21"/>
      <c r="C21" s="21"/>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row>
    <row r="22" spans="1:83">
      <c r="A22" s="21"/>
      <c r="B22" s="21"/>
      <c r="C22" s="21"/>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row>
    <row r="23" spans="1:83" ht="15" customHeight="1">
      <c r="A23" s="21"/>
      <c r="B23" s="21"/>
      <c r="C23" s="21"/>
      <c r="D23" s="22"/>
      <c r="E23" s="27"/>
      <c r="F23" s="23" t="s">
        <v>31</v>
      </c>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2"/>
      <c r="AS23" s="27"/>
      <c r="AT23" s="28"/>
      <c r="AU23" s="28"/>
      <c r="AV23" s="28"/>
      <c r="AW23" s="28"/>
      <c r="AX23" s="28"/>
      <c r="AY23" s="28"/>
      <c r="AZ23" s="28"/>
      <c r="BA23" s="29" t="s">
        <v>32</v>
      </c>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83">
      <c r="A24" s="21"/>
      <c r="B24" s="21"/>
      <c r="C24" s="21"/>
      <c r="D24" s="22"/>
      <c r="E24" s="22"/>
      <c r="F24" s="22"/>
      <c r="G24" s="22"/>
      <c r="H24" s="22"/>
      <c r="I24" s="22"/>
      <c r="J24" s="22"/>
      <c r="K24" s="22"/>
      <c r="L24" s="22"/>
      <c r="M24" s="22"/>
      <c r="N24" s="22"/>
      <c r="O24" s="22"/>
      <c r="P24" s="22"/>
      <c r="Q24" s="22"/>
      <c r="R24" s="22"/>
      <c r="S24" s="22"/>
      <c r="T24" s="22"/>
      <c r="U24" s="27"/>
      <c r="V24" s="27"/>
      <c r="W24" s="28"/>
      <c r="X24" s="28"/>
      <c r="Y24" s="28"/>
      <c r="Z24" s="28"/>
      <c r="AA24" s="28"/>
      <c r="AB24" s="28"/>
      <c r="AC24" s="28"/>
      <c r="AD24" s="28"/>
      <c r="AE24" s="28"/>
      <c r="AF24" s="28"/>
      <c r="AG24" s="28"/>
      <c r="AH24" s="28"/>
      <c r="AI24" s="28"/>
      <c r="AJ24" s="28"/>
      <c r="AK24" s="28"/>
      <c r="AL24" s="28"/>
      <c r="AM24" s="28"/>
      <c r="AN24" s="28"/>
      <c r="AO24" s="28"/>
      <c r="AP24" s="28"/>
      <c r="AQ24" s="28"/>
      <c r="AR24" s="22"/>
      <c r="AS24" s="22"/>
      <c r="AT24" s="22"/>
      <c r="AU24" s="22"/>
      <c r="AV24" s="22"/>
      <c r="AW24" s="22"/>
      <c r="AX24" s="22"/>
      <c r="AY24" s="22"/>
      <c r="AZ24" s="22"/>
      <c r="BA24" s="27"/>
      <c r="BB24" s="28"/>
      <c r="BC24" s="28"/>
      <c r="BD24" s="28"/>
      <c r="BE24" s="28"/>
      <c r="BF24" s="28"/>
      <c r="BG24" s="28"/>
      <c r="BH24" s="28"/>
      <c r="BI24" s="28"/>
      <c r="BJ24" s="28"/>
      <c r="BK24" s="28"/>
      <c r="BL24" s="28"/>
      <c r="BM24" s="28"/>
      <c r="BN24" s="28"/>
      <c r="BO24" s="28"/>
      <c r="BP24" s="28"/>
      <c r="BQ24" s="28"/>
      <c r="BR24" s="28"/>
      <c r="BS24" s="28"/>
      <c r="BT24" s="28"/>
      <c r="BU24" s="28"/>
      <c r="BV24" s="28"/>
      <c r="BW24" s="22"/>
      <c r="BX24" s="22"/>
      <c r="BY24" s="22"/>
      <c r="BZ24" s="22"/>
    </row>
    <row r="25" spans="1:83" ht="15.75">
      <c r="A25" s="21"/>
      <c r="B25" s="21"/>
      <c r="C25" s="21"/>
      <c r="D25" s="22"/>
      <c r="E25" s="22"/>
      <c r="F25" s="2337" t="s">
        <v>33</v>
      </c>
      <c r="G25" s="2337"/>
      <c r="H25" s="2337"/>
      <c r="I25" s="2337"/>
      <c r="J25" s="2337"/>
      <c r="K25" s="2337"/>
      <c r="L25" s="2337"/>
      <c r="M25" s="2337"/>
      <c r="N25" s="2337"/>
      <c r="O25" s="2337"/>
      <c r="P25" s="2337"/>
      <c r="Q25" s="2337"/>
      <c r="R25" s="2337"/>
      <c r="S25" s="2337"/>
      <c r="T25" s="2337"/>
      <c r="U25" s="22"/>
      <c r="V25" s="2344" t="str">
        <f>INDEX(dms_Addr1_List,MATCH(dms_TradingName,dms_TradingName_List))</f>
        <v>123 Straight Street</v>
      </c>
      <c r="W25" s="2345"/>
      <c r="X25" s="2345"/>
      <c r="Y25" s="2345"/>
      <c r="Z25" s="2345"/>
      <c r="AA25" s="2345"/>
      <c r="AB25" s="2345"/>
      <c r="AC25" s="2345"/>
      <c r="AD25" s="2345"/>
      <c r="AE25" s="2345"/>
      <c r="AF25" s="2345"/>
      <c r="AG25" s="2345"/>
      <c r="AH25" s="2345"/>
      <c r="AI25" s="2345"/>
      <c r="AJ25" s="2345"/>
      <c r="AK25" s="2345"/>
      <c r="AL25" s="2345"/>
      <c r="AM25" s="2345"/>
      <c r="AN25" s="2345"/>
      <c r="AO25" s="2345"/>
      <c r="AP25" s="2345"/>
      <c r="AQ25" s="2346"/>
      <c r="AR25" s="22"/>
      <c r="AS25" s="2337" t="s">
        <v>33</v>
      </c>
      <c r="AT25" s="2337"/>
      <c r="AU25" s="2337"/>
      <c r="AV25" s="2337"/>
      <c r="AW25" s="2337"/>
      <c r="AX25" s="2337"/>
      <c r="AY25" s="2337"/>
      <c r="AZ25" s="30"/>
      <c r="BA25" s="2344" t="str">
        <f>INDEX(dms_PAddr1_List,MATCH(dms_TradingName,dms_TradingName_List))</f>
        <v>PO Box 123</v>
      </c>
      <c r="BB25" s="2345"/>
      <c r="BC25" s="2345"/>
      <c r="BD25" s="2345"/>
      <c r="BE25" s="2345"/>
      <c r="BF25" s="2345"/>
      <c r="BG25" s="2345"/>
      <c r="BH25" s="2345"/>
      <c r="BI25" s="2345"/>
      <c r="BJ25" s="2345"/>
      <c r="BK25" s="2345"/>
      <c r="BL25" s="2345"/>
      <c r="BM25" s="2345"/>
      <c r="BN25" s="2345"/>
      <c r="BO25" s="2345"/>
      <c r="BP25" s="2345"/>
      <c r="BQ25" s="2345"/>
      <c r="BR25" s="2345"/>
      <c r="BS25" s="2345"/>
      <c r="BT25" s="2345"/>
      <c r="BU25" s="2345"/>
      <c r="BV25" s="2346"/>
      <c r="BW25" s="22"/>
      <c r="BX25" s="22"/>
      <c r="BY25" s="22"/>
      <c r="BZ25" s="22"/>
    </row>
    <row r="26" spans="1:83" ht="15.75">
      <c r="A26" s="21"/>
      <c r="B26" s="21"/>
      <c r="C26" s="21"/>
      <c r="D26" s="22"/>
      <c r="E26" s="22"/>
      <c r="F26" s="2337" t="s">
        <v>34</v>
      </c>
      <c r="G26" s="2337"/>
      <c r="H26" s="2337"/>
      <c r="I26" s="2337"/>
      <c r="J26" s="2337"/>
      <c r="K26" s="2337"/>
      <c r="L26" s="2337"/>
      <c r="M26" s="2337"/>
      <c r="N26" s="2337"/>
      <c r="O26" s="2337"/>
      <c r="P26" s="2337"/>
      <c r="Q26" s="2337"/>
      <c r="R26" s="2337"/>
      <c r="S26" s="2337"/>
      <c r="T26" s="2337"/>
      <c r="U26" s="22"/>
      <c r="V26" s="2344" t="str">
        <f>IF(ISBLANK(INDEX(dms_Addr2_List,MATCH(dms_TradingName,dms_TradingName_List))),"",(INDEX(dms_Addr2_List,MATCH(dms_TradingName,dms_TradingName_List))))</f>
        <v/>
      </c>
      <c r="W26" s="2345"/>
      <c r="X26" s="2345"/>
      <c r="Y26" s="2345"/>
      <c r="Z26" s="2345"/>
      <c r="AA26" s="2345"/>
      <c r="AB26" s="2345"/>
      <c r="AC26" s="2345"/>
      <c r="AD26" s="2345"/>
      <c r="AE26" s="2345"/>
      <c r="AF26" s="2345"/>
      <c r="AG26" s="2345"/>
      <c r="AH26" s="2345"/>
      <c r="AI26" s="2345"/>
      <c r="AJ26" s="2345"/>
      <c r="AK26" s="2345"/>
      <c r="AL26" s="2345"/>
      <c r="AM26" s="2345"/>
      <c r="AN26" s="2345"/>
      <c r="AO26" s="2345"/>
      <c r="AP26" s="2345"/>
      <c r="AQ26" s="2346"/>
      <c r="AR26" s="22"/>
      <c r="AS26" s="2337" t="s">
        <v>34</v>
      </c>
      <c r="AT26" s="2337"/>
      <c r="AU26" s="2337"/>
      <c r="AV26" s="2337"/>
      <c r="AW26" s="2337"/>
      <c r="AX26" s="2337"/>
      <c r="AY26" s="2337"/>
      <c r="AZ26" s="30"/>
      <c r="BA26" s="2344" t="str">
        <f>IF(ISBLANK(INDEX(dms_PAddr2_List,MATCH(dms_TradingName,dms_TradingName_List))),"",(INDEX(dms_PAddr2_List,MATCH(dms_TradingName,dms_TradingName_List))))</f>
        <v/>
      </c>
      <c r="BB26" s="2345"/>
      <c r="BC26" s="2345"/>
      <c r="BD26" s="2345"/>
      <c r="BE26" s="2345"/>
      <c r="BF26" s="2345"/>
      <c r="BG26" s="2345"/>
      <c r="BH26" s="2345"/>
      <c r="BI26" s="2345"/>
      <c r="BJ26" s="2345"/>
      <c r="BK26" s="2345"/>
      <c r="BL26" s="2345"/>
      <c r="BM26" s="2345"/>
      <c r="BN26" s="2345"/>
      <c r="BO26" s="2345"/>
      <c r="BP26" s="2345"/>
      <c r="BQ26" s="2345"/>
      <c r="BR26" s="2345"/>
      <c r="BS26" s="2345"/>
      <c r="BT26" s="2345"/>
      <c r="BU26" s="2345"/>
      <c r="BV26" s="2346"/>
      <c r="BW26" s="22"/>
      <c r="BX26" s="22"/>
      <c r="BY26" s="22"/>
      <c r="BZ26" s="22"/>
    </row>
    <row r="27" spans="1:83" ht="15.75">
      <c r="A27" s="21"/>
      <c r="B27" s="21"/>
      <c r="C27" s="21"/>
      <c r="D27" s="22"/>
      <c r="E27" s="22"/>
      <c r="F27" s="2337" t="s">
        <v>35</v>
      </c>
      <c r="G27" s="2337"/>
      <c r="H27" s="2337"/>
      <c r="I27" s="2337"/>
      <c r="J27" s="2337"/>
      <c r="K27" s="2337"/>
      <c r="L27" s="2337"/>
      <c r="M27" s="2337"/>
      <c r="N27" s="2337"/>
      <c r="O27" s="2337"/>
      <c r="P27" s="2337"/>
      <c r="Q27" s="2337"/>
      <c r="R27" s="2337"/>
      <c r="S27" s="2337"/>
      <c r="T27" s="2337"/>
      <c r="U27" s="22"/>
      <c r="V27" s="2347" t="str">
        <f>INDEX(dms_Suburb_List,MATCH(dms_TradingName,dms_TradingName_List))</f>
        <v>SYDNEY</v>
      </c>
      <c r="W27" s="2347"/>
      <c r="X27" s="2347"/>
      <c r="Y27" s="2347"/>
      <c r="Z27" s="2347"/>
      <c r="AA27" s="2347"/>
      <c r="AB27" s="2347"/>
      <c r="AC27" s="2347"/>
      <c r="AD27" s="2347"/>
      <c r="AE27" s="2347"/>
      <c r="AF27" s="2347"/>
      <c r="AG27" s="2347"/>
      <c r="AH27" s="2347"/>
      <c r="AI27" s="2347"/>
      <c r="AJ27" s="2347"/>
      <c r="AK27" s="31"/>
      <c r="AL27" s="31"/>
      <c r="AM27" s="31"/>
      <c r="AN27" s="31"/>
      <c r="AO27" s="31"/>
      <c r="AP27" s="31"/>
      <c r="AQ27" s="31"/>
      <c r="AR27" s="22"/>
      <c r="AS27" s="2337" t="s">
        <v>35</v>
      </c>
      <c r="AT27" s="2337"/>
      <c r="AU27" s="2337"/>
      <c r="AV27" s="2337"/>
      <c r="AW27" s="2337"/>
      <c r="AX27" s="2337"/>
      <c r="AY27" s="2337"/>
      <c r="AZ27" s="30"/>
      <c r="BA27" s="2347" t="str">
        <f>INDEX(dms_PSuburb_List,MATCH(dms_TradingName,dms_TradingName_List))</f>
        <v>SYDNEY</v>
      </c>
      <c r="BB27" s="2347"/>
      <c r="BC27" s="2347"/>
      <c r="BD27" s="2347"/>
      <c r="BE27" s="2347"/>
      <c r="BF27" s="2347"/>
      <c r="BG27" s="2347"/>
      <c r="BH27" s="2347"/>
      <c r="BI27" s="2347"/>
      <c r="BJ27" s="2347"/>
      <c r="BK27" s="2347"/>
      <c r="BL27" s="2347"/>
      <c r="BM27" s="2347"/>
      <c r="BN27" s="2347"/>
      <c r="BO27" s="2347"/>
      <c r="BP27" s="31"/>
      <c r="BQ27" s="31"/>
      <c r="BR27" s="31"/>
      <c r="BS27" s="31"/>
      <c r="BT27" s="31"/>
      <c r="BU27" s="31"/>
      <c r="BV27" s="31"/>
      <c r="BW27" s="22"/>
      <c r="BX27" s="22"/>
      <c r="BY27" s="22"/>
      <c r="BZ27" s="22"/>
    </row>
    <row r="28" spans="1:83">
      <c r="A28" s="21"/>
      <c r="B28" s="21"/>
      <c r="C28" s="21"/>
      <c r="D28" s="22"/>
      <c r="E28" s="22"/>
      <c r="F28" s="2337" t="s">
        <v>36</v>
      </c>
      <c r="G28" s="2337"/>
      <c r="H28" s="2337"/>
      <c r="I28" s="2337"/>
      <c r="J28" s="2337"/>
      <c r="K28" s="2337"/>
      <c r="L28" s="2337"/>
      <c r="M28" s="2337"/>
      <c r="N28" s="2337"/>
      <c r="O28" s="2337"/>
      <c r="P28" s="2337"/>
      <c r="Q28" s="2337"/>
      <c r="R28" s="2337"/>
      <c r="S28" s="2337"/>
      <c r="T28" s="2337"/>
      <c r="U28" s="22"/>
      <c r="V28" s="2342" t="str">
        <f>INDEX(dms_State_List,MATCH(dms_TradingName,dms_TradingName_List))</f>
        <v>NSW</v>
      </c>
      <c r="W28" s="2342"/>
      <c r="X28" s="2342"/>
      <c r="Y28" s="2342"/>
      <c r="Z28" s="22"/>
      <c r="AA28" s="32"/>
      <c r="AB28" s="22"/>
      <c r="AC28" s="22"/>
      <c r="AD28" s="22"/>
      <c r="AE28" s="22"/>
      <c r="AF28" s="32" t="s">
        <v>37</v>
      </c>
      <c r="AG28" s="32"/>
      <c r="AH28" s="2343"/>
      <c r="AI28" s="2343"/>
      <c r="AJ28" s="2343"/>
      <c r="AK28" s="22"/>
      <c r="AL28" s="22"/>
      <c r="AM28" s="22"/>
      <c r="AN28" s="22"/>
      <c r="AO28" s="22"/>
      <c r="AP28" s="22"/>
      <c r="AQ28" s="22"/>
      <c r="AR28" s="22"/>
      <c r="AS28" s="2337" t="s">
        <v>36</v>
      </c>
      <c r="AT28" s="2337"/>
      <c r="AU28" s="2337"/>
      <c r="AV28" s="2337"/>
      <c r="AW28" s="2337"/>
      <c r="AX28" s="2337"/>
      <c r="AY28" s="2337"/>
      <c r="AZ28" s="30"/>
      <c r="BA28" s="2342" t="str">
        <f>INDEX(dms_PState_List,MATCH(dms_TradingName,dms_TradingName_List))</f>
        <v>NSW</v>
      </c>
      <c r="BB28" s="2342"/>
      <c r="BC28" s="2342"/>
      <c r="BD28" s="2342"/>
      <c r="BE28" s="22"/>
      <c r="BF28" s="22"/>
      <c r="BG28" s="30"/>
      <c r="BH28" s="22"/>
      <c r="BI28" s="22"/>
      <c r="BJ28" s="22"/>
      <c r="BK28" s="32" t="s">
        <v>37</v>
      </c>
      <c r="BL28" s="22"/>
      <c r="BM28" s="2343"/>
      <c r="BN28" s="2343"/>
      <c r="BO28" s="2343"/>
      <c r="BP28" s="22"/>
      <c r="BQ28" s="22"/>
      <c r="BR28" s="22"/>
      <c r="BS28" s="22"/>
      <c r="BT28" s="22"/>
      <c r="BU28" s="22"/>
      <c r="BV28" s="22"/>
      <c r="BW28" s="22"/>
      <c r="BX28" s="22"/>
      <c r="BY28" s="22"/>
      <c r="BZ28" s="22"/>
    </row>
    <row r="29" spans="1:83">
      <c r="A29" s="21"/>
      <c r="B29" s="21"/>
      <c r="C29" s="21"/>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E29" s="1313"/>
    </row>
    <row r="30" spans="1:83">
      <c r="A30" s="21"/>
      <c r="B30" s="21"/>
      <c r="C30" s="21"/>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t="s">
        <v>38</v>
      </c>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row>
    <row r="31" spans="1:83" hidden="1">
      <c r="A31" s="21"/>
      <c r="B31" s="21"/>
      <c r="C31" s="21"/>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row>
    <row r="32" spans="1:83" ht="18" hidden="1">
      <c r="A32" s="21"/>
      <c r="B32" s="21"/>
      <c r="C32" s="21"/>
      <c r="D32" s="22"/>
      <c r="E32" s="22"/>
      <c r="F32" s="23" t="s">
        <v>39</v>
      </c>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row>
    <row r="33" spans="1:78" hidden="1">
      <c r="A33" s="21"/>
      <c r="B33" s="21"/>
      <c r="C33" s="21"/>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row>
    <row r="34" spans="1:78" hidden="1">
      <c r="A34" s="21"/>
      <c r="B34" s="21"/>
      <c r="C34" s="21"/>
      <c r="D34" s="22"/>
      <c r="E34" s="22"/>
      <c r="F34" s="2337" t="s">
        <v>40</v>
      </c>
      <c r="G34" s="2337"/>
      <c r="H34" s="2337"/>
      <c r="I34" s="2337"/>
      <c r="J34" s="2337"/>
      <c r="K34" s="2337"/>
      <c r="L34" s="2337"/>
      <c r="M34" s="2337"/>
      <c r="N34" s="2337"/>
      <c r="O34" s="2337"/>
      <c r="P34" s="2337"/>
      <c r="Q34" s="2337"/>
      <c r="R34" s="2337"/>
      <c r="S34" s="2337"/>
      <c r="T34" s="2337"/>
      <c r="U34" s="22"/>
      <c r="V34" s="2338"/>
      <c r="W34" s="2338"/>
      <c r="X34" s="2338"/>
      <c r="Y34" s="2338"/>
      <c r="Z34" s="2338"/>
      <c r="AA34" s="2338"/>
      <c r="AB34" s="2338"/>
      <c r="AC34" s="2338"/>
      <c r="AD34" s="2338"/>
      <c r="AE34" s="2338"/>
      <c r="AF34" s="2338"/>
      <c r="AG34" s="2338"/>
      <c r="AH34" s="2338"/>
      <c r="AI34" s="2338"/>
      <c r="AJ34" s="2338"/>
      <c r="AK34" s="2338"/>
      <c r="AL34" s="2338"/>
      <c r="AM34" s="2338"/>
      <c r="AN34" s="2338"/>
      <c r="AO34" s="2338"/>
      <c r="AP34" s="2338"/>
      <c r="AQ34" s="2338"/>
      <c r="AR34" s="22"/>
      <c r="AS34" s="2337" t="s">
        <v>40</v>
      </c>
      <c r="AT34" s="2337"/>
      <c r="AU34" s="2337"/>
      <c r="AV34" s="2337"/>
      <c r="AW34" s="2337"/>
      <c r="AX34" s="2337"/>
      <c r="AY34" s="2337"/>
      <c r="AZ34" s="30"/>
      <c r="BA34" s="2338"/>
      <c r="BB34" s="2338"/>
      <c r="BC34" s="2338"/>
      <c r="BD34" s="2338"/>
      <c r="BE34" s="2338"/>
      <c r="BF34" s="2338"/>
      <c r="BG34" s="2338"/>
      <c r="BH34" s="2338"/>
      <c r="BI34" s="2338"/>
      <c r="BJ34" s="2338"/>
      <c r="BK34" s="2338"/>
      <c r="BL34" s="2338"/>
      <c r="BM34" s="2338"/>
      <c r="BN34" s="2338"/>
      <c r="BO34" s="2338"/>
      <c r="BP34" s="2338"/>
      <c r="BQ34" s="2338"/>
      <c r="BR34" s="2338"/>
      <c r="BS34" s="2338"/>
      <c r="BT34" s="2338"/>
      <c r="BU34" s="2338"/>
      <c r="BV34" s="2338"/>
      <c r="BW34" s="22"/>
      <c r="BX34" s="22"/>
      <c r="BY34" s="22"/>
      <c r="BZ34" s="22"/>
    </row>
    <row r="35" spans="1:78" hidden="1">
      <c r="A35" s="21"/>
      <c r="B35" s="21"/>
      <c r="C35" s="21"/>
      <c r="D35" s="22"/>
      <c r="E35" s="22"/>
      <c r="F35" s="2337" t="s">
        <v>41</v>
      </c>
      <c r="G35" s="2337"/>
      <c r="H35" s="2337"/>
      <c r="I35" s="2337"/>
      <c r="J35" s="2337"/>
      <c r="K35" s="2337"/>
      <c r="L35" s="2337"/>
      <c r="M35" s="2337"/>
      <c r="N35" s="2337"/>
      <c r="O35" s="2337"/>
      <c r="P35" s="2337"/>
      <c r="Q35" s="2337"/>
      <c r="R35" s="2337"/>
      <c r="S35" s="2337"/>
      <c r="T35" s="2337"/>
      <c r="U35" s="22"/>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R35" s="27"/>
      <c r="AS35" s="2337" t="s">
        <v>41</v>
      </c>
      <c r="AT35" s="2337"/>
      <c r="AU35" s="2337"/>
      <c r="AV35" s="2337"/>
      <c r="AW35" s="2337"/>
      <c r="AX35" s="2337"/>
      <c r="AY35" s="2337"/>
      <c r="AZ35" s="30"/>
      <c r="BA35" s="2341"/>
      <c r="BB35" s="2341"/>
      <c r="BC35" s="2341"/>
      <c r="BD35" s="2341"/>
      <c r="BE35" s="2341"/>
      <c r="BF35" s="2341"/>
      <c r="BG35" s="2341"/>
      <c r="BH35" s="2341"/>
      <c r="BI35" s="2341"/>
      <c r="BJ35" s="2341"/>
      <c r="BK35" s="2341"/>
      <c r="BL35" s="2341"/>
      <c r="BM35" s="2341"/>
      <c r="BN35" s="2341"/>
      <c r="BO35" s="2341"/>
      <c r="BP35" s="2341"/>
      <c r="BQ35" s="2341"/>
      <c r="BR35" s="2341"/>
      <c r="BS35" s="2341"/>
      <c r="BT35" s="2341"/>
      <c r="BU35" s="2341"/>
      <c r="BV35" s="2341"/>
      <c r="BW35" s="22"/>
      <c r="BX35" s="22"/>
      <c r="BY35" s="22"/>
      <c r="BZ35" s="22"/>
    </row>
    <row r="36" spans="1:78" hidden="1">
      <c r="A36" s="21"/>
      <c r="B36" s="21"/>
      <c r="C36" s="21"/>
      <c r="D36" s="22"/>
      <c r="E36" s="22"/>
      <c r="F36" s="2337" t="s">
        <v>42</v>
      </c>
      <c r="G36" s="2337"/>
      <c r="H36" s="2337"/>
      <c r="I36" s="2337"/>
      <c r="J36" s="2337"/>
      <c r="K36" s="2337"/>
      <c r="L36" s="2337"/>
      <c r="M36" s="2337"/>
      <c r="N36" s="2337"/>
      <c r="O36" s="2337"/>
      <c r="P36" s="2337"/>
      <c r="Q36" s="2337"/>
      <c r="R36" s="2337"/>
      <c r="S36" s="2337"/>
      <c r="T36" s="2337"/>
      <c r="U36" s="22"/>
      <c r="V36" s="2338"/>
      <c r="W36" s="2338"/>
      <c r="X36" s="2338"/>
      <c r="Y36" s="2338"/>
      <c r="Z36" s="2338"/>
      <c r="AA36" s="2338"/>
      <c r="AB36" s="2338"/>
      <c r="AC36" s="2338"/>
      <c r="AD36" s="2338"/>
      <c r="AE36" s="2338"/>
      <c r="AF36" s="2338"/>
      <c r="AG36" s="2338"/>
      <c r="AH36" s="2338"/>
      <c r="AI36" s="2338"/>
      <c r="AJ36" s="2338"/>
      <c r="AK36" s="2338"/>
      <c r="AL36" s="2338"/>
      <c r="AM36" s="2338"/>
      <c r="AN36" s="2338"/>
      <c r="AO36" s="2338"/>
      <c r="AP36" s="2338"/>
      <c r="AQ36" s="2338"/>
      <c r="AR36" s="22"/>
      <c r="AS36" s="2337" t="s">
        <v>42</v>
      </c>
      <c r="AT36" s="2337"/>
      <c r="AU36" s="2337"/>
      <c r="AV36" s="2337"/>
      <c r="AW36" s="2337"/>
      <c r="AX36" s="2337"/>
      <c r="AY36" s="2337"/>
      <c r="AZ36" s="30"/>
      <c r="BA36" s="2338"/>
      <c r="BB36" s="2338"/>
      <c r="BC36" s="2338"/>
      <c r="BD36" s="2338"/>
      <c r="BE36" s="2338"/>
      <c r="BF36" s="2338"/>
      <c r="BG36" s="2338"/>
      <c r="BH36" s="2338"/>
      <c r="BI36" s="2338"/>
      <c r="BJ36" s="2338"/>
      <c r="BK36" s="2338"/>
      <c r="BL36" s="2338"/>
      <c r="BM36" s="2338"/>
      <c r="BN36" s="2338"/>
      <c r="BO36" s="2338"/>
      <c r="BP36" s="2338"/>
      <c r="BQ36" s="2338"/>
      <c r="BR36" s="2338"/>
      <c r="BS36" s="2338"/>
      <c r="BT36" s="2338"/>
      <c r="BU36" s="2338"/>
      <c r="BV36" s="2338"/>
      <c r="BW36" s="22"/>
      <c r="BX36" s="22"/>
      <c r="BY36" s="22"/>
      <c r="BZ36" s="22"/>
    </row>
    <row r="37" spans="1:78" hidden="1">
      <c r="A37" s="21"/>
      <c r="B37" s="21"/>
      <c r="C37" s="21"/>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row>
    <row r="38" spans="1:78">
      <c r="A38" s="21"/>
      <c r="B38" s="21"/>
      <c r="C38" s="21"/>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row>
    <row r="39" spans="1:78">
      <c r="A39" s="34"/>
      <c r="B39" s="34"/>
      <c r="C39" s="34"/>
      <c r="D39" s="34"/>
      <c r="E39" s="34"/>
      <c r="F39" s="34"/>
      <c r="G39" s="34"/>
      <c r="H39" s="34"/>
      <c r="I39" s="34"/>
      <c r="J39" s="34"/>
      <c r="K39" s="34"/>
      <c r="L39" s="34"/>
      <c r="M39" s="34"/>
      <c r="N39" s="34"/>
      <c r="O39" s="34"/>
      <c r="P39" s="35"/>
      <c r="Q39" s="35"/>
      <c r="R39" s="35"/>
      <c r="S39" s="35"/>
      <c r="T39" s="35"/>
      <c r="U39" s="35"/>
      <c r="V39" s="35"/>
      <c r="W39" s="35"/>
      <c r="X39" s="35"/>
      <c r="Y39" s="35"/>
      <c r="Z39" s="35"/>
      <c r="AA39" s="35"/>
      <c r="AB39" s="35"/>
      <c r="AC39" s="35"/>
      <c r="AD39" s="35"/>
      <c r="AE39" s="35"/>
      <c r="AF39" s="35"/>
      <c r="AG39" s="35"/>
      <c r="AH39" s="35"/>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row>
    <row r="40" spans="1:78" ht="24.6" customHeight="1">
      <c r="A40" s="34"/>
      <c r="B40" s="34"/>
      <c r="C40" s="34"/>
      <c r="D40" s="2340" t="s">
        <v>2196</v>
      </c>
      <c r="E40" s="2340"/>
      <c r="F40" s="2340"/>
      <c r="G40" s="2340"/>
      <c r="H40" s="2340"/>
      <c r="I40" s="2340"/>
      <c r="J40" s="2330" t="s">
        <v>1762</v>
      </c>
      <c r="K40" s="2330"/>
      <c r="L40" s="2330"/>
      <c r="M40" s="2330"/>
      <c r="N40" s="2330"/>
      <c r="O40" s="2330"/>
      <c r="P40" s="2330"/>
      <c r="Q40" s="2330"/>
      <c r="R40" s="2330"/>
      <c r="S40" s="2330"/>
      <c r="T40" s="38"/>
      <c r="U40" s="38"/>
      <c r="V40" s="2339" t="s">
        <v>1491</v>
      </c>
      <c r="W40" s="2339"/>
      <c r="X40" s="2339"/>
      <c r="Y40" s="2339"/>
      <c r="Z40" s="2339"/>
      <c r="AA40" s="2339"/>
      <c r="AB40" s="2339"/>
      <c r="AC40" s="2339"/>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row>
    <row r="41" spans="1:78" ht="24.6" customHeight="1">
      <c r="A41" s="34"/>
      <c r="B41" s="34"/>
      <c r="C41" s="34"/>
      <c r="D41" s="2340"/>
      <c r="E41" s="2340"/>
      <c r="F41" s="2340"/>
      <c r="G41" s="2340"/>
      <c r="H41" s="2340"/>
      <c r="I41" s="2340"/>
      <c r="J41" s="38"/>
      <c r="K41" s="38"/>
      <c r="L41" s="38"/>
      <c r="M41" s="38"/>
      <c r="N41" s="38"/>
      <c r="O41" s="38"/>
      <c r="P41" s="38"/>
      <c r="Q41" s="38"/>
      <c r="R41" s="38"/>
      <c r="S41" s="38"/>
      <c r="T41" s="38"/>
      <c r="U41" s="38"/>
      <c r="V41" s="38"/>
      <c r="W41" s="38"/>
      <c r="X41" s="38"/>
      <c r="Y41" s="38"/>
      <c r="Z41" s="38"/>
      <c r="AA41" s="38"/>
      <c r="AB41" s="38"/>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row>
    <row r="42" spans="1:78">
      <c r="A42" s="34"/>
      <c r="B42" s="34"/>
      <c r="C42" s="34"/>
      <c r="D42" s="34"/>
      <c r="E42" s="34"/>
      <c r="F42" s="34"/>
      <c r="G42" s="34"/>
      <c r="H42" s="34"/>
      <c r="I42" s="34"/>
      <c r="J42" s="35"/>
      <c r="K42" s="35"/>
      <c r="L42" s="35"/>
      <c r="M42" s="35"/>
      <c r="N42" s="35"/>
      <c r="O42" s="35"/>
      <c r="P42" s="35"/>
      <c r="Q42" s="35"/>
      <c r="R42" s="35"/>
      <c r="S42" s="35"/>
      <c r="T42" s="35"/>
      <c r="U42" s="35"/>
      <c r="V42" s="35"/>
      <c r="W42" s="35"/>
      <c r="X42" s="35"/>
      <c r="Y42" s="35"/>
      <c r="Z42" s="35"/>
      <c r="AA42" s="35"/>
      <c r="AB42" s="35"/>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row>
    <row r="43" spans="1:78" ht="15.75" customHeight="1">
      <c r="A43" s="34"/>
      <c r="B43" s="34"/>
      <c r="C43" s="34"/>
      <c r="D43" s="36"/>
      <c r="E43" s="39"/>
      <c r="F43" s="39"/>
      <c r="G43" s="39"/>
      <c r="H43" s="39"/>
      <c r="I43" s="36"/>
      <c r="J43" s="38"/>
      <c r="K43" s="38"/>
      <c r="L43" s="38"/>
      <c r="M43" s="38"/>
      <c r="N43" s="38"/>
      <c r="O43" s="38"/>
      <c r="P43" s="38"/>
      <c r="Q43" s="38"/>
      <c r="R43" s="38"/>
      <c r="S43" s="38"/>
      <c r="T43" s="38"/>
      <c r="U43" s="38"/>
      <c r="V43" s="38"/>
      <c r="W43" s="38"/>
      <c r="X43" s="38"/>
      <c r="Y43" s="38"/>
      <c r="Z43" s="38"/>
      <c r="AA43" s="38"/>
      <c r="AB43" s="38"/>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row>
    <row r="44" spans="1:78" ht="30">
      <c r="A44" s="2319" t="s">
        <v>45</v>
      </c>
      <c r="B44" s="2319"/>
      <c r="C44" s="2319"/>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row>
    <row r="45" spans="1:78" ht="18">
      <c r="A45" s="34"/>
      <c r="B45" s="34"/>
      <c r="C45" s="34"/>
      <c r="D45" s="36"/>
      <c r="E45" s="39"/>
      <c r="F45" s="39"/>
      <c r="G45" s="39"/>
      <c r="H45" s="39"/>
      <c r="I45" s="36"/>
      <c r="J45" s="38"/>
      <c r="K45" s="38"/>
      <c r="L45" s="38"/>
      <c r="M45" s="38"/>
      <c r="N45" s="38"/>
      <c r="O45" s="38"/>
      <c r="P45" s="38"/>
      <c r="Q45" s="38"/>
      <c r="R45" s="38"/>
      <c r="S45" s="38"/>
      <c r="T45" s="38"/>
      <c r="U45" s="38"/>
      <c r="V45" s="38"/>
      <c r="W45" s="38"/>
      <c r="X45" s="38"/>
      <c r="Y45" s="38"/>
      <c r="Z45" s="38"/>
      <c r="AA45" s="38"/>
      <c r="AB45" s="38"/>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row>
    <row r="46" spans="1:78" ht="18">
      <c r="A46" s="34"/>
      <c r="B46" s="34"/>
      <c r="C46" s="34"/>
      <c r="D46" s="36"/>
      <c r="E46" s="39"/>
      <c r="F46" s="39"/>
      <c r="G46" s="39"/>
      <c r="H46" s="39"/>
      <c r="I46" s="36"/>
      <c r="J46" s="2330" t="s">
        <v>2695</v>
      </c>
      <c r="K46" s="2330"/>
      <c r="L46" s="2330"/>
      <c r="M46" s="2330"/>
      <c r="N46" s="2330"/>
      <c r="O46" s="2330"/>
      <c r="P46" s="2330"/>
      <c r="Q46" s="2330"/>
      <c r="R46" s="2330"/>
      <c r="S46" s="2330"/>
      <c r="T46" s="36"/>
      <c r="U46" s="36"/>
      <c r="V46" s="2331" t="s">
        <v>2696</v>
      </c>
      <c r="W46" s="2331"/>
      <c r="X46" s="2331"/>
      <c r="Y46" s="2331"/>
      <c r="Z46" s="2331"/>
      <c r="AA46" s="2331"/>
      <c r="AB46" s="2331"/>
      <c r="AC46" s="2331"/>
      <c r="AD46" s="2331"/>
      <c r="AE46" s="2331"/>
      <c r="AF46" s="2331"/>
      <c r="AG46" s="2331"/>
      <c r="AH46" s="2331"/>
      <c r="AI46" s="2331"/>
      <c r="AJ46" s="2331"/>
      <c r="AK46" s="2331"/>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row>
    <row r="47" spans="1:78" ht="18">
      <c r="A47" s="34"/>
      <c r="B47" s="34"/>
      <c r="C47" s="34"/>
      <c r="D47" s="36"/>
      <c r="E47" s="39"/>
      <c r="F47" s="39"/>
      <c r="G47" s="39"/>
      <c r="H47" s="39"/>
      <c r="I47" s="36"/>
      <c r="J47" s="38"/>
      <c r="K47" s="38"/>
      <c r="L47" s="38"/>
      <c r="M47" s="38"/>
      <c r="N47" s="38"/>
      <c r="O47" s="38"/>
      <c r="P47" s="38"/>
      <c r="Q47" s="38"/>
      <c r="R47" s="38"/>
      <c r="S47" s="38"/>
      <c r="T47" s="38"/>
      <c r="U47" s="38"/>
      <c r="V47" s="38"/>
      <c r="W47" s="38"/>
      <c r="X47" s="38"/>
      <c r="Y47" s="38"/>
      <c r="Z47" s="38"/>
      <c r="AA47" s="38"/>
      <c r="AB47" s="38"/>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row>
    <row r="48" spans="1:78" ht="15.75" customHeight="1">
      <c r="A48" s="2320"/>
      <c r="B48" s="2320"/>
      <c r="C48" s="2320"/>
      <c r="D48" s="37"/>
      <c r="E48" s="37"/>
      <c r="F48" s="37"/>
      <c r="G48" s="38"/>
      <c r="H48" s="38"/>
      <c r="I48" s="38"/>
      <c r="J48" s="2330" t="s">
        <v>46</v>
      </c>
      <c r="K48" s="2330"/>
      <c r="L48" s="2330"/>
      <c r="M48" s="2330"/>
      <c r="N48" s="2330"/>
      <c r="O48" s="2330"/>
      <c r="P48" s="2330"/>
      <c r="Q48" s="2330"/>
      <c r="R48" s="2330"/>
      <c r="S48" s="2330"/>
      <c r="T48" s="36"/>
      <c r="U48" s="36"/>
      <c r="V48" s="2336" t="s">
        <v>47</v>
      </c>
      <c r="W48" s="2336"/>
      <c r="X48" s="2336"/>
      <c r="Y48" s="2336"/>
      <c r="Z48" s="2336"/>
      <c r="AA48" s="2336"/>
      <c r="AB48" s="2336"/>
      <c r="AC48" s="2336"/>
      <c r="AD48" s="2336"/>
      <c r="AE48" s="2336"/>
      <c r="AF48" s="2336"/>
      <c r="AG48" s="2336"/>
      <c r="AH48" s="2336"/>
      <c r="AI48" s="2336"/>
      <c r="AJ48" s="2336"/>
      <c r="AK48" s="23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row>
    <row r="49" spans="1:78" ht="15" customHeight="1">
      <c r="A49" s="2320"/>
      <c r="B49" s="2320"/>
      <c r="C49" s="2320"/>
      <c r="D49" s="37"/>
      <c r="E49" s="37"/>
      <c r="F49" s="37"/>
      <c r="G49" s="38"/>
      <c r="H49" s="38"/>
      <c r="I49" s="38"/>
      <c r="J49" s="38"/>
      <c r="K49" s="38"/>
      <c r="L49" s="38"/>
      <c r="M49" s="38"/>
      <c r="N49" s="38"/>
      <c r="O49" s="38"/>
      <c r="P49" s="38"/>
      <c r="Q49" s="38"/>
      <c r="R49" s="38"/>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row>
    <row r="50" spans="1:78" ht="15.75" customHeight="1">
      <c r="A50" s="2320"/>
      <c r="B50" s="2320"/>
      <c r="C50" s="2320"/>
      <c r="D50" s="37"/>
      <c r="E50" s="37"/>
      <c r="F50" s="37"/>
      <c r="G50" s="37"/>
      <c r="H50" s="37" t="s">
        <v>48</v>
      </c>
      <c r="I50" s="38"/>
      <c r="J50" s="2330" t="s">
        <v>49</v>
      </c>
      <c r="K50" s="2330"/>
      <c r="L50" s="2330"/>
      <c r="M50" s="2330"/>
      <c r="N50" s="2330"/>
      <c r="O50" s="2330"/>
      <c r="P50" s="2330"/>
      <c r="Q50" s="2330"/>
      <c r="R50" s="2330"/>
      <c r="S50" s="2330"/>
      <c r="T50" s="36"/>
      <c r="U50" s="36"/>
      <c r="V50" s="2336" t="s">
        <v>50</v>
      </c>
      <c r="W50" s="2336"/>
      <c r="X50" s="2336"/>
      <c r="Y50" s="2336"/>
      <c r="Z50" s="2336"/>
      <c r="AA50" s="2336"/>
      <c r="AB50" s="2336"/>
      <c r="AC50" s="2336"/>
      <c r="AD50" s="2336"/>
      <c r="AE50" s="2336"/>
      <c r="AF50" s="2336"/>
      <c r="AG50" s="2336"/>
      <c r="AH50" s="2336"/>
      <c r="AI50" s="2336"/>
      <c r="AJ50" s="2336"/>
      <c r="AK50" s="23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8"/>
      <c r="BZ50" s="37"/>
    </row>
    <row r="51" spans="1:78" ht="15" customHeight="1">
      <c r="A51" s="2320"/>
      <c r="B51" s="2320"/>
      <c r="C51" s="2320"/>
      <c r="D51" s="37"/>
      <c r="E51" s="37"/>
      <c r="F51" s="37"/>
      <c r="G51" s="38"/>
      <c r="H51" s="38"/>
      <c r="I51" s="38"/>
      <c r="J51" s="38"/>
      <c r="K51" s="38"/>
      <c r="L51" s="38"/>
      <c r="M51" s="38"/>
      <c r="N51" s="38"/>
      <c r="O51" s="38"/>
      <c r="P51" s="38"/>
      <c r="Q51" s="38"/>
      <c r="R51" s="38"/>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8"/>
      <c r="BZ51" s="37"/>
    </row>
    <row r="52" spans="1:78" ht="15.75" customHeight="1">
      <c r="A52" s="2320"/>
      <c r="B52" s="2320"/>
      <c r="C52" s="2320"/>
      <c r="D52" s="37"/>
      <c r="E52" s="37"/>
      <c r="F52" s="37"/>
      <c r="G52" s="38"/>
      <c r="H52" s="38"/>
      <c r="I52" s="38"/>
      <c r="J52" s="2330" t="s">
        <v>51</v>
      </c>
      <c r="K52" s="2330"/>
      <c r="L52" s="2330"/>
      <c r="M52" s="2330"/>
      <c r="N52" s="2330"/>
      <c r="O52" s="2330"/>
      <c r="P52" s="2330"/>
      <c r="Q52" s="2330"/>
      <c r="R52" s="2330"/>
      <c r="S52" s="2330"/>
      <c r="T52" s="36"/>
      <c r="U52" s="36"/>
      <c r="V52" s="2336" t="s">
        <v>52</v>
      </c>
      <c r="W52" s="2336"/>
      <c r="X52" s="2336"/>
      <c r="Y52" s="2336"/>
      <c r="Z52" s="2336"/>
      <c r="AA52" s="2336"/>
      <c r="AB52" s="2336"/>
      <c r="AC52" s="2336"/>
      <c r="AD52" s="2336"/>
      <c r="AE52" s="2336"/>
      <c r="AF52" s="2336"/>
      <c r="AG52" s="2336"/>
      <c r="AH52" s="2336"/>
      <c r="AI52" s="2336"/>
      <c r="AJ52" s="2336"/>
      <c r="AK52" s="23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8"/>
      <c r="BZ52" s="37"/>
    </row>
    <row r="53" spans="1:78" ht="15" customHeight="1">
      <c r="A53" s="2320"/>
      <c r="B53" s="2320"/>
      <c r="C53" s="2320"/>
      <c r="D53" s="37"/>
      <c r="E53" s="37"/>
      <c r="F53" s="37"/>
      <c r="G53" s="38"/>
      <c r="H53" s="38"/>
      <c r="I53" s="38"/>
      <c r="J53" s="38"/>
      <c r="K53" s="38"/>
      <c r="L53" s="38"/>
      <c r="M53" s="38"/>
      <c r="N53" s="38"/>
      <c r="O53" s="38"/>
      <c r="P53" s="38"/>
      <c r="Q53" s="38"/>
      <c r="R53" s="38"/>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8"/>
      <c r="BZ53" s="37"/>
    </row>
    <row r="54" spans="1:78" ht="15" customHeight="1">
      <c r="A54" s="2321"/>
      <c r="B54" s="2320"/>
      <c r="C54" s="2320"/>
      <c r="D54" s="37"/>
      <c r="E54" s="37"/>
      <c r="F54" s="37"/>
      <c r="G54" s="38"/>
      <c r="H54" s="38"/>
      <c r="I54" s="38"/>
      <c r="J54" s="2332" t="s">
        <v>2697</v>
      </c>
      <c r="K54" s="2332"/>
      <c r="L54" s="2332"/>
      <c r="M54" s="2332"/>
      <c r="N54" s="2332"/>
      <c r="O54" s="2332"/>
      <c r="P54" s="2332"/>
      <c r="Q54" s="2332"/>
      <c r="R54" s="2332"/>
      <c r="S54" s="2332"/>
      <c r="T54" s="36"/>
      <c r="U54" s="36"/>
      <c r="V54" s="2333" t="s">
        <v>53</v>
      </c>
      <c r="W54" s="2333"/>
      <c r="X54" s="2333"/>
      <c r="Y54" s="2333"/>
      <c r="Z54" s="2333"/>
      <c r="AA54" s="2333"/>
      <c r="AB54" s="2333"/>
      <c r="AC54" s="2333"/>
      <c r="AD54" s="2333"/>
      <c r="AE54" s="2333"/>
      <c r="AF54" s="2333"/>
      <c r="AG54" s="2333"/>
      <c r="AH54" s="2333"/>
      <c r="AI54" s="2333"/>
      <c r="AJ54" s="2333"/>
      <c r="AK54" s="2333"/>
      <c r="AL54" s="2333"/>
      <c r="AM54" s="2333"/>
      <c r="AN54" s="2333"/>
      <c r="AO54" s="2333"/>
      <c r="AP54" s="2333"/>
      <c r="AQ54" s="2333"/>
      <c r="AR54" s="2333"/>
      <c r="AS54" s="2333"/>
      <c r="AT54" s="2333"/>
      <c r="AU54" s="2333"/>
      <c r="AV54" s="2333"/>
      <c r="AW54" s="2333"/>
      <c r="AX54" s="2333"/>
      <c r="AY54" s="2333"/>
      <c r="AZ54" s="2333"/>
      <c r="BA54" s="2333"/>
      <c r="BB54" s="2333"/>
      <c r="BC54" s="2333"/>
      <c r="BD54" s="2333"/>
      <c r="BE54" s="2333"/>
      <c r="BF54" s="2333"/>
      <c r="BG54" s="2333"/>
      <c r="BH54" s="2333"/>
      <c r="BI54" s="2333"/>
      <c r="BJ54" s="2333"/>
      <c r="BK54" s="2333"/>
      <c r="BL54" s="2333"/>
      <c r="BM54" s="2333"/>
      <c r="BN54" s="2333"/>
      <c r="BO54" s="36"/>
      <c r="BP54" s="36"/>
      <c r="BQ54" s="36"/>
      <c r="BR54" s="36"/>
      <c r="BS54" s="36"/>
      <c r="BT54" s="36"/>
      <c r="BU54" s="36"/>
      <c r="BV54" s="36"/>
      <c r="BW54" s="36"/>
      <c r="BX54" s="36"/>
      <c r="BY54" s="38"/>
      <c r="BZ54" s="37"/>
    </row>
    <row r="55" spans="1:78" ht="15" customHeight="1">
      <c r="A55" s="2320"/>
      <c r="B55" s="2320"/>
      <c r="C55" s="2320"/>
      <c r="D55" s="37"/>
      <c r="E55" s="37"/>
      <c r="F55" s="37"/>
      <c r="G55" s="38"/>
      <c r="H55" s="38"/>
      <c r="I55" s="38"/>
      <c r="J55" s="2332"/>
      <c r="K55" s="2332"/>
      <c r="L55" s="2332"/>
      <c r="M55" s="2332"/>
      <c r="N55" s="2332"/>
      <c r="O55" s="2332"/>
      <c r="P55" s="2332"/>
      <c r="Q55" s="2332"/>
      <c r="R55" s="2332"/>
      <c r="S55" s="2332"/>
      <c r="T55" s="36"/>
      <c r="U55" s="36"/>
      <c r="V55" s="2333"/>
      <c r="W55" s="2333"/>
      <c r="X55" s="2333"/>
      <c r="Y55" s="2333"/>
      <c r="Z55" s="2333"/>
      <c r="AA55" s="2333"/>
      <c r="AB55" s="2333"/>
      <c r="AC55" s="2333"/>
      <c r="AD55" s="2333"/>
      <c r="AE55" s="2333"/>
      <c r="AF55" s="2333"/>
      <c r="AG55" s="2333"/>
      <c r="AH55" s="2333"/>
      <c r="AI55" s="2333"/>
      <c r="AJ55" s="2333"/>
      <c r="AK55" s="2333"/>
      <c r="AL55" s="2333"/>
      <c r="AM55" s="2333"/>
      <c r="AN55" s="2333"/>
      <c r="AO55" s="2333"/>
      <c r="AP55" s="2333"/>
      <c r="AQ55" s="2333"/>
      <c r="AR55" s="2333"/>
      <c r="AS55" s="2333"/>
      <c r="AT55" s="2333"/>
      <c r="AU55" s="2333"/>
      <c r="AV55" s="2333"/>
      <c r="AW55" s="2333"/>
      <c r="AX55" s="2333"/>
      <c r="AY55" s="2333"/>
      <c r="AZ55" s="2333"/>
      <c r="BA55" s="2333"/>
      <c r="BB55" s="2333"/>
      <c r="BC55" s="2333"/>
      <c r="BD55" s="2333"/>
      <c r="BE55" s="2333"/>
      <c r="BF55" s="2333"/>
      <c r="BG55" s="2333"/>
      <c r="BH55" s="2333"/>
      <c r="BI55" s="2333"/>
      <c r="BJ55" s="2333"/>
      <c r="BK55" s="2333"/>
      <c r="BL55" s="2333"/>
      <c r="BM55" s="2333"/>
      <c r="BN55" s="2333"/>
      <c r="BO55" s="36"/>
      <c r="BP55" s="36"/>
      <c r="BQ55" s="36"/>
      <c r="BR55" s="36"/>
      <c r="BS55" s="36"/>
      <c r="BT55" s="36"/>
      <c r="BU55" s="36"/>
      <c r="BV55" s="36"/>
      <c r="BW55" s="36"/>
      <c r="BX55" s="36"/>
      <c r="BY55" s="38"/>
      <c r="BZ55" s="37"/>
    </row>
    <row r="56" spans="1:78" ht="15" customHeight="1">
      <c r="A56" s="2320"/>
      <c r="B56" s="2320"/>
      <c r="C56" s="2320"/>
      <c r="D56" s="37"/>
      <c r="E56" s="37"/>
      <c r="F56" s="37"/>
      <c r="G56" s="38"/>
      <c r="H56" s="38"/>
      <c r="I56" s="38"/>
      <c r="J56" s="2332"/>
      <c r="K56" s="2332"/>
      <c r="L56" s="2332"/>
      <c r="M56" s="2332"/>
      <c r="N56" s="2332"/>
      <c r="O56" s="2332"/>
      <c r="P56" s="2332"/>
      <c r="Q56" s="2332"/>
      <c r="R56" s="2332"/>
      <c r="S56" s="2332"/>
      <c r="T56" s="36"/>
      <c r="U56" s="36"/>
      <c r="V56" s="2333"/>
      <c r="W56" s="2333"/>
      <c r="X56" s="2333"/>
      <c r="Y56" s="2333"/>
      <c r="Z56" s="2333"/>
      <c r="AA56" s="2333"/>
      <c r="AB56" s="2333"/>
      <c r="AC56" s="2333"/>
      <c r="AD56" s="2333"/>
      <c r="AE56" s="2333"/>
      <c r="AF56" s="2333"/>
      <c r="AG56" s="2333"/>
      <c r="AH56" s="2333"/>
      <c r="AI56" s="2333"/>
      <c r="AJ56" s="2333"/>
      <c r="AK56" s="2333"/>
      <c r="AL56" s="2333"/>
      <c r="AM56" s="2333"/>
      <c r="AN56" s="2333"/>
      <c r="AO56" s="2333"/>
      <c r="AP56" s="2333"/>
      <c r="AQ56" s="2333"/>
      <c r="AR56" s="2333"/>
      <c r="AS56" s="2333"/>
      <c r="AT56" s="2333"/>
      <c r="AU56" s="2333"/>
      <c r="AV56" s="2333"/>
      <c r="AW56" s="2333"/>
      <c r="AX56" s="2333"/>
      <c r="AY56" s="2333"/>
      <c r="AZ56" s="2333"/>
      <c r="BA56" s="2333"/>
      <c r="BB56" s="2333"/>
      <c r="BC56" s="2333"/>
      <c r="BD56" s="2333"/>
      <c r="BE56" s="2333"/>
      <c r="BF56" s="2333"/>
      <c r="BG56" s="2333"/>
      <c r="BH56" s="2333"/>
      <c r="BI56" s="2333"/>
      <c r="BJ56" s="2333"/>
      <c r="BK56" s="2333"/>
      <c r="BL56" s="2333"/>
      <c r="BM56" s="2333"/>
      <c r="BN56" s="2333"/>
      <c r="BO56" s="36"/>
      <c r="BP56" s="36"/>
      <c r="BQ56" s="36"/>
      <c r="BR56" s="36"/>
      <c r="BS56" s="36"/>
      <c r="BT56" s="36"/>
      <c r="BU56" s="36"/>
      <c r="BV56" s="36"/>
      <c r="BW56" s="36"/>
      <c r="BX56" s="36"/>
      <c r="BY56" s="38"/>
      <c r="BZ56" s="37"/>
    </row>
    <row r="57" spans="1:78" ht="15" customHeight="1">
      <c r="A57" s="2320"/>
      <c r="B57" s="2320"/>
      <c r="C57" s="2320"/>
      <c r="D57" s="37"/>
      <c r="E57" s="37"/>
      <c r="F57" s="37"/>
      <c r="G57" s="38"/>
      <c r="H57" s="38"/>
      <c r="I57" s="38"/>
      <c r="J57" s="38"/>
      <c r="K57" s="38"/>
      <c r="L57" s="38"/>
      <c r="M57" s="38"/>
      <c r="N57" s="38"/>
      <c r="O57" s="38"/>
      <c r="P57" s="38"/>
      <c r="Q57" s="38"/>
      <c r="R57" s="38"/>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8"/>
      <c r="BZ57" s="37"/>
    </row>
    <row r="58" spans="1:78" ht="15.75" customHeight="1">
      <c r="A58" s="2320"/>
      <c r="B58" s="2320"/>
      <c r="C58" s="2320"/>
      <c r="D58" s="37"/>
      <c r="E58" s="37"/>
      <c r="F58" s="37"/>
      <c r="G58" s="38"/>
      <c r="H58" s="38"/>
      <c r="I58" s="38"/>
      <c r="J58" s="2330" t="s">
        <v>54</v>
      </c>
      <c r="K58" s="2330"/>
      <c r="L58" s="2330"/>
      <c r="M58" s="2330"/>
      <c r="N58" s="2330"/>
      <c r="O58" s="2330"/>
      <c r="P58" s="2330"/>
      <c r="Q58" s="2330"/>
      <c r="R58" s="2330"/>
      <c r="S58" s="2330"/>
      <c r="T58" s="36"/>
      <c r="U58" s="36"/>
      <c r="V58" s="2334" t="s">
        <v>55</v>
      </c>
      <c r="W58" s="2335"/>
      <c r="X58" s="2335"/>
      <c r="Y58" s="2335"/>
      <c r="Z58" s="2335"/>
      <c r="AA58" s="2335"/>
      <c r="AB58" s="2335"/>
      <c r="AC58" s="2335"/>
      <c r="AD58" s="2335"/>
      <c r="AE58" s="2335"/>
      <c r="AF58" s="2335"/>
      <c r="AG58" s="2335"/>
      <c r="AH58" s="2335"/>
      <c r="AI58" s="2335"/>
      <c r="AJ58" s="2335"/>
      <c r="AK58" s="2335"/>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8"/>
      <c r="BZ58" s="37"/>
    </row>
    <row r="59" spans="1:78">
      <c r="A59" s="35"/>
      <c r="B59" s="35"/>
      <c r="C59" s="35"/>
      <c r="D59" s="38"/>
      <c r="E59" s="38"/>
      <c r="F59" s="38"/>
      <c r="G59" s="38"/>
      <c r="H59" s="38"/>
      <c r="I59" s="38"/>
      <c r="J59" s="38"/>
      <c r="K59" s="38"/>
      <c r="L59" s="38"/>
      <c r="M59" s="38"/>
      <c r="N59" s="38"/>
      <c r="O59" s="38"/>
      <c r="P59" s="38"/>
      <c r="Q59" s="38"/>
      <c r="R59" s="38"/>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8"/>
      <c r="BZ59" s="38"/>
    </row>
    <row r="60" spans="1:78">
      <c r="A60" s="35"/>
      <c r="B60" s="35"/>
      <c r="C60" s="35"/>
      <c r="D60" s="38"/>
      <c r="E60" s="38"/>
      <c r="F60" s="38"/>
      <c r="G60" s="38"/>
      <c r="H60" s="38"/>
      <c r="I60" s="38"/>
      <c r="J60" s="38"/>
      <c r="K60" s="38"/>
      <c r="L60" s="38"/>
      <c r="M60" s="38"/>
      <c r="N60" s="38"/>
      <c r="O60" s="38"/>
      <c r="P60" s="38"/>
      <c r="Q60" s="38"/>
      <c r="R60" s="38"/>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8"/>
      <c r="BZ60" s="38"/>
    </row>
    <row r="61" spans="1:78" ht="15.75">
      <c r="A61" s="2322"/>
      <c r="B61" s="2322"/>
      <c r="C61" s="2322"/>
      <c r="D61" s="40"/>
      <c r="E61" s="40"/>
      <c r="F61" s="40"/>
      <c r="G61" s="40"/>
      <c r="H61" s="40"/>
      <c r="I61" s="40"/>
      <c r="J61" s="40"/>
      <c r="K61" s="40"/>
      <c r="L61" s="40"/>
      <c r="M61" s="40"/>
      <c r="N61" s="40"/>
      <c r="O61" s="40"/>
      <c r="P61" s="40"/>
      <c r="Q61" s="40"/>
      <c r="R61" s="40"/>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40"/>
      <c r="BZ61" s="40"/>
    </row>
  </sheetData>
  <mergeCells count="51">
    <mergeCell ref="F19:T19"/>
    <mergeCell ref="V19:AG19"/>
    <mergeCell ref="F4:AP4"/>
    <mergeCell ref="F7:BH7"/>
    <mergeCell ref="F18:T18"/>
    <mergeCell ref="V18:AQ18"/>
    <mergeCell ref="F25:T25"/>
    <mergeCell ref="V25:AQ25"/>
    <mergeCell ref="AS25:AY25"/>
    <mergeCell ref="BA25:BV25"/>
    <mergeCell ref="F34:T34"/>
    <mergeCell ref="V34:AQ34"/>
    <mergeCell ref="AS34:AY34"/>
    <mergeCell ref="BA34:BV34"/>
    <mergeCell ref="F26:T26"/>
    <mergeCell ref="V26:AQ26"/>
    <mergeCell ref="AS26:AY26"/>
    <mergeCell ref="BA26:BV26"/>
    <mergeCell ref="F27:T27"/>
    <mergeCell ref="V27:AJ27"/>
    <mergeCell ref="AS27:AY27"/>
    <mergeCell ref="BA27:BO27"/>
    <mergeCell ref="F35:T35"/>
    <mergeCell ref="V35:AQ35"/>
    <mergeCell ref="AS35:AY35"/>
    <mergeCell ref="BA35:BV35"/>
    <mergeCell ref="F28:T28"/>
    <mergeCell ref="V28:Y28"/>
    <mergeCell ref="AH28:AJ28"/>
    <mergeCell ref="AS28:AY28"/>
    <mergeCell ref="BA28:BD28"/>
    <mergeCell ref="BM28:BO28"/>
    <mergeCell ref="F36:T36"/>
    <mergeCell ref="V36:AQ36"/>
    <mergeCell ref="AS36:AY36"/>
    <mergeCell ref="BA36:BV36"/>
    <mergeCell ref="J40:S40"/>
    <mergeCell ref="V40:AC40"/>
    <mergeCell ref="D40:I41"/>
    <mergeCell ref="J46:S46"/>
    <mergeCell ref="V46:AK46"/>
    <mergeCell ref="J54:S56"/>
    <mergeCell ref="V54:BN56"/>
    <mergeCell ref="J58:S58"/>
    <mergeCell ref="V58:AK58"/>
    <mergeCell ref="J48:S48"/>
    <mergeCell ref="V48:AK48"/>
    <mergeCell ref="J50:S50"/>
    <mergeCell ref="V50:AK50"/>
    <mergeCell ref="J52:S52"/>
    <mergeCell ref="V52:AK52"/>
  </mergeCells>
  <conditionalFormatting sqref="V40:AC40">
    <cfRule type="expression" dxfId="100" priority="29" stopIfTrue="1">
      <formula>(INDEX(dms_Model_Span_List,MATCH(dms_Model,dms_Model_List))=1)</formula>
    </cfRule>
  </conditionalFormatting>
  <conditionalFormatting sqref="V52:AK52">
    <cfRule type="cellIs" dxfId="99" priority="27" operator="equal">
      <formula>"Confidential"</formula>
    </cfRule>
  </conditionalFormatting>
  <dataValidations count="6">
    <dataValidation type="list" operator="lessThanOrEqual" showInputMessage="1" showErrorMessage="1" prompt="Please use drop down to select correct business name. ABN will auto populate." sqref="V18:X18" xr:uid="{67ED2658-C1E8-493B-903E-CFA8DE6B2D2F}">
      <formula1>dms_TradingName_List</formula1>
    </dataValidation>
    <dataValidation type="list" allowBlank="1" showInputMessage="1" showErrorMessage="1" sqref="V48:AK48" xr:uid="{748BE46B-8913-400D-A569-ABF62D778C9C}">
      <formula1>dms_SourceList</formula1>
    </dataValidation>
    <dataValidation type="list" allowBlank="1" showInputMessage="1" showErrorMessage="1" sqref="V50:AK50" xr:uid="{1EE2ECA9-ACE1-4D96-99AB-063B8F99AFE6}">
      <formula1>dms_DataQuality_List</formula1>
    </dataValidation>
    <dataValidation type="list" allowBlank="1" showInputMessage="1" showErrorMessage="1" sqref="V52:AK52" xr:uid="{28D39AA9-E4FC-48F6-B1DA-9F1076F9DFD7}">
      <formula1>dms_Confid_status_List</formula1>
    </dataValidation>
    <dataValidation allowBlank="1" showInputMessage="1" showErrorMessage="1" promptTitle="Submission Date" prompt="-- enter date file submitted to AER -- " sqref="V58:AK58" xr:uid="{06DEB746-B7AF-4848-B6C0-A4CE7A453D0D}"/>
    <dataValidation type="list" allowBlank="1" showInputMessage="1" showErrorMessage="1" sqref="V40:AC40" xr:uid="{2EA5C0C7-DC96-4C59-948D-4726C80AB42E}">
      <formula1>INDIRECT(dms_RPT)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3583-431F-4074-B14B-62CCBC1708EC}">
  <dimension ref="A1:F99"/>
  <sheetViews>
    <sheetView workbookViewId="0"/>
  </sheetViews>
  <sheetFormatPr defaultColWidth="9.140625" defaultRowHeight="15"/>
  <cols>
    <col min="1" max="1" width="40.42578125" style="56" customWidth="1"/>
    <col min="2" max="2" width="65.28515625" style="56" customWidth="1"/>
    <col min="3" max="3" width="48.85546875" style="56" customWidth="1"/>
    <col min="4" max="4" width="39.42578125" style="56" customWidth="1"/>
    <col min="5" max="6" width="17.85546875" style="56" customWidth="1"/>
    <col min="7" max="16384" width="9.140625" style="56"/>
  </cols>
  <sheetData>
    <row r="1" spans="1:6" ht="21">
      <c r="A1" s="990"/>
      <c r="B1" s="1017" t="str">
        <f>dms_SheetHeading1</f>
        <v>ANNUAL INFORMATION ORDER</v>
      </c>
      <c r="C1" s="991"/>
      <c r="D1" s="41"/>
      <c r="E1" s="41"/>
      <c r="F1" s="41"/>
    </row>
    <row r="2" spans="1:6" ht="21">
      <c r="A2" s="992"/>
      <c r="B2" s="1018" t="str">
        <f>dms_SheetHeading2</f>
        <v>Australian Transmission Co.</v>
      </c>
      <c r="C2" s="992"/>
      <c r="D2" s="41"/>
      <c r="E2" s="41"/>
      <c r="F2" s="41"/>
    </row>
    <row r="3" spans="1:6" ht="21">
      <c r="A3" s="991"/>
      <c r="B3" s="1019" t="str">
        <f>dms_SheetHeading3</f>
        <v>REPORTING STATEMENT: 2024-25</v>
      </c>
      <c r="C3" s="991"/>
      <c r="D3" s="43"/>
      <c r="E3" s="43"/>
      <c r="F3" s="43"/>
    </row>
    <row r="4" spans="1:6" ht="18.75">
      <c r="A4" s="1020"/>
      <c r="B4" s="1020" t="s">
        <v>2533</v>
      </c>
      <c r="C4" s="1020"/>
      <c r="D4" s="1020"/>
      <c r="E4" s="1020"/>
      <c r="F4" s="1020"/>
    </row>
    <row r="6" spans="1:6" ht="23.25" customHeight="1">
      <c r="A6" s="2356" t="s">
        <v>2532</v>
      </c>
      <c r="B6" s="2356"/>
      <c r="C6" s="2356"/>
      <c r="D6" s="2356"/>
      <c r="E6" s="2356"/>
      <c r="F6" s="2356"/>
    </row>
    <row r="7" spans="1:6" ht="23.25" customHeight="1">
      <c r="A7" s="2357" t="s">
        <v>2534</v>
      </c>
      <c r="B7" s="2357"/>
      <c r="C7" s="2357"/>
      <c r="D7" s="2357"/>
      <c r="E7" s="2357"/>
      <c r="F7" s="2357"/>
    </row>
    <row r="9" spans="1:6" ht="19.5" customHeight="1">
      <c r="A9" s="2361" t="s">
        <v>877</v>
      </c>
      <c r="B9" s="2358" t="s">
        <v>878</v>
      </c>
      <c r="C9" s="2358" t="s">
        <v>2570</v>
      </c>
      <c r="D9" s="2358"/>
      <c r="E9" s="2358" t="s">
        <v>2538</v>
      </c>
      <c r="F9" s="2359"/>
    </row>
    <row r="10" spans="1:6" ht="33" customHeight="1">
      <c r="A10" s="2362"/>
      <c r="B10" s="2363"/>
      <c r="C10" s="2268" t="s">
        <v>2535</v>
      </c>
      <c r="D10" s="2268" t="s">
        <v>2539</v>
      </c>
      <c r="E10" s="2268" t="s">
        <v>2536</v>
      </c>
      <c r="F10" s="2269" t="s">
        <v>2537</v>
      </c>
    </row>
    <row r="11" spans="1:6" ht="21.75" customHeight="1">
      <c r="A11" s="1873" t="s">
        <v>4</v>
      </c>
      <c r="B11" s="2365" t="s">
        <v>2198</v>
      </c>
      <c r="C11" s="2365"/>
      <c r="D11" s="2365"/>
      <c r="E11" s="1879" t="s">
        <v>2567</v>
      </c>
      <c r="F11" s="1879" t="s">
        <v>2568</v>
      </c>
    </row>
    <row r="12" spans="1:6" ht="21.75" customHeight="1">
      <c r="A12" s="1874" t="s">
        <v>4</v>
      </c>
      <c r="B12" s="2364" t="s">
        <v>60</v>
      </c>
      <c r="C12" s="2364"/>
      <c r="D12" s="2364"/>
      <c r="E12" s="1880" t="s">
        <v>2567</v>
      </c>
      <c r="F12" s="1880" t="s">
        <v>2568</v>
      </c>
    </row>
    <row r="13" spans="1:6" ht="21.75" customHeight="1">
      <c r="A13" s="1873" t="s">
        <v>5</v>
      </c>
      <c r="B13" s="2365" t="s">
        <v>65</v>
      </c>
      <c r="C13" s="2365"/>
      <c r="D13" s="1886" t="s">
        <v>2111</v>
      </c>
      <c r="E13" s="1879" t="s">
        <v>2567</v>
      </c>
      <c r="F13" s="1879" t="s">
        <v>2568</v>
      </c>
    </row>
    <row r="14" spans="1:6" ht="21.75" customHeight="1">
      <c r="A14" s="1875" t="s">
        <v>5</v>
      </c>
      <c r="B14" s="2360" t="s">
        <v>65</v>
      </c>
      <c r="C14" s="2360"/>
      <c r="D14" s="1883" t="s">
        <v>2112</v>
      </c>
      <c r="E14" s="2355" t="s">
        <v>2540</v>
      </c>
      <c r="F14" s="2355"/>
    </row>
    <row r="15" spans="1:6" ht="21.75" customHeight="1">
      <c r="A15" s="1875" t="s">
        <v>5</v>
      </c>
      <c r="B15" s="2360" t="s">
        <v>65</v>
      </c>
      <c r="C15" s="2360"/>
      <c r="D15" s="1883" t="s">
        <v>2113</v>
      </c>
      <c r="E15" s="2355" t="s">
        <v>2540</v>
      </c>
      <c r="F15" s="2355"/>
    </row>
    <row r="16" spans="1:6" ht="21.75" customHeight="1">
      <c r="A16" s="1874" t="s">
        <v>5</v>
      </c>
      <c r="B16" s="2375" t="s">
        <v>214</v>
      </c>
      <c r="C16" s="2375"/>
      <c r="D16" s="2375"/>
      <c r="E16" s="2367" t="s">
        <v>2540</v>
      </c>
      <c r="F16" s="2367"/>
    </row>
    <row r="17" spans="1:6" ht="21.75" customHeight="1">
      <c r="A17" s="1873" t="s">
        <v>6</v>
      </c>
      <c r="B17" s="2365" t="s">
        <v>215</v>
      </c>
      <c r="C17" s="2365"/>
      <c r="D17" s="2365"/>
      <c r="E17" s="2368" t="s">
        <v>2540</v>
      </c>
      <c r="F17" s="2368"/>
    </row>
    <row r="18" spans="1:6" ht="21.75" customHeight="1">
      <c r="A18" s="1875" t="s">
        <v>6</v>
      </c>
      <c r="B18" s="1876" t="s">
        <v>224</v>
      </c>
      <c r="C18" s="1883" t="s">
        <v>2548</v>
      </c>
      <c r="D18" s="1883" t="s">
        <v>2230</v>
      </c>
      <c r="E18" s="2355" t="s">
        <v>2540</v>
      </c>
      <c r="F18" s="2355"/>
    </row>
    <row r="19" spans="1:6" ht="21.75" customHeight="1">
      <c r="A19" s="1875" t="s">
        <v>6</v>
      </c>
      <c r="B19" s="1876" t="s">
        <v>224</v>
      </c>
      <c r="C19" s="1883" t="s">
        <v>2548</v>
      </c>
      <c r="D19" s="1883" t="s">
        <v>2231</v>
      </c>
      <c r="E19" s="2355" t="s">
        <v>2540</v>
      </c>
      <c r="F19" s="2355"/>
    </row>
    <row r="20" spans="1:6" ht="21.75" customHeight="1">
      <c r="A20" s="1875" t="s">
        <v>6</v>
      </c>
      <c r="B20" s="1876" t="s">
        <v>224</v>
      </c>
      <c r="C20" s="1883" t="s">
        <v>2548</v>
      </c>
      <c r="D20" s="1883" t="s">
        <v>2232</v>
      </c>
      <c r="E20" s="2355" t="s">
        <v>2540</v>
      </c>
      <c r="F20" s="2355"/>
    </row>
    <row r="21" spans="1:6" ht="21.75" customHeight="1">
      <c r="A21" s="1875" t="s">
        <v>6</v>
      </c>
      <c r="B21" s="1876" t="s">
        <v>224</v>
      </c>
      <c r="C21" s="1883" t="s">
        <v>2548</v>
      </c>
      <c r="D21" s="1883" t="s">
        <v>2241</v>
      </c>
      <c r="E21" s="2355" t="s">
        <v>2540</v>
      </c>
      <c r="F21" s="2355"/>
    </row>
    <row r="22" spans="1:6" ht="21.75" customHeight="1">
      <c r="A22" s="1875" t="s">
        <v>6</v>
      </c>
      <c r="B22" s="1876" t="s">
        <v>224</v>
      </c>
      <c r="C22" s="1883" t="s">
        <v>2548</v>
      </c>
      <c r="D22" s="1883" t="s">
        <v>2542</v>
      </c>
      <c r="E22" s="2355" t="s">
        <v>2540</v>
      </c>
      <c r="F22" s="2355"/>
    </row>
    <row r="23" spans="1:6" ht="21.75" customHeight="1">
      <c r="A23" s="1875" t="s">
        <v>6</v>
      </c>
      <c r="B23" s="1876" t="s">
        <v>224</v>
      </c>
      <c r="C23" s="1883" t="s">
        <v>2548</v>
      </c>
      <c r="D23" s="1883" t="s">
        <v>2240</v>
      </c>
      <c r="E23" s="2355" t="s">
        <v>2540</v>
      </c>
      <c r="F23" s="2355"/>
    </row>
    <row r="24" spans="1:6" ht="21.75" customHeight="1">
      <c r="A24" s="1875" t="s">
        <v>6</v>
      </c>
      <c r="B24" s="1876" t="s">
        <v>224</v>
      </c>
      <c r="C24" s="1883" t="s">
        <v>2549</v>
      </c>
      <c r="D24" s="1883" t="s">
        <v>2550</v>
      </c>
      <c r="E24" s="2355" t="s">
        <v>2540</v>
      </c>
      <c r="F24" s="2355"/>
    </row>
    <row r="25" spans="1:6" ht="21.75" customHeight="1">
      <c r="A25" s="1875" t="s">
        <v>6</v>
      </c>
      <c r="B25" s="1876" t="s">
        <v>224</v>
      </c>
      <c r="C25" s="1883" t="s">
        <v>2549</v>
      </c>
      <c r="D25" s="1883" t="s">
        <v>2551</v>
      </c>
      <c r="E25" s="2355" t="s">
        <v>2540</v>
      </c>
      <c r="F25" s="2355"/>
    </row>
    <row r="26" spans="1:6" ht="21.75" customHeight="1">
      <c r="A26" s="1875" t="s">
        <v>6</v>
      </c>
      <c r="B26" s="1876" t="s">
        <v>224</v>
      </c>
      <c r="C26" s="1883" t="s">
        <v>2549</v>
      </c>
      <c r="D26" s="1883" t="s">
        <v>2552</v>
      </c>
      <c r="E26" s="1881" t="s">
        <v>2567</v>
      </c>
      <c r="F26" s="1881" t="s">
        <v>2568</v>
      </c>
    </row>
    <row r="27" spans="1:6" ht="21.75" customHeight="1">
      <c r="A27" s="1875" t="s">
        <v>6</v>
      </c>
      <c r="B27" s="1876" t="s">
        <v>224</v>
      </c>
      <c r="C27" s="1883" t="s">
        <v>2553</v>
      </c>
      <c r="D27" s="1883" t="s">
        <v>227</v>
      </c>
      <c r="E27" s="2355" t="s">
        <v>2540</v>
      </c>
      <c r="F27" s="2355"/>
    </row>
    <row r="28" spans="1:6" ht="21.75" customHeight="1">
      <c r="A28" s="1875" t="s">
        <v>6</v>
      </c>
      <c r="B28" s="1876" t="s">
        <v>224</v>
      </c>
      <c r="C28" s="1883" t="s">
        <v>2553</v>
      </c>
      <c r="D28" s="1883" t="s">
        <v>2544</v>
      </c>
      <c r="E28" s="2355" t="s">
        <v>2540</v>
      </c>
      <c r="F28" s="2355"/>
    </row>
    <row r="29" spans="1:6" ht="21.75" customHeight="1">
      <c r="A29" s="1875" t="s">
        <v>6</v>
      </c>
      <c r="B29" s="1876" t="s">
        <v>224</v>
      </c>
      <c r="C29" s="1883" t="s">
        <v>2553</v>
      </c>
      <c r="D29" s="1883" t="s">
        <v>2545</v>
      </c>
      <c r="E29" s="2355" t="s">
        <v>2540</v>
      </c>
      <c r="F29" s="2355"/>
    </row>
    <row r="30" spans="1:6" ht="21.75" customHeight="1">
      <c r="A30" s="1875" t="s">
        <v>6</v>
      </c>
      <c r="B30" s="1876" t="s">
        <v>224</v>
      </c>
      <c r="C30" s="1883" t="s">
        <v>2553</v>
      </c>
      <c r="D30" s="1883" t="s">
        <v>2546</v>
      </c>
      <c r="E30" s="2355" t="s">
        <v>2540</v>
      </c>
      <c r="F30" s="2355"/>
    </row>
    <row r="31" spans="1:6" ht="21.75" customHeight="1">
      <c r="A31" s="1875" t="s">
        <v>6</v>
      </c>
      <c r="B31" s="1876" t="s">
        <v>224</v>
      </c>
      <c r="C31" s="1883" t="s">
        <v>2553</v>
      </c>
      <c r="D31" s="1883" t="s">
        <v>2547</v>
      </c>
      <c r="E31" s="2355" t="s">
        <v>2540</v>
      </c>
      <c r="F31" s="2355"/>
    </row>
    <row r="32" spans="1:6" ht="21.75" customHeight="1">
      <c r="A32" s="1875" t="s">
        <v>6</v>
      </c>
      <c r="B32" s="1876" t="s">
        <v>224</v>
      </c>
      <c r="C32" s="1883" t="s">
        <v>2553</v>
      </c>
      <c r="D32" s="1883" t="s">
        <v>2543</v>
      </c>
      <c r="E32" s="2355" t="s">
        <v>2540</v>
      </c>
      <c r="F32" s="2355"/>
    </row>
    <row r="33" spans="1:6" ht="21.75" customHeight="1">
      <c r="A33" s="1875" t="s">
        <v>6</v>
      </c>
      <c r="B33" s="1876" t="s">
        <v>224</v>
      </c>
      <c r="C33" s="1883" t="s">
        <v>2553</v>
      </c>
      <c r="D33" s="1883" t="s">
        <v>2552</v>
      </c>
      <c r="E33" s="1881" t="s">
        <v>2567</v>
      </c>
      <c r="F33" s="1881" t="s">
        <v>2568</v>
      </c>
    </row>
    <row r="34" spans="1:6" ht="21.75" customHeight="1">
      <c r="A34" s="1875" t="s">
        <v>6</v>
      </c>
      <c r="B34" s="1876" t="s">
        <v>224</v>
      </c>
      <c r="C34" s="2366" t="s">
        <v>2558</v>
      </c>
      <c r="D34" s="2366"/>
      <c r="E34" s="1881" t="s">
        <v>2567</v>
      </c>
      <c r="F34" s="1881" t="s">
        <v>2568</v>
      </c>
    </row>
    <row r="35" spans="1:6" ht="21.75" customHeight="1">
      <c r="A35" s="1875" t="s">
        <v>6</v>
      </c>
      <c r="B35" s="1876" t="s">
        <v>224</v>
      </c>
      <c r="C35" s="1883" t="s">
        <v>2554</v>
      </c>
      <c r="D35" s="1883" t="s">
        <v>2555</v>
      </c>
      <c r="E35" s="2355" t="s">
        <v>2540</v>
      </c>
      <c r="F35" s="2355"/>
    </row>
    <row r="36" spans="1:6" ht="21.75" customHeight="1">
      <c r="A36" s="1875" t="s">
        <v>6</v>
      </c>
      <c r="B36" s="1876" t="s">
        <v>224</v>
      </c>
      <c r="C36" s="1883" t="s">
        <v>2554</v>
      </c>
      <c r="D36" s="1883" t="s">
        <v>2556</v>
      </c>
      <c r="E36" s="1881" t="s">
        <v>2567</v>
      </c>
      <c r="F36" s="1881" t="s">
        <v>2568</v>
      </c>
    </row>
    <row r="37" spans="1:6" ht="21.75" customHeight="1">
      <c r="A37" s="1875" t="s">
        <v>6</v>
      </c>
      <c r="B37" s="1876" t="s">
        <v>224</v>
      </c>
      <c r="C37" s="2366" t="s">
        <v>2162</v>
      </c>
      <c r="D37" s="2366"/>
      <c r="E37" s="1881" t="s">
        <v>2567</v>
      </c>
      <c r="F37" s="1881" t="s">
        <v>2568</v>
      </c>
    </row>
    <row r="38" spans="1:6" ht="21.75" customHeight="1">
      <c r="A38" s="1875" t="s">
        <v>6</v>
      </c>
      <c r="B38" s="1876" t="s">
        <v>224</v>
      </c>
      <c r="C38" s="2366" t="s">
        <v>2557</v>
      </c>
      <c r="D38" s="2366"/>
      <c r="E38" s="2355" t="s">
        <v>2540</v>
      </c>
      <c r="F38" s="2355"/>
    </row>
    <row r="39" spans="1:6" ht="21.75" customHeight="1">
      <c r="A39" s="1875" t="s">
        <v>6</v>
      </c>
      <c r="B39" s="1876" t="s">
        <v>224</v>
      </c>
      <c r="C39" s="1883" t="s">
        <v>2559</v>
      </c>
      <c r="D39" s="1883" t="s">
        <v>2560</v>
      </c>
      <c r="E39" s="1881" t="s">
        <v>2567</v>
      </c>
      <c r="F39" s="1881" t="s">
        <v>2568</v>
      </c>
    </row>
    <row r="40" spans="1:6" ht="21.75" customHeight="1">
      <c r="A40" s="1875" t="s">
        <v>6</v>
      </c>
      <c r="B40" s="1876" t="s">
        <v>224</v>
      </c>
      <c r="C40" s="1883" t="s">
        <v>2559</v>
      </c>
      <c r="D40" s="1883" t="s">
        <v>2561</v>
      </c>
      <c r="E40" s="1881" t="s">
        <v>2567</v>
      </c>
      <c r="F40" s="1881" t="s">
        <v>2568</v>
      </c>
    </row>
    <row r="41" spans="1:6" ht="21.75" customHeight="1">
      <c r="A41" s="1875" t="s">
        <v>6</v>
      </c>
      <c r="B41" s="1876" t="s">
        <v>224</v>
      </c>
      <c r="C41" s="2366" t="s">
        <v>2562</v>
      </c>
      <c r="D41" s="2366"/>
      <c r="E41" s="1881" t="s">
        <v>2567</v>
      </c>
      <c r="F41" s="1881" t="s">
        <v>2568</v>
      </c>
    </row>
    <row r="42" spans="1:6" ht="21.75" customHeight="1">
      <c r="A42" s="1875" t="s">
        <v>6</v>
      </c>
      <c r="B42" s="1876" t="s">
        <v>224</v>
      </c>
      <c r="C42" s="1883" t="s">
        <v>2563</v>
      </c>
      <c r="D42" s="1883" t="s">
        <v>2564</v>
      </c>
      <c r="E42" s="1881" t="s">
        <v>2567</v>
      </c>
      <c r="F42" s="1881" t="s">
        <v>2568</v>
      </c>
    </row>
    <row r="43" spans="1:6" ht="21.75" customHeight="1">
      <c r="A43" s="1875" t="s">
        <v>6</v>
      </c>
      <c r="B43" s="1876" t="s">
        <v>224</v>
      </c>
      <c r="C43" s="1883" t="s">
        <v>2563</v>
      </c>
      <c r="D43" s="1883" t="s">
        <v>2565</v>
      </c>
      <c r="E43" s="1881" t="s">
        <v>2567</v>
      </c>
      <c r="F43" s="1881" t="s">
        <v>2568</v>
      </c>
    </row>
    <row r="44" spans="1:6" ht="21.75" customHeight="1">
      <c r="A44" s="1874" t="s">
        <v>6</v>
      </c>
      <c r="B44" s="1877" t="s">
        <v>224</v>
      </c>
      <c r="C44" s="1884" t="s">
        <v>2569</v>
      </c>
      <c r="D44" s="1884" t="s">
        <v>2552</v>
      </c>
      <c r="E44" s="1880" t="s">
        <v>2567</v>
      </c>
      <c r="F44" s="1880" t="s">
        <v>2568</v>
      </c>
    </row>
    <row r="45" spans="1:6" ht="21.75" customHeight="1">
      <c r="A45" s="1873" t="s">
        <v>7</v>
      </c>
      <c r="B45" s="2365" t="s">
        <v>2254</v>
      </c>
      <c r="C45" s="2365"/>
      <c r="D45" s="2365"/>
      <c r="E45" s="1879" t="s">
        <v>2567</v>
      </c>
      <c r="F45" s="1879" t="s">
        <v>2568</v>
      </c>
    </row>
    <row r="46" spans="1:6" ht="21.75" customHeight="1">
      <c r="A46" s="1874" t="s">
        <v>7</v>
      </c>
      <c r="B46" s="2364" t="s">
        <v>230</v>
      </c>
      <c r="C46" s="2364"/>
      <c r="D46" s="2364"/>
      <c r="E46" s="2367" t="s">
        <v>2540</v>
      </c>
      <c r="F46" s="2367"/>
    </row>
    <row r="47" spans="1:6" ht="21.75" customHeight="1">
      <c r="A47" s="1873" t="s">
        <v>8</v>
      </c>
      <c r="B47" s="2374" t="s">
        <v>231</v>
      </c>
      <c r="C47" s="2374"/>
      <c r="D47" s="2374"/>
      <c r="E47" s="1879" t="s">
        <v>2567</v>
      </c>
      <c r="F47" s="1879" t="s">
        <v>2568</v>
      </c>
    </row>
    <row r="48" spans="1:6" ht="21.75" customHeight="1">
      <c r="A48" s="1875" t="s">
        <v>8</v>
      </c>
      <c r="B48" s="2366" t="s">
        <v>2125</v>
      </c>
      <c r="C48" s="2366"/>
      <c r="D48" s="2366"/>
      <c r="E48" s="2355" t="s">
        <v>2540</v>
      </c>
      <c r="F48" s="2355"/>
    </row>
    <row r="49" spans="1:6" ht="21.75" customHeight="1">
      <c r="A49" s="1874" t="s">
        <v>8</v>
      </c>
      <c r="B49" s="2375" t="s">
        <v>242</v>
      </c>
      <c r="C49" s="2375"/>
      <c r="D49" s="2375"/>
      <c r="E49" s="2367" t="s">
        <v>2540</v>
      </c>
      <c r="F49" s="2367"/>
    </row>
    <row r="50" spans="1:6" ht="21.75" customHeight="1">
      <c r="A50" s="1873" t="s">
        <v>9</v>
      </c>
      <c r="B50" s="2374" t="s">
        <v>2137</v>
      </c>
      <c r="C50" s="2374"/>
      <c r="D50" s="2374"/>
      <c r="E50" s="2368" t="s">
        <v>2540</v>
      </c>
      <c r="F50" s="2368"/>
    </row>
    <row r="51" spans="1:6" ht="21.75" customHeight="1">
      <c r="A51" s="1875" t="s">
        <v>9</v>
      </c>
      <c r="B51" s="2366" t="s">
        <v>2138</v>
      </c>
      <c r="C51" s="2366"/>
      <c r="D51" s="2366"/>
      <c r="E51" s="1881" t="s">
        <v>2567</v>
      </c>
      <c r="F51" s="1881" t="s">
        <v>2568</v>
      </c>
    </row>
    <row r="52" spans="1:6" ht="21.75" customHeight="1">
      <c r="A52" s="1874" t="s">
        <v>9</v>
      </c>
      <c r="B52" s="2375" t="s">
        <v>2139</v>
      </c>
      <c r="C52" s="2375"/>
      <c r="D52" s="2375"/>
      <c r="E52" s="2367" t="s">
        <v>2540</v>
      </c>
      <c r="F52" s="2367"/>
    </row>
    <row r="53" spans="1:6" ht="21.75" customHeight="1">
      <c r="A53" s="1873" t="s">
        <v>10</v>
      </c>
      <c r="B53" s="2374" t="s">
        <v>255</v>
      </c>
      <c r="C53" s="2374"/>
      <c r="D53" s="2374"/>
      <c r="E53" s="2368" t="s">
        <v>2540</v>
      </c>
      <c r="F53" s="2368"/>
    </row>
    <row r="54" spans="1:6" ht="21.75" customHeight="1">
      <c r="A54" s="1874" t="s">
        <v>10</v>
      </c>
      <c r="B54" s="2375" t="s">
        <v>2150</v>
      </c>
      <c r="C54" s="2375"/>
      <c r="D54" s="2375"/>
      <c r="E54" s="1880" t="s">
        <v>2567</v>
      </c>
      <c r="F54" s="1880" t="s">
        <v>2568</v>
      </c>
    </row>
    <row r="55" spans="1:6" ht="21.75" customHeight="1">
      <c r="A55" s="1873" t="s">
        <v>11</v>
      </c>
      <c r="B55" s="2374" t="s">
        <v>2154</v>
      </c>
      <c r="C55" s="2374"/>
      <c r="D55" s="2374"/>
      <c r="E55" s="1879" t="s">
        <v>2567</v>
      </c>
      <c r="F55" s="1879" t="s">
        <v>2568</v>
      </c>
    </row>
    <row r="56" spans="1:6" ht="21.75" customHeight="1">
      <c r="A56" s="1874" t="s">
        <v>11</v>
      </c>
      <c r="B56" s="2375" t="s">
        <v>2155</v>
      </c>
      <c r="C56" s="2375"/>
      <c r="D56" s="2375"/>
      <c r="E56" s="1880" t="s">
        <v>2567</v>
      </c>
      <c r="F56" s="1880" t="s">
        <v>2568</v>
      </c>
    </row>
    <row r="57" spans="1:6" ht="21.75" customHeight="1">
      <c r="A57" s="1878" t="s">
        <v>12</v>
      </c>
      <c r="B57" s="2376" t="s">
        <v>2573</v>
      </c>
      <c r="C57" s="2376"/>
      <c r="D57" s="2376"/>
      <c r="E57" s="1882" t="s">
        <v>2567</v>
      </c>
      <c r="F57" s="1882" t="s">
        <v>2568</v>
      </c>
    </row>
    <row r="58" spans="1:6" ht="21.75" customHeight="1">
      <c r="A58" s="1878" t="s">
        <v>20</v>
      </c>
      <c r="B58" s="2376" t="s">
        <v>2323</v>
      </c>
      <c r="C58" s="2376"/>
      <c r="D58" s="2376"/>
      <c r="E58" s="2372" t="s">
        <v>2540</v>
      </c>
      <c r="F58" s="2372"/>
    </row>
    <row r="59" spans="1:6" ht="21.75" customHeight="1">
      <c r="A59" s="1878" t="s">
        <v>21</v>
      </c>
      <c r="B59" s="2376" t="s">
        <v>2311</v>
      </c>
      <c r="C59" s="2376"/>
      <c r="D59" s="2376"/>
      <c r="E59" s="2372" t="s">
        <v>2540</v>
      </c>
      <c r="F59" s="2372"/>
    </row>
    <row r="60" spans="1:6" ht="21.75" customHeight="1">
      <c r="A60" s="1878" t="s">
        <v>22</v>
      </c>
      <c r="B60" s="2376" t="s">
        <v>1821</v>
      </c>
      <c r="C60" s="2376"/>
      <c r="D60" s="2376"/>
      <c r="E60" s="2372" t="s">
        <v>2540</v>
      </c>
      <c r="F60" s="2372"/>
    </row>
    <row r="61" spans="1:6" ht="21.75" customHeight="1">
      <c r="A61" s="1873" t="s">
        <v>13</v>
      </c>
      <c r="B61" s="2374" t="s">
        <v>264</v>
      </c>
      <c r="C61" s="2374"/>
      <c r="D61" s="2374"/>
      <c r="E61" s="1882" t="s">
        <v>2567</v>
      </c>
      <c r="F61" s="1882" t="s">
        <v>2568</v>
      </c>
    </row>
    <row r="62" spans="1:6" ht="21.75" customHeight="1">
      <c r="A62" s="1874" t="s">
        <v>13</v>
      </c>
      <c r="B62" s="2375" t="s">
        <v>2271</v>
      </c>
      <c r="C62" s="2375"/>
      <c r="D62" s="2375"/>
      <c r="E62" s="1882" t="s">
        <v>2567</v>
      </c>
      <c r="F62" s="1882" t="s">
        <v>2568</v>
      </c>
    </row>
    <row r="63" spans="1:6" ht="21.75" customHeight="1">
      <c r="A63" s="1873" t="s">
        <v>14</v>
      </c>
      <c r="B63" s="1873" t="s">
        <v>284</v>
      </c>
      <c r="C63" s="2374" t="s">
        <v>1946</v>
      </c>
      <c r="D63" s="2374"/>
      <c r="E63" s="2371" t="s">
        <v>2566</v>
      </c>
      <c r="F63" s="2371"/>
    </row>
    <row r="64" spans="1:6" ht="21.75" customHeight="1">
      <c r="A64" s="1874" t="s">
        <v>14</v>
      </c>
      <c r="B64" s="1874" t="s">
        <v>284</v>
      </c>
      <c r="C64" s="2375" t="s">
        <v>2347</v>
      </c>
      <c r="D64" s="2375"/>
      <c r="E64" s="1880" t="s">
        <v>2567</v>
      </c>
      <c r="F64" s="1880" t="s">
        <v>2568</v>
      </c>
    </row>
    <row r="65" spans="1:6" ht="21.75" customHeight="1">
      <c r="A65" t="s">
        <v>15</v>
      </c>
      <c r="B65" s="2374" t="s">
        <v>2273</v>
      </c>
      <c r="C65" s="2374"/>
      <c r="D65" s="2374"/>
      <c r="E65" s="2370" t="s">
        <v>2566</v>
      </c>
      <c r="F65" s="2370"/>
    </row>
    <row r="66" spans="1:6" ht="21.75" customHeight="1">
      <c r="A66" s="1870" t="s">
        <v>15</v>
      </c>
      <c r="B66" s="2377" t="s">
        <v>2274</v>
      </c>
      <c r="C66" s="2377"/>
      <c r="D66" s="2377"/>
      <c r="E66" s="1881" t="s">
        <v>2567</v>
      </c>
      <c r="F66" s="1881" t="s">
        <v>2568</v>
      </c>
    </row>
    <row r="67" spans="1:6" ht="21.75" customHeight="1">
      <c r="A67" s="1870" t="s">
        <v>15</v>
      </c>
      <c r="B67" s="2377" t="s">
        <v>2005</v>
      </c>
      <c r="C67" s="2377"/>
      <c r="D67" s="2377"/>
      <c r="E67" s="1882" t="s">
        <v>2567</v>
      </c>
      <c r="F67" s="1882" t="s">
        <v>2568</v>
      </c>
    </row>
    <row r="68" spans="1:6" ht="21.75" customHeight="1">
      <c r="A68" s="1874" t="s">
        <v>15</v>
      </c>
      <c r="B68" s="2375" t="s">
        <v>604</v>
      </c>
      <c r="C68" s="2375"/>
      <c r="D68" s="2375"/>
      <c r="E68" s="2369" t="s">
        <v>2566</v>
      </c>
      <c r="F68" s="2369"/>
    </row>
    <row r="69" spans="1:6" ht="21.75" customHeight="1">
      <c r="A69" t="s">
        <v>16</v>
      </c>
      <c r="B69" s="2374" t="s">
        <v>608</v>
      </c>
      <c r="C69" s="2374"/>
      <c r="D69" s="2374"/>
      <c r="E69" s="2373" t="s">
        <v>2540</v>
      </c>
      <c r="F69" s="2373"/>
    </row>
    <row r="70" spans="1:6" ht="21.75" customHeight="1">
      <c r="A70" s="1870" t="s">
        <v>16</v>
      </c>
      <c r="B70" s="2377" t="s">
        <v>613</v>
      </c>
      <c r="C70" s="2377"/>
      <c r="D70" s="2377"/>
      <c r="E70" s="2370" t="s">
        <v>2566</v>
      </c>
      <c r="F70" s="2370"/>
    </row>
    <row r="71" spans="1:6" ht="21.75" customHeight="1">
      <c r="A71" s="1874" t="s">
        <v>16</v>
      </c>
      <c r="B71" s="2375" t="s">
        <v>2030</v>
      </c>
      <c r="C71" s="2375"/>
      <c r="D71" s="2375"/>
      <c r="E71" s="2367" t="s">
        <v>2540</v>
      </c>
      <c r="F71" s="2367"/>
    </row>
    <row r="72" spans="1:6" ht="21.75" customHeight="1">
      <c r="A72" s="1878" t="s">
        <v>17</v>
      </c>
      <c r="B72" s="2376" t="s">
        <v>669</v>
      </c>
      <c r="C72" s="2376"/>
      <c r="D72" s="2376"/>
      <c r="E72" s="2372" t="s">
        <v>2540</v>
      </c>
      <c r="F72" s="2372"/>
    </row>
    <row r="73" spans="1:6" ht="21.75" customHeight="1">
      <c r="A73" t="s">
        <v>18</v>
      </c>
      <c r="B73" s="2377" t="s">
        <v>2088</v>
      </c>
      <c r="C73" s="2377"/>
      <c r="D73" s="2377"/>
      <c r="E73" s="2373" t="s">
        <v>2540</v>
      </c>
      <c r="F73" s="2373"/>
    </row>
    <row r="74" spans="1:6" ht="21.75" customHeight="1">
      <c r="A74" s="1870" t="s">
        <v>18</v>
      </c>
      <c r="B74" s="2377" t="s">
        <v>751</v>
      </c>
      <c r="C74" s="2377"/>
      <c r="D74" s="2377"/>
      <c r="E74" s="2373" t="s">
        <v>2540</v>
      </c>
      <c r="F74" s="2373"/>
    </row>
    <row r="75" spans="1:6" ht="21.75" customHeight="1">
      <c r="A75" s="1870" t="s">
        <v>18</v>
      </c>
      <c r="B75" s="2377" t="s">
        <v>753</v>
      </c>
      <c r="C75" s="2377"/>
      <c r="D75" s="2377"/>
      <c r="E75" s="2373" t="s">
        <v>2540</v>
      </c>
      <c r="F75" s="2373"/>
    </row>
    <row r="76" spans="1:6" ht="21.75" customHeight="1">
      <c r="A76" s="1874" t="s">
        <v>18</v>
      </c>
      <c r="B76" s="2378" t="s">
        <v>2541</v>
      </c>
      <c r="C76" s="2378"/>
      <c r="D76" s="2378"/>
      <c r="E76" s="2367" t="s">
        <v>2540</v>
      </c>
      <c r="F76" s="2367"/>
    </row>
    <row r="77" spans="1:6" ht="21.75" customHeight="1">
      <c r="A77" t="s">
        <v>19</v>
      </c>
      <c r="B77" s="2377" t="s">
        <v>2116</v>
      </c>
      <c r="C77" s="2377"/>
      <c r="D77" s="2377"/>
      <c r="E77" s="2373" t="s">
        <v>2540</v>
      </c>
      <c r="F77" s="2373"/>
    </row>
    <row r="78" spans="1:6" ht="21.75" customHeight="1">
      <c r="A78" s="1870" t="s">
        <v>19</v>
      </c>
      <c r="B78" s="2377" t="s">
        <v>775</v>
      </c>
      <c r="C78" s="2377"/>
      <c r="D78" s="2377"/>
      <c r="E78" s="2373" t="s">
        <v>2540</v>
      </c>
      <c r="F78" s="2373"/>
    </row>
    <row r="79" spans="1:6" ht="21.75" customHeight="1">
      <c r="A79" s="1874" t="s">
        <v>19</v>
      </c>
      <c r="B79" s="2375" t="s">
        <v>2049</v>
      </c>
      <c r="C79" s="2375"/>
      <c r="D79" s="2375"/>
      <c r="E79" s="2369" t="s">
        <v>2566</v>
      </c>
      <c r="F79" s="2369"/>
    </row>
    <row r="80" spans="1:6" ht="21.75" customHeight="1">
      <c r="A80" t="s">
        <v>2674</v>
      </c>
      <c r="B80" s="2377" t="s">
        <v>2576</v>
      </c>
      <c r="C80" s="2377"/>
      <c r="D80" s="2377"/>
      <c r="E80" s="1885" t="s">
        <v>2567</v>
      </c>
      <c r="F80" s="1885" t="s">
        <v>2568</v>
      </c>
    </row>
    <row r="81" spans="1:6" ht="21.75" customHeight="1">
      <c r="A81" s="1874" t="s">
        <v>2674</v>
      </c>
      <c r="B81" s="2375" t="s">
        <v>2698</v>
      </c>
      <c r="C81" s="2375"/>
      <c r="D81" s="2375"/>
      <c r="E81" s="1880" t="s">
        <v>2567</v>
      </c>
      <c r="F81" s="1880" t="s">
        <v>2568</v>
      </c>
    </row>
    <row r="82" spans="1:6" ht="21.75" customHeight="1">
      <c r="A82" s="1878" t="s">
        <v>2675</v>
      </c>
      <c r="B82" s="2376" t="s">
        <v>2699</v>
      </c>
      <c r="C82" s="2376"/>
      <c r="D82" s="2376"/>
      <c r="E82" s="1882" t="s">
        <v>2567</v>
      </c>
      <c r="F82" s="1882" t="s">
        <v>2568</v>
      </c>
    </row>
    <row r="83" spans="1:6" ht="21.75" customHeight="1">
      <c r="A83" s="1878" t="s">
        <v>2676</v>
      </c>
      <c r="B83" s="2376" t="s">
        <v>2700</v>
      </c>
      <c r="C83" s="2376"/>
      <c r="D83" s="2376"/>
      <c r="E83" s="1882" t="s">
        <v>2567</v>
      </c>
      <c r="F83" s="1882" t="s">
        <v>2568</v>
      </c>
    </row>
    <row r="84" spans="1:6" ht="21.75" customHeight="1">
      <c r="A84" s="1874" t="s">
        <v>2677</v>
      </c>
      <c r="B84" s="2376" t="s">
        <v>2581</v>
      </c>
      <c r="C84" s="2376"/>
      <c r="D84" s="2376"/>
      <c r="E84" s="1880" t="s">
        <v>2567</v>
      </c>
      <c r="F84" s="1880" t="s">
        <v>2568</v>
      </c>
    </row>
    <row r="85" spans="1:6" ht="21.75" customHeight="1">
      <c r="A85" s="1874" t="s">
        <v>2678</v>
      </c>
      <c r="B85" s="2376" t="s">
        <v>2586</v>
      </c>
      <c r="C85" s="2376"/>
      <c r="D85" s="2376"/>
      <c r="E85" s="1880" t="s">
        <v>2567</v>
      </c>
      <c r="F85" s="1880" t="s">
        <v>2568</v>
      </c>
    </row>
    <row r="86" spans="1:6" ht="21.75" customHeight="1">
      <c r="A86" s="1874" t="s">
        <v>2679</v>
      </c>
      <c r="B86" s="2376" t="s">
        <v>2588</v>
      </c>
      <c r="C86" s="2376"/>
      <c r="D86" s="2376"/>
      <c r="E86" s="1880" t="s">
        <v>2567</v>
      </c>
      <c r="F86" s="1880" t="s">
        <v>2568</v>
      </c>
    </row>
    <row r="87" spans="1:6" ht="21.75" customHeight="1">
      <c r="A87" s="1874" t="s">
        <v>2424</v>
      </c>
      <c r="B87" s="2376" t="s">
        <v>2035</v>
      </c>
      <c r="C87" s="2376"/>
      <c r="D87" s="2376"/>
      <c r="E87" s="2367" t="s">
        <v>2540</v>
      </c>
      <c r="F87" s="2367"/>
    </row>
    <row r="88" spans="1:6" ht="21.75" customHeight="1">
      <c r="A88" t="s">
        <v>2680</v>
      </c>
      <c r="B88" s="2374" t="s">
        <v>2590</v>
      </c>
      <c r="C88" s="2374"/>
      <c r="D88" s="2374"/>
      <c r="E88" s="1885" t="s">
        <v>2567</v>
      </c>
      <c r="F88" s="1885" t="s">
        <v>2568</v>
      </c>
    </row>
    <row r="89" spans="1:6" ht="21.75" customHeight="1">
      <c r="A89" s="1874" t="s">
        <v>2680</v>
      </c>
      <c r="B89" s="2375" t="s">
        <v>2591</v>
      </c>
      <c r="C89" s="2375"/>
      <c r="D89" s="2375"/>
      <c r="E89" s="1880" t="s">
        <v>2567</v>
      </c>
      <c r="F89" s="1880" t="s">
        <v>2568</v>
      </c>
    </row>
    <row r="90" spans="1:6" ht="21.75" customHeight="1">
      <c r="A90" s="1875" t="s">
        <v>2683</v>
      </c>
      <c r="B90" s="2374" t="s">
        <v>2578</v>
      </c>
      <c r="C90" s="2374"/>
      <c r="D90" s="2374"/>
      <c r="E90" s="1881" t="s">
        <v>2567</v>
      </c>
      <c r="F90" s="1879" t="s">
        <v>2568</v>
      </c>
    </row>
    <row r="91" spans="1:6" ht="21.75" customHeight="1">
      <c r="A91" s="1874" t="s">
        <v>2683</v>
      </c>
      <c r="B91" s="2375" t="s">
        <v>2579</v>
      </c>
      <c r="C91" s="2375"/>
      <c r="D91" s="2375"/>
      <c r="E91" s="1880" t="s">
        <v>2567</v>
      </c>
      <c r="F91" s="1880" t="s">
        <v>2568</v>
      </c>
    </row>
    <row r="92" spans="1:6" ht="21.75" customHeight="1">
      <c r="A92" t="s">
        <v>2681</v>
      </c>
      <c r="B92" s="2374" t="s">
        <v>2593</v>
      </c>
      <c r="C92" s="2374"/>
      <c r="D92" s="2374"/>
      <c r="E92" s="1885" t="s">
        <v>2567</v>
      </c>
      <c r="F92" s="1885" t="s">
        <v>2568</v>
      </c>
    </row>
    <row r="93" spans="1:6" ht="21.75" customHeight="1">
      <c r="A93" s="1874" t="s">
        <v>2681</v>
      </c>
      <c r="B93" s="2377" t="s">
        <v>2594</v>
      </c>
      <c r="C93" s="2377"/>
      <c r="D93" s="2377"/>
      <c r="E93" s="1885" t="s">
        <v>2567</v>
      </c>
      <c r="F93" s="1885" t="s">
        <v>2568</v>
      </c>
    </row>
    <row r="94" spans="1:6" ht="21.75" customHeight="1">
      <c r="A94" t="s">
        <v>2682</v>
      </c>
      <c r="B94" s="2374" t="s">
        <v>2701</v>
      </c>
      <c r="C94" s="2374"/>
      <c r="D94" s="2374"/>
      <c r="E94" s="1885" t="s">
        <v>2567</v>
      </c>
      <c r="F94" s="1885" t="s">
        <v>2568</v>
      </c>
    </row>
    <row r="95" spans="1:6" ht="21.75" customHeight="1">
      <c r="A95" s="1870" t="s">
        <v>2682</v>
      </c>
      <c r="B95" s="2377" t="s">
        <v>2702</v>
      </c>
      <c r="C95" s="2377"/>
      <c r="D95" s="2377"/>
      <c r="E95" s="1885" t="s">
        <v>2567</v>
      </c>
      <c r="F95" s="1885" t="s">
        <v>2568</v>
      </c>
    </row>
    <row r="96" spans="1:6" ht="21.75" customHeight="1">
      <c r="A96" s="1870" t="s">
        <v>2682</v>
      </c>
      <c r="B96" s="2377" t="s">
        <v>2703</v>
      </c>
      <c r="C96" s="2377"/>
      <c r="D96" s="2377"/>
      <c r="E96" s="2370" t="s">
        <v>2566</v>
      </c>
      <c r="F96" s="2370"/>
    </row>
    <row r="97" spans="1:6" ht="21.75" customHeight="1">
      <c r="A97" s="1870" t="s">
        <v>2682</v>
      </c>
      <c r="B97" s="2377" t="s">
        <v>2704</v>
      </c>
      <c r="C97" s="2377"/>
      <c r="D97" s="2377"/>
      <c r="E97" s="1885" t="s">
        <v>2567</v>
      </c>
      <c r="F97" s="1885" t="s">
        <v>2568</v>
      </c>
    </row>
    <row r="98" spans="1:6" ht="21.75" customHeight="1">
      <c r="A98" s="1870" t="s">
        <v>2682</v>
      </c>
      <c r="B98" s="2377" t="s">
        <v>2705</v>
      </c>
      <c r="C98" s="2377"/>
      <c r="D98" s="2377"/>
      <c r="E98" s="1885" t="s">
        <v>2567</v>
      </c>
      <c r="F98" s="1885" t="s">
        <v>2568</v>
      </c>
    </row>
    <row r="99" spans="1:6" ht="21.75" customHeight="1">
      <c r="A99" s="1874" t="s">
        <v>2682</v>
      </c>
      <c r="B99" s="2375" t="s">
        <v>2706</v>
      </c>
      <c r="C99" s="2375"/>
      <c r="D99" s="2375"/>
      <c r="E99" s="1880" t="s">
        <v>2567</v>
      </c>
      <c r="F99" s="1885" t="s">
        <v>2568</v>
      </c>
    </row>
  </sheetData>
  <mergeCells count="117">
    <mergeCell ref="B97:D97"/>
    <mergeCell ref="B98:D98"/>
    <mergeCell ref="B99:D99"/>
    <mergeCell ref="B90:D90"/>
    <mergeCell ref="B91:D91"/>
    <mergeCell ref="E96:F96"/>
    <mergeCell ref="B83:D83"/>
    <mergeCell ref="B84:D84"/>
    <mergeCell ref="B85:D85"/>
    <mergeCell ref="B86:D86"/>
    <mergeCell ref="B87:D87"/>
    <mergeCell ref="B88:D88"/>
    <mergeCell ref="B89:D89"/>
    <mergeCell ref="B92:D92"/>
    <mergeCell ref="B93:D93"/>
    <mergeCell ref="B94:D94"/>
    <mergeCell ref="B95:D95"/>
    <mergeCell ref="B96:D96"/>
    <mergeCell ref="B78:D78"/>
    <mergeCell ref="B79:D79"/>
    <mergeCell ref="B80:D80"/>
    <mergeCell ref="B81:D81"/>
    <mergeCell ref="B82:D82"/>
    <mergeCell ref="B73:D73"/>
    <mergeCell ref="B74:D74"/>
    <mergeCell ref="B75:D75"/>
    <mergeCell ref="B76:D76"/>
    <mergeCell ref="B77:D77"/>
    <mergeCell ref="B68:D68"/>
    <mergeCell ref="B69:D69"/>
    <mergeCell ref="B70:D70"/>
    <mergeCell ref="B71:D71"/>
    <mergeCell ref="B72:D72"/>
    <mergeCell ref="C63:D63"/>
    <mergeCell ref="C64:D64"/>
    <mergeCell ref="B65:D65"/>
    <mergeCell ref="B66:D66"/>
    <mergeCell ref="B67:D67"/>
    <mergeCell ref="B60:D60"/>
    <mergeCell ref="B61:D61"/>
    <mergeCell ref="B62:D62"/>
    <mergeCell ref="B59:D59"/>
    <mergeCell ref="B55:D55"/>
    <mergeCell ref="B16:D16"/>
    <mergeCell ref="B17:D17"/>
    <mergeCell ref="C34:D34"/>
    <mergeCell ref="C37:D37"/>
    <mergeCell ref="C38:D38"/>
    <mergeCell ref="E77:F77"/>
    <mergeCell ref="E78:F78"/>
    <mergeCell ref="E79:F79"/>
    <mergeCell ref="E87:F87"/>
    <mergeCell ref="B47:D47"/>
    <mergeCell ref="B48:D48"/>
    <mergeCell ref="B49:D49"/>
    <mergeCell ref="B50:D50"/>
    <mergeCell ref="B51:D51"/>
    <mergeCell ref="B52:D52"/>
    <mergeCell ref="B53:D53"/>
    <mergeCell ref="B54:D54"/>
    <mergeCell ref="B56:D56"/>
    <mergeCell ref="B57:D57"/>
    <mergeCell ref="B58:D58"/>
    <mergeCell ref="E72:F72"/>
    <mergeCell ref="E73:F73"/>
    <mergeCell ref="E74:F74"/>
    <mergeCell ref="E75:F75"/>
    <mergeCell ref="E76:F76"/>
    <mergeCell ref="E70:F70"/>
    <mergeCell ref="E71:F71"/>
    <mergeCell ref="E50:F50"/>
    <mergeCell ref="E58:F58"/>
    <mergeCell ref="E68:F68"/>
    <mergeCell ref="E65:F65"/>
    <mergeCell ref="E63:F63"/>
    <mergeCell ref="E52:F52"/>
    <mergeCell ref="E53:F53"/>
    <mergeCell ref="E59:F59"/>
    <mergeCell ref="E60:F60"/>
    <mergeCell ref="E69:F69"/>
    <mergeCell ref="E49:F49"/>
    <mergeCell ref="E14:F14"/>
    <mergeCell ref="E15:F15"/>
    <mergeCell ref="E46:F46"/>
    <mergeCell ref="E17:F17"/>
    <mergeCell ref="E18:F18"/>
    <mergeCell ref="E19:F19"/>
    <mergeCell ref="E20:F20"/>
    <mergeCell ref="E21:F21"/>
    <mergeCell ref="E22:F22"/>
    <mergeCell ref="E23:F23"/>
    <mergeCell ref="E24:F24"/>
    <mergeCell ref="E25:F25"/>
    <mergeCell ref="E48:F48"/>
    <mergeCell ref="E30:F30"/>
    <mergeCell ref="E31:F31"/>
    <mergeCell ref="E35:F35"/>
    <mergeCell ref="A6:F6"/>
    <mergeCell ref="A7:F7"/>
    <mergeCell ref="E9:F9"/>
    <mergeCell ref="B14:C14"/>
    <mergeCell ref="C9:D9"/>
    <mergeCell ref="A9:A10"/>
    <mergeCell ref="B9:B10"/>
    <mergeCell ref="B46:D46"/>
    <mergeCell ref="B11:D11"/>
    <mergeCell ref="B12:D12"/>
    <mergeCell ref="B13:C13"/>
    <mergeCell ref="B45:D45"/>
    <mergeCell ref="B15:C15"/>
    <mergeCell ref="C41:D41"/>
    <mergeCell ref="E27:F27"/>
    <mergeCell ref="E38:F38"/>
    <mergeCell ref="E32:F32"/>
    <mergeCell ref="E28:F28"/>
    <mergeCell ref="E29:F29"/>
    <mergeCell ref="E16:F16"/>
  </mergeCells>
  <phoneticPr fontId="99" type="noConversion"/>
  <dataValidations count="1">
    <dataValidation type="textLength" operator="lessThanOrEqual" allowBlank="1" showInputMessage="1" promptTitle="Provision" prompt="Enter name of provision" sqref="C63" xr:uid="{F468084A-F533-48D7-BD62-5610EA83863D}">
      <formula1>50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2091-0DB2-469D-AF81-D9FD55475998}">
  <sheetPr codeName="Sheet2">
    <tabColor theme="3" tint="-0.249977111117893"/>
    <pageSetUpPr fitToPage="1"/>
  </sheetPr>
  <dimension ref="B1:V50"/>
  <sheetViews>
    <sheetView zoomScaleNormal="100" workbookViewId="0"/>
  </sheetViews>
  <sheetFormatPr defaultColWidth="9.140625" defaultRowHeight="15" outlineLevelRow="1"/>
  <cols>
    <col min="1" max="1" width="20.7109375" style="46" customWidth="1"/>
    <col min="2" max="2" width="33.85546875" style="46" customWidth="1"/>
    <col min="3" max="3" width="2.5703125" style="46" customWidth="1"/>
    <col min="4" max="4" width="32.5703125" style="46" customWidth="1"/>
    <col min="5" max="5" width="5.7109375" style="46" customWidth="1"/>
    <col min="6" max="7" width="15.7109375" style="46" customWidth="1"/>
    <col min="8" max="8" width="18.5703125" style="46" customWidth="1"/>
    <col min="9" max="9" width="6.140625" style="46" customWidth="1"/>
    <col min="10" max="22" width="3.7109375" style="46" customWidth="1"/>
    <col min="23" max="16384" width="9.140625" style="46"/>
  </cols>
  <sheetData>
    <row r="1" spans="2:22" s="42" customFormat="1" ht="20.100000000000001" customHeight="1">
      <c r="B1" s="990"/>
      <c r="C1" s="990"/>
      <c r="D1" s="1017" t="str">
        <f>dms_SheetHeading1</f>
        <v>ANNUAL INFORMATION ORDER</v>
      </c>
      <c r="E1" s="991"/>
      <c r="F1" s="41"/>
      <c r="G1" s="41"/>
      <c r="H1" s="41"/>
      <c r="J1" s="2121" t="s">
        <v>1842</v>
      </c>
      <c r="K1" s="1594"/>
      <c r="L1" s="1594"/>
      <c r="M1" s="1594"/>
      <c r="N1" s="1594"/>
      <c r="O1" s="1594"/>
      <c r="P1" s="2120" t="s">
        <v>1841</v>
      </c>
      <c r="Q1" s="1594"/>
      <c r="R1" s="1594"/>
      <c r="S1" s="1594"/>
      <c r="T1" s="1594"/>
      <c r="U1" s="1594"/>
      <c r="V1" s="1594"/>
    </row>
    <row r="2" spans="2:22" s="42" customFormat="1" ht="20.100000000000001" customHeight="1">
      <c r="B2" s="992"/>
      <c r="C2" s="992"/>
      <c r="D2" s="1018" t="str">
        <f>dms_SheetHeading2</f>
        <v>Australian Transmission Co.</v>
      </c>
      <c r="E2" s="992"/>
      <c r="F2" s="41"/>
      <c r="G2" s="41"/>
      <c r="H2" s="41"/>
      <c r="J2" s="2122" t="s">
        <v>1843</v>
      </c>
      <c r="K2" s="1595"/>
      <c r="L2" s="1595"/>
      <c r="M2" s="1595"/>
      <c r="N2" s="1595"/>
      <c r="O2" s="1595"/>
      <c r="P2" s="1677" t="s">
        <v>953</v>
      </c>
      <c r="Q2" s="1595"/>
      <c r="R2" s="1595"/>
      <c r="S2" s="1595"/>
      <c r="T2" s="1595"/>
      <c r="U2" s="1595"/>
      <c r="V2" s="1595"/>
    </row>
    <row r="3" spans="2:22" s="42" customFormat="1" ht="20.100000000000001" customHeight="1">
      <c r="B3" s="991"/>
      <c r="C3" s="991"/>
      <c r="D3" s="1019" t="str">
        <f>dms_SheetHeading3</f>
        <v>REPORTING STATEMENT: 2024-25</v>
      </c>
      <c r="E3" s="991"/>
      <c r="F3" s="43"/>
      <c r="G3" s="43"/>
      <c r="H3" s="43"/>
      <c r="J3" s="2123" t="s">
        <v>1844</v>
      </c>
      <c r="K3" s="1596"/>
      <c r="L3" s="1596"/>
      <c r="M3" s="1596"/>
      <c r="N3" s="1596"/>
      <c r="O3" s="1596"/>
      <c r="P3" s="1678" t="s">
        <v>954</v>
      </c>
      <c r="Q3" s="1596"/>
      <c r="R3" s="1596"/>
      <c r="S3" s="1596"/>
      <c r="T3" s="1596"/>
      <c r="U3" s="1596"/>
      <c r="V3" s="1596"/>
    </row>
    <row r="4" spans="2:22" s="42" customFormat="1" ht="22.5" customHeight="1">
      <c r="B4" s="993"/>
      <c r="C4" s="994"/>
      <c r="D4" s="1020" t="s">
        <v>2197</v>
      </c>
      <c r="E4" s="994"/>
      <c r="F4" s="994"/>
      <c r="G4" s="994"/>
      <c r="H4" s="994"/>
      <c r="I4" s="1034"/>
      <c r="J4" s="2125" t="s">
        <v>1846</v>
      </c>
      <c r="K4" s="2187"/>
      <c r="L4" s="2188"/>
      <c r="M4" s="1840"/>
      <c r="N4" s="1840"/>
      <c r="O4" s="1840"/>
      <c r="P4" s="1839" t="s">
        <v>1845</v>
      </c>
      <c r="Q4" s="1840"/>
      <c r="R4" s="1840"/>
      <c r="S4" s="1840"/>
      <c r="T4" s="1840"/>
      <c r="U4" s="1840"/>
      <c r="V4" s="1840"/>
    </row>
    <row r="5" spans="2:22" ht="13.5" customHeight="1">
      <c r="B5" s="44"/>
      <c r="C5" s="44"/>
      <c r="D5" s="44"/>
      <c r="E5" s="44"/>
      <c r="G5" s="44"/>
      <c r="H5" s="44"/>
      <c r="I5" s="44"/>
      <c r="J5" s="44"/>
      <c r="K5" s="44"/>
      <c r="L5" s="44"/>
    </row>
    <row r="6" spans="2:22" s="50" customFormat="1" ht="18.75">
      <c r="B6" s="637" t="s">
        <v>2114</v>
      </c>
      <c r="C6" s="630"/>
      <c r="D6" s="630"/>
      <c r="E6" s="638"/>
      <c r="F6" s="630"/>
      <c r="G6" s="630"/>
      <c r="H6" s="630"/>
      <c r="I6" s="44"/>
      <c r="J6" s="44"/>
      <c r="K6" s="44"/>
      <c r="L6" s="44"/>
    </row>
    <row r="7" spans="2:22" s="641" customFormat="1" ht="15.75">
      <c r="B7" s="989" t="s">
        <v>2179</v>
      </c>
      <c r="C7" s="979"/>
      <c r="D7" s="979"/>
      <c r="E7" s="979"/>
      <c r="F7" s="980"/>
      <c r="G7" s="979"/>
      <c r="H7" s="980"/>
      <c r="I7" s="44"/>
      <c r="J7" s="44"/>
      <c r="K7" s="44"/>
      <c r="L7" s="44"/>
    </row>
    <row r="8" spans="2:22">
      <c r="B8" s="44"/>
      <c r="C8" s="44"/>
      <c r="E8" s="44"/>
      <c r="G8" s="44"/>
      <c r="I8" s="44"/>
      <c r="J8" s="44"/>
      <c r="K8" s="44"/>
      <c r="L8" s="44"/>
    </row>
    <row r="9" spans="2:22" ht="18.75" outlineLevel="1">
      <c r="B9" s="44"/>
      <c r="C9" s="44"/>
      <c r="D9" s="1016" t="s">
        <v>2198</v>
      </c>
      <c r="E9" s="976"/>
      <c r="F9" s="978"/>
      <c r="G9" s="977"/>
      <c r="H9" s="978"/>
      <c r="J9" s="45"/>
      <c r="K9" s="42"/>
    </row>
    <row r="10" spans="2:22" ht="18.75" outlineLevel="1">
      <c r="B10" s="44"/>
      <c r="C10" s="44"/>
      <c r="D10" s="54"/>
      <c r="E10" s="54"/>
      <c r="G10" s="44"/>
    </row>
    <row r="11" spans="2:22" ht="28.5" customHeight="1" outlineLevel="1">
      <c r="B11" s="986"/>
      <c r="C11" s="986"/>
      <c r="D11" s="986"/>
      <c r="E11" s="985"/>
      <c r="F11" s="2385" t="s">
        <v>2184</v>
      </c>
      <c r="G11" s="2386"/>
      <c r="H11" s="2387"/>
      <c r="J11" s="1908" t="s">
        <v>2599</v>
      </c>
      <c r="K11" s="1909" t="s">
        <v>2600</v>
      </c>
      <c r="L11" s="1915" t="s">
        <v>2601</v>
      </c>
      <c r="M11" s="2126" t="s">
        <v>2599</v>
      </c>
      <c r="N11" s="1910" t="s">
        <v>2600</v>
      </c>
      <c r="O11" s="1911" t="s">
        <v>2601</v>
      </c>
      <c r="P11" s="56"/>
    </row>
    <row r="12" spans="2:22" ht="21.95" customHeight="1" outlineLevel="1">
      <c r="B12" s="986"/>
      <c r="C12" s="986"/>
      <c r="D12" s="985"/>
      <c r="E12" s="973" t="s">
        <v>2089</v>
      </c>
      <c r="F12" s="1029" t="s">
        <v>2181</v>
      </c>
      <c r="G12" s="1041" t="s">
        <v>2111</v>
      </c>
      <c r="H12" s="1030" t="s">
        <v>2180</v>
      </c>
      <c r="J12" s="2382" t="s">
        <v>2111</v>
      </c>
      <c r="K12" s="2383"/>
      <c r="L12" s="2384"/>
      <c r="M12" s="2379" t="s">
        <v>2180</v>
      </c>
      <c r="N12" s="2380"/>
      <c r="O12" s="2381"/>
      <c r="P12" s="56"/>
    </row>
    <row r="13" spans="2:22" outlineLevel="1">
      <c r="B13" s="986"/>
      <c r="C13" s="986"/>
      <c r="D13" s="995" t="s">
        <v>1763</v>
      </c>
      <c r="E13" s="996" t="s">
        <v>285</v>
      </c>
      <c r="F13" s="1038">
        <f t="shared" ref="F13:F21" si="0">H13+G13</f>
        <v>0</v>
      </c>
      <c r="G13" s="1039"/>
      <c r="H13" s="1040"/>
      <c r="J13" s="1902" t="str">
        <f>IF(ISNONTEXT(G13)=TRUE,"","X")</f>
        <v/>
      </c>
      <c r="K13" s="1895" t="str">
        <f>IF(G13&gt;=0=TRUE,"","X")</f>
        <v/>
      </c>
      <c r="L13" s="1900" t="str">
        <f>IF(G13&lt;&gt;""=TRUE,"","X")</f>
        <v>X</v>
      </c>
      <c r="M13" s="1993"/>
      <c r="N13" s="1906"/>
      <c r="O13" s="1912"/>
      <c r="P13" s="56" t="str">
        <f>IF(ISNONTEXT(G13)=TRUE,"","check")</f>
        <v/>
      </c>
    </row>
    <row r="14" spans="2:22" outlineLevel="1">
      <c r="B14" s="986"/>
      <c r="C14" s="986"/>
      <c r="D14" s="1000" t="s">
        <v>56</v>
      </c>
      <c r="E14" s="1001" t="s">
        <v>285</v>
      </c>
      <c r="F14" s="1002">
        <f t="shared" si="0"/>
        <v>0</v>
      </c>
      <c r="G14" s="1003"/>
      <c r="H14" s="1004"/>
      <c r="I14" s="1031"/>
      <c r="J14" s="1902" t="str">
        <f t="shared" ref="J14:J21" si="1">IF(ISNONTEXT(G14)=TRUE,"","X")</f>
        <v/>
      </c>
      <c r="K14" s="1895" t="str">
        <f t="shared" ref="K14:K21" si="2">IF(G14&gt;=0=TRUE,"","X")</f>
        <v/>
      </c>
      <c r="L14" s="1900" t="str">
        <f t="shared" ref="L14:L21" si="3">IF(G14&lt;&gt;""=TRUE,"","X")</f>
        <v>X</v>
      </c>
      <c r="M14" s="1993"/>
      <c r="N14" s="1906"/>
      <c r="O14" s="1912"/>
      <c r="P14" s="56"/>
    </row>
    <row r="15" spans="2:22" outlineLevel="1">
      <c r="B15" s="986"/>
      <c r="C15" s="986"/>
      <c r="D15" s="1000" t="s">
        <v>1764</v>
      </c>
      <c r="E15" s="1001" t="s">
        <v>285</v>
      </c>
      <c r="F15" s="1002">
        <f t="shared" si="0"/>
        <v>0</v>
      </c>
      <c r="G15" s="1003"/>
      <c r="H15" s="1004"/>
      <c r="J15" s="1902" t="str">
        <f t="shared" si="1"/>
        <v/>
      </c>
      <c r="K15" s="1895" t="str">
        <f t="shared" si="2"/>
        <v/>
      </c>
      <c r="L15" s="1900" t="str">
        <f t="shared" si="3"/>
        <v>X</v>
      </c>
      <c r="M15" s="1993"/>
      <c r="N15" s="1906"/>
      <c r="O15" s="1912"/>
      <c r="P15" s="56"/>
    </row>
    <row r="16" spans="2:22" outlineLevel="1">
      <c r="B16" s="986"/>
      <c r="C16" s="986"/>
      <c r="D16" s="1000" t="s">
        <v>1765</v>
      </c>
      <c r="E16" s="1001" t="s">
        <v>285</v>
      </c>
      <c r="F16" s="1002">
        <f t="shared" si="0"/>
        <v>0</v>
      </c>
      <c r="G16" s="1003"/>
      <c r="H16" s="1004"/>
      <c r="I16" s="1031"/>
      <c r="J16" s="1902" t="str">
        <f t="shared" si="1"/>
        <v/>
      </c>
      <c r="K16" s="1895" t="str">
        <f t="shared" si="2"/>
        <v/>
      </c>
      <c r="L16" s="1900" t="str">
        <f t="shared" si="3"/>
        <v>X</v>
      </c>
      <c r="M16" s="1993"/>
      <c r="N16" s="1906"/>
      <c r="O16" s="1912"/>
      <c r="P16" s="56"/>
    </row>
    <row r="17" spans="2:16" outlineLevel="1">
      <c r="B17" s="986"/>
      <c r="C17" s="986"/>
      <c r="D17" s="1000" t="s">
        <v>1766</v>
      </c>
      <c r="E17" s="1001" t="s">
        <v>285</v>
      </c>
      <c r="F17" s="1002">
        <f t="shared" si="0"/>
        <v>0</v>
      </c>
      <c r="G17" s="1005"/>
      <c r="H17" s="1006"/>
      <c r="I17" s="1032"/>
      <c r="J17" s="1902" t="str">
        <f t="shared" si="1"/>
        <v/>
      </c>
      <c r="K17" s="1895" t="str">
        <f t="shared" si="2"/>
        <v/>
      </c>
      <c r="L17" s="1900" t="str">
        <f t="shared" si="3"/>
        <v>X</v>
      </c>
      <c r="M17" s="1993"/>
      <c r="N17" s="1906"/>
      <c r="O17" s="1912"/>
      <c r="P17" s="56"/>
    </row>
    <row r="18" spans="2:16" outlineLevel="1">
      <c r="B18" s="986"/>
      <c r="C18" s="986"/>
      <c r="D18" s="1000" t="s">
        <v>1767</v>
      </c>
      <c r="E18" s="1001" t="s">
        <v>285</v>
      </c>
      <c r="F18" s="1002">
        <f t="shared" si="0"/>
        <v>0</v>
      </c>
      <c r="G18" s="1003"/>
      <c r="H18" s="1004"/>
      <c r="I18" s="1031"/>
      <c r="J18" s="1902" t="str">
        <f t="shared" si="1"/>
        <v/>
      </c>
      <c r="K18" s="1895" t="str">
        <f t="shared" si="2"/>
        <v/>
      </c>
      <c r="L18" s="1900" t="str">
        <f t="shared" si="3"/>
        <v>X</v>
      </c>
      <c r="M18" s="1993"/>
      <c r="N18" s="1906"/>
      <c r="O18" s="1912"/>
      <c r="P18" s="56"/>
    </row>
    <row r="19" spans="2:16" outlineLevel="1">
      <c r="B19" s="986"/>
      <c r="C19" s="986"/>
      <c r="D19" s="1000" t="s">
        <v>1768</v>
      </c>
      <c r="E19" s="1001" t="s">
        <v>285</v>
      </c>
      <c r="F19" s="1002">
        <f t="shared" si="0"/>
        <v>0</v>
      </c>
      <c r="G19" s="1003"/>
      <c r="H19" s="1004"/>
      <c r="I19" s="1031"/>
      <c r="J19" s="1902" t="str">
        <f t="shared" si="1"/>
        <v/>
      </c>
      <c r="K19" s="1895" t="str">
        <f t="shared" si="2"/>
        <v/>
      </c>
      <c r="L19" s="1900" t="str">
        <f t="shared" si="3"/>
        <v>X</v>
      </c>
      <c r="M19" s="1993"/>
      <c r="N19" s="1906"/>
      <c r="O19" s="1912"/>
      <c r="P19" s="56"/>
    </row>
    <row r="20" spans="2:16" outlineLevel="1">
      <c r="B20" s="986"/>
      <c r="C20" s="986"/>
      <c r="D20" s="1000" t="s">
        <v>58</v>
      </c>
      <c r="E20" s="1001" t="s">
        <v>285</v>
      </c>
      <c r="F20" s="1002">
        <f t="shared" si="0"/>
        <v>0</v>
      </c>
      <c r="G20" s="1003"/>
      <c r="H20" s="1007"/>
      <c r="I20" s="1031"/>
      <c r="J20" s="1902" t="str">
        <f t="shared" si="1"/>
        <v/>
      </c>
      <c r="K20" s="1895" t="str">
        <f t="shared" si="2"/>
        <v/>
      </c>
      <c r="L20" s="1900" t="str">
        <f t="shared" si="3"/>
        <v>X</v>
      </c>
      <c r="M20" s="1994" t="str">
        <f>IF(ISNONTEXT(H20)=TRUE,"","X")</f>
        <v/>
      </c>
      <c r="N20" s="1907" t="str">
        <f>IF(H20&gt;=0=TRUE,"","X")</f>
        <v/>
      </c>
      <c r="O20" s="1900" t="str">
        <f>IF(H20&lt;&gt;""=TRUE,"","X")</f>
        <v>X</v>
      </c>
      <c r="P20" s="56"/>
    </row>
    <row r="21" spans="2:16" outlineLevel="1">
      <c r="B21" s="986"/>
      <c r="C21" s="986"/>
      <c r="D21" s="1008" t="s">
        <v>59</v>
      </c>
      <c r="E21" s="1009" t="s">
        <v>285</v>
      </c>
      <c r="F21" s="1010">
        <f t="shared" si="0"/>
        <v>0</v>
      </c>
      <c r="G21" s="1011"/>
      <c r="H21" s="1012"/>
      <c r="I21" s="1031"/>
      <c r="J21" s="1902" t="str">
        <f t="shared" si="1"/>
        <v/>
      </c>
      <c r="K21" s="1895" t="str">
        <f t="shared" si="2"/>
        <v/>
      </c>
      <c r="L21" s="1900" t="str">
        <f t="shared" si="3"/>
        <v>X</v>
      </c>
      <c r="M21" s="1994" t="str">
        <f>IF(ISNONTEXT(H21)=TRUE,"","X")</f>
        <v/>
      </c>
      <c r="N21" s="1907" t="str">
        <f>IF(H21&gt;=0=TRUE,"","X")</f>
        <v/>
      </c>
      <c r="O21" s="1900" t="str">
        <f>IF(H21&lt;&gt;""=TRUE,"","X")</f>
        <v>X</v>
      </c>
      <c r="P21" s="56"/>
    </row>
    <row r="22" spans="2:16" outlineLevel="1">
      <c r="B22" s="1013"/>
      <c r="C22" s="1013"/>
      <c r="D22" s="981" t="s">
        <v>2182</v>
      </c>
      <c r="E22" s="982" t="s">
        <v>285</v>
      </c>
      <c r="F22" s="1014">
        <f>H22+G22</f>
        <v>0</v>
      </c>
      <c r="G22" s="1015">
        <f>+SUM(G13:G21)</f>
        <v>0</v>
      </c>
      <c r="H22" s="1015">
        <f>+SUM(H20:H21)</f>
        <v>0</v>
      </c>
      <c r="I22" s="1042"/>
      <c r="J22" s="1974" t="str">
        <f t="shared" ref="J22" si="4">IF(ISNONTEXT(G22)=TRUE,"","X")</f>
        <v/>
      </c>
      <c r="K22" s="1975" t="str">
        <f t="shared" ref="K22" si="5">IF(G22&gt;=0=TRUE,"","X")</f>
        <v/>
      </c>
      <c r="L22" s="1976" t="str">
        <f t="shared" ref="L22" si="6">IF(G22&lt;&gt;""=TRUE,"","X")</f>
        <v/>
      </c>
      <c r="M22" s="1995" t="str">
        <f>IF(ISNONTEXT(H22)=TRUE,"","X")</f>
        <v/>
      </c>
      <c r="N22" s="1996" t="str">
        <f>IF(H22&gt;=0=TRUE,"","X")</f>
        <v/>
      </c>
      <c r="O22" s="1976" t="str">
        <f>IF(H22&lt;&gt;""=TRUE,"","X")</f>
        <v/>
      </c>
    </row>
    <row r="24" spans="2:16" s="50" customFormat="1" ht="18.75">
      <c r="B24" s="637" t="s">
        <v>2163</v>
      </c>
      <c r="C24" s="630"/>
      <c r="D24" s="630"/>
      <c r="E24" s="638"/>
      <c r="F24" s="630"/>
      <c r="G24" s="630"/>
      <c r="H24" s="630"/>
      <c r="I24" s="975"/>
      <c r="L24" s="1022"/>
      <c r="M24" s="1022"/>
      <c r="N24" s="1022"/>
    </row>
    <row r="25" spans="2:16" s="56" customFormat="1" ht="15.75">
      <c r="B25" s="989" t="s">
        <v>1885</v>
      </c>
      <c r="C25" s="979"/>
      <c r="D25" s="979"/>
      <c r="E25" s="979"/>
      <c r="F25" s="979"/>
      <c r="G25" s="979"/>
      <c r="H25" s="979"/>
      <c r="I25" s="642"/>
      <c r="L25" s="44"/>
      <c r="M25" s="44"/>
      <c r="N25" s="44"/>
    </row>
    <row r="26" spans="2:16" s="642" customFormat="1" ht="15.75" outlineLevel="1">
      <c r="B26" s="641"/>
      <c r="C26" s="641"/>
      <c r="D26" s="1021"/>
    </row>
    <row r="27" spans="2:16" ht="18.75" outlineLevel="1">
      <c r="D27" s="1016" t="s">
        <v>60</v>
      </c>
      <c r="E27" s="976"/>
      <c r="F27" s="978"/>
      <c r="G27" s="977"/>
      <c r="H27" s="978"/>
    </row>
    <row r="28" spans="2:16" s="641" customFormat="1" ht="14.25" customHeight="1" outlineLevel="1">
      <c r="B28" s="986"/>
      <c r="C28" s="986"/>
      <c r="D28" s="985"/>
      <c r="E28" s="985"/>
      <c r="F28" s="986"/>
      <c r="G28" s="985"/>
      <c r="H28" s="986"/>
      <c r="I28" s="986"/>
    </row>
    <row r="29" spans="2:16" s="641" customFormat="1" ht="28.5" customHeight="1" outlineLevel="1">
      <c r="B29" s="986"/>
      <c r="C29" s="986"/>
      <c r="D29" s="985"/>
      <c r="E29" s="985"/>
      <c r="F29" s="2385" t="s">
        <v>2184</v>
      </c>
      <c r="G29" s="2386"/>
      <c r="H29" s="2387"/>
      <c r="I29" s="1035"/>
      <c r="J29" s="1908" t="s">
        <v>2599</v>
      </c>
      <c r="K29" s="1909" t="s">
        <v>2600</v>
      </c>
      <c r="L29" s="1915" t="s">
        <v>2601</v>
      </c>
    </row>
    <row r="30" spans="2:16" ht="23.45" customHeight="1" outlineLevel="1">
      <c r="B30" s="986"/>
      <c r="C30" s="986"/>
      <c r="D30" s="985"/>
      <c r="E30" s="973" t="s">
        <v>2089</v>
      </c>
      <c r="F30" s="1029" t="s">
        <v>2181</v>
      </c>
      <c r="G30" s="1041" t="s">
        <v>2111</v>
      </c>
      <c r="H30" s="1030" t="s">
        <v>2180</v>
      </c>
      <c r="I30" s="1035"/>
      <c r="J30" s="2382" t="s">
        <v>2111</v>
      </c>
      <c r="K30" s="2383"/>
      <c r="L30" s="2384"/>
    </row>
    <row r="31" spans="2:16" outlineLevel="1">
      <c r="B31" s="986"/>
      <c r="C31" s="986"/>
      <c r="D31" s="995" t="s">
        <v>61</v>
      </c>
      <c r="E31" s="996" t="s">
        <v>285</v>
      </c>
      <c r="F31" s="997">
        <f>G31</f>
        <v>0</v>
      </c>
      <c r="G31" s="998"/>
      <c r="H31" s="999"/>
      <c r="I31" s="1031"/>
      <c r="J31" s="1902" t="str">
        <f>IF(ISNONTEXT(G31)=TRUE,"","X")</f>
        <v/>
      </c>
      <c r="K31" s="1895" t="str">
        <f>IF(G31&gt;=0=TRUE,"","X")</f>
        <v/>
      </c>
      <c r="L31" s="1900" t="str">
        <f t="shared" ref="L31" si="7">IF(G31&lt;&gt;""=TRUE,"","X")</f>
        <v>X</v>
      </c>
    </row>
    <row r="32" spans="2:16" outlineLevel="1">
      <c r="B32" s="986"/>
      <c r="C32" s="986"/>
      <c r="D32" s="1000" t="s">
        <v>62</v>
      </c>
      <c r="E32" s="1001" t="s">
        <v>285</v>
      </c>
      <c r="F32" s="1002">
        <f>G32</f>
        <v>0</v>
      </c>
      <c r="G32" s="1003"/>
      <c r="H32" s="1004"/>
      <c r="I32" s="1031"/>
      <c r="J32" s="1902" t="str">
        <f>IF(ISNONTEXT(G32)=TRUE,"","X")</f>
        <v/>
      </c>
      <c r="K32" s="1895" t="str">
        <f>IF(G32&gt;=0=TRUE,"","X")</f>
        <v/>
      </c>
      <c r="L32" s="1900" t="str">
        <f t="shared" ref="L32" si="8">IF(G32&lt;&gt;""=TRUE,"","X")</f>
        <v>X</v>
      </c>
    </row>
    <row r="33" spans="2:14" outlineLevel="1">
      <c r="B33" s="986"/>
      <c r="C33" s="986"/>
      <c r="D33" s="1000" t="s">
        <v>57</v>
      </c>
      <c r="E33" s="1001" t="s">
        <v>285</v>
      </c>
      <c r="F33" s="1002">
        <f>G33</f>
        <v>0</v>
      </c>
      <c r="G33" s="1023">
        <f>'2.6 Non-network'!F16+'2.6 Non-network'!F17+'2.6 Non-network'!F33+SUM(dms_020601_02_opex_Values)+dms_020601_03_opex_Values+dms_020601_04_opex_Values</f>
        <v>0</v>
      </c>
      <c r="H33" s="1024"/>
      <c r="I33" s="1033"/>
      <c r="J33" s="1916"/>
      <c r="K33" s="1917"/>
      <c r="L33" s="1918"/>
    </row>
    <row r="34" spans="2:14" outlineLevel="1">
      <c r="B34" s="986"/>
      <c r="C34" s="986"/>
      <c r="D34" s="1000" t="s">
        <v>63</v>
      </c>
      <c r="E34" s="1001" t="s">
        <v>285</v>
      </c>
      <c r="F34" s="1002">
        <f>SUM(G34:H34)</f>
        <v>0</v>
      </c>
      <c r="G34" s="1023">
        <f>'2.10 Overheads'!M15</f>
        <v>0</v>
      </c>
      <c r="H34" s="1025">
        <f>'2.10 Overheads'!N15</f>
        <v>0</v>
      </c>
      <c r="I34" s="1037"/>
      <c r="J34" s="1916"/>
      <c r="K34" s="1917"/>
      <c r="L34" s="1918"/>
    </row>
    <row r="35" spans="2:14" outlineLevel="1">
      <c r="B35" s="986"/>
      <c r="C35" s="986"/>
      <c r="D35" s="1000" t="s">
        <v>64</v>
      </c>
      <c r="E35" s="1001" t="s">
        <v>285</v>
      </c>
      <c r="F35" s="1002">
        <f>SUM(G35:H35)</f>
        <v>0</v>
      </c>
      <c r="G35" s="1023">
        <f>'2.10 Overheads'!M21</f>
        <v>0</v>
      </c>
      <c r="H35" s="1025">
        <f>'2.10 Overheads'!N21</f>
        <v>0</v>
      </c>
      <c r="I35" s="1037"/>
      <c r="J35" s="1916"/>
      <c r="K35" s="1917"/>
      <c r="L35" s="1918"/>
    </row>
    <row r="36" spans="2:14" outlineLevel="1">
      <c r="B36" s="986"/>
      <c r="C36" s="986"/>
      <c r="D36" s="2127" t="s">
        <v>80</v>
      </c>
      <c r="E36" s="1009" t="s">
        <v>285</v>
      </c>
      <c r="F36" s="1010">
        <f>G36</f>
        <v>0</v>
      </c>
      <c r="G36" s="1026"/>
      <c r="H36" s="1027"/>
      <c r="I36" s="1032"/>
      <c r="J36" s="1902" t="str">
        <f>IF(ISNONTEXT(G36)=TRUE,"","X")</f>
        <v/>
      </c>
      <c r="K36" s="1895" t="str">
        <f>IF(G36&gt;=0=TRUE,"","X")</f>
        <v/>
      </c>
      <c r="L36" s="1900" t="str">
        <f t="shared" ref="L36" si="9">IF(G36&lt;&gt;""=TRUE,"","X")</f>
        <v>X</v>
      </c>
    </row>
    <row r="37" spans="2:14" outlineLevel="1">
      <c r="B37" s="986"/>
      <c r="C37" s="986"/>
      <c r="D37" s="981" t="s">
        <v>2183</v>
      </c>
      <c r="E37" s="982"/>
      <c r="F37" s="1014">
        <f>SUM(F31:F36)</f>
        <v>0</v>
      </c>
      <c r="G37" s="1015">
        <f t="shared" ref="G37:H37" si="10">SUM(G31:G36)</f>
        <v>0</v>
      </c>
      <c r="H37" s="1015">
        <f t="shared" si="10"/>
        <v>0</v>
      </c>
      <c r="I37" s="1036"/>
      <c r="J37" s="1974" t="str">
        <f>IF(ISNONTEXT(G37)=TRUE,"","X")</f>
        <v/>
      </c>
      <c r="K37" s="1975" t="str">
        <f>IF(G37&gt;=0=TRUE,"","X")</f>
        <v/>
      </c>
      <c r="L37" s="1976" t="str">
        <f t="shared" ref="L37" si="11">IF(G37&lt;&gt;""=TRUE,"","X")</f>
        <v/>
      </c>
    </row>
    <row r="38" spans="2:14" s="56" customFormat="1" outlineLevel="1">
      <c r="B38" s="44"/>
      <c r="C38" s="44"/>
      <c r="D38" s="44"/>
      <c r="E38" s="44"/>
      <c r="F38" s="44"/>
      <c r="G38" s="44"/>
      <c r="H38" s="44"/>
      <c r="I38" s="44"/>
      <c r="L38" s="44"/>
      <c r="M38" s="44"/>
      <c r="N38" s="44"/>
    </row>
    <row r="39" spans="2:14" ht="15" customHeight="1" outlineLevel="1"/>
    <row r="40" spans="2:14" ht="15" customHeight="1"/>
    <row r="41" spans="2:14">
      <c r="B41" s="2227" t="s">
        <v>2666</v>
      </c>
      <c r="C41" s="2224"/>
      <c r="D41" s="2225" t="b">
        <f>AND(G43=G44=F45=TRUE)</f>
        <v>1</v>
      </c>
    </row>
    <row r="42" spans="2:14" ht="18.75" outlineLevel="1">
      <c r="D42" s="2220" t="s">
        <v>60</v>
      </c>
      <c r="E42" s="2221"/>
      <c r="F42" s="2222"/>
      <c r="G42" s="2222"/>
      <c r="H42" s="2222"/>
    </row>
    <row r="43" spans="2:14" outlineLevel="1">
      <c r="D43" s="2223" t="s">
        <v>61</v>
      </c>
      <c r="E43" s="1951"/>
      <c r="F43" s="1951"/>
      <c r="G43" s="1951" t="b">
        <f>SUM('2.7 Vegetation management'!F116:F192)=G31</f>
        <v>1</v>
      </c>
      <c r="H43" s="1951"/>
    </row>
    <row r="44" spans="2:14" outlineLevel="1">
      <c r="D44" s="2223" t="s">
        <v>62</v>
      </c>
      <c r="E44" s="1951"/>
      <c r="F44" s="1951"/>
      <c r="G44" s="1951" t="b">
        <f>SUM('2.8 Maintenance'!F29:G47)='2.1 Expenditure summary'!G32</f>
        <v>1</v>
      </c>
      <c r="H44" s="1951"/>
    </row>
    <row r="45" spans="2:14" outlineLevel="1">
      <c r="D45" s="981" t="s">
        <v>2183</v>
      </c>
      <c r="F45" s="46" t="b">
        <f>F37='8.5 DISAGG Opex'!G65</f>
        <v>1</v>
      </c>
    </row>
    <row r="50" spans="4:7">
      <c r="D50" s="59"/>
      <c r="E50" s="59"/>
      <c r="G50" s="59"/>
    </row>
  </sheetData>
  <mergeCells count="5">
    <mergeCell ref="M12:O12"/>
    <mergeCell ref="J30:L30"/>
    <mergeCell ref="F11:H11"/>
    <mergeCell ref="F29:H29"/>
    <mergeCell ref="J12:L12"/>
  </mergeCells>
  <phoneticPr fontId="99" type="noConversion"/>
  <conditionalFormatting sqref="D41">
    <cfRule type="cellIs" dxfId="98" priority="1" operator="equal">
      <formula>FALSE</formula>
    </cfRule>
  </conditionalFormatting>
  <dataValidations count="2">
    <dataValidation type="custom" operator="greaterThanOrEqual" allowBlank="1" showInputMessage="1" showErrorMessage="1" errorTitle="Expenditure" error="Must be a number" promptTitle="Expenditure" prompt="Enter expenditure" sqref="G22:H22" xr:uid="{A3D3118F-B1E9-4C67-ADC0-B8201FD6903D}">
      <formula1>ISNUMBER(G22)</formula1>
    </dataValidation>
    <dataValidation allowBlank="1" sqref="J29:L29 K9:N9 J5:L8 I1:I26 J10:N10 J12 M12 J11:O11 J30 J23:N26 P1:P4 J1:J4" xr:uid="{45E7E34B-8F66-41F5-A055-AF150CE4D256}"/>
  </dataValidations>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92B6-D9B6-47B9-B5C6-CBDFEBF8E579}">
  <sheetPr codeName="Sheet3">
    <tabColor theme="3" tint="-0.249977111117893"/>
    <pageSetUpPr fitToPage="1"/>
  </sheetPr>
  <dimension ref="A1:X384"/>
  <sheetViews>
    <sheetView zoomScale="85" zoomScaleNormal="85" workbookViewId="0"/>
  </sheetViews>
  <sheetFormatPr defaultColWidth="9.140625" defaultRowHeight="15" outlineLevelRow="1"/>
  <cols>
    <col min="1" max="1" width="33.5703125" style="629" customWidth="1"/>
    <col min="2" max="2" width="11.140625" style="46" customWidth="1"/>
    <col min="3" max="3" width="2.5703125" style="46" customWidth="1"/>
    <col min="4" max="4" width="54.42578125" style="629" customWidth="1"/>
    <col min="5" max="5" width="9.7109375" style="1053" customWidth="1"/>
    <col min="6" max="6" width="17.7109375" style="629" customWidth="1"/>
    <col min="7" max="7" width="17" style="629" bestFit="1" customWidth="1"/>
    <col min="8" max="8" width="15.5703125" style="629" customWidth="1"/>
    <col min="9" max="9" width="9.7109375" style="629" customWidth="1"/>
    <col min="10" max="24" width="3.7109375" style="629" customWidth="1"/>
    <col min="25" max="16384" width="9.140625" style="629"/>
  </cols>
  <sheetData>
    <row r="1" spans="2:24" s="1045" customFormat="1" ht="20.100000000000001" customHeight="1">
      <c r="B1" s="990"/>
      <c r="C1" s="990"/>
      <c r="D1" s="1017" t="str">
        <f>dms_SheetHeading1</f>
        <v>ANNUAL INFORMATION ORDER</v>
      </c>
      <c r="E1" s="1043"/>
      <c r="F1" s="1044"/>
      <c r="G1" s="1044"/>
      <c r="H1" s="1044"/>
      <c r="I1" s="44"/>
      <c r="J1" s="2121" t="s">
        <v>1842</v>
      </c>
      <c r="K1" s="1594"/>
      <c r="L1" s="1594"/>
      <c r="M1" s="1594"/>
      <c r="N1" s="1594"/>
      <c r="O1" s="1594"/>
      <c r="P1" s="2120" t="s">
        <v>1841</v>
      </c>
      <c r="Q1" s="1594"/>
      <c r="R1" s="1594"/>
      <c r="S1" s="1594"/>
      <c r="T1" s="1594"/>
      <c r="U1" s="1594"/>
      <c r="V1" s="1594"/>
    </row>
    <row r="2" spans="2:24" s="1045" customFormat="1" ht="20.100000000000001" customHeight="1">
      <c r="B2" s="992"/>
      <c r="C2" s="992"/>
      <c r="D2" s="1018" t="str">
        <f>dms_SheetHeading2</f>
        <v>Australian Transmission Co.</v>
      </c>
      <c r="E2" s="1046"/>
      <c r="F2" s="1044"/>
      <c r="G2" s="1044"/>
      <c r="H2" s="1044"/>
      <c r="I2" s="44"/>
      <c r="J2" s="2122" t="s">
        <v>1843</v>
      </c>
      <c r="K2" s="1595"/>
      <c r="L2" s="1595"/>
      <c r="M2" s="1595"/>
      <c r="N2" s="1595"/>
      <c r="O2" s="1595"/>
      <c r="P2" s="1677" t="s">
        <v>953</v>
      </c>
      <c r="Q2" s="1595"/>
      <c r="R2" s="1595"/>
      <c r="S2" s="1595"/>
      <c r="T2" s="1595"/>
      <c r="U2" s="1595"/>
      <c r="V2" s="1595"/>
    </row>
    <row r="3" spans="2:24" s="1045" customFormat="1" ht="20.100000000000001" customHeight="1">
      <c r="B3" s="991"/>
      <c r="C3" s="991"/>
      <c r="D3" s="1019" t="str">
        <f>dms_SheetHeading3</f>
        <v>REPORTING STATEMENT: 2024-25</v>
      </c>
      <c r="E3" s="1043"/>
      <c r="F3" s="1047"/>
      <c r="G3" s="1047"/>
      <c r="H3" s="1047"/>
      <c r="I3" s="44"/>
      <c r="J3" s="2123" t="s">
        <v>1844</v>
      </c>
      <c r="K3" s="1596"/>
      <c r="L3" s="1596"/>
      <c r="M3" s="1596"/>
      <c r="N3" s="1596"/>
      <c r="O3" s="1596"/>
      <c r="P3" s="1678" t="s">
        <v>954</v>
      </c>
      <c r="Q3" s="1596"/>
      <c r="R3" s="1596"/>
      <c r="S3" s="1596"/>
      <c r="T3" s="1596"/>
      <c r="U3" s="1596"/>
      <c r="V3" s="1596"/>
    </row>
    <row r="4" spans="2:24" s="1045" customFormat="1" ht="20.100000000000001" customHeight="1">
      <c r="B4" s="994"/>
      <c r="C4" s="994"/>
      <c r="D4" s="1020" t="s">
        <v>2200</v>
      </c>
      <c r="E4" s="994"/>
      <c r="F4" s="994"/>
      <c r="G4" s="994"/>
      <c r="H4" s="994"/>
      <c r="I4" s="44"/>
      <c r="J4" s="2125" t="s">
        <v>1846</v>
      </c>
      <c r="K4" s="2187"/>
      <c r="L4" s="2188"/>
      <c r="M4" s="1840"/>
      <c r="N4" s="1840"/>
      <c r="O4" s="1840"/>
      <c r="P4" s="1839" t="s">
        <v>1845</v>
      </c>
      <c r="Q4" s="1840"/>
      <c r="R4" s="1840"/>
      <c r="S4" s="1840"/>
      <c r="T4" s="1840"/>
      <c r="U4" s="1840"/>
      <c r="V4" s="1840"/>
    </row>
    <row r="5" spans="2:24" ht="13.5" customHeight="1">
      <c r="B5" s="1118"/>
      <c r="C5" s="44"/>
      <c r="D5" s="636"/>
      <c r="E5" s="44"/>
      <c r="F5" s="636"/>
      <c r="G5" s="636"/>
      <c r="H5" s="636"/>
      <c r="I5" s="44"/>
      <c r="J5" s="44"/>
      <c r="K5" s="44"/>
      <c r="L5" s="44"/>
      <c r="M5" s="44"/>
      <c r="N5" s="44"/>
    </row>
    <row r="6" spans="2:24" s="1119" customFormat="1" ht="18.75">
      <c r="B6" s="988" t="s">
        <v>2114</v>
      </c>
      <c r="C6" s="626"/>
      <c r="D6" s="626"/>
      <c r="E6" s="626"/>
      <c r="F6" s="626"/>
      <c r="G6" s="626"/>
      <c r="H6" s="626"/>
      <c r="I6" s="44"/>
      <c r="J6" s="44"/>
      <c r="K6" s="44"/>
      <c r="L6" s="44"/>
      <c r="M6" s="44"/>
      <c r="N6" s="44"/>
    </row>
    <row r="7" spans="2:24" s="46" customFormat="1" ht="15.75">
      <c r="B7" s="1048" t="s">
        <v>1897</v>
      </c>
      <c r="C7" s="1049"/>
      <c r="D7" s="1049"/>
      <c r="E7" s="1049"/>
      <c r="F7" s="1049"/>
      <c r="G7" s="1049"/>
      <c r="H7" s="1049"/>
      <c r="J7" s="44"/>
      <c r="K7" s="44"/>
      <c r="L7" s="44"/>
      <c r="M7" s="44"/>
      <c r="N7" s="44"/>
    </row>
    <row r="8" spans="2:24" s="1050" customFormat="1" ht="15.75">
      <c r="B8" s="637" t="s">
        <v>2115</v>
      </c>
      <c r="C8" s="627"/>
      <c r="D8" s="627"/>
      <c r="E8" s="627"/>
      <c r="F8" s="627"/>
      <c r="G8" s="627"/>
      <c r="H8" s="627"/>
      <c r="I8" s="642"/>
      <c r="J8" s="44"/>
      <c r="K8" s="44"/>
      <c r="L8" s="44"/>
      <c r="M8" s="44"/>
      <c r="N8" s="44"/>
    </row>
    <row r="9" spans="2:24" s="1050" customFormat="1" ht="15.75">
      <c r="B9" s="1048" t="s">
        <v>1898</v>
      </c>
      <c r="C9" s="1049"/>
      <c r="D9" s="1049"/>
      <c r="E9" s="1049"/>
      <c r="F9" s="1049"/>
      <c r="G9" s="1049"/>
      <c r="H9" s="1049"/>
      <c r="I9" s="642"/>
      <c r="J9" s="44"/>
      <c r="K9" s="44"/>
      <c r="L9" s="44"/>
      <c r="M9" s="44"/>
      <c r="N9" s="44"/>
    </row>
    <row r="10" spans="2:24" s="642" customFormat="1" ht="13.5" customHeight="1">
      <c r="J10" s="44"/>
      <c r="K10" s="44"/>
      <c r="L10" s="44"/>
      <c r="M10" s="44"/>
      <c r="N10" s="44"/>
    </row>
    <row r="11" spans="2:24" s="1050" customFormat="1" ht="18.75">
      <c r="B11" s="44"/>
      <c r="C11" s="44"/>
      <c r="D11" s="974" t="s">
        <v>65</v>
      </c>
      <c r="E11" s="47"/>
      <c r="F11" s="47"/>
      <c r="G11" s="47"/>
      <c r="H11" s="47"/>
      <c r="I11" s="44"/>
      <c r="J11" s="44"/>
      <c r="K11" s="44"/>
      <c r="L11" s="44"/>
      <c r="M11" s="44"/>
      <c r="N11" s="44"/>
    </row>
    <row r="12" spans="2:24" ht="15.75">
      <c r="B12" s="642"/>
      <c r="C12" s="642"/>
      <c r="D12" s="1125"/>
      <c r="E12" s="642"/>
      <c r="F12" s="642"/>
      <c r="G12" s="642"/>
      <c r="H12" s="642"/>
      <c r="I12" s="642"/>
    </row>
    <row r="13" spans="2:24" s="1050" customFormat="1" ht="45" customHeight="1">
      <c r="B13" s="48"/>
      <c r="C13" s="48"/>
      <c r="D13" s="1045"/>
      <c r="E13" s="985"/>
      <c r="F13" s="1155" t="s">
        <v>2207</v>
      </c>
      <c r="G13" s="2406" t="s">
        <v>2112</v>
      </c>
      <c r="H13" s="2407" t="s">
        <v>2113</v>
      </c>
      <c r="I13" s="44"/>
      <c r="J13" s="2410"/>
      <c r="K13" s="2411"/>
      <c r="L13" s="2412"/>
      <c r="M13" s="2043" t="s">
        <v>2599</v>
      </c>
      <c r="N13" s="2044" t="s">
        <v>2600</v>
      </c>
      <c r="O13" s="2066" t="s">
        <v>2601</v>
      </c>
      <c r="P13" s="2045" t="s">
        <v>2629</v>
      </c>
      <c r="Q13" s="2043" t="s">
        <v>2599</v>
      </c>
      <c r="R13" s="2044" t="s">
        <v>2600</v>
      </c>
      <c r="S13" s="2045" t="s">
        <v>2601</v>
      </c>
      <c r="T13" s="2172" t="s">
        <v>2629</v>
      </c>
      <c r="U13" s="2043" t="s">
        <v>2599</v>
      </c>
      <c r="V13" s="2044" t="s">
        <v>2600</v>
      </c>
      <c r="W13" s="2045" t="s">
        <v>2601</v>
      </c>
      <c r="X13" s="2172" t="s">
        <v>2629</v>
      </c>
    </row>
    <row r="14" spans="2:24" s="1045" customFormat="1" ht="15" customHeight="1">
      <c r="B14" s="44"/>
      <c r="C14" s="44"/>
      <c r="D14" s="636"/>
      <c r="E14" s="636"/>
      <c r="F14" s="1051" t="s">
        <v>2111</v>
      </c>
      <c r="G14" s="2406"/>
      <c r="H14" s="2407"/>
      <c r="I14" s="44"/>
      <c r="J14" s="2388" t="s">
        <v>2622</v>
      </c>
      <c r="K14" s="2389"/>
      <c r="L14" s="2390"/>
      <c r="M14" s="2388" t="s">
        <v>2111</v>
      </c>
      <c r="N14" s="2389"/>
      <c r="O14" s="2389"/>
      <c r="P14" s="2390"/>
      <c r="Q14" s="2388" t="s">
        <v>2602</v>
      </c>
      <c r="R14" s="2389"/>
      <c r="S14" s="2389"/>
      <c r="T14" s="2390"/>
      <c r="U14" s="2388" t="s">
        <v>2204</v>
      </c>
      <c r="V14" s="2389"/>
      <c r="W14" s="2389"/>
      <c r="X14" s="2390"/>
    </row>
    <row r="15" spans="2:24" s="1045" customFormat="1">
      <c r="B15" s="44"/>
      <c r="C15" s="44"/>
      <c r="D15" s="1130" t="s">
        <v>1857</v>
      </c>
      <c r="E15" s="973" t="s">
        <v>2089</v>
      </c>
      <c r="F15" s="1052" t="s">
        <v>285</v>
      </c>
      <c r="G15" s="1052" t="s">
        <v>1772</v>
      </c>
      <c r="H15" s="1052" t="s">
        <v>1772</v>
      </c>
      <c r="I15" s="44"/>
      <c r="J15" s="2391"/>
      <c r="K15" s="2392"/>
      <c r="L15" s="2393"/>
      <c r="M15" s="2391"/>
      <c r="N15" s="2392"/>
      <c r="O15" s="2392"/>
      <c r="P15" s="2393"/>
      <c r="Q15" s="2391"/>
      <c r="R15" s="2392"/>
      <c r="S15" s="2392"/>
      <c r="T15" s="2393"/>
      <c r="U15" s="2391"/>
      <c r="V15" s="2392"/>
      <c r="W15" s="2392"/>
      <c r="X15" s="2393"/>
    </row>
    <row r="16" spans="2:24" outlineLevel="1">
      <c r="D16" s="1138" t="s">
        <v>66</v>
      </c>
      <c r="E16" s="1134"/>
      <c r="F16" s="1143"/>
      <c r="G16" s="1143"/>
      <c r="H16" s="1144"/>
      <c r="I16" s="44"/>
      <c r="J16" s="2199"/>
      <c r="K16" s="1962"/>
      <c r="L16" s="1986"/>
      <c r="M16" s="2024" t="str">
        <f t="shared" ref="M16:M30" si="0">IF(ISNONTEXT(F16)=TRUE,"","X")</f>
        <v/>
      </c>
      <c r="N16" s="2025" t="str">
        <f t="shared" ref="N16:N30" si="1">IF(F16&gt;=0=TRUE,"","X")</f>
        <v/>
      </c>
      <c r="O16" s="2025" t="str">
        <f t="shared" ref="O16:O30" si="2">IF(F16&lt;&gt;""=TRUE,"","X")</f>
        <v>X</v>
      </c>
      <c r="P16" s="2173"/>
      <c r="Q16" s="2024" t="str">
        <f t="shared" ref="Q16:Q30" si="3">IF(ISNONTEXT(G16)=TRUE,"","X")</f>
        <v/>
      </c>
      <c r="R16" s="2025" t="str">
        <f t="shared" ref="R16:R30" si="4">IF(G16&gt;=0=TRUE,"","X")</f>
        <v/>
      </c>
      <c r="S16" s="2025" t="str">
        <f t="shared" ref="S16:S30" si="5">IF(G16&lt;&gt;""=TRUE,"","X")</f>
        <v>X</v>
      </c>
      <c r="T16" s="2173"/>
      <c r="U16" s="2024" t="str">
        <f t="shared" ref="U16:U30" si="6">IF(ISNONTEXT(H16)=TRUE,"","X")</f>
        <v/>
      </c>
      <c r="V16" s="2025" t="str">
        <f t="shared" ref="V16:V30" si="7">IF(H16&gt;=0=TRUE,"","X")</f>
        <v/>
      </c>
      <c r="W16" s="2025" t="str">
        <f t="shared" ref="W16:W30" si="8">IF(H16&lt;&gt;""=TRUE,"","X")</f>
        <v>X</v>
      </c>
      <c r="X16" s="2173"/>
    </row>
    <row r="17" spans="2:24" outlineLevel="1">
      <c r="D17" s="1139" t="s">
        <v>67</v>
      </c>
      <c r="E17" s="1132"/>
      <c r="F17" s="1003"/>
      <c r="G17" s="1003"/>
      <c r="H17" s="1007"/>
      <c r="I17" s="44"/>
      <c r="J17" s="2199"/>
      <c r="K17" s="1962"/>
      <c r="L17" s="1986"/>
      <c r="M17" s="1902" t="str">
        <f t="shared" si="0"/>
        <v/>
      </c>
      <c r="N17" s="1895" t="str">
        <f t="shared" si="1"/>
        <v/>
      </c>
      <c r="O17" s="1895" t="str">
        <f t="shared" si="2"/>
        <v>X</v>
      </c>
      <c r="P17" s="1898"/>
      <c r="Q17" s="1902" t="str">
        <f t="shared" si="3"/>
        <v/>
      </c>
      <c r="R17" s="1895" t="str">
        <f t="shared" si="4"/>
        <v/>
      </c>
      <c r="S17" s="1895" t="str">
        <f t="shared" si="5"/>
        <v>X</v>
      </c>
      <c r="T17" s="1898"/>
      <c r="U17" s="1902" t="str">
        <f t="shared" si="6"/>
        <v/>
      </c>
      <c r="V17" s="1895" t="str">
        <f t="shared" si="7"/>
        <v/>
      </c>
      <c r="W17" s="1895" t="str">
        <f t="shared" si="8"/>
        <v>X</v>
      </c>
      <c r="X17" s="1898"/>
    </row>
    <row r="18" spans="2:24" outlineLevel="1">
      <c r="D18" s="1139" t="s">
        <v>68</v>
      </c>
      <c r="E18" s="1132"/>
      <c r="F18" s="1003"/>
      <c r="G18" s="1003"/>
      <c r="H18" s="1007"/>
      <c r="I18" s="44"/>
      <c r="J18" s="2199"/>
      <c r="K18" s="1962"/>
      <c r="L18" s="1986"/>
      <c r="M18" s="1902" t="str">
        <f t="shared" si="0"/>
        <v/>
      </c>
      <c r="N18" s="1895" t="str">
        <f t="shared" si="1"/>
        <v/>
      </c>
      <c r="O18" s="1895" t="str">
        <f t="shared" si="2"/>
        <v>X</v>
      </c>
      <c r="P18" s="1898"/>
      <c r="Q18" s="1902" t="str">
        <f t="shared" si="3"/>
        <v/>
      </c>
      <c r="R18" s="1895" t="str">
        <f t="shared" si="4"/>
        <v/>
      </c>
      <c r="S18" s="1895" t="str">
        <f t="shared" si="5"/>
        <v>X</v>
      </c>
      <c r="T18" s="1898"/>
      <c r="U18" s="1902" t="str">
        <f t="shared" si="6"/>
        <v/>
      </c>
      <c r="V18" s="1895" t="str">
        <f t="shared" si="7"/>
        <v/>
      </c>
      <c r="W18" s="1895" t="str">
        <f t="shared" si="8"/>
        <v>X</v>
      </c>
      <c r="X18" s="1898"/>
    </row>
    <row r="19" spans="2:24" outlineLevel="1">
      <c r="D19" s="1139" t="s">
        <v>69</v>
      </c>
      <c r="E19" s="1132"/>
      <c r="F19" s="1003"/>
      <c r="G19" s="1003"/>
      <c r="H19" s="1007"/>
      <c r="I19" s="44"/>
      <c r="J19" s="2199"/>
      <c r="K19" s="1962"/>
      <c r="L19" s="1986"/>
      <c r="M19" s="1902" t="str">
        <f t="shared" si="0"/>
        <v/>
      </c>
      <c r="N19" s="1895" t="str">
        <f t="shared" si="1"/>
        <v/>
      </c>
      <c r="O19" s="1895" t="str">
        <f t="shared" si="2"/>
        <v>X</v>
      </c>
      <c r="P19" s="1898"/>
      <c r="Q19" s="1902" t="str">
        <f t="shared" si="3"/>
        <v/>
      </c>
      <c r="R19" s="1895" t="str">
        <f t="shared" si="4"/>
        <v/>
      </c>
      <c r="S19" s="1895" t="str">
        <f t="shared" si="5"/>
        <v>X</v>
      </c>
      <c r="T19" s="1898"/>
      <c r="U19" s="1902" t="str">
        <f t="shared" si="6"/>
        <v/>
      </c>
      <c r="V19" s="1895" t="str">
        <f t="shared" si="7"/>
        <v/>
      </c>
      <c r="W19" s="1895" t="str">
        <f t="shared" si="8"/>
        <v>X</v>
      </c>
      <c r="X19" s="1898"/>
    </row>
    <row r="20" spans="2:24" outlineLevel="1">
      <c r="D20" s="1139" t="s">
        <v>70</v>
      </c>
      <c r="E20" s="1132"/>
      <c r="F20" s="1003"/>
      <c r="G20" s="1003"/>
      <c r="H20" s="1007"/>
      <c r="I20" s="44"/>
      <c r="J20" s="2199"/>
      <c r="K20" s="1962"/>
      <c r="L20" s="1986"/>
      <c r="M20" s="1902" t="str">
        <f t="shared" si="0"/>
        <v/>
      </c>
      <c r="N20" s="1895" t="str">
        <f t="shared" si="1"/>
        <v/>
      </c>
      <c r="O20" s="1895" t="str">
        <f t="shared" si="2"/>
        <v>X</v>
      </c>
      <c r="P20" s="1898"/>
      <c r="Q20" s="1902" t="str">
        <f t="shared" si="3"/>
        <v/>
      </c>
      <c r="R20" s="1895" t="str">
        <f t="shared" si="4"/>
        <v/>
      </c>
      <c r="S20" s="1895" t="str">
        <f t="shared" si="5"/>
        <v>X</v>
      </c>
      <c r="T20" s="1898"/>
      <c r="U20" s="1902" t="str">
        <f t="shared" si="6"/>
        <v/>
      </c>
      <c r="V20" s="1895" t="str">
        <f t="shared" si="7"/>
        <v/>
      </c>
      <c r="W20" s="1895" t="str">
        <f t="shared" si="8"/>
        <v>X</v>
      </c>
      <c r="X20" s="1898"/>
    </row>
    <row r="21" spans="2:24" outlineLevel="1">
      <c r="D21" s="1139" t="s">
        <v>71</v>
      </c>
      <c r="E21" s="1132"/>
      <c r="F21" s="1003"/>
      <c r="G21" s="1003"/>
      <c r="H21" s="1007"/>
      <c r="I21" s="44"/>
      <c r="J21" s="1934"/>
      <c r="K21" s="1056"/>
      <c r="L21" s="1935"/>
      <c r="M21" s="1902" t="str">
        <f t="shared" si="0"/>
        <v/>
      </c>
      <c r="N21" s="1895" t="str">
        <f t="shared" si="1"/>
        <v/>
      </c>
      <c r="O21" s="1895" t="str">
        <f t="shared" si="2"/>
        <v>X</v>
      </c>
      <c r="P21" s="1898"/>
      <c r="Q21" s="1902" t="str">
        <f t="shared" si="3"/>
        <v/>
      </c>
      <c r="R21" s="1895" t="str">
        <f t="shared" si="4"/>
        <v/>
      </c>
      <c r="S21" s="1895" t="str">
        <f t="shared" si="5"/>
        <v>X</v>
      </c>
      <c r="T21" s="1898"/>
      <c r="U21" s="1902" t="str">
        <f t="shared" si="6"/>
        <v/>
      </c>
      <c r="V21" s="1895" t="str">
        <f t="shared" si="7"/>
        <v/>
      </c>
      <c r="W21" s="1895" t="str">
        <f t="shared" si="8"/>
        <v>X</v>
      </c>
      <c r="X21" s="1898"/>
    </row>
    <row r="22" spans="2:24" outlineLevel="1">
      <c r="D22" s="1139" t="s">
        <v>72</v>
      </c>
      <c r="E22" s="1132"/>
      <c r="F22" s="1003"/>
      <c r="G22" s="1003"/>
      <c r="H22" s="1007"/>
      <c r="I22" s="44"/>
      <c r="J22" s="1934"/>
      <c r="K22" s="1056"/>
      <c r="L22" s="1935"/>
      <c r="M22" s="1902" t="str">
        <f t="shared" si="0"/>
        <v/>
      </c>
      <c r="N22" s="1895" t="str">
        <f t="shared" si="1"/>
        <v/>
      </c>
      <c r="O22" s="1895" t="str">
        <f t="shared" si="2"/>
        <v>X</v>
      </c>
      <c r="P22" s="1898"/>
      <c r="Q22" s="1902" t="str">
        <f t="shared" si="3"/>
        <v/>
      </c>
      <c r="R22" s="1895" t="str">
        <f t="shared" si="4"/>
        <v/>
      </c>
      <c r="S22" s="1895" t="str">
        <f t="shared" si="5"/>
        <v>X</v>
      </c>
      <c r="T22" s="1898"/>
      <c r="U22" s="1902" t="str">
        <f t="shared" si="6"/>
        <v/>
      </c>
      <c r="V22" s="1895" t="str">
        <f t="shared" si="7"/>
        <v/>
      </c>
      <c r="W22" s="1895" t="str">
        <f t="shared" si="8"/>
        <v>X</v>
      </c>
      <c r="X22" s="1898"/>
    </row>
    <row r="23" spans="2:24" outlineLevel="1">
      <c r="D23" s="1139" t="s">
        <v>73</v>
      </c>
      <c r="E23" s="1132"/>
      <c r="F23" s="1003"/>
      <c r="G23" s="1003"/>
      <c r="H23" s="1007"/>
      <c r="I23" s="44"/>
      <c r="J23" s="1934"/>
      <c r="K23" s="1056"/>
      <c r="L23" s="1935"/>
      <c r="M23" s="1902" t="str">
        <f t="shared" si="0"/>
        <v/>
      </c>
      <c r="N23" s="1895" t="str">
        <f t="shared" si="1"/>
        <v/>
      </c>
      <c r="O23" s="1895" t="str">
        <f t="shared" si="2"/>
        <v>X</v>
      </c>
      <c r="P23" s="1898"/>
      <c r="Q23" s="1902" t="str">
        <f t="shared" si="3"/>
        <v/>
      </c>
      <c r="R23" s="1895" t="str">
        <f t="shared" si="4"/>
        <v/>
      </c>
      <c r="S23" s="1895" t="str">
        <f t="shared" si="5"/>
        <v>X</v>
      </c>
      <c r="T23" s="1898"/>
      <c r="U23" s="1902" t="str">
        <f t="shared" si="6"/>
        <v/>
      </c>
      <c r="V23" s="1895" t="str">
        <f t="shared" si="7"/>
        <v/>
      </c>
      <c r="W23" s="1895" t="str">
        <f t="shared" si="8"/>
        <v>X</v>
      </c>
      <c r="X23" s="1898"/>
    </row>
    <row r="24" spans="2:24" outlineLevel="1">
      <c r="D24" s="1139" t="s">
        <v>74</v>
      </c>
      <c r="E24" s="1132"/>
      <c r="F24" s="1003"/>
      <c r="G24" s="1003"/>
      <c r="H24" s="1007"/>
      <c r="I24" s="44"/>
      <c r="J24" s="1934"/>
      <c r="K24" s="1056"/>
      <c r="L24" s="1935"/>
      <c r="M24" s="1902" t="str">
        <f t="shared" si="0"/>
        <v/>
      </c>
      <c r="N24" s="1895" t="str">
        <f t="shared" si="1"/>
        <v/>
      </c>
      <c r="O24" s="1895" t="str">
        <f t="shared" si="2"/>
        <v>X</v>
      </c>
      <c r="P24" s="1898"/>
      <c r="Q24" s="1902" t="str">
        <f t="shared" si="3"/>
        <v/>
      </c>
      <c r="R24" s="1895" t="str">
        <f t="shared" si="4"/>
        <v/>
      </c>
      <c r="S24" s="1895" t="str">
        <f t="shared" si="5"/>
        <v>X</v>
      </c>
      <c r="T24" s="1898"/>
      <c r="U24" s="1902" t="str">
        <f t="shared" si="6"/>
        <v/>
      </c>
      <c r="V24" s="1895" t="str">
        <f t="shared" si="7"/>
        <v/>
      </c>
      <c r="W24" s="1895" t="str">
        <f t="shared" si="8"/>
        <v>X</v>
      </c>
      <c r="X24" s="1898"/>
    </row>
    <row r="25" spans="2:24" outlineLevel="1">
      <c r="D25" s="1139" t="s">
        <v>75</v>
      </c>
      <c r="E25" s="1132"/>
      <c r="F25" s="1003"/>
      <c r="G25" s="1003"/>
      <c r="H25" s="1007"/>
      <c r="I25" s="44"/>
      <c r="J25" s="1934"/>
      <c r="K25" s="1056"/>
      <c r="L25" s="1935"/>
      <c r="M25" s="1902" t="str">
        <f t="shared" si="0"/>
        <v/>
      </c>
      <c r="N25" s="1895" t="str">
        <f t="shared" si="1"/>
        <v/>
      </c>
      <c r="O25" s="1895" t="str">
        <f t="shared" si="2"/>
        <v>X</v>
      </c>
      <c r="P25" s="1898"/>
      <c r="Q25" s="1902" t="str">
        <f t="shared" si="3"/>
        <v/>
      </c>
      <c r="R25" s="1895" t="str">
        <f t="shared" si="4"/>
        <v/>
      </c>
      <c r="S25" s="1895" t="str">
        <f t="shared" si="5"/>
        <v>X</v>
      </c>
      <c r="T25" s="1898"/>
      <c r="U25" s="1902" t="str">
        <f t="shared" si="6"/>
        <v/>
      </c>
      <c r="V25" s="1895" t="str">
        <f t="shared" si="7"/>
        <v/>
      </c>
      <c r="W25" s="1895" t="str">
        <f t="shared" si="8"/>
        <v>X</v>
      </c>
      <c r="X25" s="1898"/>
    </row>
    <row r="26" spans="2:24" outlineLevel="1">
      <c r="D26" s="1139" t="s">
        <v>76</v>
      </c>
      <c r="E26" s="1132"/>
      <c r="F26" s="1003"/>
      <c r="G26" s="1003"/>
      <c r="H26" s="1007"/>
      <c r="I26" s="44"/>
      <c r="J26" s="1934"/>
      <c r="K26" s="1056"/>
      <c r="L26" s="1935"/>
      <c r="M26" s="1902" t="str">
        <f t="shared" si="0"/>
        <v/>
      </c>
      <c r="N26" s="1895" t="str">
        <f t="shared" si="1"/>
        <v/>
      </c>
      <c r="O26" s="1895" t="str">
        <f t="shared" si="2"/>
        <v>X</v>
      </c>
      <c r="P26" s="1898"/>
      <c r="Q26" s="1902" t="str">
        <f t="shared" si="3"/>
        <v/>
      </c>
      <c r="R26" s="1895" t="str">
        <f t="shared" si="4"/>
        <v/>
      </c>
      <c r="S26" s="1895" t="str">
        <f t="shared" si="5"/>
        <v>X</v>
      </c>
      <c r="T26" s="1898"/>
      <c r="U26" s="1902" t="str">
        <f t="shared" si="6"/>
        <v/>
      </c>
      <c r="V26" s="1895" t="str">
        <f t="shared" si="7"/>
        <v/>
      </c>
      <c r="W26" s="1895" t="str">
        <f t="shared" si="8"/>
        <v>X</v>
      </c>
      <c r="X26" s="1898"/>
    </row>
    <row r="27" spans="2:24" outlineLevel="1">
      <c r="D27" s="1139" t="s">
        <v>77</v>
      </c>
      <c r="E27" s="1132"/>
      <c r="F27" s="1003"/>
      <c r="G27" s="1003"/>
      <c r="H27" s="1007"/>
      <c r="I27" s="44"/>
      <c r="J27" s="1934"/>
      <c r="K27" s="1056"/>
      <c r="L27" s="1935"/>
      <c r="M27" s="1902" t="str">
        <f t="shared" si="0"/>
        <v/>
      </c>
      <c r="N27" s="1895" t="str">
        <f t="shared" si="1"/>
        <v/>
      </c>
      <c r="O27" s="1895" t="str">
        <f t="shared" si="2"/>
        <v>X</v>
      </c>
      <c r="P27" s="1898"/>
      <c r="Q27" s="1902" t="str">
        <f t="shared" si="3"/>
        <v/>
      </c>
      <c r="R27" s="1895" t="str">
        <f t="shared" si="4"/>
        <v/>
      </c>
      <c r="S27" s="1895" t="str">
        <f t="shared" si="5"/>
        <v>X</v>
      </c>
      <c r="T27" s="1898"/>
      <c r="U27" s="1902" t="str">
        <f t="shared" si="6"/>
        <v/>
      </c>
      <c r="V27" s="1895" t="str">
        <f t="shared" si="7"/>
        <v/>
      </c>
      <c r="W27" s="1895" t="str">
        <f t="shared" si="8"/>
        <v>X</v>
      </c>
      <c r="X27" s="1898"/>
    </row>
    <row r="28" spans="2:24" outlineLevel="1">
      <c r="D28" s="1139" t="s">
        <v>78</v>
      </c>
      <c r="E28" s="1132"/>
      <c r="F28" s="1003"/>
      <c r="G28" s="1003"/>
      <c r="H28" s="1007"/>
      <c r="I28" s="44"/>
      <c r="J28" s="1934"/>
      <c r="K28" s="1056"/>
      <c r="L28" s="1935"/>
      <c r="M28" s="1902" t="str">
        <f t="shared" si="0"/>
        <v/>
      </c>
      <c r="N28" s="1895" t="str">
        <f t="shared" si="1"/>
        <v/>
      </c>
      <c r="O28" s="1895" t="str">
        <f t="shared" si="2"/>
        <v>X</v>
      </c>
      <c r="P28" s="1898"/>
      <c r="Q28" s="1902" t="str">
        <f t="shared" si="3"/>
        <v/>
      </c>
      <c r="R28" s="1895" t="str">
        <f t="shared" si="4"/>
        <v/>
      </c>
      <c r="S28" s="1895" t="str">
        <f t="shared" si="5"/>
        <v>X</v>
      </c>
      <c r="T28" s="1898"/>
      <c r="U28" s="1902" t="str">
        <f t="shared" si="6"/>
        <v/>
      </c>
      <c r="V28" s="1895" t="str">
        <f t="shared" si="7"/>
        <v/>
      </c>
      <c r="W28" s="1895" t="str">
        <f t="shared" si="8"/>
        <v>X</v>
      </c>
      <c r="X28" s="1898"/>
    </row>
    <row r="29" spans="2:24" outlineLevel="1">
      <c r="D29" s="1139" t="s">
        <v>79</v>
      </c>
      <c r="E29" s="1132"/>
      <c r="F29" s="1003"/>
      <c r="G29" s="1003"/>
      <c r="H29" s="1007"/>
      <c r="I29" s="44"/>
      <c r="J29" s="1934"/>
      <c r="K29" s="1056"/>
      <c r="L29" s="1935"/>
      <c r="M29" s="1902" t="str">
        <f t="shared" si="0"/>
        <v/>
      </c>
      <c r="N29" s="1895" t="str">
        <f t="shared" si="1"/>
        <v/>
      </c>
      <c r="O29" s="1895" t="str">
        <f t="shared" si="2"/>
        <v>X</v>
      </c>
      <c r="P29" s="1898"/>
      <c r="Q29" s="1902" t="str">
        <f t="shared" si="3"/>
        <v/>
      </c>
      <c r="R29" s="1895" t="str">
        <f t="shared" si="4"/>
        <v/>
      </c>
      <c r="S29" s="1895" t="str">
        <f t="shared" si="5"/>
        <v>X</v>
      </c>
      <c r="T29" s="1898"/>
      <c r="U29" s="1902" t="str">
        <f t="shared" si="6"/>
        <v/>
      </c>
      <c r="V29" s="1895" t="str">
        <f t="shared" si="7"/>
        <v/>
      </c>
      <c r="W29" s="1895" t="str">
        <f t="shared" si="8"/>
        <v>X</v>
      </c>
      <c r="X29" s="1898"/>
    </row>
    <row r="30" spans="2:24" outlineLevel="1">
      <c r="D30" s="1140" t="s">
        <v>80</v>
      </c>
      <c r="E30" s="1137"/>
      <c r="F30" s="1011"/>
      <c r="G30" s="1011"/>
      <c r="H30" s="1012"/>
      <c r="I30" s="44"/>
      <c r="J30" s="1936"/>
      <c r="K30" s="1937"/>
      <c r="L30" s="1938"/>
      <c r="M30" s="1905" t="str">
        <f t="shared" si="0"/>
        <v/>
      </c>
      <c r="N30" s="1914" t="str">
        <f t="shared" si="1"/>
        <v/>
      </c>
      <c r="O30" s="1914" t="str">
        <f t="shared" si="2"/>
        <v>X</v>
      </c>
      <c r="P30" s="1976"/>
      <c r="Q30" s="1905" t="str">
        <f t="shared" si="3"/>
        <v/>
      </c>
      <c r="R30" s="1914" t="str">
        <f t="shared" si="4"/>
        <v/>
      </c>
      <c r="S30" s="1914" t="str">
        <f t="shared" si="5"/>
        <v>X</v>
      </c>
      <c r="T30" s="1976"/>
      <c r="U30" s="1905" t="str">
        <f t="shared" si="6"/>
        <v/>
      </c>
      <c r="V30" s="1914" t="str">
        <f t="shared" si="7"/>
        <v/>
      </c>
      <c r="W30" s="1914" t="str">
        <f t="shared" si="8"/>
        <v>X</v>
      </c>
      <c r="X30" s="1976"/>
    </row>
    <row r="31" spans="2:24" ht="15.75" customHeight="1">
      <c r="B31" s="1119"/>
      <c r="C31" s="1119"/>
      <c r="D31" s="1130" t="s">
        <v>1858</v>
      </c>
      <c r="E31" s="1128"/>
      <c r="F31" s="1129"/>
      <c r="G31" s="1129"/>
      <c r="H31" s="1129"/>
      <c r="I31" s="44"/>
      <c r="M31" s="56"/>
      <c r="N31" s="56"/>
      <c r="O31" s="56"/>
      <c r="P31" s="56"/>
      <c r="Q31" s="56"/>
      <c r="R31" s="56"/>
      <c r="S31" s="56"/>
      <c r="T31" s="56"/>
      <c r="U31" s="56"/>
      <c r="V31" s="56"/>
      <c r="W31" s="56"/>
    </row>
    <row r="32" spans="2:24" s="1119" customFormat="1" ht="18.75" outlineLevel="1">
      <c r="B32" s="46"/>
      <c r="C32" s="46"/>
      <c r="D32" s="1138" t="s">
        <v>66</v>
      </c>
      <c r="E32" s="1134"/>
      <c r="F32" s="998"/>
      <c r="G32" s="998"/>
      <c r="H32" s="1135"/>
      <c r="I32" s="44"/>
      <c r="J32" s="2194"/>
      <c r="K32" s="2195"/>
      <c r="L32" s="2195"/>
      <c r="M32" s="1932" t="str">
        <f t="shared" ref="M32:M46" si="9">IF(ISNONTEXT(F32)=TRUE,"","X")</f>
        <v/>
      </c>
      <c r="N32" s="1930" t="str">
        <f t="shared" ref="N32:N46" si="10">IF(F32&gt;=0=TRUE,"","X")</f>
        <v/>
      </c>
      <c r="O32" s="1930" t="str">
        <f t="shared" ref="O32:O46" si="11">IF(F32&lt;&gt;""=TRUE,"","X")</f>
        <v>X</v>
      </c>
      <c r="P32" s="1987"/>
      <c r="Q32" s="1932" t="str">
        <f t="shared" ref="Q32:Q46" si="12">IF(ISNONTEXT(G32)=TRUE,"","X")</f>
        <v/>
      </c>
      <c r="R32" s="1930" t="str">
        <f t="shared" ref="R32:R46" si="13">IF(G32&gt;=0=TRUE,"","X")</f>
        <v/>
      </c>
      <c r="S32" s="1930" t="str">
        <f t="shared" ref="S32:S46" si="14">IF(G32&lt;&gt;""=TRUE,"","X")</f>
        <v>X</v>
      </c>
      <c r="T32" s="1987"/>
      <c r="U32" s="1932" t="str">
        <f t="shared" ref="U32:U46" si="15">IF(ISNONTEXT(H32)=TRUE,"","X")</f>
        <v/>
      </c>
      <c r="V32" s="1930" t="str">
        <f t="shared" ref="V32:V46" si="16">IF(H32&gt;=0=TRUE,"","X")</f>
        <v/>
      </c>
      <c r="W32" s="1930" t="str">
        <f t="shared" ref="W32:W46" si="17">IF(H32&lt;&gt;""=TRUE,"","X")</f>
        <v>X</v>
      </c>
      <c r="X32" s="1987"/>
    </row>
    <row r="33" spans="2:24" outlineLevel="1">
      <c r="D33" s="1139" t="s">
        <v>67</v>
      </c>
      <c r="E33" s="1132"/>
      <c r="F33" s="1003"/>
      <c r="G33" s="1003"/>
      <c r="H33" s="1007"/>
      <c r="I33" s="44"/>
      <c r="J33" s="2196"/>
      <c r="K33" s="2192"/>
      <c r="L33" s="2192"/>
      <c r="M33" s="1902" t="str">
        <f t="shared" si="9"/>
        <v/>
      </c>
      <c r="N33" s="1895" t="str">
        <f t="shared" si="10"/>
        <v/>
      </c>
      <c r="O33" s="1895" t="str">
        <f t="shared" si="11"/>
        <v>X</v>
      </c>
      <c r="P33" s="1898"/>
      <c r="Q33" s="1902" t="str">
        <f t="shared" si="12"/>
        <v/>
      </c>
      <c r="R33" s="1895" t="str">
        <f t="shared" si="13"/>
        <v/>
      </c>
      <c r="S33" s="1895" t="str">
        <f t="shared" si="14"/>
        <v>X</v>
      </c>
      <c r="T33" s="1898"/>
      <c r="U33" s="1902" t="str">
        <f t="shared" si="15"/>
        <v/>
      </c>
      <c r="V33" s="1895" t="str">
        <f t="shared" si="16"/>
        <v/>
      </c>
      <c r="W33" s="1895" t="str">
        <f t="shared" si="17"/>
        <v>X</v>
      </c>
      <c r="X33" s="1898"/>
    </row>
    <row r="34" spans="2:24" outlineLevel="1">
      <c r="D34" s="1139" t="s">
        <v>68</v>
      </c>
      <c r="E34" s="1132"/>
      <c r="F34" s="1003"/>
      <c r="G34" s="1003"/>
      <c r="H34" s="1007"/>
      <c r="I34" s="44"/>
      <c r="J34" s="2196"/>
      <c r="K34" s="2192"/>
      <c r="L34" s="2192"/>
      <c r="M34" s="1902" t="str">
        <f t="shared" si="9"/>
        <v/>
      </c>
      <c r="N34" s="1895" t="str">
        <f t="shared" si="10"/>
        <v/>
      </c>
      <c r="O34" s="1895" t="str">
        <f t="shared" si="11"/>
        <v>X</v>
      </c>
      <c r="P34" s="1898"/>
      <c r="Q34" s="1902" t="str">
        <f t="shared" si="12"/>
        <v/>
      </c>
      <c r="R34" s="1895" t="str">
        <f t="shared" si="13"/>
        <v/>
      </c>
      <c r="S34" s="1895" t="str">
        <f t="shared" si="14"/>
        <v>X</v>
      </c>
      <c r="T34" s="1898"/>
      <c r="U34" s="1902" t="str">
        <f t="shared" si="15"/>
        <v/>
      </c>
      <c r="V34" s="1895" t="str">
        <f t="shared" si="16"/>
        <v/>
      </c>
      <c r="W34" s="1895" t="str">
        <f t="shared" si="17"/>
        <v>X</v>
      </c>
      <c r="X34" s="1898"/>
    </row>
    <row r="35" spans="2:24" outlineLevel="1">
      <c r="D35" s="1139" t="s">
        <v>69</v>
      </c>
      <c r="E35" s="1132"/>
      <c r="F35" s="1003"/>
      <c r="G35" s="1003"/>
      <c r="H35" s="1007"/>
      <c r="I35" s="44"/>
      <c r="J35" s="2196"/>
      <c r="K35" s="2192"/>
      <c r="L35" s="2192"/>
      <c r="M35" s="1902" t="str">
        <f t="shared" si="9"/>
        <v/>
      </c>
      <c r="N35" s="1895" t="str">
        <f t="shared" si="10"/>
        <v/>
      </c>
      <c r="O35" s="1895" t="str">
        <f t="shared" si="11"/>
        <v>X</v>
      </c>
      <c r="P35" s="1898"/>
      <c r="Q35" s="1902" t="str">
        <f t="shared" si="12"/>
        <v/>
      </c>
      <c r="R35" s="1895" t="str">
        <f t="shared" si="13"/>
        <v/>
      </c>
      <c r="S35" s="1895" t="str">
        <f t="shared" si="14"/>
        <v>X</v>
      </c>
      <c r="T35" s="1898"/>
      <c r="U35" s="1902" t="str">
        <f t="shared" si="15"/>
        <v/>
      </c>
      <c r="V35" s="1895" t="str">
        <f t="shared" si="16"/>
        <v/>
      </c>
      <c r="W35" s="1895" t="str">
        <f t="shared" si="17"/>
        <v>X</v>
      </c>
      <c r="X35" s="1898"/>
    </row>
    <row r="36" spans="2:24" outlineLevel="1">
      <c r="D36" s="1139" t="s">
        <v>70</v>
      </c>
      <c r="E36" s="1132"/>
      <c r="F36" s="1003"/>
      <c r="G36" s="1003"/>
      <c r="H36" s="1007"/>
      <c r="I36" s="44"/>
      <c r="J36" s="2196"/>
      <c r="K36" s="2192"/>
      <c r="L36" s="2192"/>
      <c r="M36" s="1902" t="str">
        <f t="shared" si="9"/>
        <v/>
      </c>
      <c r="N36" s="1895" t="str">
        <f t="shared" si="10"/>
        <v/>
      </c>
      <c r="O36" s="1895" t="str">
        <f t="shared" si="11"/>
        <v>X</v>
      </c>
      <c r="P36" s="1898"/>
      <c r="Q36" s="1902" t="str">
        <f t="shared" si="12"/>
        <v/>
      </c>
      <c r="R36" s="1895" t="str">
        <f t="shared" si="13"/>
        <v/>
      </c>
      <c r="S36" s="1895" t="str">
        <f t="shared" si="14"/>
        <v>X</v>
      </c>
      <c r="T36" s="1898"/>
      <c r="U36" s="1902" t="str">
        <f t="shared" si="15"/>
        <v/>
      </c>
      <c r="V36" s="1895" t="str">
        <f t="shared" si="16"/>
        <v/>
      </c>
      <c r="W36" s="1895" t="str">
        <f t="shared" si="17"/>
        <v>X</v>
      </c>
      <c r="X36" s="1898"/>
    </row>
    <row r="37" spans="2:24" outlineLevel="1">
      <c r="B37" s="49"/>
      <c r="C37" s="49"/>
      <c r="D37" s="1139" t="s">
        <v>71</v>
      </c>
      <c r="E37" s="1132"/>
      <c r="F37" s="1003"/>
      <c r="G37" s="1003"/>
      <c r="H37" s="1007"/>
      <c r="I37" s="44"/>
      <c r="J37" s="2196"/>
      <c r="K37" s="2192"/>
      <c r="L37" s="2192"/>
      <c r="M37" s="1902" t="str">
        <f t="shared" si="9"/>
        <v/>
      </c>
      <c r="N37" s="1895" t="str">
        <f t="shared" si="10"/>
        <v/>
      </c>
      <c r="O37" s="1895" t="str">
        <f t="shared" si="11"/>
        <v>X</v>
      </c>
      <c r="P37" s="1898"/>
      <c r="Q37" s="1902" t="str">
        <f t="shared" si="12"/>
        <v/>
      </c>
      <c r="R37" s="1895" t="str">
        <f t="shared" si="13"/>
        <v/>
      </c>
      <c r="S37" s="1895" t="str">
        <f t="shared" si="14"/>
        <v>X</v>
      </c>
      <c r="T37" s="1898"/>
      <c r="U37" s="1902" t="str">
        <f t="shared" si="15"/>
        <v/>
      </c>
      <c r="V37" s="1895" t="str">
        <f t="shared" si="16"/>
        <v/>
      </c>
      <c r="W37" s="1895" t="str">
        <f t="shared" si="17"/>
        <v>X</v>
      </c>
      <c r="X37" s="1898"/>
    </row>
    <row r="38" spans="2:24" outlineLevel="1">
      <c r="D38" s="1139" t="s">
        <v>72</v>
      </c>
      <c r="E38" s="1132"/>
      <c r="F38" s="1003"/>
      <c r="G38" s="1003"/>
      <c r="H38" s="1007"/>
      <c r="I38" s="44"/>
      <c r="J38" s="2196"/>
      <c r="K38" s="2192"/>
      <c r="L38" s="2192"/>
      <c r="M38" s="1902" t="str">
        <f t="shared" si="9"/>
        <v/>
      </c>
      <c r="N38" s="1895" t="str">
        <f t="shared" si="10"/>
        <v/>
      </c>
      <c r="O38" s="1895" t="str">
        <f t="shared" si="11"/>
        <v>X</v>
      </c>
      <c r="P38" s="1898"/>
      <c r="Q38" s="1902" t="str">
        <f t="shared" si="12"/>
        <v/>
      </c>
      <c r="R38" s="1895" t="str">
        <f t="shared" si="13"/>
        <v/>
      </c>
      <c r="S38" s="1895" t="str">
        <f t="shared" si="14"/>
        <v>X</v>
      </c>
      <c r="T38" s="1898"/>
      <c r="U38" s="1902" t="str">
        <f t="shared" si="15"/>
        <v/>
      </c>
      <c r="V38" s="1895" t="str">
        <f t="shared" si="16"/>
        <v/>
      </c>
      <c r="W38" s="1895" t="str">
        <f t="shared" si="17"/>
        <v>X</v>
      </c>
      <c r="X38" s="1898"/>
    </row>
    <row r="39" spans="2:24" outlineLevel="1">
      <c r="D39" s="1139" t="s">
        <v>73</v>
      </c>
      <c r="E39" s="1132"/>
      <c r="F39" s="1003"/>
      <c r="G39" s="1003"/>
      <c r="H39" s="1007"/>
      <c r="I39" s="44"/>
      <c r="J39" s="2196"/>
      <c r="K39" s="2192"/>
      <c r="L39" s="2192"/>
      <c r="M39" s="1902" t="str">
        <f t="shared" si="9"/>
        <v/>
      </c>
      <c r="N39" s="1895" t="str">
        <f t="shared" si="10"/>
        <v/>
      </c>
      <c r="O39" s="1895" t="str">
        <f t="shared" si="11"/>
        <v>X</v>
      </c>
      <c r="P39" s="1898"/>
      <c r="Q39" s="1902" t="str">
        <f t="shared" si="12"/>
        <v/>
      </c>
      <c r="R39" s="1895" t="str">
        <f t="shared" si="13"/>
        <v/>
      </c>
      <c r="S39" s="1895" t="str">
        <f t="shared" si="14"/>
        <v>X</v>
      </c>
      <c r="T39" s="1898"/>
      <c r="U39" s="1902" t="str">
        <f t="shared" si="15"/>
        <v/>
      </c>
      <c r="V39" s="1895" t="str">
        <f t="shared" si="16"/>
        <v/>
      </c>
      <c r="W39" s="1895" t="str">
        <f t="shared" si="17"/>
        <v>X</v>
      </c>
      <c r="X39" s="1898"/>
    </row>
    <row r="40" spans="2:24" outlineLevel="1">
      <c r="D40" s="1139" t="s">
        <v>74</v>
      </c>
      <c r="E40" s="1132"/>
      <c r="F40" s="1003"/>
      <c r="G40" s="1003"/>
      <c r="H40" s="1007"/>
      <c r="I40" s="44"/>
      <c r="J40" s="2196"/>
      <c r="K40" s="2192"/>
      <c r="L40" s="2192"/>
      <c r="M40" s="1902" t="str">
        <f t="shared" si="9"/>
        <v/>
      </c>
      <c r="N40" s="1895" t="str">
        <f t="shared" si="10"/>
        <v/>
      </c>
      <c r="O40" s="1895" t="str">
        <f t="shared" si="11"/>
        <v>X</v>
      </c>
      <c r="P40" s="1898"/>
      <c r="Q40" s="1902" t="str">
        <f t="shared" si="12"/>
        <v/>
      </c>
      <c r="R40" s="1895" t="str">
        <f t="shared" si="13"/>
        <v/>
      </c>
      <c r="S40" s="1895" t="str">
        <f t="shared" si="14"/>
        <v>X</v>
      </c>
      <c r="T40" s="1898"/>
      <c r="U40" s="1902" t="str">
        <f t="shared" si="15"/>
        <v/>
      </c>
      <c r="V40" s="1895" t="str">
        <f t="shared" si="16"/>
        <v/>
      </c>
      <c r="W40" s="1895" t="str">
        <f t="shared" si="17"/>
        <v>X</v>
      </c>
      <c r="X40" s="1898"/>
    </row>
    <row r="41" spans="2:24" outlineLevel="1">
      <c r="D41" s="1139" t="s">
        <v>75</v>
      </c>
      <c r="E41" s="1132"/>
      <c r="F41" s="1003"/>
      <c r="G41" s="1003"/>
      <c r="H41" s="1007"/>
      <c r="I41" s="44"/>
      <c r="J41" s="2196"/>
      <c r="K41" s="2192"/>
      <c r="L41" s="2192"/>
      <c r="M41" s="1902" t="str">
        <f t="shared" si="9"/>
        <v/>
      </c>
      <c r="N41" s="1895" t="str">
        <f t="shared" si="10"/>
        <v/>
      </c>
      <c r="O41" s="1895" t="str">
        <f t="shared" si="11"/>
        <v>X</v>
      </c>
      <c r="P41" s="1898"/>
      <c r="Q41" s="1902" t="str">
        <f t="shared" si="12"/>
        <v/>
      </c>
      <c r="R41" s="1895" t="str">
        <f t="shared" si="13"/>
        <v/>
      </c>
      <c r="S41" s="1895" t="str">
        <f t="shared" si="14"/>
        <v>X</v>
      </c>
      <c r="T41" s="1898"/>
      <c r="U41" s="1902" t="str">
        <f t="shared" si="15"/>
        <v/>
      </c>
      <c r="V41" s="1895" t="str">
        <f t="shared" si="16"/>
        <v/>
      </c>
      <c r="W41" s="1895" t="str">
        <f t="shared" si="17"/>
        <v>X</v>
      </c>
      <c r="X41" s="1898"/>
    </row>
    <row r="42" spans="2:24" outlineLevel="1">
      <c r="D42" s="1139" t="s">
        <v>76</v>
      </c>
      <c r="E42" s="1132"/>
      <c r="F42" s="1003"/>
      <c r="G42" s="1003"/>
      <c r="H42" s="1007"/>
      <c r="I42" s="44"/>
      <c r="J42" s="2196"/>
      <c r="K42" s="2192"/>
      <c r="L42" s="2192"/>
      <c r="M42" s="1902" t="str">
        <f t="shared" si="9"/>
        <v/>
      </c>
      <c r="N42" s="1895" t="str">
        <f t="shared" si="10"/>
        <v/>
      </c>
      <c r="O42" s="1895" t="str">
        <f t="shared" si="11"/>
        <v>X</v>
      </c>
      <c r="P42" s="1898"/>
      <c r="Q42" s="1902" t="str">
        <f t="shared" si="12"/>
        <v/>
      </c>
      <c r="R42" s="1895" t="str">
        <f t="shared" si="13"/>
        <v/>
      </c>
      <c r="S42" s="1895" t="str">
        <f t="shared" si="14"/>
        <v>X</v>
      </c>
      <c r="T42" s="1898"/>
      <c r="U42" s="1902" t="str">
        <f t="shared" si="15"/>
        <v/>
      </c>
      <c r="V42" s="1895" t="str">
        <f t="shared" si="16"/>
        <v/>
      </c>
      <c r="W42" s="1895" t="str">
        <f t="shared" si="17"/>
        <v>X</v>
      </c>
      <c r="X42" s="1898"/>
    </row>
    <row r="43" spans="2:24" outlineLevel="1">
      <c r="D43" s="1139" t="s">
        <v>77</v>
      </c>
      <c r="E43" s="1132"/>
      <c r="F43" s="1003"/>
      <c r="G43" s="1003"/>
      <c r="H43" s="1007"/>
      <c r="I43" s="44"/>
      <c r="J43" s="2196"/>
      <c r="K43" s="2192"/>
      <c r="L43" s="2192"/>
      <c r="M43" s="1902" t="str">
        <f t="shared" si="9"/>
        <v/>
      </c>
      <c r="N43" s="1895" t="str">
        <f t="shared" si="10"/>
        <v/>
      </c>
      <c r="O43" s="1895" t="str">
        <f t="shared" si="11"/>
        <v>X</v>
      </c>
      <c r="P43" s="1898"/>
      <c r="Q43" s="1902" t="str">
        <f t="shared" si="12"/>
        <v/>
      </c>
      <c r="R43" s="1895" t="str">
        <f t="shared" si="13"/>
        <v/>
      </c>
      <c r="S43" s="1895" t="str">
        <f t="shared" si="14"/>
        <v>X</v>
      </c>
      <c r="T43" s="1898"/>
      <c r="U43" s="1902" t="str">
        <f t="shared" si="15"/>
        <v/>
      </c>
      <c r="V43" s="1895" t="str">
        <f t="shared" si="16"/>
        <v/>
      </c>
      <c r="W43" s="1895" t="str">
        <f t="shared" si="17"/>
        <v>X</v>
      </c>
      <c r="X43" s="1898"/>
    </row>
    <row r="44" spans="2:24" outlineLevel="1">
      <c r="D44" s="1139" t="s">
        <v>78</v>
      </c>
      <c r="E44" s="1132"/>
      <c r="F44" s="1003"/>
      <c r="G44" s="1003"/>
      <c r="H44" s="1007"/>
      <c r="I44" s="44"/>
      <c r="J44" s="2196"/>
      <c r="K44" s="2192"/>
      <c r="L44" s="2192"/>
      <c r="M44" s="1902" t="str">
        <f t="shared" si="9"/>
        <v/>
      </c>
      <c r="N44" s="1895" t="str">
        <f t="shared" si="10"/>
        <v/>
      </c>
      <c r="O44" s="1895" t="str">
        <f t="shared" si="11"/>
        <v>X</v>
      </c>
      <c r="P44" s="1898"/>
      <c r="Q44" s="1902" t="str">
        <f t="shared" si="12"/>
        <v/>
      </c>
      <c r="R44" s="1895" t="str">
        <f t="shared" si="13"/>
        <v/>
      </c>
      <c r="S44" s="1895" t="str">
        <f t="shared" si="14"/>
        <v>X</v>
      </c>
      <c r="T44" s="1898"/>
      <c r="U44" s="1902" t="str">
        <f t="shared" si="15"/>
        <v/>
      </c>
      <c r="V44" s="1895" t="str">
        <f t="shared" si="16"/>
        <v/>
      </c>
      <c r="W44" s="1895" t="str">
        <f t="shared" si="17"/>
        <v>X</v>
      </c>
      <c r="X44" s="1898"/>
    </row>
    <row r="45" spans="2:24" outlineLevel="1">
      <c r="D45" s="1139" t="s">
        <v>79</v>
      </c>
      <c r="E45" s="1132"/>
      <c r="F45" s="1003"/>
      <c r="G45" s="1003"/>
      <c r="H45" s="1007"/>
      <c r="I45" s="44"/>
      <c r="J45" s="2196"/>
      <c r="K45" s="2192"/>
      <c r="L45" s="2192"/>
      <c r="M45" s="1902" t="str">
        <f t="shared" si="9"/>
        <v/>
      </c>
      <c r="N45" s="1895" t="str">
        <f t="shared" si="10"/>
        <v/>
      </c>
      <c r="O45" s="1895" t="str">
        <f t="shared" si="11"/>
        <v>X</v>
      </c>
      <c r="P45" s="1898"/>
      <c r="Q45" s="1902" t="str">
        <f t="shared" si="12"/>
        <v/>
      </c>
      <c r="R45" s="1895" t="str">
        <f t="shared" si="13"/>
        <v/>
      </c>
      <c r="S45" s="1895" t="str">
        <f t="shared" si="14"/>
        <v>X</v>
      </c>
      <c r="T45" s="1898"/>
      <c r="U45" s="1902" t="str">
        <f t="shared" si="15"/>
        <v/>
      </c>
      <c r="V45" s="1895" t="str">
        <f t="shared" si="16"/>
        <v/>
      </c>
      <c r="W45" s="1895" t="str">
        <f t="shared" si="17"/>
        <v>X</v>
      </c>
      <c r="X45" s="1898"/>
    </row>
    <row r="46" spans="2:24" outlineLevel="1">
      <c r="D46" s="1140" t="s">
        <v>80</v>
      </c>
      <c r="E46" s="1137"/>
      <c r="F46" s="1011"/>
      <c r="G46" s="1011"/>
      <c r="H46" s="1012"/>
      <c r="I46" s="44"/>
      <c r="J46" s="2197"/>
      <c r="K46" s="2198"/>
      <c r="L46" s="2198"/>
      <c r="M46" s="1905" t="str">
        <f t="shared" si="9"/>
        <v/>
      </c>
      <c r="N46" s="1914" t="str">
        <f t="shared" si="10"/>
        <v/>
      </c>
      <c r="O46" s="1914" t="str">
        <f t="shared" si="11"/>
        <v>X</v>
      </c>
      <c r="P46" s="1976"/>
      <c r="Q46" s="1905" t="str">
        <f t="shared" si="12"/>
        <v/>
      </c>
      <c r="R46" s="1914" t="str">
        <f t="shared" si="13"/>
        <v/>
      </c>
      <c r="S46" s="1914" t="str">
        <f t="shared" si="14"/>
        <v>X</v>
      </c>
      <c r="T46" s="1976"/>
      <c r="U46" s="1905" t="str">
        <f t="shared" si="15"/>
        <v/>
      </c>
      <c r="V46" s="1914" t="str">
        <f t="shared" si="16"/>
        <v/>
      </c>
      <c r="W46" s="1914" t="str">
        <f t="shared" si="17"/>
        <v>X</v>
      </c>
      <c r="X46" s="1976"/>
    </row>
    <row r="47" spans="2:24" ht="18.75">
      <c r="B47" s="1119"/>
      <c r="C47" s="1119"/>
      <c r="D47" s="1130" t="s">
        <v>1859</v>
      </c>
      <c r="E47" s="1128"/>
      <c r="F47" s="1129"/>
      <c r="G47" s="1129"/>
      <c r="H47" s="1129"/>
      <c r="I47" s="44"/>
      <c r="M47" s="56"/>
      <c r="N47" s="56"/>
      <c r="O47" s="56"/>
      <c r="P47" s="56"/>
      <c r="Q47" s="56"/>
      <c r="R47" s="56"/>
      <c r="S47" s="56"/>
      <c r="T47" s="56"/>
      <c r="U47" s="56"/>
      <c r="V47" s="56"/>
      <c r="W47" s="56"/>
    </row>
    <row r="48" spans="2:24" s="1119" customFormat="1" ht="18.75" outlineLevel="1">
      <c r="B48" s="46"/>
      <c r="C48" s="46"/>
      <c r="D48" s="1145" t="s">
        <v>81</v>
      </c>
      <c r="E48" s="1146"/>
      <c r="F48" s="1147"/>
      <c r="G48" s="1147"/>
      <c r="H48" s="1148"/>
      <c r="I48" s="44"/>
      <c r="J48" s="1939"/>
      <c r="K48" s="1940"/>
      <c r="L48" s="1941"/>
      <c r="M48" s="1932" t="str">
        <f t="shared" ref="M48:M61" si="18">IF(ISNONTEXT(F48)=TRUE,"","X")</f>
        <v/>
      </c>
      <c r="N48" s="1930" t="str">
        <f t="shared" ref="N48:N61" si="19">IF(F48&gt;=0=TRUE,"","X")</f>
        <v/>
      </c>
      <c r="O48" s="1930" t="str">
        <f t="shared" ref="O48:O61" si="20">IF(F48&lt;&gt;""=TRUE,"","X")</f>
        <v>X</v>
      </c>
      <c r="P48" s="1987"/>
      <c r="Q48" s="1932" t="str">
        <f t="shared" ref="Q48:Q61" si="21">IF(ISNONTEXT(G48)=TRUE,"","X")</f>
        <v/>
      </c>
      <c r="R48" s="1930" t="str">
        <f t="shared" ref="R48:R61" si="22">IF(G48&gt;=0=TRUE,"","X")</f>
        <v/>
      </c>
      <c r="S48" s="1930" t="str">
        <f t="shared" ref="S48:S61" si="23">IF(G48&lt;&gt;""=TRUE,"","X")</f>
        <v>X</v>
      </c>
      <c r="T48" s="1987"/>
      <c r="U48" s="1932" t="str">
        <f t="shared" ref="U48:U61" si="24">IF(ISNONTEXT(H48)=TRUE,"","X")</f>
        <v/>
      </c>
      <c r="V48" s="1930" t="str">
        <f t="shared" ref="V48:V61" si="25">IF(H48&gt;=0=TRUE,"","X")</f>
        <v/>
      </c>
      <c r="W48" s="1930" t="str">
        <f t="shared" ref="W48:W61" si="26">IF(H48&lt;&gt;""=TRUE,"","X")</f>
        <v>X</v>
      </c>
      <c r="X48" s="1987"/>
    </row>
    <row r="49" spans="2:24" outlineLevel="1">
      <c r="D49" s="1149" t="s">
        <v>82</v>
      </c>
      <c r="E49" s="1141"/>
      <c r="F49" s="1142"/>
      <c r="G49" s="1142"/>
      <c r="H49" s="1150"/>
      <c r="I49" s="44"/>
      <c r="J49" s="1942"/>
      <c r="K49" s="1056"/>
      <c r="L49" s="1935"/>
      <c r="M49" s="1902" t="str">
        <f t="shared" si="18"/>
        <v/>
      </c>
      <c r="N49" s="1895" t="str">
        <f t="shared" si="19"/>
        <v/>
      </c>
      <c r="O49" s="1895" t="str">
        <f t="shared" si="20"/>
        <v>X</v>
      </c>
      <c r="P49" s="1898"/>
      <c r="Q49" s="1902" t="str">
        <f t="shared" si="21"/>
        <v/>
      </c>
      <c r="R49" s="1895" t="str">
        <f t="shared" si="22"/>
        <v/>
      </c>
      <c r="S49" s="1895" t="str">
        <f t="shared" si="23"/>
        <v>X</v>
      </c>
      <c r="T49" s="1898"/>
      <c r="U49" s="1902" t="str">
        <f t="shared" si="24"/>
        <v/>
      </c>
      <c r="V49" s="1895" t="str">
        <f t="shared" si="25"/>
        <v/>
      </c>
      <c r="W49" s="1895" t="str">
        <f t="shared" si="26"/>
        <v>X</v>
      </c>
      <c r="X49" s="1898"/>
    </row>
    <row r="50" spans="2:24" outlineLevel="1">
      <c r="D50" s="1149" t="s">
        <v>83</v>
      </c>
      <c r="E50" s="1141"/>
      <c r="F50" s="1142"/>
      <c r="G50" s="1142"/>
      <c r="H50" s="1150"/>
      <c r="I50" s="44"/>
      <c r="J50" s="1942"/>
      <c r="K50" s="1056"/>
      <c r="L50" s="1935"/>
      <c r="M50" s="1902" t="str">
        <f t="shared" si="18"/>
        <v/>
      </c>
      <c r="N50" s="1895" t="str">
        <f t="shared" si="19"/>
        <v/>
      </c>
      <c r="O50" s="1895" t="str">
        <f t="shared" si="20"/>
        <v>X</v>
      </c>
      <c r="P50" s="1898"/>
      <c r="Q50" s="1902" t="str">
        <f t="shared" si="21"/>
        <v/>
      </c>
      <c r="R50" s="1895" t="str">
        <f t="shared" si="22"/>
        <v/>
      </c>
      <c r="S50" s="1895" t="str">
        <f t="shared" si="23"/>
        <v>X</v>
      </c>
      <c r="T50" s="1898"/>
      <c r="U50" s="1902" t="str">
        <f t="shared" si="24"/>
        <v/>
      </c>
      <c r="V50" s="1895" t="str">
        <f t="shared" si="25"/>
        <v/>
      </c>
      <c r="W50" s="1895" t="str">
        <f t="shared" si="26"/>
        <v>X</v>
      </c>
      <c r="X50" s="1898"/>
    </row>
    <row r="51" spans="2:24" outlineLevel="1">
      <c r="D51" s="1149" t="s">
        <v>84</v>
      </c>
      <c r="E51" s="1141"/>
      <c r="F51" s="1142"/>
      <c r="G51" s="1142"/>
      <c r="H51" s="1150"/>
      <c r="I51" s="44"/>
      <c r="J51" s="1942"/>
      <c r="K51" s="1056"/>
      <c r="L51" s="1935"/>
      <c r="M51" s="1902" t="str">
        <f t="shared" si="18"/>
        <v/>
      </c>
      <c r="N51" s="1895" t="str">
        <f t="shared" si="19"/>
        <v/>
      </c>
      <c r="O51" s="1895" t="str">
        <f t="shared" si="20"/>
        <v>X</v>
      </c>
      <c r="P51" s="1898"/>
      <c r="Q51" s="1902" t="str">
        <f t="shared" si="21"/>
        <v/>
      </c>
      <c r="R51" s="1895" t="str">
        <f t="shared" si="22"/>
        <v/>
      </c>
      <c r="S51" s="1895" t="str">
        <f t="shared" si="23"/>
        <v>X</v>
      </c>
      <c r="T51" s="1898"/>
      <c r="U51" s="1902" t="str">
        <f t="shared" si="24"/>
        <v/>
      </c>
      <c r="V51" s="1895" t="str">
        <f t="shared" si="25"/>
        <v/>
      </c>
      <c r="W51" s="1895" t="str">
        <f t="shared" si="26"/>
        <v>X</v>
      </c>
      <c r="X51" s="1898"/>
    </row>
    <row r="52" spans="2:24" outlineLevel="1">
      <c r="D52" s="1149" t="s">
        <v>85</v>
      </c>
      <c r="E52" s="1141"/>
      <c r="F52" s="1142"/>
      <c r="G52" s="1142"/>
      <c r="H52" s="1150"/>
      <c r="I52" s="44"/>
      <c r="J52" s="1942"/>
      <c r="K52" s="1056"/>
      <c r="L52" s="1935"/>
      <c r="M52" s="1902" t="str">
        <f t="shared" si="18"/>
        <v/>
      </c>
      <c r="N52" s="1895" t="str">
        <f t="shared" si="19"/>
        <v/>
      </c>
      <c r="O52" s="1895" t="str">
        <f t="shared" si="20"/>
        <v>X</v>
      </c>
      <c r="P52" s="1898"/>
      <c r="Q52" s="1902" t="str">
        <f t="shared" si="21"/>
        <v/>
      </c>
      <c r="R52" s="1895" t="str">
        <f t="shared" si="22"/>
        <v/>
      </c>
      <c r="S52" s="1895" t="str">
        <f t="shared" si="23"/>
        <v>X</v>
      </c>
      <c r="T52" s="1898"/>
      <c r="U52" s="1902" t="str">
        <f t="shared" si="24"/>
        <v/>
      </c>
      <c r="V52" s="1895" t="str">
        <f t="shared" si="25"/>
        <v/>
      </c>
      <c r="W52" s="1895" t="str">
        <f t="shared" si="26"/>
        <v>X</v>
      </c>
      <c r="X52" s="1898"/>
    </row>
    <row r="53" spans="2:24" outlineLevel="1">
      <c r="D53" s="1149" t="s">
        <v>86</v>
      </c>
      <c r="E53" s="1141"/>
      <c r="F53" s="1142"/>
      <c r="G53" s="1142"/>
      <c r="H53" s="1150"/>
      <c r="I53" s="44"/>
      <c r="J53" s="1942"/>
      <c r="K53" s="1056"/>
      <c r="L53" s="1935"/>
      <c r="M53" s="1902" t="str">
        <f t="shared" si="18"/>
        <v/>
      </c>
      <c r="N53" s="1895" t="str">
        <f t="shared" si="19"/>
        <v/>
      </c>
      <c r="O53" s="1895" t="str">
        <f t="shared" si="20"/>
        <v>X</v>
      </c>
      <c r="P53" s="1898"/>
      <c r="Q53" s="1902" t="str">
        <f t="shared" si="21"/>
        <v/>
      </c>
      <c r="R53" s="1895" t="str">
        <f t="shared" si="22"/>
        <v/>
      </c>
      <c r="S53" s="1895" t="str">
        <f t="shared" si="23"/>
        <v>X</v>
      </c>
      <c r="T53" s="1898"/>
      <c r="U53" s="1902" t="str">
        <f t="shared" si="24"/>
        <v/>
      </c>
      <c r="V53" s="1895" t="str">
        <f t="shared" si="25"/>
        <v/>
      </c>
      <c r="W53" s="1895" t="str">
        <f t="shared" si="26"/>
        <v>X</v>
      </c>
      <c r="X53" s="1898"/>
    </row>
    <row r="54" spans="2:24" outlineLevel="1">
      <c r="D54" s="1149" t="s">
        <v>87</v>
      </c>
      <c r="E54" s="1141"/>
      <c r="F54" s="1142"/>
      <c r="G54" s="1142"/>
      <c r="H54" s="1150"/>
      <c r="I54" s="44"/>
      <c r="J54" s="1942"/>
      <c r="K54" s="1056"/>
      <c r="L54" s="1935"/>
      <c r="M54" s="1902" t="str">
        <f t="shared" si="18"/>
        <v/>
      </c>
      <c r="N54" s="1895" t="str">
        <f t="shared" si="19"/>
        <v/>
      </c>
      <c r="O54" s="1895" t="str">
        <f t="shared" si="20"/>
        <v>X</v>
      </c>
      <c r="P54" s="1898"/>
      <c r="Q54" s="1902" t="str">
        <f t="shared" si="21"/>
        <v/>
      </c>
      <c r="R54" s="1895" t="str">
        <f t="shared" si="22"/>
        <v/>
      </c>
      <c r="S54" s="1895" t="str">
        <f t="shared" si="23"/>
        <v>X</v>
      </c>
      <c r="T54" s="1898"/>
      <c r="U54" s="1902" t="str">
        <f t="shared" si="24"/>
        <v/>
      </c>
      <c r="V54" s="1895" t="str">
        <f t="shared" si="25"/>
        <v/>
      </c>
      <c r="W54" s="1895" t="str">
        <f t="shared" si="26"/>
        <v>X</v>
      </c>
      <c r="X54" s="1898"/>
    </row>
    <row r="55" spans="2:24" outlineLevel="1">
      <c r="D55" s="1149" t="s">
        <v>88</v>
      </c>
      <c r="E55" s="1141"/>
      <c r="F55" s="1142"/>
      <c r="G55" s="1142"/>
      <c r="H55" s="1150"/>
      <c r="I55" s="44"/>
      <c r="J55" s="1942"/>
      <c r="K55" s="1056"/>
      <c r="L55" s="1935"/>
      <c r="M55" s="1902" t="str">
        <f t="shared" si="18"/>
        <v/>
      </c>
      <c r="N55" s="1895" t="str">
        <f t="shared" si="19"/>
        <v/>
      </c>
      <c r="O55" s="1895" t="str">
        <f t="shared" si="20"/>
        <v>X</v>
      </c>
      <c r="P55" s="1898"/>
      <c r="Q55" s="1902" t="str">
        <f t="shared" si="21"/>
        <v/>
      </c>
      <c r="R55" s="1895" t="str">
        <f t="shared" si="22"/>
        <v/>
      </c>
      <c r="S55" s="1895" t="str">
        <f t="shared" si="23"/>
        <v>X</v>
      </c>
      <c r="T55" s="1898"/>
      <c r="U55" s="1902" t="str">
        <f t="shared" si="24"/>
        <v/>
      </c>
      <c r="V55" s="1895" t="str">
        <f t="shared" si="25"/>
        <v/>
      </c>
      <c r="W55" s="1895" t="str">
        <f t="shared" si="26"/>
        <v>X</v>
      </c>
      <c r="X55" s="1898"/>
    </row>
    <row r="56" spans="2:24" outlineLevel="1">
      <c r="D56" s="1149" t="s">
        <v>89</v>
      </c>
      <c r="E56" s="1141"/>
      <c r="F56" s="1142"/>
      <c r="G56" s="1142"/>
      <c r="H56" s="1150"/>
      <c r="I56" s="44"/>
      <c r="J56" s="1942"/>
      <c r="K56" s="1056"/>
      <c r="L56" s="1935"/>
      <c r="M56" s="1902" t="str">
        <f t="shared" si="18"/>
        <v/>
      </c>
      <c r="N56" s="1895" t="str">
        <f t="shared" si="19"/>
        <v/>
      </c>
      <c r="O56" s="1895" t="str">
        <f t="shared" si="20"/>
        <v>X</v>
      </c>
      <c r="P56" s="1898"/>
      <c r="Q56" s="1902" t="str">
        <f t="shared" si="21"/>
        <v/>
      </c>
      <c r="R56" s="1895" t="str">
        <f t="shared" si="22"/>
        <v/>
      </c>
      <c r="S56" s="1895" t="str">
        <f t="shared" si="23"/>
        <v>X</v>
      </c>
      <c r="T56" s="1898"/>
      <c r="U56" s="1902" t="str">
        <f t="shared" si="24"/>
        <v/>
      </c>
      <c r="V56" s="1895" t="str">
        <f t="shared" si="25"/>
        <v/>
      </c>
      <c r="W56" s="1895" t="str">
        <f t="shared" si="26"/>
        <v>X</v>
      </c>
      <c r="X56" s="1898"/>
    </row>
    <row r="57" spans="2:24" outlineLevel="1">
      <c r="D57" s="1149" t="s">
        <v>90</v>
      </c>
      <c r="E57" s="1141"/>
      <c r="F57" s="1142"/>
      <c r="G57" s="1142"/>
      <c r="H57" s="1150"/>
      <c r="I57" s="44"/>
      <c r="J57" s="1942"/>
      <c r="K57" s="1056"/>
      <c r="L57" s="1935"/>
      <c r="M57" s="1902" t="str">
        <f t="shared" si="18"/>
        <v/>
      </c>
      <c r="N57" s="1895" t="str">
        <f t="shared" si="19"/>
        <v/>
      </c>
      <c r="O57" s="1895" t="str">
        <f t="shared" si="20"/>
        <v>X</v>
      </c>
      <c r="P57" s="1898"/>
      <c r="Q57" s="1902" t="str">
        <f t="shared" si="21"/>
        <v/>
      </c>
      <c r="R57" s="1895" t="str">
        <f t="shared" si="22"/>
        <v/>
      </c>
      <c r="S57" s="1895" t="str">
        <f t="shared" si="23"/>
        <v>X</v>
      </c>
      <c r="T57" s="1898"/>
      <c r="U57" s="1902" t="str">
        <f t="shared" si="24"/>
        <v/>
      </c>
      <c r="V57" s="1895" t="str">
        <f t="shared" si="25"/>
        <v/>
      </c>
      <c r="W57" s="1895" t="str">
        <f t="shared" si="26"/>
        <v>X</v>
      </c>
      <c r="X57" s="1898"/>
    </row>
    <row r="58" spans="2:24" outlineLevel="1">
      <c r="D58" s="1149" t="s">
        <v>91</v>
      </c>
      <c r="E58" s="1141"/>
      <c r="F58" s="1142"/>
      <c r="G58" s="1142"/>
      <c r="H58" s="1150"/>
      <c r="I58" s="44"/>
      <c r="J58" s="1942"/>
      <c r="K58" s="1056"/>
      <c r="L58" s="1935"/>
      <c r="M58" s="1902" t="str">
        <f t="shared" si="18"/>
        <v/>
      </c>
      <c r="N58" s="1895" t="str">
        <f t="shared" si="19"/>
        <v/>
      </c>
      <c r="O58" s="1895" t="str">
        <f t="shared" si="20"/>
        <v>X</v>
      </c>
      <c r="P58" s="1898"/>
      <c r="Q58" s="1902" t="str">
        <f t="shared" si="21"/>
        <v/>
      </c>
      <c r="R58" s="1895" t="str">
        <f t="shared" si="22"/>
        <v/>
      </c>
      <c r="S58" s="1895" t="str">
        <f t="shared" si="23"/>
        <v>X</v>
      </c>
      <c r="T58" s="1898"/>
      <c r="U58" s="1902" t="str">
        <f t="shared" si="24"/>
        <v/>
      </c>
      <c r="V58" s="1895" t="str">
        <f t="shared" si="25"/>
        <v/>
      </c>
      <c r="W58" s="1895" t="str">
        <f t="shared" si="26"/>
        <v>X</v>
      </c>
      <c r="X58" s="1898"/>
    </row>
    <row r="59" spans="2:24" outlineLevel="1">
      <c r="D59" s="1149" t="s">
        <v>92</v>
      </c>
      <c r="E59" s="1141"/>
      <c r="F59" s="1142"/>
      <c r="G59" s="1142"/>
      <c r="H59" s="1150"/>
      <c r="I59" s="44"/>
      <c r="J59" s="1942"/>
      <c r="K59" s="1056"/>
      <c r="L59" s="1935"/>
      <c r="M59" s="1902" t="str">
        <f t="shared" si="18"/>
        <v/>
      </c>
      <c r="N59" s="1895" t="str">
        <f t="shared" si="19"/>
        <v/>
      </c>
      <c r="O59" s="1895" t="str">
        <f t="shared" si="20"/>
        <v>X</v>
      </c>
      <c r="P59" s="1898"/>
      <c r="Q59" s="1902" t="str">
        <f t="shared" si="21"/>
        <v/>
      </c>
      <c r="R59" s="1895" t="str">
        <f t="shared" si="22"/>
        <v/>
      </c>
      <c r="S59" s="1895" t="str">
        <f t="shared" si="23"/>
        <v>X</v>
      </c>
      <c r="T59" s="1898"/>
      <c r="U59" s="1902" t="str">
        <f t="shared" si="24"/>
        <v/>
      </c>
      <c r="V59" s="1895" t="str">
        <f t="shared" si="25"/>
        <v/>
      </c>
      <c r="W59" s="1895" t="str">
        <f t="shared" si="26"/>
        <v>X</v>
      </c>
      <c r="X59" s="1898"/>
    </row>
    <row r="60" spans="2:24" outlineLevel="1">
      <c r="D60" s="1149" t="s">
        <v>93</v>
      </c>
      <c r="E60" s="1141"/>
      <c r="F60" s="1142"/>
      <c r="G60" s="1142"/>
      <c r="H60" s="1150"/>
      <c r="I60" s="44"/>
      <c r="J60" s="1942"/>
      <c r="K60" s="1056"/>
      <c r="L60" s="1935"/>
      <c r="M60" s="1902" t="str">
        <f t="shared" si="18"/>
        <v/>
      </c>
      <c r="N60" s="1895" t="str">
        <f t="shared" si="19"/>
        <v/>
      </c>
      <c r="O60" s="1895" t="str">
        <f t="shared" si="20"/>
        <v>X</v>
      </c>
      <c r="P60" s="1898"/>
      <c r="Q60" s="1902" t="str">
        <f t="shared" si="21"/>
        <v/>
      </c>
      <c r="R60" s="1895" t="str">
        <f t="shared" si="22"/>
        <v/>
      </c>
      <c r="S60" s="1895" t="str">
        <f t="shared" si="23"/>
        <v>X</v>
      </c>
      <c r="T60" s="1898"/>
      <c r="U60" s="1902" t="str">
        <f t="shared" si="24"/>
        <v/>
      </c>
      <c r="V60" s="1895" t="str">
        <f t="shared" si="25"/>
        <v/>
      </c>
      <c r="W60" s="1895" t="str">
        <f t="shared" si="26"/>
        <v>X</v>
      </c>
      <c r="X60" s="1898"/>
    </row>
    <row r="61" spans="2:24" outlineLevel="1">
      <c r="D61" s="1149" t="s">
        <v>94</v>
      </c>
      <c r="E61" s="1141"/>
      <c r="F61" s="1142"/>
      <c r="G61" s="1142"/>
      <c r="H61" s="1150"/>
      <c r="I61" s="44"/>
      <c r="J61" s="1942"/>
      <c r="K61" s="1056"/>
      <c r="L61" s="1935"/>
      <c r="M61" s="1902" t="str">
        <f t="shared" si="18"/>
        <v/>
      </c>
      <c r="N61" s="1895" t="str">
        <f t="shared" si="19"/>
        <v/>
      </c>
      <c r="O61" s="1895" t="str">
        <f t="shared" si="20"/>
        <v>X</v>
      </c>
      <c r="P61" s="1898"/>
      <c r="Q61" s="1902" t="str">
        <f t="shared" si="21"/>
        <v/>
      </c>
      <c r="R61" s="1895" t="str">
        <f t="shared" si="22"/>
        <v/>
      </c>
      <c r="S61" s="1895" t="str">
        <f t="shared" si="23"/>
        <v>X</v>
      </c>
      <c r="T61" s="1898"/>
      <c r="U61" s="1902" t="str">
        <f t="shared" si="24"/>
        <v/>
      </c>
      <c r="V61" s="1895" t="str">
        <f t="shared" si="25"/>
        <v/>
      </c>
      <c r="W61" s="1895" t="str">
        <f t="shared" si="26"/>
        <v>X</v>
      </c>
      <c r="X61" s="1898"/>
    </row>
    <row r="62" spans="2:24" outlineLevel="1">
      <c r="D62" s="1149" t="s">
        <v>95</v>
      </c>
      <c r="E62" s="1141"/>
      <c r="F62" s="1142"/>
      <c r="G62" s="1142"/>
      <c r="H62" s="1150"/>
      <c r="I62" s="44"/>
      <c r="J62" s="1942"/>
      <c r="K62" s="1056"/>
      <c r="L62" s="1935"/>
      <c r="M62" s="1902" t="str">
        <f t="shared" ref="M62:M69" si="27">IF(ISNONTEXT(F62)=TRUE,"","X")</f>
        <v/>
      </c>
      <c r="N62" s="1895" t="str">
        <f t="shared" ref="N62:N69" si="28">IF(F62&gt;=0=TRUE,"","X")</f>
        <v/>
      </c>
      <c r="O62" s="1895" t="str">
        <f t="shared" ref="O62:O69" si="29">IF(F62&lt;&gt;""=TRUE,"","X")</f>
        <v>X</v>
      </c>
      <c r="P62" s="1898"/>
      <c r="Q62" s="1902" t="str">
        <f t="shared" ref="Q62:Q69" si="30">IF(ISNONTEXT(G62)=TRUE,"","X")</f>
        <v/>
      </c>
      <c r="R62" s="1895" t="str">
        <f t="shared" ref="R62:R69" si="31">IF(G62&gt;=0=TRUE,"","X")</f>
        <v/>
      </c>
      <c r="S62" s="1895" t="str">
        <f t="shared" ref="S62:S69" si="32">IF(G62&lt;&gt;""=TRUE,"","X")</f>
        <v>X</v>
      </c>
      <c r="T62" s="1898"/>
      <c r="U62" s="1902" t="str">
        <f t="shared" ref="U62:U69" si="33">IF(ISNONTEXT(H62)=TRUE,"","X")</f>
        <v/>
      </c>
      <c r="V62" s="1895" t="str">
        <f t="shared" ref="V62:V69" si="34">IF(H62&gt;=0=TRUE,"","X")</f>
        <v/>
      </c>
      <c r="W62" s="1895" t="str">
        <f t="shared" ref="W62:W69" si="35">IF(H62&lt;&gt;""=TRUE,"","X")</f>
        <v>X</v>
      </c>
      <c r="X62" s="1898"/>
    </row>
    <row r="63" spans="2:24" outlineLevel="1">
      <c r="D63" s="1149" t="s">
        <v>96</v>
      </c>
      <c r="E63" s="1141"/>
      <c r="F63" s="1142"/>
      <c r="G63" s="1142"/>
      <c r="H63" s="1150"/>
      <c r="I63" s="44"/>
      <c r="J63" s="1942"/>
      <c r="K63" s="1056"/>
      <c r="L63" s="1935"/>
      <c r="M63" s="1902" t="str">
        <f t="shared" si="27"/>
        <v/>
      </c>
      <c r="N63" s="1895" t="str">
        <f t="shared" si="28"/>
        <v/>
      </c>
      <c r="O63" s="1895" t="str">
        <f t="shared" si="29"/>
        <v>X</v>
      </c>
      <c r="P63" s="1898"/>
      <c r="Q63" s="1902" t="str">
        <f t="shared" si="30"/>
        <v/>
      </c>
      <c r="R63" s="1895" t="str">
        <f t="shared" si="31"/>
        <v/>
      </c>
      <c r="S63" s="1895" t="str">
        <f t="shared" si="32"/>
        <v>X</v>
      </c>
      <c r="T63" s="1898"/>
      <c r="U63" s="1902" t="str">
        <f t="shared" si="33"/>
        <v/>
      </c>
      <c r="V63" s="1895" t="str">
        <f t="shared" si="34"/>
        <v/>
      </c>
      <c r="W63" s="1895" t="str">
        <f t="shared" si="35"/>
        <v>X</v>
      </c>
      <c r="X63" s="1898"/>
    </row>
    <row r="64" spans="2:24" outlineLevel="1">
      <c r="B64" s="49"/>
      <c r="C64" s="49"/>
      <c r="D64" s="1149" t="s">
        <v>97</v>
      </c>
      <c r="E64" s="1141"/>
      <c r="F64" s="1142"/>
      <c r="G64" s="1142"/>
      <c r="H64" s="1150"/>
      <c r="I64" s="44"/>
      <c r="J64" s="1942"/>
      <c r="K64" s="1056"/>
      <c r="L64" s="1935"/>
      <c r="M64" s="1902" t="str">
        <f t="shared" si="27"/>
        <v/>
      </c>
      <c r="N64" s="1895" t="str">
        <f t="shared" si="28"/>
        <v/>
      </c>
      <c r="O64" s="1895" t="str">
        <f t="shared" si="29"/>
        <v>X</v>
      </c>
      <c r="P64" s="1898"/>
      <c r="Q64" s="1902" t="str">
        <f t="shared" si="30"/>
        <v/>
      </c>
      <c r="R64" s="1895" t="str">
        <f t="shared" si="31"/>
        <v/>
      </c>
      <c r="S64" s="1895" t="str">
        <f t="shared" si="32"/>
        <v>X</v>
      </c>
      <c r="T64" s="1898"/>
      <c r="U64" s="1902" t="str">
        <f t="shared" si="33"/>
        <v/>
      </c>
      <c r="V64" s="1895" t="str">
        <f t="shared" si="34"/>
        <v/>
      </c>
      <c r="W64" s="1895" t="str">
        <f t="shared" si="35"/>
        <v>X</v>
      </c>
      <c r="X64" s="1898"/>
    </row>
    <row r="65" spans="2:24" outlineLevel="1">
      <c r="D65" s="1149" t="s">
        <v>98</v>
      </c>
      <c r="E65" s="1141"/>
      <c r="F65" s="1142"/>
      <c r="G65" s="1142"/>
      <c r="H65" s="1150"/>
      <c r="I65" s="44"/>
      <c r="J65" s="1942"/>
      <c r="K65" s="1056"/>
      <c r="L65" s="1935"/>
      <c r="M65" s="1902" t="str">
        <f t="shared" si="27"/>
        <v/>
      </c>
      <c r="N65" s="1895" t="str">
        <f t="shared" si="28"/>
        <v/>
      </c>
      <c r="O65" s="1895" t="str">
        <f t="shared" si="29"/>
        <v>X</v>
      </c>
      <c r="P65" s="1898"/>
      <c r="Q65" s="1902" t="str">
        <f t="shared" si="30"/>
        <v/>
      </c>
      <c r="R65" s="1895" t="str">
        <f t="shared" si="31"/>
        <v/>
      </c>
      <c r="S65" s="1895" t="str">
        <f t="shared" si="32"/>
        <v>X</v>
      </c>
      <c r="T65" s="1898"/>
      <c r="U65" s="1902" t="str">
        <f t="shared" si="33"/>
        <v/>
      </c>
      <c r="V65" s="1895" t="str">
        <f t="shared" si="34"/>
        <v/>
      </c>
      <c r="W65" s="1895" t="str">
        <f t="shared" si="35"/>
        <v>X</v>
      </c>
      <c r="X65" s="1898"/>
    </row>
    <row r="66" spans="2:24" outlineLevel="1">
      <c r="D66" s="1149" t="s">
        <v>99</v>
      </c>
      <c r="E66" s="1141"/>
      <c r="F66" s="1142"/>
      <c r="G66" s="1142"/>
      <c r="H66" s="1150"/>
      <c r="I66" s="44"/>
      <c r="J66" s="1942"/>
      <c r="K66" s="1056"/>
      <c r="L66" s="1935"/>
      <c r="M66" s="1902" t="str">
        <f t="shared" si="27"/>
        <v/>
      </c>
      <c r="N66" s="1895" t="str">
        <f t="shared" si="28"/>
        <v/>
      </c>
      <c r="O66" s="1895" t="str">
        <f t="shared" si="29"/>
        <v>X</v>
      </c>
      <c r="P66" s="1898"/>
      <c r="Q66" s="1902" t="str">
        <f t="shared" si="30"/>
        <v/>
      </c>
      <c r="R66" s="1895" t="str">
        <f t="shared" si="31"/>
        <v/>
      </c>
      <c r="S66" s="1895" t="str">
        <f t="shared" si="32"/>
        <v>X</v>
      </c>
      <c r="T66" s="1898"/>
      <c r="U66" s="1902" t="str">
        <f t="shared" si="33"/>
        <v/>
      </c>
      <c r="V66" s="1895" t="str">
        <f t="shared" si="34"/>
        <v/>
      </c>
      <c r="W66" s="1895" t="str">
        <f t="shared" si="35"/>
        <v>X</v>
      </c>
      <c r="X66" s="1898"/>
    </row>
    <row r="67" spans="2:24" outlineLevel="1">
      <c r="D67" s="1149" t="s">
        <v>100</v>
      </c>
      <c r="E67" s="1141"/>
      <c r="F67" s="1142"/>
      <c r="G67" s="1142"/>
      <c r="H67" s="1150"/>
      <c r="I67" s="44"/>
      <c r="J67" s="1942"/>
      <c r="K67" s="1056"/>
      <c r="L67" s="1935"/>
      <c r="M67" s="1902" t="str">
        <f t="shared" si="27"/>
        <v/>
      </c>
      <c r="N67" s="1895" t="str">
        <f t="shared" si="28"/>
        <v/>
      </c>
      <c r="O67" s="1895" t="str">
        <f t="shared" si="29"/>
        <v>X</v>
      </c>
      <c r="P67" s="1898"/>
      <c r="Q67" s="1902" t="str">
        <f t="shared" si="30"/>
        <v/>
      </c>
      <c r="R67" s="1895" t="str">
        <f t="shared" si="31"/>
        <v/>
      </c>
      <c r="S67" s="1895" t="str">
        <f t="shared" si="32"/>
        <v>X</v>
      </c>
      <c r="T67" s="1898"/>
      <c r="U67" s="1902" t="str">
        <f t="shared" si="33"/>
        <v/>
      </c>
      <c r="V67" s="1895" t="str">
        <f t="shared" si="34"/>
        <v/>
      </c>
      <c r="W67" s="1895" t="str">
        <f t="shared" si="35"/>
        <v>X</v>
      </c>
      <c r="X67" s="1898"/>
    </row>
    <row r="68" spans="2:24" outlineLevel="1">
      <c r="D68" s="1149" t="s">
        <v>101</v>
      </c>
      <c r="E68" s="1141"/>
      <c r="F68" s="1142"/>
      <c r="G68" s="1142"/>
      <c r="H68" s="1150"/>
      <c r="I68" s="44"/>
      <c r="J68" s="1942"/>
      <c r="K68" s="1056"/>
      <c r="L68" s="1935"/>
      <c r="M68" s="1902" t="str">
        <f t="shared" si="27"/>
        <v/>
      </c>
      <c r="N68" s="1895" t="str">
        <f t="shared" si="28"/>
        <v/>
      </c>
      <c r="O68" s="1895" t="str">
        <f t="shared" si="29"/>
        <v>X</v>
      </c>
      <c r="P68" s="1898"/>
      <c r="Q68" s="1902" t="str">
        <f t="shared" si="30"/>
        <v/>
      </c>
      <c r="R68" s="1895" t="str">
        <f t="shared" si="31"/>
        <v/>
      </c>
      <c r="S68" s="1895" t="str">
        <f t="shared" si="32"/>
        <v>X</v>
      </c>
      <c r="T68" s="1898"/>
      <c r="U68" s="1902" t="str">
        <f t="shared" si="33"/>
        <v/>
      </c>
      <c r="V68" s="1895" t="str">
        <f t="shared" si="34"/>
        <v/>
      </c>
      <c r="W68" s="1895" t="str">
        <f t="shared" si="35"/>
        <v>X</v>
      </c>
      <c r="X68" s="1898"/>
    </row>
    <row r="69" spans="2:24" outlineLevel="1">
      <c r="D69" s="1151" t="s">
        <v>80</v>
      </c>
      <c r="E69" s="1152"/>
      <c r="F69" s="1153"/>
      <c r="G69" s="1153"/>
      <c r="H69" s="1154"/>
      <c r="I69" s="44"/>
      <c r="J69" s="1943"/>
      <c r="K69" s="1929"/>
      <c r="L69" s="1944"/>
      <c r="M69" s="1905" t="str">
        <f t="shared" si="27"/>
        <v/>
      </c>
      <c r="N69" s="1914" t="str">
        <f t="shared" si="28"/>
        <v/>
      </c>
      <c r="O69" s="1914" t="str">
        <f t="shared" si="29"/>
        <v>X</v>
      </c>
      <c r="P69" s="1976"/>
      <c r="Q69" s="1905" t="str">
        <f t="shared" si="30"/>
        <v/>
      </c>
      <c r="R69" s="1914" t="str">
        <f t="shared" si="31"/>
        <v/>
      </c>
      <c r="S69" s="1914" t="str">
        <f t="shared" si="32"/>
        <v>X</v>
      </c>
      <c r="T69" s="1976"/>
      <c r="U69" s="1905" t="str">
        <f t="shared" si="33"/>
        <v/>
      </c>
      <c r="V69" s="1914" t="str">
        <f t="shared" si="34"/>
        <v/>
      </c>
      <c r="W69" s="1914" t="str">
        <f t="shared" si="35"/>
        <v>X</v>
      </c>
      <c r="X69" s="1976"/>
    </row>
    <row r="70" spans="2:24" ht="18.75">
      <c r="B70" s="1119"/>
      <c r="C70" s="1119"/>
      <c r="D70" s="1130" t="s">
        <v>1860</v>
      </c>
      <c r="E70" s="1128"/>
      <c r="F70" s="1129"/>
      <c r="G70" s="1129"/>
      <c r="H70" s="1129"/>
      <c r="I70" s="44"/>
      <c r="M70" s="56"/>
      <c r="N70" s="56"/>
      <c r="O70" s="56"/>
      <c r="P70" s="56"/>
      <c r="Q70" s="56"/>
      <c r="R70" s="56"/>
      <c r="S70" s="56"/>
      <c r="T70" s="56"/>
      <c r="U70" s="56"/>
      <c r="V70" s="56"/>
      <c r="W70" s="56"/>
    </row>
    <row r="71" spans="2:24" s="1119" customFormat="1" ht="18.75" outlineLevel="1">
      <c r="B71" s="46"/>
      <c r="C71" s="46"/>
      <c r="D71" s="1138" t="s">
        <v>102</v>
      </c>
      <c r="E71" s="1134"/>
      <c r="F71" s="998"/>
      <c r="G71" s="998"/>
      <c r="H71" s="1135"/>
      <c r="I71" s="44"/>
      <c r="J71" s="1939"/>
      <c r="K71" s="1940"/>
      <c r="L71" s="1941"/>
      <c r="M71" s="1932" t="str">
        <f t="shared" ref="M71:M84" si="36">IF(ISNONTEXT(F71)=TRUE,"","X")</f>
        <v/>
      </c>
      <c r="N71" s="1930" t="str">
        <f t="shared" ref="N71:N84" si="37">IF(F71&gt;=0=TRUE,"","X")</f>
        <v/>
      </c>
      <c r="O71" s="1930" t="str">
        <f t="shared" ref="O71:O84" si="38">IF(F71&lt;&gt;""=TRUE,"","X")</f>
        <v>X</v>
      </c>
      <c r="P71" s="1987"/>
      <c r="Q71" s="1932" t="str">
        <f t="shared" ref="Q71:Q84" si="39">IF(ISNONTEXT(G71)=TRUE,"","X")</f>
        <v/>
      </c>
      <c r="R71" s="1930" t="str">
        <f t="shared" ref="R71:R84" si="40">IF(G71&gt;=0=TRUE,"","X")</f>
        <v/>
      </c>
      <c r="S71" s="1930" t="str">
        <f t="shared" ref="S71:S84" si="41">IF(G71&lt;&gt;""=TRUE,"","X")</f>
        <v>X</v>
      </c>
      <c r="T71" s="1987"/>
      <c r="U71" s="1932" t="str">
        <f t="shared" ref="U71:U84" si="42">IF(ISNONTEXT(H71)=TRUE,"","X")</f>
        <v/>
      </c>
      <c r="V71" s="1930" t="str">
        <f t="shared" ref="V71:V84" si="43">IF(H71&gt;=0=TRUE,"","X")</f>
        <v/>
      </c>
      <c r="W71" s="1930" t="str">
        <f t="shared" ref="W71:W84" si="44">IF(H71&lt;&gt;""=TRUE,"","X")</f>
        <v>X</v>
      </c>
      <c r="X71" s="1987"/>
    </row>
    <row r="72" spans="2:24" outlineLevel="1">
      <c r="D72" s="1139" t="s">
        <v>103</v>
      </c>
      <c r="E72" s="1132"/>
      <c r="F72" s="1003"/>
      <c r="G72" s="1003"/>
      <c r="H72" s="1007"/>
      <c r="I72" s="44"/>
      <c r="J72" s="1942"/>
      <c r="K72" s="1056"/>
      <c r="L72" s="1935"/>
      <c r="M72" s="1902" t="str">
        <f t="shared" si="36"/>
        <v/>
      </c>
      <c r="N72" s="1895" t="str">
        <f t="shared" si="37"/>
        <v/>
      </c>
      <c r="O72" s="1895" t="str">
        <f t="shared" si="38"/>
        <v>X</v>
      </c>
      <c r="P72" s="1898"/>
      <c r="Q72" s="1902" t="str">
        <f t="shared" si="39"/>
        <v/>
      </c>
      <c r="R72" s="1895" t="str">
        <f t="shared" si="40"/>
        <v/>
      </c>
      <c r="S72" s="1895" t="str">
        <f t="shared" si="41"/>
        <v>X</v>
      </c>
      <c r="T72" s="1898"/>
      <c r="U72" s="1902" t="str">
        <f t="shared" si="42"/>
        <v/>
      </c>
      <c r="V72" s="1895" t="str">
        <f t="shared" si="43"/>
        <v/>
      </c>
      <c r="W72" s="1895" t="str">
        <f t="shared" si="44"/>
        <v>X</v>
      </c>
      <c r="X72" s="1898"/>
    </row>
    <row r="73" spans="2:24" outlineLevel="1">
      <c r="D73" s="1139" t="s">
        <v>104</v>
      </c>
      <c r="E73" s="1132"/>
      <c r="F73" s="1003"/>
      <c r="G73" s="1003"/>
      <c r="H73" s="1007"/>
      <c r="I73" s="44"/>
      <c r="J73" s="1942"/>
      <c r="K73" s="1056"/>
      <c r="L73" s="1935"/>
      <c r="M73" s="1902" t="str">
        <f t="shared" si="36"/>
        <v/>
      </c>
      <c r="N73" s="1895" t="str">
        <f t="shared" si="37"/>
        <v/>
      </c>
      <c r="O73" s="1895" t="str">
        <f t="shared" si="38"/>
        <v>X</v>
      </c>
      <c r="P73" s="1898"/>
      <c r="Q73" s="1902" t="str">
        <f t="shared" si="39"/>
        <v/>
      </c>
      <c r="R73" s="1895" t="str">
        <f t="shared" si="40"/>
        <v/>
      </c>
      <c r="S73" s="1895" t="str">
        <f t="shared" si="41"/>
        <v>X</v>
      </c>
      <c r="T73" s="1898"/>
      <c r="U73" s="1902" t="str">
        <f t="shared" si="42"/>
        <v/>
      </c>
      <c r="V73" s="1895" t="str">
        <f t="shared" si="43"/>
        <v/>
      </c>
      <c r="W73" s="1895" t="str">
        <f t="shared" si="44"/>
        <v>X</v>
      </c>
      <c r="X73" s="1898"/>
    </row>
    <row r="74" spans="2:24" outlineLevel="1">
      <c r="D74" s="1139" t="s">
        <v>105</v>
      </c>
      <c r="E74" s="1132"/>
      <c r="F74" s="1003"/>
      <c r="G74" s="1003"/>
      <c r="H74" s="1007"/>
      <c r="I74" s="44"/>
      <c r="J74" s="1942"/>
      <c r="K74" s="1056"/>
      <c r="L74" s="1935"/>
      <c r="M74" s="1902" t="str">
        <f t="shared" si="36"/>
        <v/>
      </c>
      <c r="N74" s="1895" t="str">
        <f t="shared" si="37"/>
        <v/>
      </c>
      <c r="O74" s="1895" t="str">
        <f t="shared" si="38"/>
        <v>X</v>
      </c>
      <c r="P74" s="1898"/>
      <c r="Q74" s="1902" t="str">
        <f t="shared" si="39"/>
        <v/>
      </c>
      <c r="R74" s="1895" t="str">
        <f t="shared" si="40"/>
        <v/>
      </c>
      <c r="S74" s="1895" t="str">
        <f t="shared" si="41"/>
        <v>X</v>
      </c>
      <c r="T74" s="1898"/>
      <c r="U74" s="1902" t="str">
        <f t="shared" si="42"/>
        <v/>
      </c>
      <c r="V74" s="1895" t="str">
        <f t="shared" si="43"/>
        <v/>
      </c>
      <c r="W74" s="1895" t="str">
        <f t="shared" si="44"/>
        <v>X</v>
      </c>
      <c r="X74" s="1898"/>
    </row>
    <row r="75" spans="2:24" outlineLevel="1">
      <c r="D75" s="1139" t="s">
        <v>106</v>
      </c>
      <c r="E75" s="1132"/>
      <c r="F75" s="1003"/>
      <c r="G75" s="1003"/>
      <c r="H75" s="1007"/>
      <c r="I75" s="44"/>
      <c r="J75" s="1942"/>
      <c r="K75" s="1056"/>
      <c r="L75" s="1935"/>
      <c r="M75" s="1902" t="str">
        <f t="shared" si="36"/>
        <v/>
      </c>
      <c r="N75" s="1895" t="str">
        <f t="shared" si="37"/>
        <v/>
      </c>
      <c r="O75" s="1895" t="str">
        <f t="shared" si="38"/>
        <v>X</v>
      </c>
      <c r="P75" s="1898"/>
      <c r="Q75" s="1902" t="str">
        <f t="shared" si="39"/>
        <v/>
      </c>
      <c r="R75" s="1895" t="str">
        <f t="shared" si="40"/>
        <v/>
      </c>
      <c r="S75" s="1895" t="str">
        <f t="shared" si="41"/>
        <v>X</v>
      </c>
      <c r="T75" s="1898"/>
      <c r="U75" s="1902" t="str">
        <f t="shared" si="42"/>
        <v/>
      </c>
      <c r="V75" s="1895" t="str">
        <f t="shared" si="43"/>
        <v/>
      </c>
      <c r="W75" s="1895" t="str">
        <f t="shared" si="44"/>
        <v>X</v>
      </c>
      <c r="X75" s="1898"/>
    </row>
    <row r="76" spans="2:24" outlineLevel="1">
      <c r="D76" s="1139" t="s">
        <v>107</v>
      </c>
      <c r="E76" s="1132"/>
      <c r="F76" s="1003"/>
      <c r="G76" s="1003"/>
      <c r="H76" s="1007"/>
      <c r="I76" s="44"/>
      <c r="J76" s="1942"/>
      <c r="K76" s="1056"/>
      <c r="L76" s="1935"/>
      <c r="M76" s="1902" t="str">
        <f t="shared" si="36"/>
        <v/>
      </c>
      <c r="N76" s="1895" t="str">
        <f t="shared" si="37"/>
        <v/>
      </c>
      <c r="O76" s="1895" t="str">
        <f t="shared" si="38"/>
        <v>X</v>
      </c>
      <c r="P76" s="1898"/>
      <c r="Q76" s="1902" t="str">
        <f t="shared" si="39"/>
        <v/>
      </c>
      <c r="R76" s="1895" t="str">
        <f t="shared" si="40"/>
        <v/>
      </c>
      <c r="S76" s="1895" t="str">
        <f t="shared" si="41"/>
        <v>X</v>
      </c>
      <c r="T76" s="1898"/>
      <c r="U76" s="1902" t="str">
        <f t="shared" si="42"/>
        <v/>
      </c>
      <c r="V76" s="1895" t="str">
        <f t="shared" si="43"/>
        <v/>
      </c>
      <c r="W76" s="1895" t="str">
        <f t="shared" si="44"/>
        <v>X</v>
      </c>
      <c r="X76" s="1898"/>
    </row>
    <row r="77" spans="2:24" outlineLevel="1">
      <c r="D77" s="1139" t="s">
        <v>108</v>
      </c>
      <c r="E77" s="1132"/>
      <c r="F77" s="1003"/>
      <c r="G77" s="1003"/>
      <c r="H77" s="1007"/>
      <c r="I77" s="44"/>
      <c r="J77" s="1942"/>
      <c r="K77" s="1056"/>
      <c r="L77" s="1935"/>
      <c r="M77" s="1902" t="str">
        <f t="shared" si="36"/>
        <v/>
      </c>
      <c r="N77" s="1895" t="str">
        <f t="shared" si="37"/>
        <v/>
      </c>
      <c r="O77" s="1895" t="str">
        <f t="shared" si="38"/>
        <v>X</v>
      </c>
      <c r="P77" s="1898"/>
      <c r="Q77" s="1902" t="str">
        <f t="shared" si="39"/>
        <v/>
      </c>
      <c r="R77" s="1895" t="str">
        <f t="shared" si="40"/>
        <v/>
      </c>
      <c r="S77" s="1895" t="str">
        <f t="shared" si="41"/>
        <v>X</v>
      </c>
      <c r="T77" s="1898"/>
      <c r="U77" s="1902" t="str">
        <f t="shared" si="42"/>
        <v/>
      </c>
      <c r="V77" s="1895" t="str">
        <f t="shared" si="43"/>
        <v/>
      </c>
      <c r="W77" s="1895" t="str">
        <f t="shared" si="44"/>
        <v>X</v>
      </c>
      <c r="X77" s="1898"/>
    </row>
    <row r="78" spans="2:24" outlineLevel="1">
      <c r="D78" s="1139" t="s">
        <v>109</v>
      </c>
      <c r="E78" s="1132"/>
      <c r="F78" s="1003"/>
      <c r="G78" s="1003"/>
      <c r="H78" s="1007"/>
      <c r="I78" s="44"/>
      <c r="J78" s="1942"/>
      <c r="K78" s="1056"/>
      <c r="L78" s="1935"/>
      <c r="M78" s="1902" t="str">
        <f t="shared" si="36"/>
        <v/>
      </c>
      <c r="N78" s="1895" t="str">
        <f t="shared" si="37"/>
        <v/>
      </c>
      <c r="O78" s="1895" t="str">
        <f t="shared" si="38"/>
        <v>X</v>
      </c>
      <c r="P78" s="1898"/>
      <c r="Q78" s="1902" t="str">
        <f t="shared" si="39"/>
        <v/>
      </c>
      <c r="R78" s="1895" t="str">
        <f t="shared" si="40"/>
        <v/>
      </c>
      <c r="S78" s="1895" t="str">
        <f t="shared" si="41"/>
        <v>X</v>
      </c>
      <c r="T78" s="1898"/>
      <c r="U78" s="1902" t="str">
        <f t="shared" si="42"/>
        <v/>
      </c>
      <c r="V78" s="1895" t="str">
        <f t="shared" si="43"/>
        <v/>
      </c>
      <c r="W78" s="1895" t="str">
        <f t="shared" si="44"/>
        <v>X</v>
      </c>
      <c r="X78" s="1898"/>
    </row>
    <row r="79" spans="2:24" outlineLevel="1">
      <c r="D79" s="1139" t="s">
        <v>110</v>
      </c>
      <c r="E79" s="1132"/>
      <c r="F79" s="1003"/>
      <c r="G79" s="1003"/>
      <c r="H79" s="1007"/>
      <c r="I79" s="44"/>
      <c r="J79" s="1942"/>
      <c r="K79" s="1056"/>
      <c r="L79" s="1935"/>
      <c r="M79" s="1902" t="str">
        <f t="shared" si="36"/>
        <v/>
      </c>
      <c r="N79" s="1895" t="str">
        <f t="shared" si="37"/>
        <v/>
      </c>
      <c r="O79" s="1895" t="str">
        <f t="shared" si="38"/>
        <v>X</v>
      </c>
      <c r="P79" s="1898"/>
      <c r="Q79" s="1902" t="str">
        <f t="shared" si="39"/>
        <v/>
      </c>
      <c r="R79" s="1895" t="str">
        <f t="shared" si="40"/>
        <v/>
      </c>
      <c r="S79" s="1895" t="str">
        <f t="shared" si="41"/>
        <v>X</v>
      </c>
      <c r="T79" s="1898"/>
      <c r="U79" s="1902" t="str">
        <f t="shared" si="42"/>
        <v/>
      </c>
      <c r="V79" s="1895" t="str">
        <f t="shared" si="43"/>
        <v/>
      </c>
      <c r="W79" s="1895" t="str">
        <f t="shared" si="44"/>
        <v>X</v>
      </c>
      <c r="X79" s="1898"/>
    </row>
    <row r="80" spans="2:24" outlineLevel="1">
      <c r="D80" s="1139" t="s">
        <v>111</v>
      </c>
      <c r="E80" s="1132"/>
      <c r="F80" s="1003"/>
      <c r="G80" s="1003"/>
      <c r="H80" s="1007"/>
      <c r="I80" s="44"/>
      <c r="J80" s="1942"/>
      <c r="K80" s="1056"/>
      <c r="L80" s="1935"/>
      <c r="M80" s="1902" t="str">
        <f t="shared" si="36"/>
        <v/>
      </c>
      <c r="N80" s="1895" t="str">
        <f t="shared" si="37"/>
        <v/>
      </c>
      <c r="O80" s="1895" t="str">
        <f t="shared" si="38"/>
        <v>X</v>
      </c>
      <c r="P80" s="1898"/>
      <c r="Q80" s="1902" t="str">
        <f t="shared" si="39"/>
        <v/>
      </c>
      <c r="R80" s="1895" t="str">
        <f t="shared" si="40"/>
        <v/>
      </c>
      <c r="S80" s="1895" t="str">
        <f t="shared" si="41"/>
        <v>X</v>
      </c>
      <c r="T80" s="1898"/>
      <c r="U80" s="1902" t="str">
        <f t="shared" si="42"/>
        <v/>
      </c>
      <c r="V80" s="1895" t="str">
        <f t="shared" si="43"/>
        <v/>
      </c>
      <c r="W80" s="1895" t="str">
        <f t="shared" si="44"/>
        <v>X</v>
      </c>
      <c r="X80" s="1898"/>
    </row>
    <row r="81" spans="2:24" outlineLevel="1">
      <c r="D81" s="1139" t="s">
        <v>112</v>
      </c>
      <c r="E81" s="1132"/>
      <c r="F81" s="1003"/>
      <c r="G81" s="1003"/>
      <c r="H81" s="1007"/>
      <c r="I81" s="44"/>
      <c r="J81" s="1942"/>
      <c r="K81" s="1056"/>
      <c r="L81" s="1935"/>
      <c r="M81" s="1902" t="str">
        <f t="shared" si="36"/>
        <v/>
      </c>
      <c r="N81" s="1895" t="str">
        <f t="shared" si="37"/>
        <v/>
      </c>
      <c r="O81" s="1895" t="str">
        <f t="shared" si="38"/>
        <v>X</v>
      </c>
      <c r="P81" s="1898"/>
      <c r="Q81" s="1902" t="str">
        <f t="shared" si="39"/>
        <v/>
      </c>
      <c r="R81" s="1895" t="str">
        <f t="shared" si="40"/>
        <v/>
      </c>
      <c r="S81" s="1895" t="str">
        <f t="shared" si="41"/>
        <v>X</v>
      </c>
      <c r="T81" s="1898"/>
      <c r="U81" s="1902" t="str">
        <f t="shared" si="42"/>
        <v/>
      </c>
      <c r="V81" s="1895" t="str">
        <f t="shared" si="43"/>
        <v/>
      </c>
      <c r="W81" s="1895" t="str">
        <f t="shared" si="44"/>
        <v>X</v>
      </c>
      <c r="X81" s="1898"/>
    </row>
    <row r="82" spans="2:24" outlineLevel="1">
      <c r="D82" s="1139" t="s">
        <v>113</v>
      </c>
      <c r="E82" s="1132"/>
      <c r="F82" s="1003"/>
      <c r="G82" s="1003"/>
      <c r="H82" s="1007"/>
      <c r="I82" s="44"/>
      <c r="J82" s="1942"/>
      <c r="K82" s="1056"/>
      <c r="L82" s="1935"/>
      <c r="M82" s="1902" t="str">
        <f t="shared" si="36"/>
        <v/>
      </c>
      <c r="N82" s="1895" t="str">
        <f t="shared" si="37"/>
        <v/>
      </c>
      <c r="O82" s="1895" t="str">
        <f t="shared" si="38"/>
        <v>X</v>
      </c>
      <c r="P82" s="1898"/>
      <c r="Q82" s="1902" t="str">
        <f t="shared" si="39"/>
        <v/>
      </c>
      <c r="R82" s="1895" t="str">
        <f t="shared" si="40"/>
        <v/>
      </c>
      <c r="S82" s="1895" t="str">
        <f t="shared" si="41"/>
        <v>X</v>
      </c>
      <c r="T82" s="1898"/>
      <c r="U82" s="1902" t="str">
        <f t="shared" si="42"/>
        <v/>
      </c>
      <c r="V82" s="1895" t="str">
        <f t="shared" si="43"/>
        <v/>
      </c>
      <c r="W82" s="1895" t="str">
        <f t="shared" si="44"/>
        <v>X</v>
      </c>
      <c r="X82" s="1898"/>
    </row>
    <row r="83" spans="2:24" outlineLevel="1">
      <c r="D83" s="1139" t="s">
        <v>114</v>
      </c>
      <c r="E83" s="1132"/>
      <c r="F83" s="1003"/>
      <c r="G83" s="1003"/>
      <c r="H83" s="1007"/>
      <c r="I83" s="44"/>
      <c r="J83" s="1942"/>
      <c r="K83" s="1056"/>
      <c r="L83" s="1935"/>
      <c r="M83" s="1902" t="str">
        <f t="shared" si="36"/>
        <v/>
      </c>
      <c r="N83" s="1895" t="str">
        <f t="shared" si="37"/>
        <v/>
      </c>
      <c r="O83" s="1895" t="str">
        <f t="shared" si="38"/>
        <v>X</v>
      </c>
      <c r="P83" s="1898"/>
      <c r="Q83" s="1902" t="str">
        <f t="shared" si="39"/>
        <v/>
      </c>
      <c r="R83" s="1895" t="str">
        <f t="shared" si="40"/>
        <v/>
      </c>
      <c r="S83" s="1895" t="str">
        <f t="shared" si="41"/>
        <v>X</v>
      </c>
      <c r="T83" s="1898"/>
      <c r="U83" s="1902" t="str">
        <f t="shared" si="42"/>
        <v/>
      </c>
      <c r="V83" s="1895" t="str">
        <f t="shared" si="43"/>
        <v/>
      </c>
      <c r="W83" s="1895" t="str">
        <f t="shared" si="44"/>
        <v>X</v>
      </c>
      <c r="X83" s="1898"/>
    </row>
    <row r="84" spans="2:24" outlineLevel="1">
      <c r="D84" s="1139" t="s">
        <v>115</v>
      </c>
      <c r="E84" s="1132"/>
      <c r="F84" s="1003"/>
      <c r="G84" s="1003"/>
      <c r="H84" s="1007"/>
      <c r="I84" s="44"/>
      <c r="J84" s="1942"/>
      <c r="K84" s="1056"/>
      <c r="L84" s="1935"/>
      <c r="M84" s="1902" t="str">
        <f t="shared" si="36"/>
        <v/>
      </c>
      <c r="N84" s="1895" t="str">
        <f t="shared" si="37"/>
        <v/>
      </c>
      <c r="O84" s="1895" t="str">
        <f t="shared" si="38"/>
        <v>X</v>
      </c>
      <c r="P84" s="1898"/>
      <c r="Q84" s="1902" t="str">
        <f t="shared" si="39"/>
        <v/>
      </c>
      <c r="R84" s="1895" t="str">
        <f t="shared" si="40"/>
        <v/>
      </c>
      <c r="S84" s="1895" t="str">
        <f t="shared" si="41"/>
        <v>X</v>
      </c>
      <c r="T84" s="1898"/>
      <c r="U84" s="1902" t="str">
        <f t="shared" si="42"/>
        <v/>
      </c>
      <c r="V84" s="1895" t="str">
        <f t="shared" si="43"/>
        <v/>
      </c>
      <c r="W84" s="1895" t="str">
        <f t="shared" si="44"/>
        <v>X</v>
      </c>
      <c r="X84" s="1898"/>
    </row>
    <row r="85" spans="2:24" outlineLevel="1">
      <c r="D85" s="1139" t="s">
        <v>116</v>
      </c>
      <c r="E85" s="1132"/>
      <c r="F85" s="1003"/>
      <c r="G85" s="1003"/>
      <c r="H85" s="1007"/>
      <c r="I85" s="44"/>
      <c r="J85" s="1942"/>
      <c r="K85" s="1056"/>
      <c r="L85" s="1935"/>
      <c r="M85" s="1902" t="str">
        <f t="shared" ref="M85:M92" si="45">IF(ISNONTEXT(F85)=TRUE,"","X")</f>
        <v/>
      </c>
      <c r="N85" s="1895" t="str">
        <f t="shared" ref="N85:N92" si="46">IF(F85&gt;=0=TRUE,"","X")</f>
        <v/>
      </c>
      <c r="O85" s="1895" t="str">
        <f t="shared" ref="O85:O92" si="47">IF(F85&lt;&gt;""=TRUE,"","X")</f>
        <v>X</v>
      </c>
      <c r="P85" s="1898"/>
      <c r="Q85" s="1902" t="str">
        <f t="shared" ref="Q85:Q92" si="48">IF(ISNONTEXT(G85)=TRUE,"","X")</f>
        <v/>
      </c>
      <c r="R85" s="1895" t="str">
        <f t="shared" ref="R85:R92" si="49">IF(G85&gt;=0=TRUE,"","X")</f>
        <v/>
      </c>
      <c r="S85" s="1895" t="str">
        <f t="shared" ref="S85:S92" si="50">IF(G85&lt;&gt;""=TRUE,"","X")</f>
        <v>X</v>
      </c>
      <c r="T85" s="1898"/>
      <c r="U85" s="1902" t="str">
        <f t="shared" ref="U85:U92" si="51">IF(ISNONTEXT(H85)=TRUE,"","X")</f>
        <v/>
      </c>
      <c r="V85" s="1895" t="str">
        <f t="shared" ref="V85:V92" si="52">IF(H85&gt;=0=TRUE,"","X")</f>
        <v/>
      </c>
      <c r="W85" s="1895" t="str">
        <f t="shared" ref="W85:W92" si="53">IF(H85&lt;&gt;""=TRUE,"","X")</f>
        <v>X</v>
      </c>
      <c r="X85" s="1898"/>
    </row>
    <row r="86" spans="2:24" outlineLevel="1">
      <c r="D86" s="1139" t="s">
        <v>117</v>
      </c>
      <c r="E86" s="1132"/>
      <c r="F86" s="1003"/>
      <c r="G86" s="1003"/>
      <c r="H86" s="1007"/>
      <c r="I86" s="44"/>
      <c r="J86" s="1942"/>
      <c r="K86" s="1056"/>
      <c r="L86" s="1935"/>
      <c r="M86" s="1902" t="str">
        <f t="shared" si="45"/>
        <v/>
      </c>
      <c r="N86" s="1895" t="str">
        <f t="shared" si="46"/>
        <v/>
      </c>
      <c r="O86" s="1895" t="str">
        <f t="shared" si="47"/>
        <v>X</v>
      </c>
      <c r="P86" s="1898"/>
      <c r="Q86" s="1902" t="str">
        <f t="shared" si="48"/>
        <v/>
      </c>
      <c r="R86" s="1895" t="str">
        <f t="shared" si="49"/>
        <v/>
      </c>
      <c r="S86" s="1895" t="str">
        <f t="shared" si="50"/>
        <v>X</v>
      </c>
      <c r="T86" s="1898"/>
      <c r="U86" s="1902" t="str">
        <f t="shared" si="51"/>
        <v/>
      </c>
      <c r="V86" s="1895" t="str">
        <f t="shared" si="52"/>
        <v/>
      </c>
      <c r="W86" s="1895" t="str">
        <f t="shared" si="53"/>
        <v>X</v>
      </c>
      <c r="X86" s="1898"/>
    </row>
    <row r="87" spans="2:24" outlineLevel="1">
      <c r="D87" s="1139" t="s">
        <v>118</v>
      </c>
      <c r="E87" s="1132"/>
      <c r="F87" s="1003"/>
      <c r="G87" s="1003"/>
      <c r="H87" s="1007"/>
      <c r="I87" s="44"/>
      <c r="J87" s="1942"/>
      <c r="K87" s="1056"/>
      <c r="L87" s="1935"/>
      <c r="M87" s="1902" t="str">
        <f t="shared" si="45"/>
        <v/>
      </c>
      <c r="N87" s="1895" t="str">
        <f t="shared" si="46"/>
        <v/>
      </c>
      <c r="O87" s="1895" t="str">
        <f t="shared" si="47"/>
        <v>X</v>
      </c>
      <c r="P87" s="1898"/>
      <c r="Q87" s="1902" t="str">
        <f t="shared" si="48"/>
        <v/>
      </c>
      <c r="R87" s="1895" t="str">
        <f t="shared" si="49"/>
        <v/>
      </c>
      <c r="S87" s="1895" t="str">
        <f t="shared" si="50"/>
        <v>X</v>
      </c>
      <c r="T87" s="1898"/>
      <c r="U87" s="1902" t="str">
        <f t="shared" si="51"/>
        <v/>
      </c>
      <c r="V87" s="1895" t="str">
        <f t="shared" si="52"/>
        <v/>
      </c>
      <c r="W87" s="1895" t="str">
        <f t="shared" si="53"/>
        <v>X</v>
      </c>
      <c r="X87" s="1898"/>
    </row>
    <row r="88" spans="2:24" outlineLevel="1">
      <c r="D88" s="1139" t="s">
        <v>119</v>
      </c>
      <c r="E88" s="1132"/>
      <c r="F88" s="1003"/>
      <c r="G88" s="1003"/>
      <c r="H88" s="1007"/>
      <c r="I88" s="44"/>
      <c r="J88" s="1942"/>
      <c r="K88" s="1056"/>
      <c r="L88" s="1935"/>
      <c r="M88" s="1902" t="str">
        <f t="shared" si="45"/>
        <v/>
      </c>
      <c r="N88" s="1895" t="str">
        <f t="shared" si="46"/>
        <v/>
      </c>
      <c r="O88" s="1895" t="str">
        <f t="shared" si="47"/>
        <v>X</v>
      </c>
      <c r="P88" s="1898"/>
      <c r="Q88" s="1902" t="str">
        <f t="shared" si="48"/>
        <v/>
      </c>
      <c r="R88" s="1895" t="str">
        <f t="shared" si="49"/>
        <v/>
      </c>
      <c r="S88" s="1895" t="str">
        <f t="shared" si="50"/>
        <v>X</v>
      </c>
      <c r="T88" s="1898"/>
      <c r="U88" s="1902" t="str">
        <f t="shared" si="51"/>
        <v/>
      </c>
      <c r="V88" s="1895" t="str">
        <f t="shared" si="52"/>
        <v/>
      </c>
      <c r="W88" s="1895" t="str">
        <f t="shared" si="53"/>
        <v>X</v>
      </c>
      <c r="X88" s="1898"/>
    </row>
    <row r="89" spans="2:24" outlineLevel="1">
      <c r="D89" s="1139" t="s">
        <v>120</v>
      </c>
      <c r="E89" s="1132"/>
      <c r="F89" s="1003"/>
      <c r="G89" s="1003"/>
      <c r="H89" s="1007"/>
      <c r="I89" s="44"/>
      <c r="J89" s="1942"/>
      <c r="K89" s="1056"/>
      <c r="L89" s="1935"/>
      <c r="M89" s="1902" t="str">
        <f t="shared" si="45"/>
        <v/>
      </c>
      <c r="N89" s="1895" t="str">
        <f t="shared" si="46"/>
        <v/>
      </c>
      <c r="O89" s="1895" t="str">
        <f t="shared" si="47"/>
        <v>X</v>
      </c>
      <c r="P89" s="1898"/>
      <c r="Q89" s="1902" t="str">
        <f t="shared" si="48"/>
        <v/>
      </c>
      <c r="R89" s="1895" t="str">
        <f t="shared" si="49"/>
        <v/>
      </c>
      <c r="S89" s="1895" t="str">
        <f t="shared" si="50"/>
        <v>X</v>
      </c>
      <c r="T89" s="1898"/>
      <c r="U89" s="1902" t="str">
        <f t="shared" si="51"/>
        <v/>
      </c>
      <c r="V89" s="1895" t="str">
        <f t="shared" si="52"/>
        <v/>
      </c>
      <c r="W89" s="1895" t="str">
        <f t="shared" si="53"/>
        <v>X</v>
      </c>
      <c r="X89" s="1898"/>
    </row>
    <row r="90" spans="2:24" outlineLevel="1">
      <c r="D90" s="1139" t="s">
        <v>121</v>
      </c>
      <c r="E90" s="1132"/>
      <c r="F90" s="1003"/>
      <c r="G90" s="1003"/>
      <c r="H90" s="1007"/>
      <c r="I90" s="44"/>
      <c r="J90" s="1942"/>
      <c r="K90" s="1056"/>
      <c r="L90" s="1935"/>
      <c r="M90" s="1902" t="str">
        <f t="shared" si="45"/>
        <v/>
      </c>
      <c r="N90" s="1895" t="str">
        <f t="shared" si="46"/>
        <v/>
      </c>
      <c r="O90" s="1895" t="str">
        <f t="shared" si="47"/>
        <v>X</v>
      </c>
      <c r="P90" s="1898"/>
      <c r="Q90" s="1902" t="str">
        <f t="shared" si="48"/>
        <v/>
      </c>
      <c r="R90" s="1895" t="str">
        <f t="shared" si="49"/>
        <v/>
      </c>
      <c r="S90" s="1895" t="str">
        <f t="shared" si="50"/>
        <v>X</v>
      </c>
      <c r="T90" s="1898"/>
      <c r="U90" s="1902" t="str">
        <f t="shared" si="51"/>
        <v/>
      </c>
      <c r="V90" s="1895" t="str">
        <f t="shared" si="52"/>
        <v/>
      </c>
      <c r="W90" s="1895" t="str">
        <f t="shared" si="53"/>
        <v>X</v>
      </c>
      <c r="X90" s="1898"/>
    </row>
    <row r="91" spans="2:24" outlineLevel="1">
      <c r="D91" s="1139" t="s">
        <v>122</v>
      </c>
      <c r="E91" s="1132"/>
      <c r="F91" s="1003"/>
      <c r="G91" s="1003"/>
      <c r="H91" s="1007"/>
      <c r="I91" s="44"/>
      <c r="J91" s="1942"/>
      <c r="K91" s="1056"/>
      <c r="L91" s="1935"/>
      <c r="M91" s="1902" t="str">
        <f t="shared" si="45"/>
        <v/>
      </c>
      <c r="N91" s="1895" t="str">
        <f t="shared" si="46"/>
        <v/>
      </c>
      <c r="O91" s="1895" t="str">
        <f t="shared" si="47"/>
        <v>X</v>
      </c>
      <c r="P91" s="1898"/>
      <c r="Q91" s="1902" t="str">
        <f t="shared" si="48"/>
        <v/>
      </c>
      <c r="R91" s="1895" t="str">
        <f t="shared" si="49"/>
        <v/>
      </c>
      <c r="S91" s="1895" t="str">
        <f t="shared" si="50"/>
        <v>X</v>
      </c>
      <c r="T91" s="1898"/>
      <c r="U91" s="1902" t="str">
        <f t="shared" si="51"/>
        <v/>
      </c>
      <c r="V91" s="1895" t="str">
        <f t="shared" si="52"/>
        <v/>
      </c>
      <c r="W91" s="1895" t="str">
        <f t="shared" si="53"/>
        <v>X</v>
      </c>
      <c r="X91" s="1898"/>
    </row>
    <row r="92" spans="2:24" outlineLevel="1">
      <c r="D92" s="1140" t="s">
        <v>80</v>
      </c>
      <c r="E92" s="1137"/>
      <c r="F92" s="1011"/>
      <c r="G92" s="1011"/>
      <c r="H92" s="1012"/>
      <c r="I92" s="44"/>
      <c r="J92" s="1943"/>
      <c r="K92" s="1929"/>
      <c r="L92" s="1944"/>
      <c r="M92" s="1905" t="str">
        <f t="shared" si="45"/>
        <v/>
      </c>
      <c r="N92" s="1914" t="str">
        <f t="shared" si="46"/>
        <v/>
      </c>
      <c r="O92" s="1914" t="str">
        <f t="shared" si="47"/>
        <v>X</v>
      </c>
      <c r="P92" s="1976"/>
      <c r="Q92" s="1905" t="str">
        <f t="shared" si="48"/>
        <v/>
      </c>
      <c r="R92" s="1914" t="str">
        <f t="shared" si="49"/>
        <v/>
      </c>
      <c r="S92" s="1914" t="str">
        <f t="shared" si="50"/>
        <v>X</v>
      </c>
      <c r="T92" s="1976"/>
      <c r="U92" s="1905" t="str">
        <f t="shared" si="51"/>
        <v/>
      </c>
      <c r="V92" s="1914" t="str">
        <f t="shared" si="52"/>
        <v/>
      </c>
      <c r="W92" s="1914" t="str">
        <f t="shared" si="53"/>
        <v>X</v>
      </c>
      <c r="X92" s="1976"/>
    </row>
    <row r="93" spans="2:24" ht="18.75">
      <c r="B93" s="1119"/>
      <c r="C93" s="1119"/>
      <c r="D93" s="1130" t="s">
        <v>1861</v>
      </c>
      <c r="E93" s="1128"/>
      <c r="F93" s="1129"/>
      <c r="G93" s="1129"/>
      <c r="H93" s="1129"/>
      <c r="I93" s="44"/>
      <c r="M93" s="56"/>
      <c r="N93" s="56"/>
      <c r="O93" s="56"/>
      <c r="P93" s="56"/>
      <c r="Q93" s="56"/>
      <c r="R93" s="56"/>
      <c r="S93" s="56"/>
      <c r="T93" s="56"/>
      <c r="U93" s="56"/>
      <c r="V93" s="56"/>
      <c r="W93" s="56"/>
    </row>
    <row r="94" spans="2:24" s="1119" customFormat="1" ht="18.75" outlineLevel="1">
      <c r="B94" s="46"/>
      <c r="C94" s="46"/>
      <c r="D94" s="1138" t="s">
        <v>123</v>
      </c>
      <c r="E94" s="1134"/>
      <c r="F94" s="998"/>
      <c r="G94" s="998"/>
      <c r="H94" s="1135"/>
      <c r="I94" s="44"/>
      <c r="J94" s="1939"/>
      <c r="K94" s="1940"/>
      <c r="L94" s="1940"/>
      <c r="M94" s="1932" t="str">
        <f t="shared" ref="M94:M101" si="54">IF(ISNONTEXT(F94)=TRUE,"","X")</f>
        <v/>
      </c>
      <c r="N94" s="1930" t="str">
        <f t="shared" ref="N94:N101" si="55">IF(F94&gt;=0=TRUE,"","X")</f>
        <v/>
      </c>
      <c r="O94" s="1930" t="str">
        <f t="shared" ref="O94:O101" si="56">IF(F94&lt;&gt;""=TRUE,"","X")</f>
        <v>X</v>
      </c>
      <c r="P94" s="1987"/>
      <c r="Q94" s="1932" t="str">
        <f t="shared" ref="Q94:Q101" si="57">IF(ISNONTEXT(G94)=TRUE,"","X")</f>
        <v/>
      </c>
      <c r="R94" s="1930" t="str">
        <f t="shared" ref="R94:R101" si="58">IF(G94&gt;=0=TRUE,"","X")</f>
        <v/>
      </c>
      <c r="S94" s="1930" t="str">
        <f t="shared" ref="S94:S101" si="59">IF(G94&lt;&gt;""=TRUE,"","X")</f>
        <v>X</v>
      </c>
      <c r="T94" s="1987"/>
      <c r="U94" s="1932" t="str">
        <f t="shared" ref="U94:U101" si="60">IF(ISNONTEXT(H94)=TRUE,"","X")</f>
        <v/>
      </c>
      <c r="V94" s="1930" t="str">
        <f t="shared" ref="V94:V101" si="61">IF(H94&gt;=0=TRUE,"","X")</f>
        <v/>
      </c>
      <c r="W94" s="1930" t="str">
        <f t="shared" ref="W94:W101" si="62">IF(H94&lt;&gt;""=TRUE,"","X")</f>
        <v>X</v>
      </c>
      <c r="X94" s="1987"/>
    </row>
    <row r="95" spans="2:24" outlineLevel="1">
      <c r="D95" s="1139" t="s">
        <v>124</v>
      </c>
      <c r="E95" s="1132"/>
      <c r="F95" s="1003"/>
      <c r="G95" s="1003"/>
      <c r="H95" s="1007"/>
      <c r="I95" s="44"/>
      <c r="J95" s="1942"/>
      <c r="K95" s="1056"/>
      <c r="L95" s="1056"/>
      <c r="M95" s="1902" t="str">
        <f t="shared" si="54"/>
        <v/>
      </c>
      <c r="N95" s="1895" t="str">
        <f t="shared" si="55"/>
        <v/>
      </c>
      <c r="O95" s="1895" t="str">
        <f t="shared" si="56"/>
        <v>X</v>
      </c>
      <c r="P95" s="1898"/>
      <c r="Q95" s="1902" t="str">
        <f t="shared" si="57"/>
        <v/>
      </c>
      <c r="R95" s="1895" t="str">
        <f t="shared" si="58"/>
        <v/>
      </c>
      <c r="S95" s="1895" t="str">
        <f t="shared" si="59"/>
        <v>X</v>
      </c>
      <c r="T95" s="1898"/>
      <c r="U95" s="1902" t="str">
        <f t="shared" si="60"/>
        <v/>
      </c>
      <c r="V95" s="1895" t="str">
        <f t="shared" si="61"/>
        <v/>
      </c>
      <c r="W95" s="1895" t="str">
        <f t="shared" si="62"/>
        <v>X</v>
      </c>
      <c r="X95" s="1898"/>
    </row>
    <row r="96" spans="2:24" outlineLevel="1">
      <c r="D96" s="1139" t="s">
        <v>125</v>
      </c>
      <c r="E96" s="1132"/>
      <c r="F96" s="1003"/>
      <c r="G96" s="1003"/>
      <c r="H96" s="1007"/>
      <c r="I96" s="44"/>
      <c r="J96" s="1942"/>
      <c r="K96" s="1056"/>
      <c r="L96" s="1056"/>
      <c r="M96" s="1902" t="str">
        <f t="shared" si="54"/>
        <v/>
      </c>
      <c r="N96" s="1895" t="str">
        <f t="shared" si="55"/>
        <v/>
      </c>
      <c r="O96" s="1895" t="str">
        <f t="shared" si="56"/>
        <v>X</v>
      </c>
      <c r="P96" s="1898"/>
      <c r="Q96" s="1902" t="str">
        <f t="shared" si="57"/>
        <v/>
      </c>
      <c r="R96" s="1895" t="str">
        <f t="shared" si="58"/>
        <v/>
      </c>
      <c r="S96" s="1895" t="str">
        <f t="shared" si="59"/>
        <v>X</v>
      </c>
      <c r="T96" s="1898"/>
      <c r="U96" s="1902" t="str">
        <f t="shared" si="60"/>
        <v/>
      </c>
      <c r="V96" s="1895" t="str">
        <f t="shared" si="61"/>
        <v/>
      </c>
      <c r="W96" s="1895" t="str">
        <f t="shared" si="62"/>
        <v>X</v>
      </c>
      <c r="X96" s="1898"/>
    </row>
    <row r="97" spans="4:24" outlineLevel="1">
      <c r="D97" s="1139" t="s">
        <v>126</v>
      </c>
      <c r="E97" s="1132"/>
      <c r="F97" s="1003"/>
      <c r="G97" s="1003"/>
      <c r="H97" s="1007"/>
      <c r="I97" s="44"/>
      <c r="J97" s="1942"/>
      <c r="K97" s="1056"/>
      <c r="L97" s="1056"/>
      <c r="M97" s="1902" t="str">
        <f t="shared" si="54"/>
        <v/>
      </c>
      <c r="N97" s="1895" t="str">
        <f t="shared" si="55"/>
        <v/>
      </c>
      <c r="O97" s="1895" t="str">
        <f t="shared" si="56"/>
        <v>X</v>
      </c>
      <c r="P97" s="1898"/>
      <c r="Q97" s="1902" t="str">
        <f t="shared" si="57"/>
        <v/>
      </c>
      <c r="R97" s="1895" t="str">
        <f t="shared" si="58"/>
        <v/>
      </c>
      <c r="S97" s="1895" t="str">
        <f t="shared" si="59"/>
        <v>X</v>
      </c>
      <c r="T97" s="1898"/>
      <c r="U97" s="1902" t="str">
        <f t="shared" si="60"/>
        <v/>
      </c>
      <c r="V97" s="1895" t="str">
        <f t="shared" si="61"/>
        <v/>
      </c>
      <c r="W97" s="1895" t="str">
        <f t="shared" si="62"/>
        <v>X</v>
      </c>
      <c r="X97" s="1898"/>
    </row>
    <row r="98" spans="4:24" outlineLevel="1">
      <c r="D98" s="1139" t="s">
        <v>127</v>
      </c>
      <c r="E98" s="1132"/>
      <c r="F98" s="1003"/>
      <c r="G98" s="1003"/>
      <c r="H98" s="1007"/>
      <c r="I98" s="44"/>
      <c r="J98" s="1942"/>
      <c r="K98" s="1056"/>
      <c r="L98" s="1056"/>
      <c r="M98" s="1902" t="str">
        <f t="shared" si="54"/>
        <v/>
      </c>
      <c r="N98" s="1895" t="str">
        <f t="shared" si="55"/>
        <v/>
      </c>
      <c r="O98" s="1895" t="str">
        <f t="shared" si="56"/>
        <v>X</v>
      </c>
      <c r="P98" s="1898"/>
      <c r="Q98" s="1902" t="str">
        <f t="shared" si="57"/>
        <v/>
      </c>
      <c r="R98" s="1895" t="str">
        <f t="shared" si="58"/>
        <v/>
      </c>
      <c r="S98" s="1895" t="str">
        <f t="shared" si="59"/>
        <v>X</v>
      </c>
      <c r="T98" s="1898"/>
      <c r="U98" s="1902" t="str">
        <f t="shared" si="60"/>
        <v/>
      </c>
      <c r="V98" s="1895" t="str">
        <f t="shared" si="61"/>
        <v/>
      </c>
      <c r="W98" s="1895" t="str">
        <f t="shared" si="62"/>
        <v>X</v>
      </c>
      <c r="X98" s="1898"/>
    </row>
    <row r="99" spans="4:24" outlineLevel="1">
      <c r="D99" s="1139" t="s">
        <v>128</v>
      </c>
      <c r="E99" s="1132"/>
      <c r="F99" s="1003"/>
      <c r="G99" s="1003"/>
      <c r="H99" s="1007"/>
      <c r="I99" s="44"/>
      <c r="J99" s="1942"/>
      <c r="K99" s="1056"/>
      <c r="L99" s="1056"/>
      <c r="M99" s="1902" t="str">
        <f t="shared" si="54"/>
        <v/>
      </c>
      <c r="N99" s="1895" t="str">
        <f t="shared" si="55"/>
        <v/>
      </c>
      <c r="O99" s="1895" t="str">
        <f t="shared" si="56"/>
        <v>X</v>
      </c>
      <c r="P99" s="1898"/>
      <c r="Q99" s="1902" t="str">
        <f t="shared" si="57"/>
        <v/>
      </c>
      <c r="R99" s="1895" t="str">
        <f t="shared" si="58"/>
        <v/>
      </c>
      <c r="S99" s="1895" t="str">
        <f t="shared" si="59"/>
        <v>X</v>
      </c>
      <c r="T99" s="1898"/>
      <c r="U99" s="1902" t="str">
        <f t="shared" si="60"/>
        <v/>
      </c>
      <c r="V99" s="1895" t="str">
        <f t="shared" si="61"/>
        <v/>
      </c>
      <c r="W99" s="1895" t="str">
        <f t="shared" si="62"/>
        <v>X</v>
      </c>
      <c r="X99" s="1898"/>
    </row>
    <row r="100" spans="4:24" outlineLevel="1">
      <c r="D100" s="1139" t="s">
        <v>129</v>
      </c>
      <c r="E100" s="1132"/>
      <c r="F100" s="1003"/>
      <c r="G100" s="1003"/>
      <c r="H100" s="1007"/>
      <c r="I100" s="44"/>
      <c r="J100" s="1942"/>
      <c r="K100" s="1056"/>
      <c r="L100" s="1056"/>
      <c r="M100" s="1902" t="str">
        <f t="shared" si="54"/>
        <v/>
      </c>
      <c r="N100" s="1895" t="str">
        <f t="shared" si="55"/>
        <v/>
      </c>
      <c r="O100" s="1895" t="str">
        <f t="shared" si="56"/>
        <v>X</v>
      </c>
      <c r="P100" s="1898"/>
      <c r="Q100" s="1902" t="str">
        <f t="shared" si="57"/>
        <v/>
      </c>
      <c r="R100" s="1895" t="str">
        <f t="shared" si="58"/>
        <v/>
      </c>
      <c r="S100" s="1895" t="str">
        <f t="shared" si="59"/>
        <v>X</v>
      </c>
      <c r="T100" s="1898"/>
      <c r="U100" s="1902" t="str">
        <f t="shared" si="60"/>
        <v/>
      </c>
      <c r="V100" s="1895" t="str">
        <f t="shared" si="61"/>
        <v/>
      </c>
      <c r="W100" s="1895" t="str">
        <f t="shared" si="62"/>
        <v>X</v>
      </c>
      <c r="X100" s="1898"/>
    </row>
    <row r="101" spans="4:24" outlineLevel="1">
      <c r="D101" s="1139" t="s">
        <v>130</v>
      </c>
      <c r="E101" s="1132"/>
      <c r="F101" s="1003"/>
      <c r="G101" s="1003"/>
      <c r="H101" s="1007"/>
      <c r="I101" s="44"/>
      <c r="J101" s="1942"/>
      <c r="K101" s="1056"/>
      <c r="L101" s="1056"/>
      <c r="M101" s="1902" t="str">
        <f t="shared" si="54"/>
        <v/>
      </c>
      <c r="N101" s="1895" t="str">
        <f t="shared" si="55"/>
        <v/>
      </c>
      <c r="O101" s="1895" t="str">
        <f t="shared" si="56"/>
        <v>X</v>
      </c>
      <c r="P101" s="1898"/>
      <c r="Q101" s="1902" t="str">
        <f t="shared" si="57"/>
        <v/>
      </c>
      <c r="R101" s="1895" t="str">
        <f t="shared" si="58"/>
        <v/>
      </c>
      <c r="S101" s="1895" t="str">
        <f t="shared" si="59"/>
        <v>X</v>
      </c>
      <c r="T101" s="1898"/>
      <c r="U101" s="1902" t="str">
        <f t="shared" si="60"/>
        <v/>
      </c>
      <c r="V101" s="1895" t="str">
        <f t="shared" si="61"/>
        <v/>
      </c>
      <c r="W101" s="1895" t="str">
        <f t="shared" si="62"/>
        <v>X</v>
      </c>
      <c r="X101" s="1898"/>
    </row>
    <row r="102" spans="4:24" outlineLevel="1">
      <c r="D102" s="1139" t="s">
        <v>131</v>
      </c>
      <c r="E102" s="1132"/>
      <c r="F102" s="1003"/>
      <c r="G102" s="1003"/>
      <c r="H102" s="1007"/>
      <c r="I102" s="44"/>
      <c r="J102" s="1942"/>
      <c r="K102" s="1056"/>
      <c r="L102" s="1056"/>
      <c r="M102" s="1902" t="str">
        <f t="shared" ref="M102:M129" si="63">IF(ISNONTEXT(F102)=TRUE,"","X")</f>
        <v/>
      </c>
      <c r="N102" s="1895" t="str">
        <f t="shared" ref="N102:N129" si="64">IF(F102&gt;=0=TRUE,"","X")</f>
        <v/>
      </c>
      <c r="O102" s="1895" t="str">
        <f t="shared" ref="O102:O129" si="65">IF(F102&lt;&gt;""=TRUE,"","X")</f>
        <v>X</v>
      </c>
      <c r="P102" s="1898"/>
      <c r="Q102" s="1902" t="str">
        <f t="shared" ref="Q102:Q129" si="66">IF(ISNONTEXT(G102)=TRUE,"","X")</f>
        <v/>
      </c>
      <c r="R102" s="1895" t="str">
        <f t="shared" ref="R102:R129" si="67">IF(G102&gt;=0=TRUE,"","X")</f>
        <v/>
      </c>
      <c r="S102" s="1895" t="str">
        <f t="shared" ref="S102:S129" si="68">IF(G102&lt;&gt;""=TRUE,"","X")</f>
        <v>X</v>
      </c>
      <c r="T102" s="1898"/>
      <c r="U102" s="1902" t="str">
        <f t="shared" ref="U102:U129" si="69">IF(ISNONTEXT(H102)=TRUE,"","X")</f>
        <v/>
      </c>
      <c r="V102" s="1895" t="str">
        <f t="shared" ref="V102:V129" si="70">IF(H102&gt;=0=TRUE,"","X")</f>
        <v/>
      </c>
      <c r="W102" s="1895" t="str">
        <f t="shared" ref="W102:W129" si="71">IF(H102&lt;&gt;""=TRUE,"","X")</f>
        <v>X</v>
      </c>
      <c r="X102" s="1898"/>
    </row>
    <row r="103" spans="4:24" outlineLevel="1">
      <c r="D103" s="1139" t="s">
        <v>132</v>
      </c>
      <c r="E103" s="1132"/>
      <c r="F103" s="1003"/>
      <c r="G103" s="1003"/>
      <c r="H103" s="1007"/>
      <c r="I103" s="44"/>
      <c r="J103" s="1942"/>
      <c r="K103" s="1056"/>
      <c r="L103" s="1056"/>
      <c r="M103" s="1902" t="str">
        <f t="shared" si="63"/>
        <v/>
      </c>
      <c r="N103" s="1895" t="str">
        <f t="shared" si="64"/>
        <v/>
      </c>
      <c r="O103" s="1895" t="str">
        <f t="shared" si="65"/>
        <v>X</v>
      </c>
      <c r="P103" s="1898"/>
      <c r="Q103" s="1902" t="str">
        <f t="shared" si="66"/>
        <v/>
      </c>
      <c r="R103" s="1895" t="str">
        <f t="shared" si="67"/>
        <v/>
      </c>
      <c r="S103" s="1895" t="str">
        <f t="shared" si="68"/>
        <v>X</v>
      </c>
      <c r="T103" s="1898"/>
      <c r="U103" s="1902" t="str">
        <f t="shared" si="69"/>
        <v/>
      </c>
      <c r="V103" s="1895" t="str">
        <f t="shared" si="70"/>
        <v/>
      </c>
      <c r="W103" s="1895" t="str">
        <f t="shared" si="71"/>
        <v>X</v>
      </c>
      <c r="X103" s="1898"/>
    </row>
    <row r="104" spans="4:24" outlineLevel="1">
      <c r="D104" s="1139" t="s">
        <v>133</v>
      </c>
      <c r="E104" s="1132"/>
      <c r="F104" s="1003"/>
      <c r="G104" s="1003"/>
      <c r="H104" s="1007"/>
      <c r="I104" s="44"/>
      <c r="J104" s="1942"/>
      <c r="K104" s="1056"/>
      <c r="L104" s="1056"/>
      <c r="M104" s="1902" t="str">
        <f t="shared" si="63"/>
        <v/>
      </c>
      <c r="N104" s="1895" t="str">
        <f t="shared" si="64"/>
        <v/>
      </c>
      <c r="O104" s="1895" t="str">
        <f t="shared" si="65"/>
        <v>X</v>
      </c>
      <c r="P104" s="1898"/>
      <c r="Q104" s="1902" t="str">
        <f t="shared" si="66"/>
        <v/>
      </c>
      <c r="R104" s="1895" t="str">
        <f t="shared" si="67"/>
        <v/>
      </c>
      <c r="S104" s="1895" t="str">
        <f t="shared" si="68"/>
        <v>X</v>
      </c>
      <c r="T104" s="1898"/>
      <c r="U104" s="1902" t="str">
        <f t="shared" si="69"/>
        <v/>
      </c>
      <c r="V104" s="1895" t="str">
        <f t="shared" si="70"/>
        <v/>
      </c>
      <c r="W104" s="1895" t="str">
        <f t="shared" si="71"/>
        <v>X</v>
      </c>
      <c r="X104" s="1898"/>
    </row>
    <row r="105" spans="4:24" outlineLevel="1">
      <c r="D105" s="1139" t="s">
        <v>134</v>
      </c>
      <c r="E105" s="1132"/>
      <c r="F105" s="1003"/>
      <c r="G105" s="1003"/>
      <c r="H105" s="1007"/>
      <c r="I105" s="44"/>
      <c r="J105" s="1942"/>
      <c r="K105" s="1056"/>
      <c r="L105" s="1056"/>
      <c r="M105" s="1902" t="str">
        <f t="shared" si="63"/>
        <v/>
      </c>
      <c r="N105" s="1895" t="str">
        <f t="shared" si="64"/>
        <v/>
      </c>
      <c r="O105" s="1895" t="str">
        <f t="shared" si="65"/>
        <v>X</v>
      </c>
      <c r="P105" s="1898"/>
      <c r="Q105" s="1902" t="str">
        <f t="shared" si="66"/>
        <v/>
      </c>
      <c r="R105" s="1895" t="str">
        <f t="shared" si="67"/>
        <v/>
      </c>
      <c r="S105" s="1895" t="str">
        <f t="shared" si="68"/>
        <v>X</v>
      </c>
      <c r="T105" s="1898"/>
      <c r="U105" s="1902" t="str">
        <f t="shared" si="69"/>
        <v/>
      </c>
      <c r="V105" s="1895" t="str">
        <f t="shared" si="70"/>
        <v/>
      </c>
      <c r="W105" s="1895" t="str">
        <f t="shared" si="71"/>
        <v>X</v>
      </c>
      <c r="X105" s="1898"/>
    </row>
    <row r="106" spans="4:24" outlineLevel="1">
      <c r="D106" s="1139" t="s">
        <v>135</v>
      </c>
      <c r="E106" s="1132"/>
      <c r="F106" s="1003"/>
      <c r="G106" s="1003"/>
      <c r="H106" s="1007"/>
      <c r="I106" s="44"/>
      <c r="J106" s="1942"/>
      <c r="K106" s="1056"/>
      <c r="L106" s="1056"/>
      <c r="M106" s="1902" t="str">
        <f t="shared" si="63"/>
        <v/>
      </c>
      <c r="N106" s="1895" t="str">
        <f t="shared" si="64"/>
        <v/>
      </c>
      <c r="O106" s="1895" t="str">
        <f t="shared" si="65"/>
        <v>X</v>
      </c>
      <c r="P106" s="1898"/>
      <c r="Q106" s="1902" t="str">
        <f t="shared" si="66"/>
        <v/>
      </c>
      <c r="R106" s="1895" t="str">
        <f t="shared" si="67"/>
        <v/>
      </c>
      <c r="S106" s="1895" t="str">
        <f t="shared" si="68"/>
        <v>X</v>
      </c>
      <c r="T106" s="1898"/>
      <c r="U106" s="1902" t="str">
        <f t="shared" si="69"/>
        <v/>
      </c>
      <c r="V106" s="1895" t="str">
        <f t="shared" si="70"/>
        <v/>
      </c>
      <c r="W106" s="1895" t="str">
        <f t="shared" si="71"/>
        <v>X</v>
      </c>
      <c r="X106" s="1898"/>
    </row>
    <row r="107" spans="4:24" outlineLevel="1">
      <c r="D107" s="1139" t="s">
        <v>136</v>
      </c>
      <c r="E107" s="1132"/>
      <c r="F107" s="1003"/>
      <c r="G107" s="1003"/>
      <c r="H107" s="1007"/>
      <c r="I107" s="44"/>
      <c r="J107" s="1942"/>
      <c r="K107" s="1056"/>
      <c r="L107" s="1056"/>
      <c r="M107" s="1902" t="str">
        <f t="shared" si="63"/>
        <v/>
      </c>
      <c r="N107" s="1895" t="str">
        <f t="shared" si="64"/>
        <v/>
      </c>
      <c r="O107" s="1895" t="str">
        <f t="shared" si="65"/>
        <v>X</v>
      </c>
      <c r="P107" s="1898"/>
      <c r="Q107" s="1902" t="str">
        <f t="shared" si="66"/>
        <v/>
      </c>
      <c r="R107" s="1895" t="str">
        <f t="shared" si="67"/>
        <v/>
      </c>
      <c r="S107" s="1895" t="str">
        <f t="shared" si="68"/>
        <v>X</v>
      </c>
      <c r="T107" s="1898"/>
      <c r="U107" s="1902" t="str">
        <f t="shared" si="69"/>
        <v/>
      </c>
      <c r="V107" s="1895" t="str">
        <f t="shared" si="70"/>
        <v/>
      </c>
      <c r="W107" s="1895" t="str">
        <f t="shared" si="71"/>
        <v>X</v>
      </c>
      <c r="X107" s="1898"/>
    </row>
    <row r="108" spans="4:24" outlineLevel="1">
      <c r="D108" s="1139" t="s">
        <v>137</v>
      </c>
      <c r="E108" s="1132"/>
      <c r="F108" s="1003"/>
      <c r="G108" s="1003"/>
      <c r="H108" s="1007"/>
      <c r="I108" s="44"/>
      <c r="J108" s="1942"/>
      <c r="K108" s="1056"/>
      <c r="L108" s="1056"/>
      <c r="M108" s="1902" t="str">
        <f t="shared" si="63"/>
        <v/>
      </c>
      <c r="N108" s="1895" t="str">
        <f t="shared" si="64"/>
        <v/>
      </c>
      <c r="O108" s="1895" t="str">
        <f t="shared" si="65"/>
        <v>X</v>
      </c>
      <c r="P108" s="1898"/>
      <c r="Q108" s="1902" t="str">
        <f t="shared" si="66"/>
        <v/>
      </c>
      <c r="R108" s="1895" t="str">
        <f t="shared" si="67"/>
        <v/>
      </c>
      <c r="S108" s="1895" t="str">
        <f t="shared" si="68"/>
        <v>X</v>
      </c>
      <c r="T108" s="1898"/>
      <c r="U108" s="1902" t="str">
        <f t="shared" si="69"/>
        <v/>
      </c>
      <c r="V108" s="1895" t="str">
        <f t="shared" si="70"/>
        <v/>
      </c>
      <c r="W108" s="1895" t="str">
        <f t="shared" si="71"/>
        <v>X</v>
      </c>
      <c r="X108" s="1898"/>
    </row>
    <row r="109" spans="4:24" outlineLevel="1">
      <c r="D109" s="1139" t="s">
        <v>138</v>
      </c>
      <c r="E109" s="1132"/>
      <c r="F109" s="1003"/>
      <c r="G109" s="1003"/>
      <c r="H109" s="1007"/>
      <c r="I109" s="44"/>
      <c r="J109" s="1942"/>
      <c r="K109" s="1056"/>
      <c r="L109" s="1056"/>
      <c r="M109" s="1902" t="str">
        <f t="shared" si="63"/>
        <v/>
      </c>
      <c r="N109" s="1895" t="str">
        <f t="shared" si="64"/>
        <v/>
      </c>
      <c r="O109" s="1895" t="str">
        <f t="shared" si="65"/>
        <v>X</v>
      </c>
      <c r="P109" s="1898"/>
      <c r="Q109" s="1902" t="str">
        <f t="shared" si="66"/>
        <v/>
      </c>
      <c r="R109" s="1895" t="str">
        <f t="shared" si="67"/>
        <v/>
      </c>
      <c r="S109" s="1895" t="str">
        <f t="shared" si="68"/>
        <v>X</v>
      </c>
      <c r="T109" s="1898"/>
      <c r="U109" s="1902" t="str">
        <f t="shared" si="69"/>
        <v/>
      </c>
      <c r="V109" s="1895" t="str">
        <f t="shared" si="70"/>
        <v/>
      </c>
      <c r="W109" s="1895" t="str">
        <f t="shared" si="71"/>
        <v>X</v>
      </c>
      <c r="X109" s="1898"/>
    </row>
    <row r="110" spans="4:24" outlineLevel="1">
      <c r="D110" s="1139" t="s">
        <v>139</v>
      </c>
      <c r="E110" s="1132"/>
      <c r="F110" s="1003"/>
      <c r="G110" s="1003"/>
      <c r="H110" s="1007"/>
      <c r="I110" s="44"/>
      <c r="J110" s="1942"/>
      <c r="K110" s="1056"/>
      <c r="L110" s="1056"/>
      <c r="M110" s="1902" t="str">
        <f t="shared" si="63"/>
        <v/>
      </c>
      <c r="N110" s="1895" t="str">
        <f t="shared" si="64"/>
        <v/>
      </c>
      <c r="O110" s="1895" t="str">
        <f t="shared" si="65"/>
        <v>X</v>
      </c>
      <c r="P110" s="1898"/>
      <c r="Q110" s="1902" t="str">
        <f t="shared" si="66"/>
        <v/>
      </c>
      <c r="R110" s="1895" t="str">
        <f t="shared" si="67"/>
        <v/>
      </c>
      <c r="S110" s="1895" t="str">
        <f t="shared" si="68"/>
        <v>X</v>
      </c>
      <c r="T110" s="1898"/>
      <c r="U110" s="1902" t="str">
        <f t="shared" si="69"/>
        <v/>
      </c>
      <c r="V110" s="1895" t="str">
        <f t="shared" si="70"/>
        <v/>
      </c>
      <c r="W110" s="1895" t="str">
        <f t="shared" si="71"/>
        <v>X</v>
      </c>
      <c r="X110" s="1898"/>
    </row>
    <row r="111" spans="4:24" outlineLevel="1">
      <c r="D111" s="1139" t="s">
        <v>140</v>
      </c>
      <c r="E111" s="1132"/>
      <c r="F111" s="1003"/>
      <c r="G111" s="1003"/>
      <c r="H111" s="1007"/>
      <c r="I111" s="44"/>
      <c r="J111" s="1942"/>
      <c r="K111" s="1056"/>
      <c r="L111" s="1056"/>
      <c r="M111" s="1902" t="str">
        <f t="shared" si="63"/>
        <v/>
      </c>
      <c r="N111" s="1895" t="str">
        <f t="shared" si="64"/>
        <v/>
      </c>
      <c r="O111" s="1895" t="str">
        <f t="shared" si="65"/>
        <v>X</v>
      </c>
      <c r="P111" s="1898"/>
      <c r="Q111" s="1902" t="str">
        <f t="shared" si="66"/>
        <v/>
      </c>
      <c r="R111" s="1895" t="str">
        <f t="shared" si="67"/>
        <v/>
      </c>
      <c r="S111" s="1895" t="str">
        <f t="shared" si="68"/>
        <v>X</v>
      </c>
      <c r="T111" s="1898"/>
      <c r="U111" s="1902" t="str">
        <f t="shared" si="69"/>
        <v/>
      </c>
      <c r="V111" s="1895" t="str">
        <f t="shared" si="70"/>
        <v/>
      </c>
      <c r="W111" s="1895" t="str">
        <f t="shared" si="71"/>
        <v>X</v>
      </c>
      <c r="X111" s="1898"/>
    </row>
    <row r="112" spans="4:24" outlineLevel="1">
      <c r="D112" s="1139" t="s">
        <v>141</v>
      </c>
      <c r="E112" s="1132"/>
      <c r="F112" s="1003"/>
      <c r="G112" s="1003"/>
      <c r="H112" s="1007"/>
      <c r="I112" s="44"/>
      <c r="J112" s="1942"/>
      <c r="K112" s="1056"/>
      <c r="L112" s="1056"/>
      <c r="M112" s="1902" t="str">
        <f t="shared" si="63"/>
        <v/>
      </c>
      <c r="N112" s="1895" t="str">
        <f t="shared" si="64"/>
        <v/>
      </c>
      <c r="O112" s="1895" t="str">
        <f t="shared" si="65"/>
        <v>X</v>
      </c>
      <c r="P112" s="1898"/>
      <c r="Q112" s="1902" t="str">
        <f t="shared" si="66"/>
        <v/>
      </c>
      <c r="R112" s="1895" t="str">
        <f t="shared" si="67"/>
        <v/>
      </c>
      <c r="S112" s="1895" t="str">
        <f t="shared" si="68"/>
        <v>X</v>
      </c>
      <c r="T112" s="1898"/>
      <c r="U112" s="1902" t="str">
        <f t="shared" si="69"/>
        <v/>
      </c>
      <c r="V112" s="1895" t="str">
        <f t="shared" si="70"/>
        <v/>
      </c>
      <c r="W112" s="1895" t="str">
        <f t="shared" si="71"/>
        <v>X</v>
      </c>
      <c r="X112" s="1898"/>
    </row>
    <row r="113" spans="4:24" outlineLevel="1">
      <c r="D113" s="1139" t="s">
        <v>142</v>
      </c>
      <c r="E113" s="1132"/>
      <c r="F113" s="1003"/>
      <c r="G113" s="1003"/>
      <c r="H113" s="1007"/>
      <c r="I113" s="44"/>
      <c r="J113" s="1942"/>
      <c r="K113" s="1056"/>
      <c r="L113" s="1056"/>
      <c r="M113" s="1902" t="str">
        <f t="shared" si="63"/>
        <v/>
      </c>
      <c r="N113" s="1895" t="str">
        <f t="shared" si="64"/>
        <v/>
      </c>
      <c r="O113" s="1895" t="str">
        <f t="shared" si="65"/>
        <v>X</v>
      </c>
      <c r="P113" s="1898"/>
      <c r="Q113" s="1902" t="str">
        <f t="shared" si="66"/>
        <v/>
      </c>
      <c r="R113" s="1895" t="str">
        <f t="shared" si="67"/>
        <v/>
      </c>
      <c r="S113" s="1895" t="str">
        <f t="shared" si="68"/>
        <v>X</v>
      </c>
      <c r="T113" s="1898"/>
      <c r="U113" s="1902" t="str">
        <f t="shared" si="69"/>
        <v/>
      </c>
      <c r="V113" s="1895" t="str">
        <f t="shared" si="70"/>
        <v/>
      </c>
      <c r="W113" s="1895" t="str">
        <f t="shared" si="71"/>
        <v>X</v>
      </c>
      <c r="X113" s="1898"/>
    </row>
    <row r="114" spans="4:24" outlineLevel="1">
      <c r="D114" s="1139" t="s">
        <v>143</v>
      </c>
      <c r="E114" s="1132"/>
      <c r="F114" s="1003"/>
      <c r="G114" s="1003"/>
      <c r="H114" s="1007"/>
      <c r="I114" s="44"/>
      <c r="J114" s="1942"/>
      <c r="K114" s="1056"/>
      <c r="L114" s="1056"/>
      <c r="M114" s="1902" t="str">
        <f t="shared" si="63"/>
        <v/>
      </c>
      <c r="N114" s="1895" t="str">
        <f t="shared" si="64"/>
        <v/>
      </c>
      <c r="O114" s="1895" t="str">
        <f t="shared" si="65"/>
        <v>X</v>
      </c>
      <c r="P114" s="1898"/>
      <c r="Q114" s="1902" t="str">
        <f t="shared" si="66"/>
        <v/>
      </c>
      <c r="R114" s="1895" t="str">
        <f t="shared" si="67"/>
        <v/>
      </c>
      <c r="S114" s="1895" t="str">
        <f t="shared" si="68"/>
        <v>X</v>
      </c>
      <c r="T114" s="1898"/>
      <c r="U114" s="1902" t="str">
        <f t="shared" si="69"/>
        <v/>
      </c>
      <c r="V114" s="1895" t="str">
        <f t="shared" si="70"/>
        <v/>
      </c>
      <c r="W114" s="1895" t="str">
        <f t="shared" si="71"/>
        <v>X</v>
      </c>
      <c r="X114" s="1898"/>
    </row>
    <row r="115" spans="4:24" outlineLevel="1">
      <c r="D115" s="1139" t="s">
        <v>144</v>
      </c>
      <c r="E115" s="1132"/>
      <c r="F115" s="1003"/>
      <c r="G115" s="1003"/>
      <c r="H115" s="1007"/>
      <c r="I115" s="44"/>
      <c r="J115" s="1942"/>
      <c r="K115" s="1056"/>
      <c r="L115" s="1056"/>
      <c r="M115" s="1902" t="str">
        <f t="shared" si="63"/>
        <v/>
      </c>
      <c r="N115" s="1895" t="str">
        <f t="shared" si="64"/>
        <v/>
      </c>
      <c r="O115" s="1895" t="str">
        <f t="shared" si="65"/>
        <v>X</v>
      </c>
      <c r="P115" s="1898"/>
      <c r="Q115" s="1902" t="str">
        <f t="shared" si="66"/>
        <v/>
      </c>
      <c r="R115" s="1895" t="str">
        <f t="shared" si="67"/>
        <v/>
      </c>
      <c r="S115" s="1895" t="str">
        <f t="shared" si="68"/>
        <v>X</v>
      </c>
      <c r="T115" s="1898"/>
      <c r="U115" s="1902" t="str">
        <f t="shared" si="69"/>
        <v/>
      </c>
      <c r="V115" s="1895" t="str">
        <f t="shared" si="70"/>
        <v/>
      </c>
      <c r="W115" s="1895" t="str">
        <f t="shared" si="71"/>
        <v>X</v>
      </c>
      <c r="X115" s="1898"/>
    </row>
    <row r="116" spans="4:24" outlineLevel="1">
      <c r="D116" s="1139" t="s">
        <v>145</v>
      </c>
      <c r="E116" s="1132"/>
      <c r="F116" s="1003"/>
      <c r="G116" s="1003"/>
      <c r="H116" s="1007"/>
      <c r="I116" s="44"/>
      <c r="J116" s="1942"/>
      <c r="K116" s="1056"/>
      <c r="L116" s="1056"/>
      <c r="M116" s="1902" t="str">
        <f t="shared" si="63"/>
        <v/>
      </c>
      <c r="N116" s="1895" t="str">
        <f t="shared" si="64"/>
        <v/>
      </c>
      <c r="O116" s="1895" t="str">
        <f t="shared" si="65"/>
        <v>X</v>
      </c>
      <c r="P116" s="1898"/>
      <c r="Q116" s="1902" t="str">
        <f t="shared" si="66"/>
        <v/>
      </c>
      <c r="R116" s="1895" t="str">
        <f t="shared" si="67"/>
        <v/>
      </c>
      <c r="S116" s="1895" t="str">
        <f t="shared" si="68"/>
        <v>X</v>
      </c>
      <c r="T116" s="1898"/>
      <c r="U116" s="1902" t="str">
        <f t="shared" si="69"/>
        <v/>
      </c>
      <c r="V116" s="1895" t="str">
        <f t="shared" si="70"/>
        <v/>
      </c>
      <c r="W116" s="1895" t="str">
        <f t="shared" si="71"/>
        <v>X</v>
      </c>
      <c r="X116" s="1898"/>
    </row>
    <row r="117" spans="4:24" outlineLevel="1">
      <c r="D117" s="1139" t="s">
        <v>146</v>
      </c>
      <c r="E117" s="1132"/>
      <c r="F117" s="1003"/>
      <c r="G117" s="1003"/>
      <c r="H117" s="1007"/>
      <c r="I117" s="44"/>
      <c r="J117" s="1942"/>
      <c r="K117" s="1056"/>
      <c r="L117" s="1056"/>
      <c r="M117" s="1902" t="str">
        <f t="shared" si="63"/>
        <v/>
      </c>
      <c r="N117" s="1895" t="str">
        <f t="shared" si="64"/>
        <v/>
      </c>
      <c r="O117" s="1895" t="str">
        <f t="shared" si="65"/>
        <v>X</v>
      </c>
      <c r="P117" s="1898"/>
      <c r="Q117" s="1902" t="str">
        <f t="shared" si="66"/>
        <v/>
      </c>
      <c r="R117" s="1895" t="str">
        <f t="shared" si="67"/>
        <v/>
      </c>
      <c r="S117" s="1895" t="str">
        <f t="shared" si="68"/>
        <v>X</v>
      </c>
      <c r="T117" s="1898"/>
      <c r="U117" s="1902" t="str">
        <f t="shared" si="69"/>
        <v/>
      </c>
      <c r="V117" s="1895" t="str">
        <f t="shared" si="70"/>
        <v/>
      </c>
      <c r="W117" s="1895" t="str">
        <f t="shared" si="71"/>
        <v>X</v>
      </c>
      <c r="X117" s="1898"/>
    </row>
    <row r="118" spans="4:24" outlineLevel="1">
      <c r="D118" s="1139" t="s">
        <v>147</v>
      </c>
      <c r="E118" s="1132"/>
      <c r="F118" s="1003"/>
      <c r="G118" s="1003"/>
      <c r="H118" s="1007"/>
      <c r="I118" s="44"/>
      <c r="J118" s="1942"/>
      <c r="K118" s="1056"/>
      <c r="L118" s="1056"/>
      <c r="M118" s="1902" t="str">
        <f t="shared" si="63"/>
        <v/>
      </c>
      <c r="N118" s="1895" t="str">
        <f t="shared" si="64"/>
        <v/>
      </c>
      <c r="O118" s="1895" t="str">
        <f t="shared" si="65"/>
        <v>X</v>
      </c>
      <c r="P118" s="1898"/>
      <c r="Q118" s="1902" t="str">
        <f t="shared" si="66"/>
        <v/>
      </c>
      <c r="R118" s="1895" t="str">
        <f t="shared" si="67"/>
        <v/>
      </c>
      <c r="S118" s="1895" t="str">
        <f t="shared" si="68"/>
        <v>X</v>
      </c>
      <c r="T118" s="1898"/>
      <c r="U118" s="1902" t="str">
        <f t="shared" si="69"/>
        <v/>
      </c>
      <c r="V118" s="1895" t="str">
        <f t="shared" si="70"/>
        <v/>
      </c>
      <c r="W118" s="1895" t="str">
        <f t="shared" si="71"/>
        <v>X</v>
      </c>
      <c r="X118" s="1898"/>
    </row>
    <row r="119" spans="4:24" outlineLevel="1">
      <c r="D119" s="1139" t="s">
        <v>148</v>
      </c>
      <c r="E119" s="1132"/>
      <c r="F119" s="1003"/>
      <c r="G119" s="1003"/>
      <c r="H119" s="1007"/>
      <c r="I119" s="44"/>
      <c r="J119" s="1942"/>
      <c r="K119" s="1056"/>
      <c r="L119" s="1056"/>
      <c r="M119" s="1902" t="str">
        <f t="shared" si="63"/>
        <v/>
      </c>
      <c r="N119" s="1895" t="str">
        <f t="shared" si="64"/>
        <v/>
      </c>
      <c r="O119" s="1895" t="str">
        <f t="shared" si="65"/>
        <v>X</v>
      </c>
      <c r="P119" s="1898"/>
      <c r="Q119" s="1902" t="str">
        <f t="shared" si="66"/>
        <v/>
      </c>
      <c r="R119" s="1895" t="str">
        <f t="shared" si="67"/>
        <v/>
      </c>
      <c r="S119" s="1895" t="str">
        <f t="shared" si="68"/>
        <v>X</v>
      </c>
      <c r="T119" s="1898"/>
      <c r="U119" s="1902" t="str">
        <f t="shared" si="69"/>
        <v/>
      </c>
      <c r="V119" s="1895" t="str">
        <f t="shared" si="70"/>
        <v/>
      </c>
      <c r="W119" s="1895" t="str">
        <f t="shared" si="71"/>
        <v>X</v>
      </c>
      <c r="X119" s="1898"/>
    </row>
    <row r="120" spans="4:24" outlineLevel="1">
      <c r="D120" s="1139" t="s">
        <v>149</v>
      </c>
      <c r="E120" s="1132"/>
      <c r="F120" s="1003"/>
      <c r="G120" s="1003"/>
      <c r="H120" s="1007"/>
      <c r="I120" s="44"/>
      <c r="J120" s="1942"/>
      <c r="K120" s="1056"/>
      <c r="L120" s="1056"/>
      <c r="M120" s="1902" t="str">
        <f t="shared" si="63"/>
        <v/>
      </c>
      <c r="N120" s="1895" t="str">
        <f t="shared" si="64"/>
        <v/>
      </c>
      <c r="O120" s="1895" t="str">
        <f t="shared" si="65"/>
        <v>X</v>
      </c>
      <c r="P120" s="1898"/>
      <c r="Q120" s="1902" t="str">
        <f t="shared" si="66"/>
        <v/>
      </c>
      <c r="R120" s="1895" t="str">
        <f t="shared" si="67"/>
        <v/>
      </c>
      <c r="S120" s="1895" t="str">
        <f t="shared" si="68"/>
        <v>X</v>
      </c>
      <c r="T120" s="1898"/>
      <c r="U120" s="1902" t="str">
        <f t="shared" si="69"/>
        <v/>
      </c>
      <c r="V120" s="1895" t="str">
        <f t="shared" si="70"/>
        <v/>
      </c>
      <c r="W120" s="1895" t="str">
        <f t="shared" si="71"/>
        <v>X</v>
      </c>
      <c r="X120" s="1898"/>
    </row>
    <row r="121" spans="4:24" outlineLevel="1">
      <c r="D121" s="1139" t="s">
        <v>150</v>
      </c>
      <c r="E121" s="1132"/>
      <c r="F121" s="1003"/>
      <c r="G121" s="1003"/>
      <c r="H121" s="1007"/>
      <c r="I121" s="44"/>
      <c r="J121" s="1942"/>
      <c r="K121" s="1056"/>
      <c r="L121" s="1056"/>
      <c r="M121" s="1902" t="str">
        <f t="shared" si="63"/>
        <v/>
      </c>
      <c r="N121" s="1895" t="str">
        <f t="shared" si="64"/>
        <v/>
      </c>
      <c r="O121" s="1895" t="str">
        <f t="shared" si="65"/>
        <v>X</v>
      </c>
      <c r="P121" s="1898"/>
      <c r="Q121" s="1902" t="str">
        <f t="shared" si="66"/>
        <v/>
      </c>
      <c r="R121" s="1895" t="str">
        <f t="shared" si="67"/>
        <v/>
      </c>
      <c r="S121" s="1895" t="str">
        <f t="shared" si="68"/>
        <v>X</v>
      </c>
      <c r="T121" s="1898"/>
      <c r="U121" s="1902" t="str">
        <f t="shared" si="69"/>
        <v/>
      </c>
      <c r="V121" s="1895" t="str">
        <f t="shared" si="70"/>
        <v/>
      </c>
      <c r="W121" s="1895" t="str">
        <f t="shared" si="71"/>
        <v>X</v>
      </c>
      <c r="X121" s="1898"/>
    </row>
    <row r="122" spans="4:24" outlineLevel="1">
      <c r="D122" s="1139" t="s">
        <v>151</v>
      </c>
      <c r="E122" s="1132"/>
      <c r="F122" s="1003"/>
      <c r="G122" s="1003"/>
      <c r="H122" s="1007"/>
      <c r="I122" s="44"/>
      <c r="J122" s="1942"/>
      <c r="K122" s="1056"/>
      <c r="L122" s="1056"/>
      <c r="M122" s="1902" t="str">
        <f t="shared" si="63"/>
        <v/>
      </c>
      <c r="N122" s="1895" t="str">
        <f t="shared" si="64"/>
        <v/>
      </c>
      <c r="O122" s="1895" t="str">
        <f t="shared" si="65"/>
        <v>X</v>
      </c>
      <c r="P122" s="1898"/>
      <c r="Q122" s="1902" t="str">
        <f t="shared" si="66"/>
        <v/>
      </c>
      <c r="R122" s="1895" t="str">
        <f t="shared" si="67"/>
        <v/>
      </c>
      <c r="S122" s="1895" t="str">
        <f t="shared" si="68"/>
        <v>X</v>
      </c>
      <c r="T122" s="1898"/>
      <c r="U122" s="1902" t="str">
        <f t="shared" si="69"/>
        <v/>
      </c>
      <c r="V122" s="1895" t="str">
        <f t="shared" si="70"/>
        <v/>
      </c>
      <c r="W122" s="1895" t="str">
        <f t="shared" si="71"/>
        <v>X</v>
      </c>
      <c r="X122" s="1898"/>
    </row>
    <row r="123" spans="4:24" outlineLevel="1">
      <c r="D123" s="1139" t="s">
        <v>152</v>
      </c>
      <c r="E123" s="1132"/>
      <c r="F123" s="1003"/>
      <c r="G123" s="1003"/>
      <c r="H123" s="1007"/>
      <c r="I123" s="44"/>
      <c r="J123" s="1942"/>
      <c r="K123" s="1056"/>
      <c r="L123" s="1056"/>
      <c r="M123" s="1902" t="str">
        <f t="shared" si="63"/>
        <v/>
      </c>
      <c r="N123" s="1895" t="str">
        <f t="shared" si="64"/>
        <v/>
      </c>
      <c r="O123" s="1895" t="str">
        <f t="shared" si="65"/>
        <v>X</v>
      </c>
      <c r="P123" s="1898"/>
      <c r="Q123" s="1902" t="str">
        <f t="shared" si="66"/>
        <v/>
      </c>
      <c r="R123" s="1895" t="str">
        <f t="shared" si="67"/>
        <v/>
      </c>
      <c r="S123" s="1895" t="str">
        <f t="shared" si="68"/>
        <v>X</v>
      </c>
      <c r="T123" s="1898"/>
      <c r="U123" s="1902" t="str">
        <f t="shared" si="69"/>
        <v/>
      </c>
      <c r="V123" s="1895" t="str">
        <f t="shared" si="70"/>
        <v/>
      </c>
      <c r="W123" s="1895" t="str">
        <f t="shared" si="71"/>
        <v>X</v>
      </c>
      <c r="X123" s="1898"/>
    </row>
    <row r="124" spans="4:24" outlineLevel="1">
      <c r="D124" s="1139" t="s">
        <v>153</v>
      </c>
      <c r="E124" s="1132"/>
      <c r="F124" s="1003"/>
      <c r="G124" s="1003"/>
      <c r="H124" s="1007"/>
      <c r="I124" s="44"/>
      <c r="J124" s="1942"/>
      <c r="K124" s="1056"/>
      <c r="L124" s="1056"/>
      <c r="M124" s="1902" t="str">
        <f t="shared" si="63"/>
        <v/>
      </c>
      <c r="N124" s="1895" t="str">
        <f t="shared" si="64"/>
        <v/>
      </c>
      <c r="O124" s="1895" t="str">
        <f t="shared" si="65"/>
        <v>X</v>
      </c>
      <c r="P124" s="1898"/>
      <c r="Q124" s="1902" t="str">
        <f t="shared" si="66"/>
        <v/>
      </c>
      <c r="R124" s="1895" t="str">
        <f t="shared" si="67"/>
        <v/>
      </c>
      <c r="S124" s="1895" t="str">
        <f t="shared" si="68"/>
        <v>X</v>
      </c>
      <c r="T124" s="1898"/>
      <c r="U124" s="1902" t="str">
        <f t="shared" si="69"/>
        <v/>
      </c>
      <c r="V124" s="1895" t="str">
        <f t="shared" si="70"/>
        <v/>
      </c>
      <c r="W124" s="1895" t="str">
        <f t="shared" si="71"/>
        <v>X</v>
      </c>
      <c r="X124" s="1898"/>
    </row>
    <row r="125" spans="4:24" outlineLevel="1">
      <c r="D125" s="1139" t="s">
        <v>154</v>
      </c>
      <c r="E125" s="1132"/>
      <c r="F125" s="1003"/>
      <c r="G125" s="1003"/>
      <c r="H125" s="1007"/>
      <c r="I125" s="44"/>
      <c r="J125" s="1942"/>
      <c r="K125" s="1056"/>
      <c r="L125" s="1056"/>
      <c r="M125" s="1902" t="str">
        <f t="shared" si="63"/>
        <v/>
      </c>
      <c r="N125" s="1895" t="str">
        <f t="shared" si="64"/>
        <v/>
      </c>
      <c r="O125" s="1895" t="str">
        <f t="shared" si="65"/>
        <v>X</v>
      </c>
      <c r="P125" s="1898"/>
      <c r="Q125" s="1902" t="str">
        <f t="shared" si="66"/>
        <v/>
      </c>
      <c r="R125" s="1895" t="str">
        <f t="shared" si="67"/>
        <v/>
      </c>
      <c r="S125" s="1895" t="str">
        <f t="shared" si="68"/>
        <v>X</v>
      </c>
      <c r="T125" s="1898"/>
      <c r="U125" s="1902" t="str">
        <f t="shared" si="69"/>
        <v/>
      </c>
      <c r="V125" s="1895" t="str">
        <f t="shared" si="70"/>
        <v/>
      </c>
      <c r="W125" s="1895" t="str">
        <f t="shared" si="71"/>
        <v>X</v>
      </c>
      <c r="X125" s="1898"/>
    </row>
    <row r="126" spans="4:24" outlineLevel="1">
      <c r="D126" s="1139" t="s">
        <v>155</v>
      </c>
      <c r="E126" s="1132"/>
      <c r="F126" s="1003"/>
      <c r="G126" s="1003"/>
      <c r="H126" s="1007"/>
      <c r="I126" s="44"/>
      <c r="J126" s="1942"/>
      <c r="K126" s="1056"/>
      <c r="L126" s="1056"/>
      <c r="M126" s="1902" t="str">
        <f t="shared" si="63"/>
        <v/>
      </c>
      <c r="N126" s="1895" t="str">
        <f t="shared" si="64"/>
        <v/>
      </c>
      <c r="O126" s="1895" t="str">
        <f t="shared" si="65"/>
        <v>X</v>
      </c>
      <c r="P126" s="1898"/>
      <c r="Q126" s="1902" t="str">
        <f t="shared" si="66"/>
        <v/>
      </c>
      <c r="R126" s="1895" t="str">
        <f t="shared" si="67"/>
        <v/>
      </c>
      <c r="S126" s="1895" t="str">
        <f t="shared" si="68"/>
        <v>X</v>
      </c>
      <c r="T126" s="1898"/>
      <c r="U126" s="1902" t="str">
        <f t="shared" si="69"/>
        <v/>
      </c>
      <c r="V126" s="1895" t="str">
        <f t="shared" si="70"/>
        <v/>
      </c>
      <c r="W126" s="1895" t="str">
        <f t="shared" si="71"/>
        <v>X</v>
      </c>
      <c r="X126" s="1898"/>
    </row>
    <row r="127" spans="4:24" outlineLevel="1">
      <c r="D127" s="1139" t="s">
        <v>156</v>
      </c>
      <c r="E127" s="1132"/>
      <c r="F127" s="1003"/>
      <c r="G127" s="1003"/>
      <c r="H127" s="1007"/>
      <c r="I127" s="44"/>
      <c r="J127" s="1942"/>
      <c r="K127" s="1056"/>
      <c r="L127" s="1056"/>
      <c r="M127" s="1902" t="str">
        <f t="shared" si="63"/>
        <v/>
      </c>
      <c r="N127" s="1895" t="str">
        <f t="shared" si="64"/>
        <v/>
      </c>
      <c r="O127" s="1895" t="str">
        <f t="shared" si="65"/>
        <v>X</v>
      </c>
      <c r="P127" s="1898"/>
      <c r="Q127" s="1902" t="str">
        <f t="shared" si="66"/>
        <v/>
      </c>
      <c r="R127" s="1895" t="str">
        <f t="shared" si="67"/>
        <v/>
      </c>
      <c r="S127" s="1895" t="str">
        <f t="shared" si="68"/>
        <v>X</v>
      </c>
      <c r="T127" s="1898"/>
      <c r="U127" s="1902" t="str">
        <f t="shared" si="69"/>
        <v/>
      </c>
      <c r="V127" s="1895" t="str">
        <f t="shared" si="70"/>
        <v/>
      </c>
      <c r="W127" s="1895" t="str">
        <f t="shared" si="71"/>
        <v>X</v>
      </c>
      <c r="X127" s="1898"/>
    </row>
    <row r="128" spans="4:24" outlineLevel="1">
      <c r="D128" s="1139" t="s">
        <v>157</v>
      </c>
      <c r="E128" s="1132"/>
      <c r="F128" s="1003"/>
      <c r="G128" s="1003"/>
      <c r="H128" s="1007"/>
      <c r="I128" s="44"/>
      <c r="J128" s="1942"/>
      <c r="K128" s="1056"/>
      <c r="L128" s="1056"/>
      <c r="M128" s="1902" t="str">
        <f t="shared" si="63"/>
        <v/>
      </c>
      <c r="N128" s="1895" t="str">
        <f t="shared" si="64"/>
        <v/>
      </c>
      <c r="O128" s="1895" t="str">
        <f t="shared" si="65"/>
        <v>X</v>
      </c>
      <c r="P128" s="1898"/>
      <c r="Q128" s="1902" t="str">
        <f t="shared" si="66"/>
        <v/>
      </c>
      <c r="R128" s="1895" t="str">
        <f t="shared" si="67"/>
        <v/>
      </c>
      <c r="S128" s="1895" t="str">
        <f t="shared" si="68"/>
        <v>X</v>
      </c>
      <c r="T128" s="1898"/>
      <c r="U128" s="1902" t="str">
        <f t="shared" si="69"/>
        <v/>
      </c>
      <c r="V128" s="1895" t="str">
        <f t="shared" si="70"/>
        <v/>
      </c>
      <c r="W128" s="1895" t="str">
        <f t="shared" si="71"/>
        <v>X</v>
      </c>
      <c r="X128" s="1898"/>
    </row>
    <row r="129" spans="2:24" outlineLevel="1">
      <c r="D129" s="1140" t="s">
        <v>80</v>
      </c>
      <c r="E129" s="1137"/>
      <c r="F129" s="1011"/>
      <c r="G129" s="1011"/>
      <c r="H129" s="1012"/>
      <c r="I129" s="44"/>
      <c r="J129" s="1943"/>
      <c r="K129" s="1929"/>
      <c r="L129" s="1929"/>
      <c r="M129" s="1905" t="str">
        <f t="shared" si="63"/>
        <v/>
      </c>
      <c r="N129" s="1914" t="str">
        <f t="shared" si="64"/>
        <v/>
      </c>
      <c r="O129" s="1914" t="str">
        <f t="shared" si="65"/>
        <v>X</v>
      </c>
      <c r="P129" s="1976"/>
      <c r="Q129" s="1905" t="str">
        <f t="shared" si="66"/>
        <v/>
      </c>
      <c r="R129" s="1914" t="str">
        <f t="shared" si="67"/>
        <v/>
      </c>
      <c r="S129" s="1914" t="str">
        <f t="shared" si="68"/>
        <v>X</v>
      </c>
      <c r="T129" s="1976"/>
      <c r="U129" s="1905" t="str">
        <f t="shared" si="69"/>
        <v/>
      </c>
      <c r="V129" s="1914" t="str">
        <f t="shared" si="70"/>
        <v/>
      </c>
      <c r="W129" s="1914" t="str">
        <f t="shared" si="71"/>
        <v>X</v>
      </c>
      <c r="X129" s="1976"/>
    </row>
    <row r="130" spans="2:24" ht="18.75">
      <c r="B130" s="1119"/>
      <c r="C130" s="1119"/>
      <c r="D130" s="1130" t="s">
        <v>1862</v>
      </c>
      <c r="E130" s="1128"/>
      <c r="F130" s="1129"/>
      <c r="G130" s="1129"/>
      <c r="H130" s="1129"/>
      <c r="I130" s="44"/>
      <c r="M130" s="56"/>
      <c r="N130" s="56"/>
      <c r="O130" s="56"/>
      <c r="P130" s="56"/>
      <c r="Q130" s="56"/>
      <c r="R130" s="56"/>
      <c r="S130" s="56"/>
      <c r="T130" s="56"/>
      <c r="U130" s="56"/>
      <c r="V130" s="56"/>
      <c r="W130" s="56"/>
    </row>
    <row r="131" spans="2:24" s="1119" customFormat="1" ht="18.75" outlineLevel="1">
      <c r="B131" s="46"/>
      <c r="C131" s="46"/>
      <c r="D131" s="1138" t="s">
        <v>158</v>
      </c>
      <c r="E131" s="1134"/>
      <c r="F131" s="998"/>
      <c r="G131" s="998"/>
      <c r="H131" s="1135"/>
      <c r="I131" s="44"/>
      <c r="J131" s="1939"/>
      <c r="K131" s="1940"/>
      <c r="L131" s="1941"/>
      <c r="M131" s="1932" t="str">
        <f t="shared" ref="M131:M144" si="72">IF(ISNONTEXT(F131)=TRUE,"","X")</f>
        <v/>
      </c>
      <c r="N131" s="1930" t="str">
        <f t="shared" ref="N131:N144" si="73">IF(F131&gt;=0=TRUE,"","X")</f>
        <v/>
      </c>
      <c r="O131" s="1930" t="str">
        <f t="shared" ref="O131:O144" si="74">IF(F131&lt;&gt;""=TRUE,"","X")</f>
        <v>X</v>
      </c>
      <c r="P131" s="1987"/>
      <c r="Q131" s="1932" t="str">
        <f t="shared" ref="Q131:Q144" si="75">IF(ISNONTEXT(G131)=TRUE,"","X")</f>
        <v/>
      </c>
      <c r="R131" s="1930" t="str">
        <f t="shared" ref="R131:R144" si="76">IF(G131&gt;=0=TRUE,"","X")</f>
        <v/>
      </c>
      <c r="S131" s="1930" t="str">
        <f t="shared" ref="S131:S144" si="77">IF(G131&lt;&gt;""=TRUE,"","X")</f>
        <v>X</v>
      </c>
      <c r="T131" s="1987"/>
      <c r="U131" s="1932" t="str">
        <f t="shared" ref="U131:U144" si="78">IF(ISNONTEXT(H131)=TRUE,"","X")</f>
        <v/>
      </c>
      <c r="V131" s="1930" t="str">
        <f t="shared" ref="V131:V144" si="79">IF(H131&gt;=0=TRUE,"","X")</f>
        <v/>
      </c>
      <c r="W131" s="1930" t="str">
        <f t="shared" ref="W131:W144" si="80">IF(H131&lt;&gt;""=TRUE,"","X")</f>
        <v>X</v>
      </c>
      <c r="X131" s="1987"/>
    </row>
    <row r="132" spans="2:24" outlineLevel="1">
      <c r="D132" s="1139" t="s">
        <v>159</v>
      </c>
      <c r="E132" s="1132"/>
      <c r="F132" s="1003"/>
      <c r="G132" s="1003"/>
      <c r="H132" s="1007"/>
      <c r="I132" s="44"/>
      <c r="J132" s="1942"/>
      <c r="K132" s="1056"/>
      <c r="L132" s="1935"/>
      <c r="M132" s="1902" t="str">
        <f t="shared" si="72"/>
        <v/>
      </c>
      <c r="N132" s="1895" t="str">
        <f t="shared" si="73"/>
        <v/>
      </c>
      <c r="O132" s="1895" t="str">
        <f t="shared" si="74"/>
        <v>X</v>
      </c>
      <c r="P132" s="1898"/>
      <c r="Q132" s="1902" t="str">
        <f t="shared" si="75"/>
        <v/>
      </c>
      <c r="R132" s="1895" t="str">
        <f t="shared" si="76"/>
        <v/>
      </c>
      <c r="S132" s="1895" t="str">
        <f t="shared" si="77"/>
        <v>X</v>
      </c>
      <c r="T132" s="1898"/>
      <c r="U132" s="1902" t="str">
        <f t="shared" si="78"/>
        <v/>
      </c>
      <c r="V132" s="1895" t="str">
        <f t="shared" si="79"/>
        <v/>
      </c>
      <c r="W132" s="1895" t="str">
        <f t="shared" si="80"/>
        <v>X</v>
      </c>
      <c r="X132" s="1898"/>
    </row>
    <row r="133" spans="2:24" outlineLevel="1">
      <c r="D133" s="1139" t="s">
        <v>160</v>
      </c>
      <c r="E133" s="1132"/>
      <c r="F133" s="1003"/>
      <c r="G133" s="1003"/>
      <c r="H133" s="1007"/>
      <c r="I133" s="44"/>
      <c r="J133" s="1942"/>
      <c r="K133" s="1056"/>
      <c r="L133" s="1935"/>
      <c r="M133" s="1902" t="str">
        <f t="shared" si="72"/>
        <v/>
      </c>
      <c r="N133" s="1895" t="str">
        <f t="shared" si="73"/>
        <v/>
      </c>
      <c r="O133" s="1895" t="str">
        <f t="shared" si="74"/>
        <v>X</v>
      </c>
      <c r="P133" s="1898"/>
      <c r="Q133" s="1902" t="str">
        <f t="shared" si="75"/>
        <v/>
      </c>
      <c r="R133" s="1895" t="str">
        <f t="shared" si="76"/>
        <v/>
      </c>
      <c r="S133" s="1895" t="str">
        <f t="shared" si="77"/>
        <v>X</v>
      </c>
      <c r="T133" s="1898"/>
      <c r="U133" s="1902" t="str">
        <f t="shared" si="78"/>
        <v/>
      </c>
      <c r="V133" s="1895" t="str">
        <f t="shared" si="79"/>
        <v/>
      </c>
      <c r="W133" s="1895" t="str">
        <f t="shared" si="80"/>
        <v>X</v>
      </c>
      <c r="X133" s="1898"/>
    </row>
    <row r="134" spans="2:24" outlineLevel="1">
      <c r="D134" s="1139" t="s">
        <v>161</v>
      </c>
      <c r="E134" s="1132"/>
      <c r="F134" s="1003"/>
      <c r="G134" s="1003"/>
      <c r="H134" s="1007"/>
      <c r="I134" s="44"/>
      <c r="J134" s="1942"/>
      <c r="K134" s="1056"/>
      <c r="L134" s="1935"/>
      <c r="M134" s="1902" t="str">
        <f t="shared" si="72"/>
        <v/>
      </c>
      <c r="N134" s="1895" t="str">
        <f t="shared" si="73"/>
        <v/>
      </c>
      <c r="O134" s="1895" t="str">
        <f t="shared" si="74"/>
        <v>X</v>
      </c>
      <c r="P134" s="1898"/>
      <c r="Q134" s="1902" t="str">
        <f t="shared" si="75"/>
        <v/>
      </c>
      <c r="R134" s="1895" t="str">
        <f t="shared" si="76"/>
        <v/>
      </c>
      <c r="S134" s="1895" t="str">
        <f t="shared" si="77"/>
        <v>X</v>
      </c>
      <c r="T134" s="1898"/>
      <c r="U134" s="1902" t="str">
        <f t="shared" si="78"/>
        <v/>
      </c>
      <c r="V134" s="1895" t="str">
        <f t="shared" si="79"/>
        <v/>
      </c>
      <c r="W134" s="1895" t="str">
        <f t="shared" si="80"/>
        <v>X</v>
      </c>
      <c r="X134" s="1898"/>
    </row>
    <row r="135" spans="2:24" outlineLevel="1">
      <c r="D135" s="1139" t="s">
        <v>162</v>
      </c>
      <c r="E135" s="1132"/>
      <c r="F135" s="1003"/>
      <c r="G135" s="1003"/>
      <c r="H135" s="1007"/>
      <c r="I135" s="44"/>
      <c r="J135" s="1942"/>
      <c r="K135" s="1056"/>
      <c r="L135" s="1935"/>
      <c r="M135" s="1902" t="str">
        <f t="shared" si="72"/>
        <v/>
      </c>
      <c r="N135" s="1895" t="str">
        <f t="shared" si="73"/>
        <v/>
      </c>
      <c r="O135" s="1895" t="str">
        <f t="shared" si="74"/>
        <v>X</v>
      </c>
      <c r="P135" s="1898"/>
      <c r="Q135" s="1902" t="str">
        <f t="shared" si="75"/>
        <v/>
      </c>
      <c r="R135" s="1895" t="str">
        <f t="shared" si="76"/>
        <v/>
      </c>
      <c r="S135" s="1895" t="str">
        <f t="shared" si="77"/>
        <v>X</v>
      </c>
      <c r="T135" s="1898"/>
      <c r="U135" s="1902" t="str">
        <f t="shared" si="78"/>
        <v/>
      </c>
      <c r="V135" s="1895" t="str">
        <f t="shared" si="79"/>
        <v/>
      </c>
      <c r="W135" s="1895" t="str">
        <f t="shared" si="80"/>
        <v>X</v>
      </c>
      <c r="X135" s="1898"/>
    </row>
    <row r="136" spans="2:24" outlineLevel="1">
      <c r="D136" s="1139" t="s">
        <v>163</v>
      </c>
      <c r="E136" s="1132"/>
      <c r="F136" s="1003"/>
      <c r="G136" s="1003"/>
      <c r="H136" s="1007"/>
      <c r="I136" s="44"/>
      <c r="J136" s="1942"/>
      <c r="K136" s="1056"/>
      <c r="L136" s="1935"/>
      <c r="M136" s="1902" t="str">
        <f t="shared" si="72"/>
        <v/>
      </c>
      <c r="N136" s="1895" t="str">
        <f t="shared" si="73"/>
        <v/>
      </c>
      <c r="O136" s="1895" t="str">
        <f t="shared" si="74"/>
        <v>X</v>
      </c>
      <c r="P136" s="1898"/>
      <c r="Q136" s="1902" t="str">
        <f t="shared" si="75"/>
        <v/>
      </c>
      <c r="R136" s="1895" t="str">
        <f t="shared" si="76"/>
        <v/>
      </c>
      <c r="S136" s="1895" t="str">
        <f t="shared" si="77"/>
        <v>X</v>
      </c>
      <c r="T136" s="1898"/>
      <c r="U136" s="1902" t="str">
        <f t="shared" si="78"/>
        <v/>
      </c>
      <c r="V136" s="1895" t="str">
        <f t="shared" si="79"/>
        <v/>
      </c>
      <c r="W136" s="1895" t="str">
        <f t="shared" si="80"/>
        <v>X</v>
      </c>
      <c r="X136" s="1898"/>
    </row>
    <row r="137" spans="2:24" outlineLevel="1">
      <c r="D137" s="1139" t="s">
        <v>164</v>
      </c>
      <c r="E137" s="1132"/>
      <c r="F137" s="1003"/>
      <c r="G137" s="1003"/>
      <c r="H137" s="1007"/>
      <c r="I137" s="44"/>
      <c r="J137" s="1942"/>
      <c r="K137" s="1056"/>
      <c r="L137" s="1935"/>
      <c r="M137" s="1902" t="str">
        <f t="shared" si="72"/>
        <v/>
      </c>
      <c r="N137" s="1895" t="str">
        <f t="shared" si="73"/>
        <v/>
      </c>
      <c r="O137" s="1895" t="str">
        <f t="shared" si="74"/>
        <v>X</v>
      </c>
      <c r="P137" s="1898"/>
      <c r="Q137" s="1902" t="str">
        <f t="shared" si="75"/>
        <v/>
      </c>
      <c r="R137" s="1895" t="str">
        <f t="shared" si="76"/>
        <v/>
      </c>
      <c r="S137" s="1895" t="str">
        <f t="shared" si="77"/>
        <v>X</v>
      </c>
      <c r="T137" s="1898"/>
      <c r="U137" s="1902" t="str">
        <f t="shared" si="78"/>
        <v/>
      </c>
      <c r="V137" s="1895" t="str">
        <f t="shared" si="79"/>
        <v/>
      </c>
      <c r="W137" s="1895" t="str">
        <f t="shared" si="80"/>
        <v>X</v>
      </c>
      <c r="X137" s="1898"/>
    </row>
    <row r="138" spans="2:24" outlineLevel="1">
      <c r="D138" s="1139" t="s">
        <v>165</v>
      </c>
      <c r="E138" s="1132"/>
      <c r="F138" s="1003"/>
      <c r="G138" s="1003"/>
      <c r="H138" s="1007"/>
      <c r="I138" s="44"/>
      <c r="J138" s="1942"/>
      <c r="K138" s="1056"/>
      <c r="L138" s="1935"/>
      <c r="M138" s="1902" t="str">
        <f t="shared" si="72"/>
        <v/>
      </c>
      <c r="N138" s="1895" t="str">
        <f t="shared" si="73"/>
        <v/>
      </c>
      <c r="O138" s="1895" t="str">
        <f t="shared" si="74"/>
        <v>X</v>
      </c>
      <c r="P138" s="1898"/>
      <c r="Q138" s="1902" t="str">
        <f t="shared" si="75"/>
        <v/>
      </c>
      <c r="R138" s="1895" t="str">
        <f t="shared" si="76"/>
        <v/>
      </c>
      <c r="S138" s="1895" t="str">
        <f t="shared" si="77"/>
        <v>X</v>
      </c>
      <c r="T138" s="1898"/>
      <c r="U138" s="1902" t="str">
        <f t="shared" si="78"/>
        <v/>
      </c>
      <c r="V138" s="1895" t="str">
        <f t="shared" si="79"/>
        <v/>
      </c>
      <c r="W138" s="1895" t="str">
        <f t="shared" si="80"/>
        <v>X</v>
      </c>
      <c r="X138" s="1898"/>
    </row>
    <row r="139" spans="2:24" outlineLevel="1">
      <c r="D139" s="1139" t="s">
        <v>166</v>
      </c>
      <c r="E139" s="1132"/>
      <c r="F139" s="1003"/>
      <c r="G139" s="1003"/>
      <c r="H139" s="1007"/>
      <c r="I139" s="44"/>
      <c r="J139" s="1942"/>
      <c r="K139" s="1056"/>
      <c r="L139" s="1935"/>
      <c r="M139" s="1902" t="str">
        <f t="shared" si="72"/>
        <v/>
      </c>
      <c r="N139" s="1895" t="str">
        <f t="shared" si="73"/>
        <v/>
      </c>
      <c r="O139" s="1895" t="str">
        <f t="shared" si="74"/>
        <v>X</v>
      </c>
      <c r="P139" s="1898"/>
      <c r="Q139" s="1902" t="str">
        <f t="shared" si="75"/>
        <v/>
      </c>
      <c r="R139" s="1895" t="str">
        <f t="shared" si="76"/>
        <v/>
      </c>
      <c r="S139" s="1895" t="str">
        <f t="shared" si="77"/>
        <v>X</v>
      </c>
      <c r="T139" s="1898"/>
      <c r="U139" s="1902" t="str">
        <f t="shared" si="78"/>
        <v/>
      </c>
      <c r="V139" s="1895" t="str">
        <f t="shared" si="79"/>
        <v/>
      </c>
      <c r="W139" s="1895" t="str">
        <f t="shared" si="80"/>
        <v>X</v>
      </c>
      <c r="X139" s="1898"/>
    </row>
    <row r="140" spans="2:24" outlineLevel="1">
      <c r="D140" s="1139" t="s">
        <v>167</v>
      </c>
      <c r="E140" s="1132"/>
      <c r="F140" s="1003"/>
      <c r="G140" s="1003"/>
      <c r="H140" s="1007"/>
      <c r="I140" s="44"/>
      <c r="J140" s="1942"/>
      <c r="K140" s="1056"/>
      <c r="L140" s="1935"/>
      <c r="M140" s="1902" t="str">
        <f t="shared" si="72"/>
        <v/>
      </c>
      <c r="N140" s="1895" t="str">
        <f t="shared" si="73"/>
        <v/>
      </c>
      <c r="O140" s="1895" t="str">
        <f t="shared" si="74"/>
        <v>X</v>
      </c>
      <c r="P140" s="1898"/>
      <c r="Q140" s="1902" t="str">
        <f t="shared" si="75"/>
        <v/>
      </c>
      <c r="R140" s="1895" t="str">
        <f t="shared" si="76"/>
        <v/>
      </c>
      <c r="S140" s="1895" t="str">
        <f t="shared" si="77"/>
        <v>X</v>
      </c>
      <c r="T140" s="1898"/>
      <c r="U140" s="1902" t="str">
        <f t="shared" si="78"/>
        <v/>
      </c>
      <c r="V140" s="1895" t="str">
        <f t="shared" si="79"/>
        <v/>
      </c>
      <c r="W140" s="1895" t="str">
        <f t="shared" si="80"/>
        <v>X</v>
      </c>
      <c r="X140" s="1898"/>
    </row>
    <row r="141" spans="2:24" outlineLevel="1">
      <c r="D141" s="1139" t="s">
        <v>168</v>
      </c>
      <c r="E141" s="1132"/>
      <c r="F141" s="1003"/>
      <c r="G141" s="1003"/>
      <c r="H141" s="1007"/>
      <c r="I141" s="44"/>
      <c r="J141" s="1942"/>
      <c r="K141" s="1056"/>
      <c r="L141" s="1935"/>
      <c r="M141" s="1902" t="str">
        <f t="shared" si="72"/>
        <v/>
      </c>
      <c r="N141" s="1895" t="str">
        <f t="shared" si="73"/>
        <v/>
      </c>
      <c r="O141" s="1895" t="str">
        <f t="shared" si="74"/>
        <v>X</v>
      </c>
      <c r="P141" s="1898"/>
      <c r="Q141" s="1902" t="str">
        <f t="shared" si="75"/>
        <v/>
      </c>
      <c r="R141" s="1895" t="str">
        <f t="shared" si="76"/>
        <v/>
      </c>
      <c r="S141" s="1895" t="str">
        <f t="shared" si="77"/>
        <v>X</v>
      </c>
      <c r="T141" s="1898"/>
      <c r="U141" s="1902" t="str">
        <f t="shared" si="78"/>
        <v/>
      </c>
      <c r="V141" s="1895" t="str">
        <f t="shared" si="79"/>
        <v/>
      </c>
      <c r="W141" s="1895" t="str">
        <f t="shared" si="80"/>
        <v>X</v>
      </c>
      <c r="X141" s="1898"/>
    </row>
    <row r="142" spans="2:24" outlineLevel="1">
      <c r="D142" s="1139" t="s">
        <v>169</v>
      </c>
      <c r="E142" s="1132"/>
      <c r="F142" s="1003"/>
      <c r="G142" s="1003"/>
      <c r="H142" s="1007"/>
      <c r="I142" s="44"/>
      <c r="J142" s="1942"/>
      <c r="K142" s="1056"/>
      <c r="L142" s="1935"/>
      <c r="M142" s="1902" t="str">
        <f t="shared" si="72"/>
        <v/>
      </c>
      <c r="N142" s="1895" t="str">
        <f t="shared" si="73"/>
        <v/>
      </c>
      <c r="O142" s="1895" t="str">
        <f t="shared" si="74"/>
        <v>X</v>
      </c>
      <c r="P142" s="1898"/>
      <c r="Q142" s="1902" t="str">
        <f t="shared" si="75"/>
        <v/>
      </c>
      <c r="R142" s="1895" t="str">
        <f t="shared" si="76"/>
        <v/>
      </c>
      <c r="S142" s="1895" t="str">
        <f t="shared" si="77"/>
        <v>X</v>
      </c>
      <c r="T142" s="1898"/>
      <c r="U142" s="1902" t="str">
        <f t="shared" si="78"/>
        <v/>
      </c>
      <c r="V142" s="1895" t="str">
        <f t="shared" si="79"/>
        <v/>
      </c>
      <c r="W142" s="1895" t="str">
        <f t="shared" si="80"/>
        <v>X</v>
      </c>
      <c r="X142" s="1898"/>
    </row>
    <row r="143" spans="2:24" outlineLevel="1">
      <c r="D143" s="1139" t="s">
        <v>170</v>
      </c>
      <c r="E143" s="1132"/>
      <c r="F143" s="1003"/>
      <c r="G143" s="1003"/>
      <c r="H143" s="1007"/>
      <c r="I143" s="44"/>
      <c r="J143" s="1942"/>
      <c r="K143" s="1056"/>
      <c r="L143" s="1935"/>
      <c r="M143" s="1902" t="str">
        <f t="shared" si="72"/>
        <v/>
      </c>
      <c r="N143" s="1895" t="str">
        <f t="shared" si="73"/>
        <v/>
      </c>
      <c r="O143" s="1895" t="str">
        <f t="shared" si="74"/>
        <v>X</v>
      </c>
      <c r="P143" s="1898"/>
      <c r="Q143" s="1902" t="str">
        <f t="shared" si="75"/>
        <v/>
      </c>
      <c r="R143" s="1895" t="str">
        <f t="shared" si="76"/>
        <v/>
      </c>
      <c r="S143" s="1895" t="str">
        <f t="shared" si="77"/>
        <v>X</v>
      </c>
      <c r="T143" s="1898"/>
      <c r="U143" s="1902" t="str">
        <f t="shared" si="78"/>
        <v/>
      </c>
      <c r="V143" s="1895" t="str">
        <f t="shared" si="79"/>
        <v/>
      </c>
      <c r="W143" s="1895" t="str">
        <f t="shared" si="80"/>
        <v>X</v>
      </c>
      <c r="X143" s="1898"/>
    </row>
    <row r="144" spans="2:24" outlineLevel="1">
      <c r="D144" s="1139" t="s">
        <v>171</v>
      </c>
      <c r="E144" s="1132"/>
      <c r="F144" s="1003"/>
      <c r="G144" s="1003"/>
      <c r="H144" s="1007"/>
      <c r="I144" s="44"/>
      <c r="J144" s="1942"/>
      <c r="K144" s="1056"/>
      <c r="L144" s="1935"/>
      <c r="M144" s="1902" t="str">
        <f t="shared" si="72"/>
        <v/>
      </c>
      <c r="N144" s="1895" t="str">
        <f t="shared" si="73"/>
        <v/>
      </c>
      <c r="O144" s="1895" t="str">
        <f t="shared" si="74"/>
        <v>X</v>
      </c>
      <c r="P144" s="1898"/>
      <c r="Q144" s="1902" t="str">
        <f t="shared" si="75"/>
        <v/>
      </c>
      <c r="R144" s="1895" t="str">
        <f t="shared" si="76"/>
        <v/>
      </c>
      <c r="S144" s="1895" t="str">
        <f t="shared" si="77"/>
        <v>X</v>
      </c>
      <c r="T144" s="1898"/>
      <c r="U144" s="1902" t="str">
        <f t="shared" si="78"/>
        <v/>
      </c>
      <c r="V144" s="1895" t="str">
        <f t="shared" si="79"/>
        <v/>
      </c>
      <c r="W144" s="1895" t="str">
        <f t="shared" si="80"/>
        <v>X</v>
      </c>
      <c r="X144" s="1898"/>
    </row>
    <row r="145" spans="2:24" outlineLevel="1">
      <c r="D145" s="1139" t="s">
        <v>172</v>
      </c>
      <c r="E145" s="1132"/>
      <c r="F145" s="1003"/>
      <c r="G145" s="1003"/>
      <c r="H145" s="1007"/>
      <c r="I145" s="44"/>
      <c r="J145" s="1942"/>
      <c r="K145" s="1056"/>
      <c r="L145" s="1935"/>
      <c r="M145" s="1902" t="str">
        <f t="shared" ref="M145:M155" si="81">IF(ISNONTEXT(F145)=TRUE,"","X")</f>
        <v/>
      </c>
      <c r="N145" s="1895" t="str">
        <f t="shared" ref="N145:N155" si="82">IF(F145&gt;=0=TRUE,"","X")</f>
        <v/>
      </c>
      <c r="O145" s="1895" t="str">
        <f t="shared" ref="O145:O155" si="83">IF(F145&lt;&gt;""=TRUE,"","X")</f>
        <v>X</v>
      </c>
      <c r="P145" s="1898"/>
      <c r="Q145" s="1902" t="str">
        <f t="shared" ref="Q145:Q155" si="84">IF(ISNONTEXT(G145)=TRUE,"","X")</f>
        <v/>
      </c>
      <c r="R145" s="1895" t="str">
        <f t="shared" ref="R145:R155" si="85">IF(G145&gt;=0=TRUE,"","X")</f>
        <v/>
      </c>
      <c r="S145" s="1895" t="str">
        <f t="shared" ref="S145:S155" si="86">IF(G145&lt;&gt;""=TRUE,"","X")</f>
        <v>X</v>
      </c>
      <c r="T145" s="1898"/>
      <c r="U145" s="1902" t="str">
        <f t="shared" ref="U145:U155" si="87">IF(ISNONTEXT(H145)=TRUE,"","X")</f>
        <v/>
      </c>
      <c r="V145" s="1895" t="str">
        <f t="shared" ref="V145:V155" si="88">IF(H145&gt;=0=TRUE,"","X")</f>
        <v/>
      </c>
      <c r="W145" s="1895" t="str">
        <f t="shared" ref="W145:W155" si="89">IF(H145&lt;&gt;""=TRUE,"","X")</f>
        <v>X</v>
      </c>
      <c r="X145" s="1898"/>
    </row>
    <row r="146" spans="2:24" outlineLevel="1">
      <c r="D146" s="1139" t="s">
        <v>173</v>
      </c>
      <c r="E146" s="1132"/>
      <c r="F146" s="1003"/>
      <c r="G146" s="1003"/>
      <c r="H146" s="1007"/>
      <c r="I146" s="44"/>
      <c r="J146" s="1942"/>
      <c r="K146" s="1056"/>
      <c r="L146" s="1935"/>
      <c r="M146" s="1902" t="str">
        <f t="shared" si="81"/>
        <v/>
      </c>
      <c r="N146" s="1895" t="str">
        <f t="shared" si="82"/>
        <v/>
      </c>
      <c r="O146" s="1895" t="str">
        <f t="shared" si="83"/>
        <v>X</v>
      </c>
      <c r="P146" s="1898"/>
      <c r="Q146" s="1902" t="str">
        <f t="shared" si="84"/>
        <v/>
      </c>
      <c r="R146" s="1895" t="str">
        <f t="shared" si="85"/>
        <v/>
      </c>
      <c r="S146" s="1895" t="str">
        <f t="shared" si="86"/>
        <v>X</v>
      </c>
      <c r="T146" s="1898"/>
      <c r="U146" s="1902" t="str">
        <f t="shared" si="87"/>
        <v/>
      </c>
      <c r="V146" s="1895" t="str">
        <f t="shared" si="88"/>
        <v/>
      </c>
      <c r="W146" s="1895" t="str">
        <f t="shared" si="89"/>
        <v>X</v>
      </c>
      <c r="X146" s="1898"/>
    </row>
    <row r="147" spans="2:24" outlineLevel="1">
      <c r="D147" s="1139" t="s">
        <v>174</v>
      </c>
      <c r="E147" s="1132"/>
      <c r="F147" s="1003"/>
      <c r="G147" s="1003"/>
      <c r="H147" s="1007"/>
      <c r="I147" s="44"/>
      <c r="J147" s="1942"/>
      <c r="K147" s="1056"/>
      <c r="L147" s="1935"/>
      <c r="M147" s="1902" t="str">
        <f t="shared" si="81"/>
        <v/>
      </c>
      <c r="N147" s="1895" t="str">
        <f t="shared" si="82"/>
        <v/>
      </c>
      <c r="O147" s="1895" t="str">
        <f t="shared" si="83"/>
        <v>X</v>
      </c>
      <c r="P147" s="1898"/>
      <c r="Q147" s="1902" t="str">
        <f t="shared" si="84"/>
        <v/>
      </c>
      <c r="R147" s="1895" t="str">
        <f t="shared" si="85"/>
        <v/>
      </c>
      <c r="S147" s="1895" t="str">
        <f t="shared" si="86"/>
        <v>X</v>
      </c>
      <c r="T147" s="1898"/>
      <c r="U147" s="1902" t="str">
        <f t="shared" si="87"/>
        <v/>
      </c>
      <c r="V147" s="1895" t="str">
        <f t="shared" si="88"/>
        <v/>
      </c>
      <c r="W147" s="1895" t="str">
        <f t="shared" si="89"/>
        <v>X</v>
      </c>
      <c r="X147" s="1898"/>
    </row>
    <row r="148" spans="2:24" outlineLevel="1">
      <c r="D148" s="1139" t="s">
        <v>175</v>
      </c>
      <c r="E148" s="1132"/>
      <c r="F148" s="1003"/>
      <c r="G148" s="1003"/>
      <c r="H148" s="1007"/>
      <c r="I148" s="44"/>
      <c r="J148" s="1942"/>
      <c r="K148" s="1056"/>
      <c r="L148" s="1935"/>
      <c r="M148" s="1902" t="str">
        <f t="shared" si="81"/>
        <v/>
      </c>
      <c r="N148" s="1895" t="str">
        <f t="shared" si="82"/>
        <v/>
      </c>
      <c r="O148" s="1895" t="str">
        <f t="shared" si="83"/>
        <v>X</v>
      </c>
      <c r="P148" s="1898"/>
      <c r="Q148" s="1902" t="str">
        <f t="shared" si="84"/>
        <v/>
      </c>
      <c r="R148" s="1895" t="str">
        <f t="shared" si="85"/>
        <v/>
      </c>
      <c r="S148" s="1895" t="str">
        <f t="shared" si="86"/>
        <v>X</v>
      </c>
      <c r="T148" s="1898"/>
      <c r="U148" s="1902" t="str">
        <f t="shared" si="87"/>
        <v/>
      </c>
      <c r="V148" s="1895" t="str">
        <f t="shared" si="88"/>
        <v/>
      </c>
      <c r="W148" s="1895" t="str">
        <f t="shared" si="89"/>
        <v>X</v>
      </c>
      <c r="X148" s="1898"/>
    </row>
    <row r="149" spans="2:24" outlineLevel="1">
      <c r="D149" s="1139" t="s">
        <v>176</v>
      </c>
      <c r="E149" s="1132"/>
      <c r="F149" s="1003"/>
      <c r="G149" s="1003"/>
      <c r="H149" s="1007"/>
      <c r="I149" s="44"/>
      <c r="J149" s="1942"/>
      <c r="K149" s="1056"/>
      <c r="L149" s="1935"/>
      <c r="M149" s="1902" t="str">
        <f t="shared" si="81"/>
        <v/>
      </c>
      <c r="N149" s="1895" t="str">
        <f t="shared" si="82"/>
        <v/>
      </c>
      <c r="O149" s="1895" t="str">
        <f t="shared" si="83"/>
        <v>X</v>
      </c>
      <c r="P149" s="1898"/>
      <c r="Q149" s="1902" t="str">
        <f t="shared" si="84"/>
        <v/>
      </c>
      <c r="R149" s="1895" t="str">
        <f t="shared" si="85"/>
        <v/>
      </c>
      <c r="S149" s="1895" t="str">
        <f t="shared" si="86"/>
        <v>X</v>
      </c>
      <c r="T149" s="1898"/>
      <c r="U149" s="1902" t="str">
        <f t="shared" si="87"/>
        <v/>
      </c>
      <c r="V149" s="1895" t="str">
        <f t="shared" si="88"/>
        <v/>
      </c>
      <c r="W149" s="1895" t="str">
        <f t="shared" si="89"/>
        <v>X</v>
      </c>
      <c r="X149" s="1898"/>
    </row>
    <row r="150" spans="2:24" outlineLevel="1">
      <c r="D150" s="1139" t="s">
        <v>177</v>
      </c>
      <c r="E150" s="1132"/>
      <c r="F150" s="1003"/>
      <c r="G150" s="1003"/>
      <c r="H150" s="1007"/>
      <c r="I150" s="44"/>
      <c r="J150" s="1942"/>
      <c r="K150" s="1056"/>
      <c r="L150" s="1935"/>
      <c r="M150" s="1902" t="str">
        <f t="shared" si="81"/>
        <v/>
      </c>
      <c r="N150" s="1895" t="str">
        <f t="shared" si="82"/>
        <v/>
      </c>
      <c r="O150" s="1895" t="str">
        <f t="shared" si="83"/>
        <v>X</v>
      </c>
      <c r="P150" s="1898"/>
      <c r="Q150" s="1902" t="str">
        <f t="shared" si="84"/>
        <v/>
      </c>
      <c r="R150" s="1895" t="str">
        <f t="shared" si="85"/>
        <v/>
      </c>
      <c r="S150" s="1895" t="str">
        <f t="shared" si="86"/>
        <v>X</v>
      </c>
      <c r="T150" s="1898"/>
      <c r="U150" s="1902" t="str">
        <f t="shared" si="87"/>
        <v/>
      </c>
      <c r="V150" s="1895" t="str">
        <f t="shared" si="88"/>
        <v/>
      </c>
      <c r="W150" s="1895" t="str">
        <f t="shared" si="89"/>
        <v>X</v>
      </c>
      <c r="X150" s="1898"/>
    </row>
    <row r="151" spans="2:24" outlineLevel="1">
      <c r="D151" s="1139" t="s">
        <v>178</v>
      </c>
      <c r="E151" s="1132"/>
      <c r="F151" s="1003"/>
      <c r="G151" s="1003"/>
      <c r="H151" s="1007"/>
      <c r="I151" s="44"/>
      <c r="J151" s="1942"/>
      <c r="K151" s="1056"/>
      <c r="L151" s="1935"/>
      <c r="M151" s="1902" t="str">
        <f t="shared" si="81"/>
        <v/>
      </c>
      <c r="N151" s="1895" t="str">
        <f t="shared" si="82"/>
        <v/>
      </c>
      <c r="O151" s="1895" t="str">
        <f t="shared" si="83"/>
        <v>X</v>
      </c>
      <c r="P151" s="1898"/>
      <c r="Q151" s="1902" t="str">
        <f t="shared" si="84"/>
        <v/>
      </c>
      <c r="R151" s="1895" t="str">
        <f t="shared" si="85"/>
        <v/>
      </c>
      <c r="S151" s="1895" t="str">
        <f t="shared" si="86"/>
        <v>X</v>
      </c>
      <c r="T151" s="1898"/>
      <c r="U151" s="1902" t="str">
        <f t="shared" si="87"/>
        <v/>
      </c>
      <c r="V151" s="1895" t="str">
        <f t="shared" si="88"/>
        <v/>
      </c>
      <c r="W151" s="1895" t="str">
        <f t="shared" si="89"/>
        <v>X</v>
      </c>
      <c r="X151" s="1898"/>
    </row>
    <row r="152" spans="2:24" outlineLevel="1">
      <c r="D152" s="1139" t="s">
        <v>179</v>
      </c>
      <c r="E152" s="1132"/>
      <c r="F152" s="1003"/>
      <c r="G152" s="1003"/>
      <c r="H152" s="1007"/>
      <c r="I152" s="44"/>
      <c r="J152" s="1942"/>
      <c r="K152" s="1056"/>
      <c r="L152" s="1935"/>
      <c r="M152" s="1902" t="str">
        <f t="shared" si="81"/>
        <v/>
      </c>
      <c r="N152" s="1895" t="str">
        <f t="shared" si="82"/>
        <v/>
      </c>
      <c r="O152" s="1895" t="str">
        <f t="shared" si="83"/>
        <v>X</v>
      </c>
      <c r="P152" s="1898"/>
      <c r="Q152" s="1902" t="str">
        <f t="shared" si="84"/>
        <v/>
      </c>
      <c r="R152" s="1895" t="str">
        <f t="shared" si="85"/>
        <v/>
      </c>
      <c r="S152" s="1895" t="str">
        <f t="shared" si="86"/>
        <v>X</v>
      </c>
      <c r="T152" s="1898"/>
      <c r="U152" s="1902" t="str">
        <f t="shared" si="87"/>
        <v/>
      </c>
      <c r="V152" s="1895" t="str">
        <f t="shared" si="88"/>
        <v/>
      </c>
      <c r="W152" s="1895" t="str">
        <f t="shared" si="89"/>
        <v>X</v>
      </c>
      <c r="X152" s="1898"/>
    </row>
    <row r="153" spans="2:24" outlineLevel="1">
      <c r="D153" s="1139" t="s">
        <v>180</v>
      </c>
      <c r="E153" s="1132"/>
      <c r="F153" s="1003"/>
      <c r="G153" s="1003"/>
      <c r="H153" s="1007"/>
      <c r="I153" s="44"/>
      <c r="J153" s="1942"/>
      <c r="K153" s="1056"/>
      <c r="L153" s="1935"/>
      <c r="M153" s="1902" t="str">
        <f t="shared" si="81"/>
        <v/>
      </c>
      <c r="N153" s="1895" t="str">
        <f t="shared" si="82"/>
        <v/>
      </c>
      <c r="O153" s="1895" t="str">
        <f t="shared" si="83"/>
        <v>X</v>
      </c>
      <c r="P153" s="1898"/>
      <c r="Q153" s="1902" t="str">
        <f t="shared" si="84"/>
        <v/>
      </c>
      <c r="R153" s="1895" t="str">
        <f t="shared" si="85"/>
        <v/>
      </c>
      <c r="S153" s="1895" t="str">
        <f t="shared" si="86"/>
        <v>X</v>
      </c>
      <c r="T153" s="1898"/>
      <c r="U153" s="1902" t="str">
        <f t="shared" si="87"/>
        <v/>
      </c>
      <c r="V153" s="1895" t="str">
        <f t="shared" si="88"/>
        <v/>
      </c>
      <c r="W153" s="1895" t="str">
        <f t="shared" si="89"/>
        <v>X</v>
      </c>
      <c r="X153" s="1898"/>
    </row>
    <row r="154" spans="2:24" outlineLevel="1">
      <c r="D154" s="1139" t="s">
        <v>181</v>
      </c>
      <c r="E154" s="1132"/>
      <c r="F154" s="1003"/>
      <c r="G154" s="1003"/>
      <c r="H154" s="1007"/>
      <c r="I154" s="44"/>
      <c r="J154" s="1942"/>
      <c r="K154" s="1056"/>
      <c r="L154" s="1935"/>
      <c r="M154" s="1902" t="str">
        <f t="shared" si="81"/>
        <v/>
      </c>
      <c r="N154" s="1895" t="str">
        <f t="shared" si="82"/>
        <v/>
      </c>
      <c r="O154" s="1895" t="str">
        <f t="shared" si="83"/>
        <v>X</v>
      </c>
      <c r="P154" s="1898"/>
      <c r="Q154" s="1902" t="str">
        <f t="shared" si="84"/>
        <v/>
      </c>
      <c r="R154" s="1895" t="str">
        <f t="shared" si="85"/>
        <v/>
      </c>
      <c r="S154" s="1895" t="str">
        <f t="shared" si="86"/>
        <v>X</v>
      </c>
      <c r="T154" s="1898"/>
      <c r="U154" s="1902" t="str">
        <f t="shared" si="87"/>
        <v/>
      </c>
      <c r="V154" s="1895" t="str">
        <f t="shared" si="88"/>
        <v/>
      </c>
      <c r="W154" s="1895" t="str">
        <f t="shared" si="89"/>
        <v>X</v>
      </c>
      <c r="X154" s="1898"/>
    </row>
    <row r="155" spans="2:24" outlineLevel="1">
      <c r="D155" s="1140" t="s">
        <v>80</v>
      </c>
      <c r="E155" s="1137"/>
      <c r="F155" s="1011"/>
      <c r="G155" s="1011"/>
      <c r="H155" s="1012"/>
      <c r="I155" s="44"/>
      <c r="J155" s="1943"/>
      <c r="K155" s="1929"/>
      <c r="L155" s="1944"/>
      <c r="M155" s="1905" t="str">
        <f t="shared" si="81"/>
        <v/>
      </c>
      <c r="N155" s="1914" t="str">
        <f t="shared" si="82"/>
        <v/>
      </c>
      <c r="O155" s="1914" t="str">
        <f t="shared" si="83"/>
        <v>X</v>
      </c>
      <c r="P155" s="1976"/>
      <c r="Q155" s="1905" t="str">
        <f t="shared" si="84"/>
        <v/>
      </c>
      <c r="R155" s="1914" t="str">
        <f t="shared" si="85"/>
        <v/>
      </c>
      <c r="S155" s="1914" t="str">
        <f t="shared" si="86"/>
        <v>X</v>
      </c>
      <c r="T155" s="1976"/>
      <c r="U155" s="1905" t="str">
        <f t="shared" si="87"/>
        <v/>
      </c>
      <c r="V155" s="1914" t="str">
        <f t="shared" si="88"/>
        <v/>
      </c>
      <c r="W155" s="1914" t="str">
        <f t="shared" si="89"/>
        <v>X</v>
      </c>
      <c r="X155" s="1976"/>
    </row>
    <row r="156" spans="2:24" ht="18.75">
      <c r="B156" s="1119"/>
      <c r="C156" s="1119"/>
      <c r="D156" s="1130" t="s">
        <v>1863</v>
      </c>
      <c r="E156" s="1128"/>
      <c r="F156" s="1129"/>
      <c r="G156" s="1129"/>
      <c r="H156" s="1129"/>
      <c r="I156" s="44"/>
      <c r="M156" s="56"/>
      <c r="N156" s="56"/>
      <c r="O156" s="56"/>
      <c r="P156" s="56"/>
      <c r="Q156" s="56"/>
      <c r="R156" s="56"/>
      <c r="S156" s="56"/>
      <c r="T156" s="56"/>
      <c r="U156" s="56"/>
      <c r="V156" s="56"/>
      <c r="W156" s="56"/>
    </row>
    <row r="157" spans="2:24" s="1119" customFormat="1" ht="18.75" outlineLevel="1">
      <c r="B157" s="46"/>
      <c r="C157" s="46"/>
      <c r="D157" s="1138" t="s">
        <v>182</v>
      </c>
      <c r="E157" s="1134"/>
      <c r="F157" s="998"/>
      <c r="G157" s="998"/>
      <c r="H157" s="1135"/>
      <c r="I157" s="44"/>
      <c r="J157" s="1939"/>
      <c r="K157" s="1940"/>
      <c r="L157" s="1941"/>
      <c r="M157" s="1932" t="str">
        <f t="shared" ref="M157:M170" si="90">IF(ISNONTEXT(F157)=TRUE,"","X")</f>
        <v/>
      </c>
      <c r="N157" s="1930" t="str">
        <f t="shared" ref="N157:N170" si="91">IF(F157&gt;=0=TRUE,"","X")</f>
        <v/>
      </c>
      <c r="O157" s="1930" t="str">
        <f t="shared" ref="O157:O170" si="92">IF(F157&lt;&gt;""=TRUE,"","X")</f>
        <v>X</v>
      </c>
      <c r="P157" s="1987"/>
      <c r="Q157" s="1932" t="str">
        <f t="shared" ref="Q157:Q170" si="93">IF(ISNONTEXT(G157)=TRUE,"","X")</f>
        <v/>
      </c>
      <c r="R157" s="1930" t="str">
        <f t="shared" ref="R157:R170" si="94">IF(G157&gt;=0=TRUE,"","X")</f>
        <v/>
      </c>
      <c r="S157" s="1930" t="str">
        <f t="shared" ref="S157:S170" si="95">IF(G157&lt;&gt;""=TRUE,"","X")</f>
        <v>X</v>
      </c>
      <c r="T157" s="1987"/>
      <c r="U157" s="1932" t="str">
        <f t="shared" ref="U157:U170" si="96">IF(ISNONTEXT(H157)=TRUE,"","X")</f>
        <v/>
      </c>
      <c r="V157" s="1930" t="str">
        <f t="shared" ref="V157:V170" si="97">IF(H157&gt;=0=TRUE,"","X")</f>
        <v/>
      </c>
      <c r="W157" s="1930" t="str">
        <f t="shared" ref="W157:W170" si="98">IF(H157&lt;&gt;""=TRUE,"","X")</f>
        <v>X</v>
      </c>
      <c r="X157" s="1987"/>
    </row>
    <row r="158" spans="2:24" outlineLevel="1">
      <c r="D158" s="1139" t="s">
        <v>183</v>
      </c>
      <c r="E158" s="1132"/>
      <c r="F158" s="1003"/>
      <c r="G158" s="1003"/>
      <c r="H158" s="1007"/>
      <c r="I158" s="44"/>
      <c r="J158" s="1942"/>
      <c r="K158" s="1056"/>
      <c r="L158" s="1935"/>
      <c r="M158" s="1902" t="str">
        <f t="shared" si="90"/>
        <v/>
      </c>
      <c r="N158" s="1895" t="str">
        <f t="shared" si="91"/>
        <v/>
      </c>
      <c r="O158" s="1895" t="str">
        <f t="shared" si="92"/>
        <v>X</v>
      </c>
      <c r="P158" s="1898"/>
      <c r="Q158" s="1902" t="str">
        <f t="shared" si="93"/>
        <v/>
      </c>
      <c r="R158" s="1895" t="str">
        <f t="shared" si="94"/>
        <v/>
      </c>
      <c r="S158" s="1895" t="str">
        <f t="shared" si="95"/>
        <v>X</v>
      </c>
      <c r="T158" s="1898"/>
      <c r="U158" s="1902" t="str">
        <f t="shared" si="96"/>
        <v/>
      </c>
      <c r="V158" s="1895" t="str">
        <f t="shared" si="97"/>
        <v/>
      </c>
      <c r="W158" s="1895" t="str">
        <f t="shared" si="98"/>
        <v>X</v>
      </c>
      <c r="X158" s="1898"/>
    </row>
    <row r="159" spans="2:24" outlineLevel="1">
      <c r="D159" s="1139" t="s">
        <v>184</v>
      </c>
      <c r="E159" s="1132"/>
      <c r="F159" s="1003"/>
      <c r="G159" s="1003"/>
      <c r="H159" s="1007"/>
      <c r="I159" s="44"/>
      <c r="J159" s="1942"/>
      <c r="K159" s="1056"/>
      <c r="L159" s="1935"/>
      <c r="M159" s="1902" t="str">
        <f t="shared" si="90"/>
        <v/>
      </c>
      <c r="N159" s="1895" t="str">
        <f t="shared" si="91"/>
        <v/>
      </c>
      <c r="O159" s="1895" t="str">
        <f t="shared" si="92"/>
        <v>X</v>
      </c>
      <c r="P159" s="1898"/>
      <c r="Q159" s="1902" t="str">
        <f t="shared" si="93"/>
        <v/>
      </c>
      <c r="R159" s="1895" t="str">
        <f t="shared" si="94"/>
        <v/>
      </c>
      <c r="S159" s="1895" t="str">
        <f t="shared" si="95"/>
        <v>X</v>
      </c>
      <c r="T159" s="1898"/>
      <c r="U159" s="1902" t="str">
        <f t="shared" si="96"/>
        <v/>
      </c>
      <c r="V159" s="1895" t="str">
        <f t="shared" si="97"/>
        <v/>
      </c>
      <c r="W159" s="1895" t="str">
        <f t="shared" si="98"/>
        <v>X</v>
      </c>
      <c r="X159" s="1898"/>
    </row>
    <row r="160" spans="2:24" outlineLevel="1">
      <c r="D160" s="1139" t="s">
        <v>185</v>
      </c>
      <c r="E160" s="1132"/>
      <c r="F160" s="1003"/>
      <c r="G160" s="1003"/>
      <c r="H160" s="1007"/>
      <c r="I160" s="44"/>
      <c r="J160" s="1942"/>
      <c r="K160" s="1056"/>
      <c r="L160" s="1935"/>
      <c r="M160" s="1902" t="str">
        <f t="shared" si="90"/>
        <v/>
      </c>
      <c r="N160" s="1895" t="str">
        <f t="shared" si="91"/>
        <v/>
      </c>
      <c r="O160" s="1895" t="str">
        <f t="shared" si="92"/>
        <v>X</v>
      </c>
      <c r="P160" s="1898"/>
      <c r="Q160" s="1902" t="str">
        <f t="shared" si="93"/>
        <v/>
      </c>
      <c r="R160" s="1895" t="str">
        <f t="shared" si="94"/>
        <v/>
      </c>
      <c r="S160" s="1895" t="str">
        <f t="shared" si="95"/>
        <v>X</v>
      </c>
      <c r="T160" s="1898"/>
      <c r="U160" s="1902" t="str">
        <f t="shared" si="96"/>
        <v/>
      </c>
      <c r="V160" s="1895" t="str">
        <f t="shared" si="97"/>
        <v/>
      </c>
      <c r="W160" s="1895" t="str">
        <f t="shared" si="98"/>
        <v>X</v>
      </c>
      <c r="X160" s="1898"/>
    </row>
    <row r="161" spans="4:24" outlineLevel="1">
      <c r="D161" s="1139" t="s">
        <v>186</v>
      </c>
      <c r="E161" s="1132"/>
      <c r="F161" s="1003"/>
      <c r="G161" s="1003"/>
      <c r="H161" s="1007"/>
      <c r="I161" s="44"/>
      <c r="J161" s="1942"/>
      <c r="K161" s="1056"/>
      <c r="L161" s="1935"/>
      <c r="M161" s="1902" t="str">
        <f t="shared" si="90"/>
        <v/>
      </c>
      <c r="N161" s="1895" t="str">
        <f t="shared" si="91"/>
        <v/>
      </c>
      <c r="O161" s="1895" t="str">
        <f t="shared" si="92"/>
        <v>X</v>
      </c>
      <c r="P161" s="1898"/>
      <c r="Q161" s="1902" t="str">
        <f t="shared" si="93"/>
        <v/>
      </c>
      <c r="R161" s="1895" t="str">
        <f t="shared" si="94"/>
        <v/>
      </c>
      <c r="S161" s="1895" t="str">
        <f t="shared" si="95"/>
        <v>X</v>
      </c>
      <c r="T161" s="1898"/>
      <c r="U161" s="1902" t="str">
        <f t="shared" si="96"/>
        <v/>
      </c>
      <c r="V161" s="1895" t="str">
        <f t="shared" si="97"/>
        <v/>
      </c>
      <c r="W161" s="1895" t="str">
        <f t="shared" si="98"/>
        <v>X</v>
      </c>
      <c r="X161" s="1898"/>
    </row>
    <row r="162" spans="4:24" outlineLevel="1">
      <c r="D162" s="1139" t="s">
        <v>187</v>
      </c>
      <c r="E162" s="1132"/>
      <c r="F162" s="1003"/>
      <c r="G162" s="1003"/>
      <c r="H162" s="1007"/>
      <c r="I162" s="44"/>
      <c r="J162" s="1942"/>
      <c r="K162" s="1056"/>
      <c r="L162" s="1935"/>
      <c r="M162" s="1902" t="str">
        <f t="shared" si="90"/>
        <v/>
      </c>
      <c r="N162" s="1895" t="str">
        <f t="shared" si="91"/>
        <v/>
      </c>
      <c r="O162" s="1895" t="str">
        <f t="shared" si="92"/>
        <v>X</v>
      </c>
      <c r="P162" s="1898"/>
      <c r="Q162" s="1902" t="str">
        <f t="shared" si="93"/>
        <v/>
      </c>
      <c r="R162" s="1895" t="str">
        <f t="shared" si="94"/>
        <v/>
      </c>
      <c r="S162" s="1895" t="str">
        <f t="shared" si="95"/>
        <v>X</v>
      </c>
      <c r="T162" s="1898"/>
      <c r="U162" s="1902" t="str">
        <f t="shared" si="96"/>
        <v/>
      </c>
      <c r="V162" s="1895" t="str">
        <f t="shared" si="97"/>
        <v/>
      </c>
      <c r="W162" s="1895" t="str">
        <f t="shared" si="98"/>
        <v>X</v>
      </c>
      <c r="X162" s="1898"/>
    </row>
    <row r="163" spans="4:24" outlineLevel="1">
      <c r="D163" s="1139" t="s">
        <v>188</v>
      </c>
      <c r="E163" s="1132"/>
      <c r="F163" s="1003"/>
      <c r="G163" s="1003"/>
      <c r="H163" s="1007"/>
      <c r="I163" s="44"/>
      <c r="J163" s="1942"/>
      <c r="K163" s="1056"/>
      <c r="L163" s="1935"/>
      <c r="M163" s="1902" t="str">
        <f t="shared" si="90"/>
        <v/>
      </c>
      <c r="N163" s="1895" t="str">
        <f t="shared" si="91"/>
        <v/>
      </c>
      <c r="O163" s="1895" t="str">
        <f t="shared" si="92"/>
        <v>X</v>
      </c>
      <c r="P163" s="1898"/>
      <c r="Q163" s="1902" t="str">
        <f t="shared" si="93"/>
        <v/>
      </c>
      <c r="R163" s="1895" t="str">
        <f t="shared" si="94"/>
        <v/>
      </c>
      <c r="S163" s="1895" t="str">
        <f t="shared" si="95"/>
        <v>X</v>
      </c>
      <c r="T163" s="1898"/>
      <c r="U163" s="1902" t="str">
        <f t="shared" si="96"/>
        <v/>
      </c>
      <c r="V163" s="1895" t="str">
        <f t="shared" si="97"/>
        <v/>
      </c>
      <c r="W163" s="1895" t="str">
        <f t="shared" si="98"/>
        <v>X</v>
      </c>
      <c r="X163" s="1898"/>
    </row>
    <row r="164" spans="4:24" outlineLevel="1">
      <c r="D164" s="1139" t="s">
        <v>189</v>
      </c>
      <c r="E164" s="1132"/>
      <c r="F164" s="1003"/>
      <c r="G164" s="1003"/>
      <c r="H164" s="1007"/>
      <c r="I164" s="44"/>
      <c r="J164" s="1942"/>
      <c r="K164" s="1056"/>
      <c r="L164" s="1935"/>
      <c r="M164" s="1902" t="str">
        <f t="shared" si="90"/>
        <v/>
      </c>
      <c r="N164" s="1895" t="str">
        <f t="shared" si="91"/>
        <v/>
      </c>
      <c r="O164" s="1895" t="str">
        <f t="shared" si="92"/>
        <v>X</v>
      </c>
      <c r="P164" s="1898"/>
      <c r="Q164" s="1902" t="str">
        <f t="shared" si="93"/>
        <v/>
      </c>
      <c r="R164" s="1895" t="str">
        <f t="shared" si="94"/>
        <v/>
      </c>
      <c r="S164" s="1895" t="str">
        <f t="shared" si="95"/>
        <v>X</v>
      </c>
      <c r="T164" s="1898"/>
      <c r="U164" s="1902" t="str">
        <f t="shared" si="96"/>
        <v/>
      </c>
      <c r="V164" s="1895" t="str">
        <f t="shared" si="97"/>
        <v/>
      </c>
      <c r="W164" s="1895" t="str">
        <f t="shared" si="98"/>
        <v>X</v>
      </c>
      <c r="X164" s="1898"/>
    </row>
    <row r="165" spans="4:24" outlineLevel="1">
      <c r="D165" s="1139" t="s">
        <v>190</v>
      </c>
      <c r="E165" s="1132"/>
      <c r="F165" s="1003"/>
      <c r="G165" s="1003"/>
      <c r="H165" s="1007"/>
      <c r="I165" s="44"/>
      <c r="J165" s="1942"/>
      <c r="K165" s="1056"/>
      <c r="L165" s="1935"/>
      <c r="M165" s="1902" t="str">
        <f t="shared" si="90"/>
        <v/>
      </c>
      <c r="N165" s="1895" t="str">
        <f t="shared" si="91"/>
        <v/>
      </c>
      <c r="O165" s="1895" t="str">
        <f t="shared" si="92"/>
        <v>X</v>
      </c>
      <c r="P165" s="1898"/>
      <c r="Q165" s="1902" t="str">
        <f t="shared" si="93"/>
        <v/>
      </c>
      <c r="R165" s="1895" t="str">
        <f t="shared" si="94"/>
        <v/>
      </c>
      <c r="S165" s="1895" t="str">
        <f t="shared" si="95"/>
        <v>X</v>
      </c>
      <c r="T165" s="1898"/>
      <c r="U165" s="1902" t="str">
        <f t="shared" si="96"/>
        <v/>
      </c>
      <c r="V165" s="1895" t="str">
        <f t="shared" si="97"/>
        <v/>
      </c>
      <c r="W165" s="1895" t="str">
        <f t="shared" si="98"/>
        <v>X</v>
      </c>
      <c r="X165" s="1898"/>
    </row>
    <row r="166" spans="4:24" outlineLevel="1">
      <c r="D166" s="1139" t="s">
        <v>191</v>
      </c>
      <c r="E166" s="1132"/>
      <c r="F166" s="1003"/>
      <c r="G166" s="1003"/>
      <c r="H166" s="1007"/>
      <c r="I166" s="44"/>
      <c r="J166" s="1942"/>
      <c r="K166" s="1056"/>
      <c r="L166" s="1935"/>
      <c r="M166" s="1902" t="str">
        <f t="shared" si="90"/>
        <v/>
      </c>
      <c r="N166" s="1895" t="str">
        <f t="shared" si="91"/>
        <v/>
      </c>
      <c r="O166" s="1895" t="str">
        <f t="shared" si="92"/>
        <v>X</v>
      </c>
      <c r="P166" s="1898"/>
      <c r="Q166" s="1902" t="str">
        <f t="shared" si="93"/>
        <v/>
      </c>
      <c r="R166" s="1895" t="str">
        <f t="shared" si="94"/>
        <v/>
      </c>
      <c r="S166" s="1895" t="str">
        <f t="shared" si="95"/>
        <v>X</v>
      </c>
      <c r="T166" s="1898"/>
      <c r="U166" s="1902" t="str">
        <f t="shared" si="96"/>
        <v/>
      </c>
      <c r="V166" s="1895" t="str">
        <f t="shared" si="97"/>
        <v/>
      </c>
      <c r="W166" s="1895" t="str">
        <f t="shared" si="98"/>
        <v>X</v>
      </c>
      <c r="X166" s="1898"/>
    </row>
    <row r="167" spans="4:24" outlineLevel="1">
      <c r="D167" s="1139" t="s">
        <v>192</v>
      </c>
      <c r="E167" s="1132"/>
      <c r="F167" s="1003"/>
      <c r="G167" s="1003"/>
      <c r="H167" s="1007"/>
      <c r="I167" s="44"/>
      <c r="J167" s="1942"/>
      <c r="K167" s="1056"/>
      <c r="L167" s="1935"/>
      <c r="M167" s="1902" t="str">
        <f t="shared" si="90"/>
        <v/>
      </c>
      <c r="N167" s="1895" t="str">
        <f t="shared" si="91"/>
        <v/>
      </c>
      <c r="O167" s="1895" t="str">
        <f t="shared" si="92"/>
        <v>X</v>
      </c>
      <c r="P167" s="1898"/>
      <c r="Q167" s="1902" t="str">
        <f t="shared" si="93"/>
        <v/>
      </c>
      <c r="R167" s="1895" t="str">
        <f t="shared" si="94"/>
        <v/>
      </c>
      <c r="S167" s="1895" t="str">
        <f t="shared" si="95"/>
        <v>X</v>
      </c>
      <c r="T167" s="1898"/>
      <c r="U167" s="1902" t="str">
        <f t="shared" si="96"/>
        <v/>
      </c>
      <c r="V167" s="1895" t="str">
        <f t="shared" si="97"/>
        <v/>
      </c>
      <c r="W167" s="1895" t="str">
        <f t="shared" si="98"/>
        <v>X</v>
      </c>
      <c r="X167" s="1898"/>
    </row>
    <row r="168" spans="4:24" outlineLevel="1">
      <c r="D168" s="1139" t="s">
        <v>193</v>
      </c>
      <c r="E168" s="1132"/>
      <c r="F168" s="1003"/>
      <c r="G168" s="1003"/>
      <c r="H168" s="1007"/>
      <c r="I168" s="44"/>
      <c r="J168" s="1942"/>
      <c r="K168" s="1056"/>
      <c r="L168" s="1935"/>
      <c r="M168" s="1902" t="str">
        <f t="shared" si="90"/>
        <v/>
      </c>
      <c r="N168" s="1895" t="str">
        <f t="shared" si="91"/>
        <v/>
      </c>
      <c r="O168" s="1895" t="str">
        <f t="shared" si="92"/>
        <v>X</v>
      </c>
      <c r="P168" s="1898"/>
      <c r="Q168" s="1902" t="str">
        <f t="shared" si="93"/>
        <v/>
      </c>
      <c r="R168" s="1895" t="str">
        <f t="shared" si="94"/>
        <v/>
      </c>
      <c r="S168" s="1895" t="str">
        <f t="shared" si="95"/>
        <v>X</v>
      </c>
      <c r="T168" s="1898"/>
      <c r="U168" s="1902" t="str">
        <f t="shared" si="96"/>
        <v/>
      </c>
      <c r="V168" s="1895" t="str">
        <f t="shared" si="97"/>
        <v/>
      </c>
      <c r="W168" s="1895" t="str">
        <f t="shared" si="98"/>
        <v>X</v>
      </c>
      <c r="X168" s="1898"/>
    </row>
    <row r="169" spans="4:24" outlineLevel="1">
      <c r="D169" s="1139" t="s">
        <v>194</v>
      </c>
      <c r="E169" s="1132"/>
      <c r="F169" s="1003"/>
      <c r="G169" s="1003"/>
      <c r="H169" s="1007"/>
      <c r="I169" s="44"/>
      <c r="J169" s="1942"/>
      <c r="K169" s="1056"/>
      <c r="L169" s="1935"/>
      <c r="M169" s="1902" t="str">
        <f t="shared" si="90"/>
        <v/>
      </c>
      <c r="N169" s="1895" t="str">
        <f t="shared" si="91"/>
        <v/>
      </c>
      <c r="O169" s="1895" t="str">
        <f t="shared" si="92"/>
        <v>X</v>
      </c>
      <c r="P169" s="1898"/>
      <c r="Q169" s="1902" t="str">
        <f t="shared" si="93"/>
        <v/>
      </c>
      <c r="R169" s="1895" t="str">
        <f t="shared" si="94"/>
        <v/>
      </c>
      <c r="S169" s="1895" t="str">
        <f t="shared" si="95"/>
        <v>X</v>
      </c>
      <c r="T169" s="1898"/>
      <c r="U169" s="1902" t="str">
        <f t="shared" si="96"/>
        <v/>
      </c>
      <c r="V169" s="1895" t="str">
        <f t="shared" si="97"/>
        <v/>
      </c>
      <c r="W169" s="1895" t="str">
        <f t="shared" si="98"/>
        <v>X</v>
      </c>
      <c r="X169" s="1898"/>
    </row>
    <row r="170" spans="4:24" outlineLevel="1">
      <c r="D170" s="1139" t="s">
        <v>195</v>
      </c>
      <c r="E170" s="1132"/>
      <c r="F170" s="1003"/>
      <c r="G170" s="1003"/>
      <c r="H170" s="1007"/>
      <c r="I170" s="44"/>
      <c r="J170" s="1942"/>
      <c r="K170" s="1056"/>
      <c r="L170" s="1935"/>
      <c r="M170" s="1902" t="str">
        <f t="shared" si="90"/>
        <v/>
      </c>
      <c r="N170" s="1895" t="str">
        <f t="shared" si="91"/>
        <v/>
      </c>
      <c r="O170" s="1895" t="str">
        <f t="shared" si="92"/>
        <v>X</v>
      </c>
      <c r="P170" s="1898"/>
      <c r="Q170" s="1902" t="str">
        <f t="shared" si="93"/>
        <v/>
      </c>
      <c r="R170" s="1895" t="str">
        <f t="shared" si="94"/>
        <v/>
      </c>
      <c r="S170" s="1895" t="str">
        <f t="shared" si="95"/>
        <v>X</v>
      </c>
      <c r="T170" s="1898"/>
      <c r="U170" s="1902" t="str">
        <f t="shared" si="96"/>
        <v/>
      </c>
      <c r="V170" s="1895" t="str">
        <f t="shared" si="97"/>
        <v/>
      </c>
      <c r="W170" s="1895" t="str">
        <f t="shared" si="98"/>
        <v>X</v>
      </c>
      <c r="X170" s="1898"/>
    </row>
    <row r="171" spans="4:24" outlineLevel="1">
      <c r="D171" s="1139" t="s">
        <v>196</v>
      </c>
      <c r="E171" s="1132"/>
      <c r="F171" s="1003"/>
      <c r="G171" s="1003"/>
      <c r="H171" s="1007"/>
      <c r="I171" s="44"/>
      <c r="J171" s="1942"/>
      <c r="K171" s="1056"/>
      <c r="L171" s="1935"/>
      <c r="M171" s="1902" t="str">
        <f t="shared" ref="M171:M178" si="99">IF(ISNONTEXT(F171)=TRUE,"","X")</f>
        <v/>
      </c>
      <c r="N171" s="1895" t="str">
        <f t="shared" ref="N171:N178" si="100">IF(F171&gt;=0=TRUE,"","X")</f>
        <v/>
      </c>
      <c r="O171" s="1895" t="str">
        <f t="shared" ref="O171:O178" si="101">IF(F171&lt;&gt;""=TRUE,"","X")</f>
        <v>X</v>
      </c>
      <c r="P171" s="1898"/>
      <c r="Q171" s="1902" t="str">
        <f t="shared" ref="Q171:Q178" si="102">IF(ISNONTEXT(G171)=TRUE,"","X")</f>
        <v/>
      </c>
      <c r="R171" s="1895" t="str">
        <f t="shared" ref="R171:R178" si="103">IF(G171&gt;=0=TRUE,"","X")</f>
        <v/>
      </c>
      <c r="S171" s="1895" t="str">
        <f t="shared" ref="S171:S178" si="104">IF(G171&lt;&gt;""=TRUE,"","X")</f>
        <v>X</v>
      </c>
      <c r="T171" s="1898"/>
      <c r="U171" s="1902" t="str">
        <f t="shared" ref="U171:U178" si="105">IF(ISNONTEXT(H171)=TRUE,"","X")</f>
        <v/>
      </c>
      <c r="V171" s="1895" t="str">
        <f t="shared" ref="V171:V178" si="106">IF(H171&gt;=0=TRUE,"","X")</f>
        <v/>
      </c>
      <c r="W171" s="1895" t="str">
        <f t="shared" ref="W171:W178" si="107">IF(H171&lt;&gt;""=TRUE,"","X")</f>
        <v>X</v>
      </c>
      <c r="X171" s="1898"/>
    </row>
    <row r="172" spans="4:24" outlineLevel="1">
      <c r="D172" s="1139" t="s">
        <v>197</v>
      </c>
      <c r="E172" s="1132"/>
      <c r="F172" s="1003"/>
      <c r="G172" s="1003"/>
      <c r="H172" s="1007"/>
      <c r="I172" s="44"/>
      <c r="J172" s="1942"/>
      <c r="K172" s="1056"/>
      <c r="L172" s="1935"/>
      <c r="M172" s="1902" t="str">
        <f t="shared" si="99"/>
        <v/>
      </c>
      <c r="N172" s="1895" t="str">
        <f t="shared" si="100"/>
        <v/>
      </c>
      <c r="O172" s="1895" t="str">
        <f t="shared" si="101"/>
        <v>X</v>
      </c>
      <c r="P172" s="1898"/>
      <c r="Q172" s="1902" t="str">
        <f t="shared" si="102"/>
        <v/>
      </c>
      <c r="R172" s="1895" t="str">
        <f t="shared" si="103"/>
        <v/>
      </c>
      <c r="S172" s="1895" t="str">
        <f t="shared" si="104"/>
        <v>X</v>
      </c>
      <c r="T172" s="1898"/>
      <c r="U172" s="1902" t="str">
        <f t="shared" si="105"/>
        <v/>
      </c>
      <c r="V172" s="1895" t="str">
        <f t="shared" si="106"/>
        <v/>
      </c>
      <c r="W172" s="1895" t="str">
        <f t="shared" si="107"/>
        <v>X</v>
      </c>
      <c r="X172" s="1898"/>
    </row>
    <row r="173" spans="4:24" outlineLevel="1">
      <c r="D173" s="1139" t="s">
        <v>198</v>
      </c>
      <c r="E173" s="1132"/>
      <c r="F173" s="1003"/>
      <c r="G173" s="1003"/>
      <c r="H173" s="1007"/>
      <c r="I173" s="44"/>
      <c r="J173" s="1942"/>
      <c r="K173" s="1056"/>
      <c r="L173" s="1935"/>
      <c r="M173" s="1902" t="str">
        <f t="shared" si="99"/>
        <v/>
      </c>
      <c r="N173" s="1895" t="str">
        <f t="shared" si="100"/>
        <v/>
      </c>
      <c r="O173" s="1895" t="str">
        <f t="shared" si="101"/>
        <v>X</v>
      </c>
      <c r="P173" s="1898"/>
      <c r="Q173" s="1902" t="str">
        <f t="shared" si="102"/>
        <v/>
      </c>
      <c r="R173" s="1895" t="str">
        <f t="shared" si="103"/>
        <v/>
      </c>
      <c r="S173" s="1895" t="str">
        <f t="shared" si="104"/>
        <v>X</v>
      </c>
      <c r="T173" s="1898"/>
      <c r="U173" s="1902" t="str">
        <f t="shared" si="105"/>
        <v/>
      </c>
      <c r="V173" s="1895" t="str">
        <f t="shared" si="106"/>
        <v/>
      </c>
      <c r="W173" s="1895" t="str">
        <f t="shared" si="107"/>
        <v>X</v>
      </c>
      <c r="X173" s="1898"/>
    </row>
    <row r="174" spans="4:24" outlineLevel="1">
      <c r="D174" s="1139" t="s">
        <v>199</v>
      </c>
      <c r="E174" s="1132"/>
      <c r="F174" s="1003"/>
      <c r="G174" s="1003"/>
      <c r="H174" s="1007"/>
      <c r="I174" s="44"/>
      <c r="J174" s="1942"/>
      <c r="K174" s="1056"/>
      <c r="L174" s="1935"/>
      <c r="M174" s="1902" t="str">
        <f t="shared" si="99"/>
        <v/>
      </c>
      <c r="N174" s="1895" t="str">
        <f t="shared" si="100"/>
        <v/>
      </c>
      <c r="O174" s="1895" t="str">
        <f t="shared" si="101"/>
        <v>X</v>
      </c>
      <c r="P174" s="1898"/>
      <c r="Q174" s="1902" t="str">
        <f t="shared" si="102"/>
        <v/>
      </c>
      <c r="R174" s="1895" t="str">
        <f t="shared" si="103"/>
        <v/>
      </c>
      <c r="S174" s="1895" t="str">
        <f t="shared" si="104"/>
        <v>X</v>
      </c>
      <c r="T174" s="1898"/>
      <c r="U174" s="1902" t="str">
        <f t="shared" si="105"/>
        <v/>
      </c>
      <c r="V174" s="1895" t="str">
        <f t="shared" si="106"/>
        <v/>
      </c>
      <c r="W174" s="1895" t="str">
        <f t="shared" si="107"/>
        <v>X</v>
      </c>
      <c r="X174" s="1898"/>
    </row>
    <row r="175" spans="4:24" outlineLevel="1">
      <c r="D175" s="1139" t="s">
        <v>200</v>
      </c>
      <c r="E175" s="1132"/>
      <c r="F175" s="1003"/>
      <c r="G175" s="1003"/>
      <c r="H175" s="1007"/>
      <c r="I175" s="44"/>
      <c r="J175" s="1942"/>
      <c r="K175" s="1056"/>
      <c r="L175" s="1935"/>
      <c r="M175" s="1902" t="str">
        <f t="shared" si="99"/>
        <v/>
      </c>
      <c r="N175" s="1895" t="str">
        <f t="shared" si="100"/>
        <v/>
      </c>
      <c r="O175" s="1895" t="str">
        <f t="shared" si="101"/>
        <v>X</v>
      </c>
      <c r="P175" s="1898"/>
      <c r="Q175" s="1902" t="str">
        <f t="shared" si="102"/>
        <v/>
      </c>
      <c r="R175" s="1895" t="str">
        <f t="shared" si="103"/>
        <v/>
      </c>
      <c r="S175" s="1895" t="str">
        <f t="shared" si="104"/>
        <v>X</v>
      </c>
      <c r="T175" s="1898"/>
      <c r="U175" s="1902" t="str">
        <f t="shared" si="105"/>
        <v/>
      </c>
      <c r="V175" s="1895" t="str">
        <f t="shared" si="106"/>
        <v/>
      </c>
      <c r="W175" s="1895" t="str">
        <f t="shared" si="107"/>
        <v>X</v>
      </c>
      <c r="X175" s="1898"/>
    </row>
    <row r="176" spans="4:24" outlineLevel="1">
      <c r="D176" s="1139" t="s">
        <v>201</v>
      </c>
      <c r="E176" s="1132"/>
      <c r="F176" s="1003"/>
      <c r="G176" s="1003"/>
      <c r="H176" s="1007"/>
      <c r="I176" s="44"/>
      <c r="J176" s="1942"/>
      <c r="K176" s="1056"/>
      <c r="L176" s="1935"/>
      <c r="M176" s="1902" t="str">
        <f t="shared" si="99"/>
        <v/>
      </c>
      <c r="N176" s="1895" t="str">
        <f t="shared" si="100"/>
        <v/>
      </c>
      <c r="O176" s="1895" t="str">
        <f t="shared" si="101"/>
        <v>X</v>
      </c>
      <c r="P176" s="1898"/>
      <c r="Q176" s="1902" t="str">
        <f t="shared" si="102"/>
        <v/>
      </c>
      <c r="R176" s="1895" t="str">
        <f t="shared" si="103"/>
        <v/>
      </c>
      <c r="S176" s="1895" t="str">
        <f t="shared" si="104"/>
        <v>X</v>
      </c>
      <c r="T176" s="1898"/>
      <c r="U176" s="1902" t="str">
        <f t="shared" si="105"/>
        <v/>
      </c>
      <c r="V176" s="1895" t="str">
        <f t="shared" si="106"/>
        <v/>
      </c>
      <c r="W176" s="1895" t="str">
        <f t="shared" si="107"/>
        <v>X</v>
      </c>
      <c r="X176" s="1898"/>
    </row>
    <row r="177" spans="2:24" outlineLevel="1">
      <c r="D177" s="1139" t="s">
        <v>202</v>
      </c>
      <c r="E177" s="1132"/>
      <c r="F177" s="1003"/>
      <c r="G177" s="1003"/>
      <c r="H177" s="1007"/>
      <c r="I177" s="44"/>
      <c r="J177" s="1942"/>
      <c r="K177" s="1056"/>
      <c r="L177" s="1935"/>
      <c r="M177" s="1902" t="str">
        <f t="shared" si="99"/>
        <v/>
      </c>
      <c r="N177" s="1895" t="str">
        <f t="shared" si="100"/>
        <v/>
      </c>
      <c r="O177" s="1895" t="str">
        <f t="shared" si="101"/>
        <v>X</v>
      </c>
      <c r="P177" s="1898"/>
      <c r="Q177" s="1902" t="str">
        <f t="shared" si="102"/>
        <v/>
      </c>
      <c r="R177" s="1895" t="str">
        <f t="shared" si="103"/>
        <v/>
      </c>
      <c r="S177" s="1895" t="str">
        <f t="shared" si="104"/>
        <v>X</v>
      </c>
      <c r="T177" s="1898"/>
      <c r="U177" s="1902" t="str">
        <f t="shared" si="105"/>
        <v/>
      </c>
      <c r="V177" s="1895" t="str">
        <f t="shared" si="106"/>
        <v/>
      </c>
      <c r="W177" s="1895" t="str">
        <f t="shared" si="107"/>
        <v>X</v>
      </c>
      <c r="X177" s="1898"/>
    </row>
    <row r="178" spans="2:24" outlineLevel="1">
      <c r="D178" s="1140" t="s">
        <v>80</v>
      </c>
      <c r="E178" s="1137"/>
      <c r="F178" s="1011"/>
      <c r="G178" s="1011"/>
      <c r="H178" s="1012"/>
      <c r="I178" s="44"/>
      <c r="J178" s="1943"/>
      <c r="K178" s="1929"/>
      <c r="L178" s="1944"/>
      <c r="M178" s="1905" t="str">
        <f t="shared" si="99"/>
        <v/>
      </c>
      <c r="N178" s="1914" t="str">
        <f t="shared" si="100"/>
        <v/>
      </c>
      <c r="O178" s="1914" t="str">
        <f t="shared" si="101"/>
        <v>X</v>
      </c>
      <c r="P178" s="1976"/>
      <c r="Q178" s="1905" t="str">
        <f t="shared" si="102"/>
        <v/>
      </c>
      <c r="R178" s="1914" t="str">
        <f t="shared" si="103"/>
        <v/>
      </c>
      <c r="S178" s="1914" t="str">
        <f t="shared" si="104"/>
        <v>X</v>
      </c>
      <c r="T178" s="1976"/>
      <c r="U178" s="1905" t="str">
        <f t="shared" si="105"/>
        <v/>
      </c>
      <c r="V178" s="1914" t="str">
        <f t="shared" si="106"/>
        <v/>
      </c>
      <c r="W178" s="1914" t="str">
        <f t="shared" si="107"/>
        <v>X</v>
      </c>
      <c r="X178" s="1976"/>
    </row>
    <row r="179" spans="2:24" ht="18.75">
      <c r="B179" s="1119"/>
      <c r="C179" s="1119"/>
      <c r="D179" s="1130" t="s">
        <v>1864</v>
      </c>
      <c r="E179" s="1128"/>
      <c r="F179" s="1129"/>
      <c r="G179" s="1129"/>
      <c r="H179" s="1129"/>
      <c r="I179" s="44"/>
      <c r="M179" s="56"/>
      <c r="N179" s="56"/>
      <c r="O179" s="56"/>
      <c r="P179" s="56"/>
      <c r="Q179" s="56"/>
      <c r="R179" s="56"/>
      <c r="S179" s="56"/>
      <c r="T179" s="56"/>
      <c r="U179" s="56"/>
      <c r="V179" s="56"/>
      <c r="W179" s="56"/>
    </row>
    <row r="180" spans="2:24" s="1119" customFormat="1" ht="18.75" outlineLevel="1">
      <c r="B180" s="46"/>
      <c r="C180" s="46"/>
      <c r="D180" s="1138" t="s">
        <v>203</v>
      </c>
      <c r="E180" s="1134"/>
      <c r="F180" s="998"/>
      <c r="G180" s="998"/>
      <c r="H180" s="1135"/>
      <c r="I180" s="44"/>
      <c r="J180" s="1939"/>
      <c r="K180" s="1940"/>
      <c r="L180" s="1941"/>
      <c r="M180" s="1932" t="str">
        <f t="shared" ref="M180:M182" si="108">IF(ISNONTEXT(F180)=TRUE,"","X")</f>
        <v/>
      </c>
      <c r="N180" s="1930" t="str">
        <f t="shared" ref="N180:N182" si="109">IF(F180&gt;=0=TRUE,"","X")</f>
        <v/>
      </c>
      <c r="O180" s="1930" t="str">
        <f t="shared" ref="O180:O182" si="110">IF(F180&lt;&gt;""=TRUE,"","X")</f>
        <v>X</v>
      </c>
      <c r="P180" s="1987"/>
      <c r="Q180" s="1932" t="str">
        <f t="shared" ref="Q180:Q182" si="111">IF(ISNONTEXT(G180)=TRUE,"","X")</f>
        <v/>
      </c>
      <c r="R180" s="1930" t="str">
        <f t="shared" ref="R180:R182" si="112">IF(G180&gt;=0=TRUE,"","X")</f>
        <v/>
      </c>
      <c r="S180" s="1930" t="str">
        <f t="shared" ref="S180:S182" si="113">IF(G180&lt;&gt;""=TRUE,"","X")</f>
        <v>X</v>
      </c>
      <c r="T180" s="1987"/>
      <c r="U180" s="1932" t="str">
        <f t="shared" ref="U180:U182" si="114">IF(ISNONTEXT(H180)=TRUE,"","X")</f>
        <v/>
      </c>
      <c r="V180" s="1930" t="str">
        <f t="shared" ref="V180:V182" si="115">IF(H180&gt;=0=TRUE,"","X")</f>
        <v/>
      </c>
      <c r="W180" s="1930" t="str">
        <f t="shared" ref="W180:W182" si="116">IF(H180&lt;&gt;""=TRUE,"","X")</f>
        <v>X</v>
      </c>
      <c r="X180" s="1987"/>
    </row>
    <row r="181" spans="2:24" outlineLevel="1">
      <c r="D181" s="1139" t="s">
        <v>204</v>
      </c>
      <c r="E181" s="1132"/>
      <c r="F181" s="1003"/>
      <c r="G181" s="1003"/>
      <c r="H181" s="1007"/>
      <c r="I181" s="44"/>
      <c r="J181" s="1942"/>
      <c r="K181" s="1056"/>
      <c r="L181" s="1935"/>
      <c r="M181" s="1902" t="str">
        <f t="shared" si="108"/>
        <v/>
      </c>
      <c r="N181" s="1895" t="str">
        <f t="shared" si="109"/>
        <v/>
      </c>
      <c r="O181" s="1895" t="str">
        <f t="shared" si="110"/>
        <v>X</v>
      </c>
      <c r="P181" s="1898"/>
      <c r="Q181" s="1902" t="str">
        <f t="shared" si="111"/>
        <v/>
      </c>
      <c r="R181" s="1895" t="str">
        <f t="shared" si="112"/>
        <v/>
      </c>
      <c r="S181" s="1895" t="str">
        <f t="shared" si="113"/>
        <v>X</v>
      </c>
      <c r="T181" s="1898"/>
      <c r="U181" s="1902" t="str">
        <f t="shared" si="114"/>
        <v/>
      </c>
      <c r="V181" s="1895" t="str">
        <f t="shared" si="115"/>
        <v/>
      </c>
      <c r="W181" s="1895" t="str">
        <f t="shared" si="116"/>
        <v>X</v>
      </c>
      <c r="X181" s="1898"/>
    </row>
    <row r="182" spans="2:24" outlineLevel="1">
      <c r="D182" s="1139" t="s">
        <v>205</v>
      </c>
      <c r="E182" s="1132"/>
      <c r="F182" s="1003"/>
      <c r="G182" s="1003"/>
      <c r="H182" s="1007"/>
      <c r="I182" s="44"/>
      <c r="J182" s="1942"/>
      <c r="K182" s="1056"/>
      <c r="L182" s="1935"/>
      <c r="M182" s="1902" t="str">
        <f t="shared" si="108"/>
        <v/>
      </c>
      <c r="N182" s="1895" t="str">
        <f t="shared" si="109"/>
        <v/>
      </c>
      <c r="O182" s="1895" t="str">
        <f t="shared" si="110"/>
        <v>X</v>
      </c>
      <c r="P182" s="1898"/>
      <c r="Q182" s="1902" t="str">
        <f t="shared" si="111"/>
        <v/>
      </c>
      <c r="R182" s="1895" t="str">
        <f t="shared" si="112"/>
        <v/>
      </c>
      <c r="S182" s="1895" t="str">
        <f t="shared" si="113"/>
        <v>X</v>
      </c>
      <c r="T182" s="1898"/>
      <c r="U182" s="1902" t="str">
        <f t="shared" si="114"/>
        <v/>
      </c>
      <c r="V182" s="1895" t="str">
        <f t="shared" si="115"/>
        <v/>
      </c>
      <c r="W182" s="1895" t="str">
        <f t="shared" si="116"/>
        <v>X</v>
      </c>
      <c r="X182" s="1898"/>
    </row>
    <row r="183" spans="2:24" outlineLevel="1">
      <c r="D183" s="1139" t="s">
        <v>206</v>
      </c>
      <c r="E183" s="1132"/>
      <c r="F183" s="1003"/>
      <c r="G183" s="1003"/>
      <c r="H183" s="1007"/>
      <c r="I183" s="44"/>
      <c r="J183" s="1942"/>
      <c r="K183" s="1056"/>
      <c r="L183" s="1935"/>
      <c r="M183" s="1902" t="str">
        <f t="shared" ref="M183:M191" si="117">IF(ISNONTEXT(F183)=TRUE,"","X")</f>
        <v/>
      </c>
      <c r="N183" s="1895" t="str">
        <f t="shared" ref="N183:N191" si="118">IF(F183&gt;=0=TRUE,"","X")</f>
        <v/>
      </c>
      <c r="O183" s="1895" t="str">
        <f t="shared" ref="O183:O191" si="119">IF(F183&lt;&gt;""=TRUE,"","X")</f>
        <v>X</v>
      </c>
      <c r="P183" s="1898"/>
      <c r="Q183" s="1902" t="str">
        <f t="shared" ref="Q183:Q191" si="120">IF(ISNONTEXT(G183)=TRUE,"","X")</f>
        <v/>
      </c>
      <c r="R183" s="1895" t="str">
        <f t="shared" ref="R183:R191" si="121">IF(G183&gt;=0=TRUE,"","X")</f>
        <v/>
      </c>
      <c r="S183" s="1895" t="str">
        <f t="shared" ref="S183:S191" si="122">IF(G183&lt;&gt;""=TRUE,"","X")</f>
        <v>X</v>
      </c>
      <c r="T183" s="1898"/>
      <c r="U183" s="1902" t="str">
        <f t="shared" ref="U183:U191" si="123">IF(ISNONTEXT(H183)=TRUE,"","X")</f>
        <v/>
      </c>
      <c r="V183" s="1895" t="str">
        <f t="shared" ref="V183:V191" si="124">IF(H183&gt;=0=TRUE,"","X")</f>
        <v/>
      </c>
      <c r="W183" s="1895" t="str">
        <f t="shared" ref="W183:W191" si="125">IF(H183&lt;&gt;""=TRUE,"","X")</f>
        <v>X</v>
      </c>
      <c r="X183" s="1898"/>
    </row>
    <row r="184" spans="2:24" outlineLevel="1">
      <c r="D184" s="1139" t="s">
        <v>207</v>
      </c>
      <c r="E184" s="1132"/>
      <c r="F184" s="1003"/>
      <c r="G184" s="1003"/>
      <c r="H184" s="1007"/>
      <c r="I184" s="44"/>
      <c r="J184" s="1942"/>
      <c r="K184" s="1056"/>
      <c r="L184" s="1935"/>
      <c r="M184" s="1902" t="str">
        <f t="shared" si="117"/>
        <v/>
      </c>
      <c r="N184" s="1895" t="str">
        <f t="shared" si="118"/>
        <v/>
      </c>
      <c r="O184" s="1895" t="str">
        <f t="shared" si="119"/>
        <v>X</v>
      </c>
      <c r="P184" s="1898"/>
      <c r="Q184" s="1902" t="str">
        <f t="shared" si="120"/>
        <v/>
      </c>
      <c r="R184" s="1895" t="str">
        <f t="shared" si="121"/>
        <v/>
      </c>
      <c r="S184" s="1895" t="str">
        <f t="shared" si="122"/>
        <v>X</v>
      </c>
      <c r="T184" s="1898"/>
      <c r="U184" s="1902" t="str">
        <f t="shared" si="123"/>
        <v/>
      </c>
      <c r="V184" s="1895" t="str">
        <f t="shared" si="124"/>
        <v/>
      </c>
      <c r="W184" s="1895" t="str">
        <f t="shared" si="125"/>
        <v>X</v>
      </c>
      <c r="X184" s="1898"/>
    </row>
    <row r="185" spans="2:24" outlineLevel="1">
      <c r="D185" s="1139" t="s">
        <v>208</v>
      </c>
      <c r="E185" s="1132"/>
      <c r="F185" s="1003"/>
      <c r="G185" s="1003"/>
      <c r="H185" s="1007"/>
      <c r="I185" s="44"/>
      <c r="J185" s="1942"/>
      <c r="K185" s="1056"/>
      <c r="L185" s="1935"/>
      <c r="M185" s="1902" t="str">
        <f t="shared" si="117"/>
        <v/>
      </c>
      <c r="N185" s="1895" t="str">
        <f t="shared" si="118"/>
        <v/>
      </c>
      <c r="O185" s="1895" t="str">
        <f t="shared" si="119"/>
        <v>X</v>
      </c>
      <c r="P185" s="1898"/>
      <c r="Q185" s="1902" t="str">
        <f t="shared" si="120"/>
        <v/>
      </c>
      <c r="R185" s="1895" t="str">
        <f t="shared" si="121"/>
        <v/>
      </c>
      <c r="S185" s="1895" t="str">
        <f t="shared" si="122"/>
        <v>X</v>
      </c>
      <c r="T185" s="1898"/>
      <c r="U185" s="1902" t="str">
        <f t="shared" si="123"/>
        <v/>
      </c>
      <c r="V185" s="1895" t="str">
        <f t="shared" si="124"/>
        <v/>
      </c>
      <c r="W185" s="1895" t="str">
        <f t="shared" si="125"/>
        <v>X</v>
      </c>
      <c r="X185" s="1898"/>
    </row>
    <row r="186" spans="2:24" outlineLevel="1">
      <c r="D186" s="1139" t="s">
        <v>209</v>
      </c>
      <c r="E186" s="1132"/>
      <c r="F186" s="1003"/>
      <c r="G186" s="1003"/>
      <c r="H186" s="1007"/>
      <c r="I186" s="44"/>
      <c r="J186" s="1942"/>
      <c r="K186" s="1056"/>
      <c r="L186" s="1935"/>
      <c r="M186" s="1902" t="str">
        <f t="shared" si="117"/>
        <v/>
      </c>
      <c r="N186" s="1895" t="str">
        <f t="shared" si="118"/>
        <v/>
      </c>
      <c r="O186" s="1895" t="str">
        <f t="shared" si="119"/>
        <v>X</v>
      </c>
      <c r="P186" s="1898"/>
      <c r="Q186" s="1902" t="str">
        <f t="shared" si="120"/>
        <v/>
      </c>
      <c r="R186" s="1895" t="str">
        <f t="shared" si="121"/>
        <v/>
      </c>
      <c r="S186" s="1895" t="str">
        <f t="shared" si="122"/>
        <v>X</v>
      </c>
      <c r="T186" s="1898"/>
      <c r="U186" s="1902" t="str">
        <f t="shared" si="123"/>
        <v/>
      </c>
      <c r="V186" s="1895" t="str">
        <f t="shared" si="124"/>
        <v/>
      </c>
      <c r="W186" s="1895" t="str">
        <f t="shared" si="125"/>
        <v>X</v>
      </c>
      <c r="X186" s="1898"/>
    </row>
    <row r="187" spans="2:24" outlineLevel="1">
      <c r="D187" s="1139" t="s">
        <v>210</v>
      </c>
      <c r="E187" s="1132"/>
      <c r="F187" s="1003"/>
      <c r="G187" s="1003"/>
      <c r="H187" s="1007"/>
      <c r="I187" s="44"/>
      <c r="J187" s="1942"/>
      <c r="K187" s="1056"/>
      <c r="L187" s="1935"/>
      <c r="M187" s="1902" t="str">
        <f t="shared" si="117"/>
        <v/>
      </c>
      <c r="N187" s="1895" t="str">
        <f t="shared" si="118"/>
        <v/>
      </c>
      <c r="O187" s="1895" t="str">
        <f t="shared" si="119"/>
        <v>X</v>
      </c>
      <c r="P187" s="1898"/>
      <c r="Q187" s="1902" t="str">
        <f t="shared" si="120"/>
        <v/>
      </c>
      <c r="R187" s="1895" t="str">
        <f t="shared" si="121"/>
        <v/>
      </c>
      <c r="S187" s="1895" t="str">
        <f t="shared" si="122"/>
        <v>X</v>
      </c>
      <c r="T187" s="1898"/>
      <c r="U187" s="1902" t="str">
        <f t="shared" si="123"/>
        <v/>
      </c>
      <c r="V187" s="1895" t="str">
        <f t="shared" si="124"/>
        <v/>
      </c>
      <c r="W187" s="1895" t="str">
        <f t="shared" si="125"/>
        <v>X</v>
      </c>
      <c r="X187" s="1898"/>
    </row>
    <row r="188" spans="2:24" outlineLevel="1">
      <c r="D188" s="1139" t="s">
        <v>211</v>
      </c>
      <c r="E188" s="1132"/>
      <c r="F188" s="1003"/>
      <c r="G188" s="1003"/>
      <c r="H188" s="1007"/>
      <c r="I188" s="44"/>
      <c r="J188" s="1942"/>
      <c r="K188" s="1056"/>
      <c r="L188" s="1935"/>
      <c r="M188" s="1902" t="str">
        <f t="shared" si="117"/>
        <v/>
      </c>
      <c r="N188" s="1895" t="str">
        <f t="shared" si="118"/>
        <v/>
      </c>
      <c r="O188" s="1895" t="str">
        <f t="shared" si="119"/>
        <v>X</v>
      </c>
      <c r="P188" s="1898"/>
      <c r="Q188" s="1902" t="str">
        <f t="shared" si="120"/>
        <v/>
      </c>
      <c r="R188" s="1895" t="str">
        <f t="shared" si="121"/>
        <v/>
      </c>
      <c r="S188" s="1895" t="str">
        <f t="shared" si="122"/>
        <v>X</v>
      </c>
      <c r="T188" s="1898"/>
      <c r="U188" s="1902" t="str">
        <f t="shared" si="123"/>
        <v/>
      </c>
      <c r="V188" s="1895" t="str">
        <f t="shared" si="124"/>
        <v/>
      </c>
      <c r="W188" s="1895" t="str">
        <f t="shared" si="125"/>
        <v>X</v>
      </c>
      <c r="X188" s="1898"/>
    </row>
    <row r="189" spans="2:24" outlineLevel="1">
      <c r="D189" s="1139" t="s">
        <v>212</v>
      </c>
      <c r="E189" s="1132"/>
      <c r="F189" s="1003"/>
      <c r="G189" s="1003"/>
      <c r="H189" s="1007"/>
      <c r="I189" s="44"/>
      <c r="J189" s="1942"/>
      <c r="K189" s="1056"/>
      <c r="L189" s="1935"/>
      <c r="M189" s="1902" t="str">
        <f t="shared" si="117"/>
        <v/>
      </c>
      <c r="N189" s="1895" t="str">
        <f t="shared" si="118"/>
        <v/>
      </c>
      <c r="O189" s="1895" t="str">
        <f t="shared" si="119"/>
        <v>X</v>
      </c>
      <c r="P189" s="1898"/>
      <c r="Q189" s="1902" t="str">
        <f t="shared" si="120"/>
        <v/>
      </c>
      <c r="R189" s="1895" t="str">
        <f t="shared" si="121"/>
        <v/>
      </c>
      <c r="S189" s="1895" t="str">
        <f t="shared" si="122"/>
        <v>X</v>
      </c>
      <c r="T189" s="1898"/>
      <c r="U189" s="1902" t="str">
        <f t="shared" si="123"/>
        <v/>
      </c>
      <c r="V189" s="1895" t="str">
        <f t="shared" si="124"/>
        <v/>
      </c>
      <c r="W189" s="1895" t="str">
        <f t="shared" si="125"/>
        <v>X</v>
      </c>
      <c r="X189" s="1898"/>
    </row>
    <row r="190" spans="2:24" outlineLevel="1">
      <c r="D190" s="1139" t="s">
        <v>213</v>
      </c>
      <c r="E190" s="1132"/>
      <c r="F190" s="1003"/>
      <c r="G190" s="1003"/>
      <c r="H190" s="1007"/>
      <c r="I190" s="44"/>
      <c r="J190" s="1942"/>
      <c r="K190" s="1056"/>
      <c r="L190" s="1935"/>
      <c r="M190" s="1902" t="str">
        <f t="shared" si="117"/>
        <v/>
      </c>
      <c r="N190" s="1895" t="str">
        <f t="shared" si="118"/>
        <v/>
      </c>
      <c r="O190" s="1895" t="str">
        <f t="shared" si="119"/>
        <v>X</v>
      </c>
      <c r="P190" s="1898"/>
      <c r="Q190" s="1902" t="str">
        <f t="shared" si="120"/>
        <v/>
      </c>
      <c r="R190" s="1895" t="str">
        <f t="shared" si="121"/>
        <v/>
      </c>
      <c r="S190" s="1895" t="str">
        <f t="shared" si="122"/>
        <v>X</v>
      </c>
      <c r="T190" s="1898"/>
      <c r="U190" s="1902" t="str">
        <f t="shared" si="123"/>
        <v/>
      </c>
      <c r="V190" s="1895" t="str">
        <f t="shared" si="124"/>
        <v/>
      </c>
      <c r="W190" s="1895" t="str">
        <f t="shared" si="125"/>
        <v>X</v>
      </c>
      <c r="X190" s="1898"/>
    </row>
    <row r="191" spans="2:24" outlineLevel="1">
      <c r="D191" s="1140" t="s">
        <v>80</v>
      </c>
      <c r="E191" s="1137"/>
      <c r="F191" s="1011"/>
      <c r="G191" s="1011"/>
      <c r="H191" s="1012"/>
      <c r="I191" s="44"/>
      <c r="J191" s="1943"/>
      <c r="K191" s="1929"/>
      <c r="L191" s="1944"/>
      <c r="M191" s="1905" t="str">
        <f t="shared" si="117"/>
        <v/>
      </c>
      <c r="N191" s="1914" t="str">
        <f t="shared" si="118"/>
        <v/>
      </c>
      <c r="O191" s="1914" t="str">
        <f t="shared" si="119"/>
        <v>X</v>
      </c>
      <c r="P191" s="1976"/>
      <c r="Q191" s="1905" t="str">
        <f t="shared" si="120"/>
        <v/>
      </c>
      <c r="R191" s="1914" t="str">
        <f t="shared" si="121"/>
        <v/>
      </c>
      <c r="S191" s="1914" t="str">
        <f t="shared" si="122"/>
        <v>X</v>
      </c>
      <c r="T191" s="1976"/>
      <c r="U191" s="1905" t="str">
        <f t="shared" si="123"/>
        <v/>
      </c>
      <c r="V191" s="1914" t="str">
        <f t="shared" si="124"/>
        <v/>
      </c>
      <c r="W191" s="1914" t="str">
        <f t="shared" si="125"/>
        <v>X</v>
      </c>
      <c r="X191" s="1976"/>
    </row>
    <row r="192" spans="2:24" ht="18.75">
      <c r="B192" s="1119"/>
      <c r="C192" s="1119"/>
      <c r="D192" s="1130" t="s">
        <v>241</v>
      </c>
      <c r="E192" s="1128"/>
      <c r="F192" s="1129"/>
      <c r="G192" s="1129"/>
      <c r="H192" s="1129"/>
      <c r="I192" s="44"/>
      <c r="J192" s="56"/>
      <c r="K192" s="56"/>
      <c r="L192" s="56"/>
      <c r="M192" s="56"/>
      <c r="N192" s="56"/>
      <c r="O192" s="56"/>
      <c r="P192" s="56"/>
      <c r="Q192" s="56"/>
      <c r="R192" s="56"/>
      <c r="S192" s="56"/>
      <c r="T192" s="56"/>
    </row>
    <row r="193" spans="2:24" s="1119" customFormat="1" ht="18.75" customHeight="1" outlineLevel="1">
      <c r="B193" s="46"/>
      <c r="C193" s="46"/>
      <c r="D193" s="1133" t="s">
        <v>1895</v>
      </c>
      <c r="E193" s="1134"/>
      <c r="F193" s="998"/>
      <c r="G193" s="998"/>
      <c r="H193" s="1135"/>
      <c r="I193" s="44"/>
      <c r="J193" s="2404" t="s">
        <v>2623</v>
      </c>
      <c r="K193" s="2405"/>
      <c r="L193" s="2405"/>
      <c r="M193" s="1932" t="str">
        <f t="shared" ref="M193" si="126">IF(ISNONTEXT(F193)=TRUE,"","X")</f>
        <v/>
      </c>
      <c r="N193" s="1930" t="str">
        <f t="shared" ref="N193" si="127">IF(F193&gt;=0=TRUE,"","X")</f>
        <v/>
      </c>
      <c r="O193" s="2016"/>
      <c r="P193" s="1931" t="str">
        <f>IF(AND(D193&lt;&gt;"",ISBLANK(F193))=TRUE,"X","")</f>
        <v>X</v>
      </c>
      <c r="Q193" s="1932" t="str">
        <f t="shared" ref="Q193" si="128">IF(ISNONTEXT(G193)=TRUE,"","X")</f>
        <v/>
      </c>
      <c r="R193" s="1930" t="str">
        <f t="shared" ref="R193" si="129">IF(G193&gt;=0=TRUE,"","X")</f>
        <v/>
      </c>
      <c r="S193" s="2016"/>
      <c r="T193" s="1931" t="str">
        <f>IF(AND(D193&lt;&gt;"",ISBLANK(G193))=TRUE,"X","")</f>
        <v>X</v>
      </c>
      <c r="U193" s="1932" t="str">
        <f t="shared" ref="U193" si="130">IF(ISNONTEXT(H193)=TRUE,"","X")</f>
        <v/>
      </c>
      <c r="V193" s="1930" t="str">
        <f t="shared" ref="V193" si="131">IF(H193&gt;=0=TRUE,"","X")</f>
        <v/>
      </c>
      <c r="W193" s="2016"/>
      <c r="X193" s="1931" t="str">
        <f>IF(AND(D193&lt;&gt;"",ISBLANK(H193))=TRUE,"X","")</f>
        <v>X</v>
      </c>
    </row>
    <row r="194" spans="2:24" outlineLevel="1">
      <c r="D194" s="1136" t="s">
        <v>1895</v>
      </c>
      <c r="E194" s="1132"/>
      <c r="F194" s="1003"/>
      <c r="G194" s="1003"/>
      <c r="H194" s="1007"/>
      <c r="I194" s="44"/>
      <c r="J194" s="2402"/>
      <c r="K194" s="2403"/>
      <c r="L194" s="2403"/>
      <c r="M194" s="1902" t="str">
        <f t="shared" ref="M194:M222" si="132">IF(ISNONTEXT(F194)=TRUE,"","X")</f>
        <v/>
      </c>
      <c r="N194" s="1895" t="str">
        <f t="shared" ref="N194:N222" si="133">IF(F194&gt;=0=TRUE,"","X")</f>
        <v/>
      </c>
      <c r="O194" s="1896"/>
      <c r="P194" s="1900" t="str">
        <f t="shared" ref="P194:P222" si="134">IF(AND(D194&lt;&gt;"",ISBLANK(F194))=TRUE,"X","")</f>
        <v>X</v>
      </c>
      <c r="Q194" s="1902" t="str">
        <f t="shared" ref="Q194:Q222" si="135">IF(ISNONTEXT(G194)=TRUE,"","X")</f>
        <v/>
      </c>
      <c r="R194" s="1895" t="str">
        <f t="shared" ref="R194:R222" si="136">IF(G194&gt;=0=TRUE,"","X")</f>
        <v/>
      </c>
      <c r="S194" s="1896"/>
      <c r="T194" s="1900" t="str">
        <f t="shared" ref="T194:T222" si="137">IF(AND(D194&lt;&gt;"",ISBLANK(G194))=TRUE,"X","")</f>
        <v>X</v>
      </c>
      <c r="U194" s="1902" t="str">
        <f t="shared" ref="U194:U222" si="138">IF(ISNONTEXT(H194)=TRUE,"","X")</f>
        <v/>
      </c>
      <c r="V194" s="1895" t="str">
        <f t="shared" ref="V194:V222" si="139">IF(H194&gt;=0=TRUE,"","X")</f>
        <v/>
      </c>
      <c r="W194" s="1896"/>
      <c r="X194" s="1900" t="str">
        <f t="shared" ref="X194:X222" si="140">IF(AND(D194&lt;&gt;"",ISBLANK(H194))=TRUE,"X","")</f>
        <v>X</v>
      </c>
    </row>
    <row r="195" spans="2:24" outlineLevel="1">
      <c r="D195" s="1136" t="s">
        <v>1895</v>
      </c>
      <c r="E195" s="1132"/>
      <c r="F195" s="1003"/>
      <c r="G195" s="1003"/>
      <c r="H195" s="1007"/>
      <c r="I195" s="44"/>
      <c r="J195" s="2402"/>
      <c r="K195" s="2403"/>
      <c r="L195" s="2403"/>
      <c r="M195" s="1902" t="str">
        <f t="shared" si="132"/>
        <v/>
      </c>
      <c r="N195" s="1895" t="str">
        <f t="shared" si="133"/>
        <v/>
      </c>
      <c r="O195" s="1896"/>
      <c r="P195" s="1900" t="str">
        <f t="shared" si="134"/>
        <v>X</v>
      </c>
      <c r="Q195" s="1902" t="str">
        <f t="shared" si="135"/>
        <v/>
      </c>
      <c r="R195" s="1895" t="str">
        <f t="shared" si="136"/>
        <v/>
      </c>
      <c r="S195" s="1896"/>
      <c r="T195" s="1900" t="str">
        <f t="shared" si="137"/>
        <v>X</v>
      </c>
      <c r="U195" s="1902" t="str">
        <f t="shared" si="138"/>
        <v/>
      </c>
      <c r="V195" s="1895" t="str">
        <f t="shared" si="139"/>
        <v/>
      </c>
      <c r="W195" s="1896"/>
      <c r="X195" s="1900" t="str">
        <f t="shared" si="140"/>
        <v>X</v>
      </c>
    </row>
    <row r="196" spans="2:24" outlineLevel="1">
      <c r="D196" s="1136" t="s">
        <v>1895</v>
      </c>
      <c r="E196" s="1132"/>
      <c r="F196" s="1003"/>
      <c r="G196" s="1003"/>
      <c r="H196" s="1007"/>
      <c r="I196" s="44"/>
      <c r="J196" s="2402"/>
      <c r="K196" s="2403"/>
      <c r="L196" s="2403"/>
      <c r="M196" s="1902" t="str">
        <f t="shared" si="132"/>
        <v/>
      </c>
      <c r="N196" s="1895" t="str">
        <f t="shared" si="133"/>
        <v/>
      </c>
      <c r="O196" s="1896"/>
      <c r="P196" s="1900" t="str">
        <f t="shared" si="134"/>
        <v>X</v>
      </c>
      <c r="Q196" s="1902" t="str">
        <f t="shared" si="135"/>
        <v/>
      </c>
      <c r="R196" s="1895" t="str">
        <f t="shared" si="136"/>
        <v/>
      </c>
      <c r="S196" s="1896"/>
      <c r="T196" s="1900" t="str">
        <f t="shared" si="137"/>
        <v>X</v>
      </c>
      <c r="U196" s="1902" t="str">
        <f t="shared" si="138"/>
        <v/>
      </c>
      <c r="V196" s="1895" t="str">
        <f t="shared" si="139"/>
        <v/>
      </c>
      <c r="W196" s="1896"/>
      <c r="X196" s="1900" t="str">
        <f t="shared" si="140"/>
        <v>X</v>
      </c>
    </row>
    <row r="197" spans="2:24" outlineLevel="1">
      <c r="D197" s="1136" t="s">
        <v>1895</v>
      </c>
      <c r="E197" s="1132"/>
      <c r="F197" s="1003"/>
      <c r="G197" s="1003"/>
      <c r="H197" s="1007"/>
      <c r="I197" s="44"/>
      <c r="J197" s="2402"/>
      <c r="K197" s="2403"/>
      <c r="L197" s="2403"/>
      <c r="M197" s="1902" t="str">
        <f t="shared" si="132"/>
        <v/>
      </c>
      <c r="N197" s="1895" t="str">
        <f t="shared" si="133"/>
        <v/>
      </c>
      <c r="O197" s="1896"/>
      <c r="P197" s="1900" t="str">
        <f t="shared" si="134"/>
        <v>X</v>
      </c>
      <c r="Q197" s="1902" t="str">
        <f t="shared" si="135"/>
        <v/>
      </c>
      <c r="R197" s="1895" t="str">
        <f t="shared" si="136"/>
        <v/>
      </c>
      <c r="S197" s="1896"/>
      <c r="T197" s="1900" t="str">
        <f t="shared" si="137"/>
        <v>X</v>
      </c>
      <c r="U197" s="1902" t="str">
        <f t="shared" si="138"/>
        <v/>
      </c>
      <c r="V197" s="1895" t="str">
        <f t="shared" si="139"/>
        <v/>
      </c>
      <c r="W197" s="1896"/>
      <c r="X197" s="1900" t="str">
        <f t="shared" si="140"/>
        <v>X</v>
      </c>
    </row>
    <row r="198" spans="2:24" outlineLevel="1">
      <c r="D198" s="1136" t="s">
        <v>1895</v>
      </c>
      <c r="E198" s="1132"/>
      <c r="F198" s="1003"/>
      <c r="G198" s="1003"/>
      <c r="H198" s="1007"/>
      <c r="I198" s="44"/>
      <c r="J198" s="2402"/>
      <c r="K198" s="2403"/>
      <c r="L198" s="2403"/>
      <c r="M198" s="1902" t="str">
        <f t="shared" si="132"/>
        <v/>
      </c>
      <c r="N198" s="1895" t="str">
        <f t="shared" si="133"/>
        <v/>
      </c>
      <c r="O198" s="1896"/>
      <c r="P198" s="1900" t="str">
        <f t="shared" si="134"/>
        <v>X</v>
      </c>
      <c r="Q198" s="1902" t="str">
        <f t="shared" si="135"/>
        <v/>
      </c>
      <c r="R198" s="1895" t="str">
        <f t="shared" si="136"/>
        <v/>
      </c>
      <c r="S198" s="1896"/>
      <c r="T198" s="1900" t="str">
        <f t="shared" si="137"/>
        <v>X</v>
      </c>
      <c r="U198" s="1902" t="str">
        <f t="shared" si="138"/>
        <v/>
      </c>
      <c r="V198" s="1895" t="str">
        <f t="shared" si="139"/>
        <v/>
      </c>
      <c r="W198" s="1896"/>
      <c r="X198" s="1900" t="str">
        <f t="shared" si="140"/>
        <v>X</v>
      </c>
    </row>
    <row r="199" spans="2:24" outlineLevel="1">
      <c r="D199" s="1136" t="s">
        <v>1895</v>
      </c>
      <c r="E199" s="1132"/>
      <c r="F199" s="1003"/>
      <c r="G199" s="1003"/>
      <c r="H199" s="1007"/>
      <c r="I199" s="44"/>
      <c r="J199" s="2402"/>
      <c r="K199" s="2403"/>
      <c r="L199" s="2403"/>
      <c r="M199" s="1902" t="str">
        <f t="shared" si="132"/>
        <v/>
      </c>
      <c r="N199" s="1895" t="str">
        <f t="shared" si="133"/>
        <v/>
      </c>
      <c r="O199" s="1896"/>
      <c r="P199" s="1900" t="str">
        <f t="shared" si="134"/>
        <v>X</v>
      </c>
      <c r="Q199" s="1902" t="str">
        <f t="shared" si="135"/>
        <v/>
      </c>
      <c r="R199" s="1895" t="str">
        <f t="shared" si="136"/>
        <v/>
      </c>
      <c r="S199" s="1896"/>
      <c r="T199" s="1900" t="str">
        <f t="shared" si="137"/>
        <v>X</v>
      </c>
      <c r="U199" s="1902" t="str">
        <f t="shared" si="138"/>
        <v/>
      </c>
      <c r="V199" s="1895" t="str">
        <f t="shared" si="139"/>
        <v/>
      </c>
      <c r="W199" s="1896"/>
      <c r="X199" s="1900" t="str">
        <f t="shared" si="140"/>
        <v>X</v>
      </c>
    </row>
    <row r="200" spans="2:24" outlineLevel="1">
      <c r="B200" s="2131"/>
      <c r="D200" s="1136" t="s">
        <v>1895</v>
      </c>
      <c r="E200" s="1132"/>
      <c r="F200" s="1003"/>
      <c r="G200" s="1003"/>
      <c r="H200" s="1007"/>
      <c r="I200" s="44"/>
      <c r="J200" s="2402"/>
      <c r="K200" s="2403"/>
      <c r="L200" s="2403"/>
      <c r="M200" s="1902" t="str">
        <f t="shared" si="132"/>
        <v/>
      </c>
      <c r="N200" s="1895" t="str">
        <f t="shared" si="133"/>
        <v/>
      </c>
      <c r="O200" s="1896"/>
      <c r="P200" s="1900" t="str">
        <f t="shared" si="134"/>
        <v>X</v>
      </c>
      <c r="Q200" s="1902" t="str">
        <f t="shared" si="135"/>
        <v/>
      </c>
      <c r="R200" s="1895" t="str">
        <f t="shared" si="136"/>
        <v/>
      </c>
      <c r="S200" s="1896"/>
      <c r="T200" s="1900" t="str">
        <f t="shared" si="137"/>
        <v>X</v>
      </c>
      <c r="U200" s="1902" t="str">
        <f t="shared" si="138"/>
        <v/>
      </c>
      <c r="V200" s="1895" t="str">
        <f t="shared" si="139"/>
        <v/>
      </c>
      <c r="W200" s="1896"/>
      <c r="X200" s="1900" t="str">
        <f t="shared" si="140"/>
        <v>X</v>
      </c>
    </row>
    <row r="201" spans="2:24" outlineLevel="1">
      <c r="D201" s="1136" t="s">
        <v>1895</v>
      </c>
      <c r="E201" s="1132"/>
      <c r="F201" s="1003"/>
      <c r="G201" s="1003"/>
      <c r="H201" s="1007"/>
      <c r="I201" s="44"/>
      <c r="J201" s="2402"/>
      <c r="K201" s="2403"/>
      <c r="L201" s="2403"/>
      <c r="M201" s="1902" t="str">
        <f t="shared" si="132"/>
        <v/>
      </c>
      <c r="N201" s="1895" t="str">
        <f t="shared" si="133"/>
        <v/>
      </c>
      <c r="O201" s="1896"/>
      <c r="P201" s="1900" t="str">
        <f t="shared" si="134"/>
        <v>X</v>
      </c>
      <c r="Q201" s="1902" t="str">
        <f t="shared" si="135"/>
        <v/>
      </c>
      <c r="R201" s="1895" t="str">
        <f t="shared" si="136"/>
        <v/>
      </c>
      <c r="S201" s="1896"/>
      <c r="T201" s="1900" t="str">
        <f t="shared" si="137"/>
        <v>X</v>
      </c>
      <c r="U201" s="1902" t="str">
        <f t="shared" si="138"/>
        <v/>
      </c>
      <c r="V201" s="1895" t="str">
        <f t="shared" si="139"/>
        <v/>
      </c>
      <c r="W201" s="1896"/>
      <c r="X201" s="1900" t="str">
        <f t="shared" si="140"/>
        <v>X</v>
      </c>
    </row>
    <row r="202" spans="2:24" outlineLevel="1">
      <c r="D202" s="1136" t="s">
        <v>1895</v>
      </c>
      <c r="E202" s="1132"/>
      <c r="F202" s="1003"/>
      <c r="G202" s="1003"/>
      <c r="H202" s="1007"/>
      <c r="I202" s="44"/>
      <c r="J202" s="2402"/>
      <c r="K202" s="2403"/>
      <c r="L202" s="2403"/>
      <c r="M202" s="1902" t="str">
        <f t="shared" si="132"/>
        <v/>
      </c>
      <c r="N202" s="1895" t="str">
        <f t="shared" si="133"/>
        <v/>
      </c>
      <c r="O202" s="1896"/>
      <c r="P202" s="1900" t="str">
        <f t="shared" si="134"/>
        <v>X</v>
      </c>
      <c r="Q202" s="1902" t="str">
        <f t="shared" si="135"/>
        <v/>
      </c>
      <c r="R202" s="1895" t="str">
        <f t="shared" si="136"/>
        <v/>
      </c>
      <c r="S202" s="1896"/>
      <c r="T202" s="1900" t="str">
        <f t="shared" si="137"/>
        <v>X</v>
      </c>
      <c r="U202" s="1902" t="str">
        <f t="shared" si="138"/>
        <v/>
      </c>
      <c r="V202" s="1895" t="str">
        <f t="shared" si="139"/>
        <v/>
      </c>
      <c r="W202" s="1896"/>
      <c r="X202" s="1900" t="str">
        <f t="shared" si="140"/>
        <v>X</v>
      </c>
    </row>
    <row r="203" spans="2:24" outlineLevel="1">
      <c r="D203" s="1136" t="s">
        <v>1895</v>
      </c>
      <c r="E203" s="1132"/>
      <c r="F203" s="1003"/>
      <c r="G203" s="1003"/>
      <c r="H203" s="1007"/>
      <c r="I203" s="44"/>
      <c r="J203" s="2402"/>
      <c r="K203" s="2403"/>
      <c r="L203" s="2403"/>
      <c r="M203" s="1902" t="str">
        <f t="shared" si="132"/>
        <v/>
      </c>
      <c r="N203" s="1895" t="str">
        <f t="shared" si="133"/>
        <v/>
      </c>
      <c r="O203" s="1896"/>
      <c r="P203" s="1900" t="str">
        <f t="shared" si="134"/>
        <v>X</v>
      </c>
      <c r="Q203" s="1902" t="str">
        <f t="shared" si="135"/>
        <v/>
      </c>
      <c r="R203" s="1895" t="str">
        <f t="shared" si="136"/>
        <v/>
      </c>
      <c r="S203" s="1896"/>
      <c r="T203" s="1900" t="str">
        <f t="shared" si="137"/>
        <v>X</v>
      </c>
      <c r="U203" s="1902" t="str">
        <f t="shared" si="138"/>
        <v/>
      </c>
      <c r="V203" s="1895" t="str">
        <f t="shared" si="139"/>
        <v/>
      </c>
      <c r="W203" s="1896"/>
      <c r="X203" s="1900" t="str">
        <f t="shared" si="140"/>
        <v>X</v>
      </c>
    </row>
    <row r="204" spans="2:24" outlineLevel="1">
      <c r="D204" s="1136" t="s">
        <v>1895</v>
      </c>
      <c r="E204" s="1132"/>
      <c r="F204" s="1003"/>
      <c r="G204" s="1003"/>
      <c r="H204" s="1007"/>
      <c r="I204" s="44"/>
      <c r="J204" s="2402"/>
      <c r="K204" s="2403"/>
      <c r="L204" s="2403"/>
      <c r="M204" s="1902" t="str">
        <f t="shared" si="132"/>
        <v/>
      </c>
      <c r="N204" s="1895" t="str">
        <f t="shared" si="133"/>
        <v/>
      </c>
      <c r="O204" s="1896"/>
      <c r="P204" s="1900" t="str">
        <f t="shared" si="134"/>
        <v>X</v>
      </c>
      <c r="Q204" s="1902" t="str">
        <f t="shared" si="135"/>
        <v/>
      </c>
      <c r="R204" s="1895" t="str">
        <f t="shared" si="136"/>
        <v/>
      </c>
      <c r="S204" s="1896"/>
      <c r="T204" s="1900" t="str">
        <f t="shared" si="137"/>
        <v>X</v>
      </c>
      <c r="U204" s="1902" t="str">
        <f t="shared" si="138"/>
        <v/>
      </c>
      <c r="V204" s="1895" t="str">
        <f t="shared" si="139"/>
        <v/>
      </c>
      <c r="W204" s="1896"/>
      <c r="X204" s="1900" t="str">
        <f t="shared" si="140"/>
        <v>X</v>
      </c>
    </row>
    <row r="205" spans="2:24" outlineLevel="1">
      <c r="D205" s="1136" t="s">
        <v>1895</v>
      </c>
      <c r="E205" s="1132"/>
      <c r="F205" s="1003"/>
      <c r="G205" s="1003"/>
      <c r="H205" s="1007"/>
      <c r="I205" s="44"/>
      <c r="J205" s="2402"/>
      <c r="K205" s="2403"/>
      <c r="L205" s="2403"/>
      <c r="M205" s="1902" t="str">
        <f t="shared" si="132"/>
        <v/>
      </c>
      <c r="N205" s="1895" t="str">
        <f t="shared" si="133"/>
        <v/>
      </c>
      <c r="O205" s="1896"/>
      <c r="P205" s="1900" t="str">
        <f t="shared" si="134"/>
        <v>X</v>
      </c>
      <c r="Q205" s="1902" t="str">
        <f t="shared" si="135"/>
        <v/>
      </c>
      <c r="R205" s="1895" t="str">
        <f t="shared" si="136"/>
        <v/>
      </c>
      <c r="S205" s="1896"/>
      <c r="T205" s="1900" t="str">
        <f t="shared" si="137"/>
        <v>X</v>
      </c>
      <c r="U205" s="1902" t="str">
        <f t="shared" si="138"/>
        <v/>
      </c>
      <c r="V205" s="1895" t="str">
        <f t="shared" si="139"/>
        <v/>
      </c>
      <c r="W205" s="1896"/>
      <c r="X205" s="1900" t="str">
        <f t="shared" si="140"/>
        <v>X</v>
      </c>
    </row>
    <row r="206" spans="2:24" outlineLevel="1">
      <c r="D206" s="1136" t="s">
        <v>1895</v>
      </c>
      <c r="E206" s="1132"/>
      <c r="F206" s="1003"/>
      <c r="G206" s="1003"/>
      <c r="H206" s="1007"/>
      <c r="I206" s="44"/>
      <c r="J206" s="2402"/>
      <c r="K206" s="2403"/>
      <c r="L206" s="2403"/>
      <c r="M206" s="1902" t="str">
        <f t="shared" si="132"/>
        <v/>
      </c>
      <c r="N206" s="1895" t="str">
        <f t="shared" si="133"/>
        <v/>
      </c>
      <c r="O206" s="1896"/>
      <c r="P206" s="1900" t="str">
        <f t="shared" si="134"/>
        <v>X</v>
      </c>
      <c r="Q206" s="1902" t="str">
        <f t="shared" si="135"/>
        <v/>
      </c>
      <c r="R206" s="1895" t="str">
        <f t="shared" si="136"/>
        <v/>
      </c>
      <c r="S206" s="1896"/>
      <c r="T206" s="1900" t="str">
        <f t="shared" si="137"/>
        <v>X</v>
      </c>
      <c r="U206" s="1902" t="str">
        <f t="shared" si="138"/>
        <v/>
      </c>
      <c r="V206" s="1895" t="str">
        <f t="shared" si="139"/>
        <v/>
      </c>
      <c r="W206" s="1896"/>
      <c r="X206" s="1900" t="str">
        <f t="shared" si="140"/>
        <v>X</v>
      </c>
    </row>
    <row r="207" spans="2:24" outlineLevel="1">
      <c r="D207" s="1136" t="s">
        <v>1895</v>
      </c>
      <c r="E207" s="1132"/>
      <c r="F207" s="1003"/>
      <c r="G207" s="1003"/>
      <c r="H207" s="1007"/>
      <c r="I207" s="44"/>
      <c r="J207" s="2402"/>
      <c r="K207" s="2403"/>
      <c r="L207" s="2403"/>
      <c r="M207" s="1902" t="str">
        <f t="shared" si="132"/>
        <v/>
      </c>
      <c r="N207" s="1895" t="str">
        <f t="shared" si="133"/>
        <v/>
      </c>
      <c r="O207" s="1896"/>
      <c r="P207" s="1900" t="str">
        <f t="shared" si="134"/>
        <v>X</v>
      </c>
      <c r="Q207" s="1902" t="str">
        <f t="shared" si="135"/>
        <v/>
      </c>
      <c r="R207" s="1895" t="str">
        <f t="shared" si="136"/>
        <v/>
      </c>
      <c r="S207" s="1896"/>
      <c r="T207" s="1900" t="str">
        <f t="shared" si="137"/>
        <v>X</v>
      </c>
      <c r="U207" s="1902" t="str">
        <f t="shared" si="138"/>
        <v/>
      </c>
      <c r="V207" s="1895" t="str">
        <f t="shared" si="139"/>
        <v/>
      </c>
      <c r="W207" s="1896"/>
      <c r="X207" s="1900" t="str">
        <f t="shared" si="140"/>
        <v>X</v>
      </c>
    </row>
    <row r="208" spans="2:24" outlineLevel="1">
      <c r="D208" s="1136" t="s">
        <v>1895</v>
      </c>
      <c r="E208" s="1132"/>
      <c r="F208" s="1003"/>
      <c r="G208" s="1003"/>
      <c r="H208" s="1007"/>
      <c r="I208" s="44"/>
      <c r="J208" s="2402"/>
      <c r="K208" s="2403"/>
      <c r="L208" s="2403"/>
      <c r="M208" s="1902" t="str">
        <f t="shared" si="132"/>
        <v/>
      </c>
      <c r="N208" s="1895" t="str">
        <f t="shared" si="133"/>
        <v/>
      </c>
      <c r="O208" s="1896"/>
      <c r="P208" s="1900" t="str">
        <f t="shared" si="134"/>
        <v>X</v>
      </c>
      <c r="Q208" s="1902" t="str">
        <f t="shared" si="135"/>
        <v/>
      </c>
      <c r="R208" s="1895" t="str">
        <f t="shared" si="136"/>
        <v/>
      </c>
      <c r="S208" s="1896"/>
      <c r="T208" s="1900" t="str">
        <f t="shared" si="137"/>
        <v>X</v>
      </c>
      <c r="U208" s="1902" t="str">
        <f t="shared" si="138"/>
        <v/>
      </c>
      <c r="V208" s="1895" t="str">
        <f t="shared" si="139"/>
        <v/>
      </c>
      <c r="W208" s="1896"/>
      <c r="X208" s="1900" t="str">
        <f t="shared" si="140"/>
        <v>X</v>
      </c>
    </row>
    <row r="209" spans="1:24" outlineLevel="1">
      <c r="D209" s="1136" t="s">
        <v>1895</v>
      </c>
      <c r="E209" s="1132"/>
      <c r="F209" s="1003"/>
      <c r="G209" s="1003"/>
      <c r="H209" s="1007"/>
      <c r="I209" s="44"/>
      <c r="J209" s="2402"/>
      <c r="K209" s="2403"/>
      <c r="L209" s="2403"/>
      <c r="M209" s="1902" t="str">
        <f t="shared" si="132"/>
        <v/>
      </c>
      <c r="N209" s="1895" t="str">
        <f t="shared" si="133"/>
        <v/>
      </c>
      <c r="O209" s="1896"/>
      <c r="P209" s="1900" t="str">
        <f t="shared" si="134"/>
        <v>X</v>
      </c>
      <c r="Q209" s="1902" t="str">
        <f t="shared" si="135"/>
        <v/>
      </c>
      <c r="R209" s="1895" t="str">
        <f t="shared" si="136"/>
        <v/>
      </c>
      <c r="S209" s="1896"/>
      <c r="T209" s="1900" t="str">
        <f t="shared" si="137"/>
        <v>X</v>
      </c>
      <c r="U209" s="1902" t="str">
        <f t="shared" si="138"/>
        <v/>
      </c>
      <c r="V209" s="1895" t="str">
        <f t="shared" si="139"/>
        <v/>
      </c>
      <c r="W209" s="1896"/>
      <c r="X209" s="1900" t="str">
        <f t="shared" si="140"/>
        <v>X</v>
      </c>
    </row>
    <row r="210" spans="1:24" outlineLevel="1">
      <c r="D210" s="1136" t="s">
        <v>1895</v>
      </c>
      <c r="E210" s="1132"/>
      <c r="F210" s="1003"/>
      <c r="G210" s="1003"/>
      <c r="H210" s="1007"/>
      <c r="I210" s="44"/>
      <c r="J210" s="2402"/>
      <c r="K210" s="2403"/>
      <c r="L210" s="2403"/>
      <c r="M210" s="1902" t="str">
        <f t="shared" si="132"/>
        <v/>
      </c>
      <c r="N210" s="1895" t="str">
        <f t="shared" si="133"/>
        <v/>
      </c>
      <c r="O210" s="1896"/>
      <c r="P210" s="1900" t="str">
        <f t="shared" si="134"/>
        <v>X</v>
      </c>
      <c r="Q210" s="1902" t="str">
        <f t="shared" si="135"/>
        <v/>
      </c>
      <c r="R210" s="1895" t="str">
        <f t="shared" si="136"/>
        <v/>
      </c>
      <c r="S210" s="1896"/>
      <c r="T210" s="1900" t="str">
        <f t="shared" si="137"/>
        <v>X</v>
      </c>
      <c r="U210" s="1902" t="str">
        <f t="shared" si="138"/>
        <v/>
      </c>
      <c r="V210" s="1895" t="str">
        <f t="shared" si="139"/>
        <v/>
      </c>
      <c r="W210" s="1896"/>
      <c r="X210" s="1900" t="str">
        <f t="shared" si="140"/>
        <v>X</v>
      </c>
    </row>
    <row r="211" spans="1:24" outlineLevel="1">
      <c r="D211" s="1136" t="s">
        <v>1895</v>
      </c>
      <c r="E211" s="1132"/>
      <c r="F211" s="1003"/>
      <c r="G211" s="1003"/>
      <c r="H211" s="1007"/>
      <c r="I211" s="44"/>
      <c r="J211" s="2402"/>
      <c r="K211" s="2403"/>
      <c r="L211" s="2403"/>
      <c r="M211" s="1902" t="str">
        <f t="shared" si="132"/>
        <v/>
      </c>
      <c r="N211" s="1895" t="str">
        <f t="shared" si="133"/>
        <v/>
      </c>
      <c r="O211" s="1896"/>
      <c r="P211" s="1900" t="str">
        <f t="shared" si="134"/>
        <v>X</v>
      </c>
      <c r="Q211" s="1902" t="str">
        <f t="shared" si="135"/>
        <v/>
      </c>
      <c r="R211" s="1895" t="str">
        <f t="shared" si="136"/>
        <v/>
      </c>
      <c r="S211" s="1896"/>
      <c r="T211" s="1900" t="str">
        <f t="shared" si="137"/>
        <v>X</v>
      </c>
      <c r="U211" s="1902" t="str">
        <f t="shared" si="138"/>
        <v/>
      </c>
      <c r="V211" s="1895" t="str">
        <f t="shared" si="139"/>
        <v/>
      </c>
      <c r="W211" s="1896"/>
      <c r="X211" s="1900" t="str">
        <f t="shared" si="140"/>
        <v>X</v>
      </c>
    </row>
    <row r="212" spans="1:24" outlineLevel="1">
      <c r="D212" s="1136" t="s">
        <v>1895</v>
      </c>
      <c r="E212" s="1132"/>
      <c r="F212" s="1003"/>
      <c r="G212" s="1003"/>
      <c r="H212" s="1007"/>
      <c r="I212" s="44"/>
      <c r="J212" s="2402"/>
      <c r="K212" s="2403"/>
      <c r="L212" s="2403"/>
      <c r="M212" s="1902" t="str">
        <f t="shared" si="132"/>
        <v/>
      </c>
      <c r="N212" s="1895" t="str">
        <f t="shared" si="133"/>
        <v/>
      </c>
      <c r="O212" s="1896"/>
      <c r="P212" s="1900" t="str">
        <f t="shared" si="134"/>
        <v>X</v>
      </c>
      <c r="Q212" s="1902" t="str">
        <f t="shared" si="135"/>
        <v/>
      </c>
      <c r="R212" s="1895" t="str">
        <f t="shared" si="136"/>
        <v/>
      </c>
      <c r="S212" s="1896"/>
      <c r="T212" s="1900" t="str">
        <f t="shared" si="137"/>
        <v>X</v>
      </c>
      <c r="U212" s="1902" t="str">
        <f t="shared" si="138"/>
        <v/>
      </c>
      <c r="V212" s="1895" t="str">
        <f t="shared" si="139"/>
        <v/>
      </c>
      <c r="W212" s="1896"/>
      <c r="X212" s="1900" t="str">
        <f t="shared" si="140"/>
        <v>X</v>
      </c>
    </row>
    <row r="213" spans="1:24" outlineLevel="1">
      <c r="B213" s="2131"/>
      <c r="D213" s="1136" t="s">
        <v>1895</v>
      </c>
      <c r="E213" s="1132"/>
      <c r="F213" s="1003"/>
      <c r="G213" s="1003"/>
      <c r="H213" s="1007"/>
      <c r="I213" s="44"/>
      <c r="J213" s="2402"/>
      <c r="K213" s="2403"/>
      <c r="L213" s="2403"/>
      <c r="M213" s="1902" t="str">
        <f t="shared" si="132"/>
        <v/>
      </c>
      <c r="N213" s="1895" t="str">
        <f t="shared" si="133"/>
        <v/>
      </c>
      <c r="O213" s="1896"/>
      <c r="P213" s="1900" t="str">
        <f t="shared" si="134"/>
        <v>X</v>
      </c>
      <c r="Q213" s="1902" t="str">
        <f t="shared" si="135"/>
        <v/>
      </c>
      <c r="R213" s="1895" t="str">
        <f t="shared" si="136"/>
        <v/>
      </c>
      <c r="S213" s="1896"/>
      <c r="T213" s="1900" t="str">
        <f t="shared" si="137"/>
        <v>X</v>
      </c>
      <c r="U213" s="1902" t="str">
        <f t="shared" si="138"/>
        <v/>
      </c>
      <c r="V213" s="1895" t="str">
        <f t="shared" si="139"/>
        <v/>
      </c>
      <c r="W213" s="1896"/>
      <c r="X213" s="1900" t="str">
        <f t="shared" si="140"/>
        <v>X</v>
      </c>
    </row>
    <row r="214" spans="1:24" outlineLevel="1">
      <c r="D214" s="1136" t="s">
        <v>1895</v>
      </c>
      <c r="E214" s="1132"/>
      <c r="F214" s="1003"/>
      <c r="G214" s="1003"/>
      <c r="H214" s="1007"/>
      <c r="I214" s="44"/>
      <c r="J214" s="2402"/>
      <c r="K214" s="2403"/>
      <c r="L214" s="2403"/>
      <c r="M214" s="1902" t="str">
        <f t="shared" si="132"/>
        <v/>
      </c>
      <c r="N214" s="1895" t="str">
        <f t="shared" si="133"/>
        <v/>
      </c>
      <c r="O214" s="1896"/>
      <c r="P214" s="1900" t="str">
        <f t="shared" si="134"/>
        <v>X</v>
      </c>
      <c r="Q214" s="1902" t="str">
        <f t="shared" si="135"/>
        <v/>
      </c>
      <c r="R214" s="1895" t="str">
        <f t="shared" si="136"/>
        <v/>
      </c>
      <c r="S214" s="1896"/>
      <c r="T214" s="1900" t="str">
        <f t="shared" si="137"/>
        <v>X</v>
      </c>
      <c r="U214" s="1902" t="str">
        <f t="shared" si="138"/>
        <v/>
      </c>
      <c r="V214" s="1895" t="str">
        <f t="shared" si="139"/>
        <v/>
      </c>
      <c r="W214" s="1896"/>
      <c r="X214" s="1900" t="str">
        <f t="shared" si="140"/>
        <v>X</v>
      </c>
    </row>
    <row r="215" spans="1:24" outlineLevel="1">
      <c r="D215" s="1136" t="s">
        <v>1895</v>
      </c>
      <c r="E215" s="1132"/>
      <c r="F215" s="1003"/>
      <c r="G215" s="1003"/>
      <c r="H215" s="1007"/>
      <c r="I215" s="44"/>
      <c r="J215" s="2402"/>
      <c r="K215" s="2403"/>
      <c r="L215" s="2403"/>
      <c r="M215" s="1902" t="str">
        <f t="shared" si="132"/>
        <v/>
      </c>
      <c r="N215" s="1895" t="str">
        <f t="shared" si="133"/>
        <v/>
      </c>
      <c r="O215" s="1896"/>
      <c r="P215" s="1900" t="str">
        <f t="shared" si="134"/>
        <v>X</v>
      </c>
      <c r="Q215" s="1902" t="str">
        <f t="shared" si="135"/>
        <v/>
      </c>
      <c r="R215" s="1895" t="str">
        <f t="shared" si="136"/>
        <v/>
      </c>
      <c r="S215" s="1896"/>
      <c r="T215" s="1900" t="str">
        <f t="shared" si="137"/>
        <v>X</v>
      </c>
      <c r="U215" s="1902" t="str">
        <f t="shared" si="138"/>
        <v/>
      </c>
      <c r="V215" s="1895" t="str">
        <f t="shared" si="139"/>
        <v/>
      </c>
      <c r="W215" s="1896"/>
      <c r="X215" s="1900" t="str">
        <f t="shared" si="140"/>
        <v>X</v>
      </c>
    </row>
    <row r="216" spans="1:24" outlineLevel="1">
      <c r="D216" s="1136" t="s">
        <v>1895</v>
      </c>
      <c r="E216" s="1132"/>
      <c r="F216" s="1003"/>
      <c r="G216" s="1003"/>
      <c r="H216" s="1007"/>
      <c r="I216" s="44"/>
      <c r="J216" s="2402"/>
      <c r="K216" s="2403"/>
      <c r="L216" s="2403"/>
      <c r="M216" s="1902" t="str">
        <f t="shared" si="132"/>
        <v/>
      </c>
      <c r="N216" s="1895" t="str">
        <f t="shared" si="133"/>
        <v/>
      </c>
      <c r="O216" s="1896"/>
      <c r="P216" s="1900" t="str">
        <f t="shared" si="134"/>
        <v>X</v>
      </c>
      <c r="Q216" s="1902" t="str">
        <f t="shared" si="135"/>
        <v/>
      </c>
      <c r="R216" s="1895" t="str">
        <f t="shared" si="136"/>
        <v/>
      </c>
      <c r="S216" s="1896"/>
      <c r="T216" s="1900" t="str">
        <f t="shared" si="137"/>
        <v>X</v>
      </c>
      <c r="U216" s="1902" t="str">
        <f t="shared" si="138"/>
        <v/>
      </c>
      <c r="V216" s="1895" t="str">
        <f t="shared" si="139"/>
        <v/>
      </c>
      <c r="W216" s="1896"/>
      <c r="X216" s="1900" t="str">
        <f t="shared" si="140"/>
        <v>X</v>
      </c>
    </row>
    <row r="217" spans="1:24" outlineLevel="1">
      <c r="D217" s="1136" t="s">
        <v>1895</v>
      </c>
      <c r="E217" s="1132"/>
      <c r="F217" s="1003"/>
      <c r="G217" s="1003"/>
      <c r="H217" s="1007"/>
      <c r="I217" s="44"/>
      <c r="J217" s="2402"/>
      <c r="K217" s="2403"/>
      <c r="L217" s="2403"/>
      <c r="M217" s="1902" t="str">
        <f t="shared" si="132"/>
        <v/>
      </c>
      <c r="N217" s="1895" t="str">
        <f t="shared" si="133"/>
        <v/>
      </c>
      <c r="O217" s="1896"/>
      <c r="P217" s="1900" t="str">
        <f t="shared" si="134"/>
        <v>X</v>
      </c>
      <c r="Q217" s="1902" t="str">
        <f t="shared" si="135"/>
        <v/>
      </c>
      <c r="R217" s="1895" t="str">
        <f t="shared" si="136"/>
        <v/>
      </c>
      <c r="S217" s="1896"/>
      <c r="T217" s="1900" t="str">
        <f t="shared" si="137"/>
        <v>X</v>
      </c>
      <c r="U217" s="1902" t="str">
        <f t="shared" si="138"/>
        <v/>
      </c>
      <c r="V217" s="1895" t="str">
        <f t="shared" si="139"/>
        <v/>
      </c>
      <c r="W217" s="1896"/>
      <c r="X217" s="1900" t="str">
        <f t="shared" si="140"/>
        <v>X</v>
      </c>
    </row>
    <row r="218" spans="1:24" outlineLevel="1">
      <c r="D218" s="1136" t="s">
        <v>1895</v>
      </c>
      <c r="E218" s="1132"/>
      <c r="F218" s="1003"/>
      <c r="G218" s="1003"/>
      <c r="H218" s="1007"/>
      <c r="I218" s="44"/>
      <c r="J218" s="2402"/>
      <c r="K218" s="2403"/>
      <c r="L218" s="2403"/>
      <c r="M218" s="1902" t="str">
        <f t="shared" si="132"/>
        <v/>
      </c>
      <c r="N218" s="1895" t="str">
        <f t="shared" si="133"/>
        <v/>
      </c>
      <c r="O218" s="1896"/>
      <c r="P218" s="1900" t="str">
        <f t="shared" si="134"/>
        <v>X</v>
      </c>
      <c r="Q218" s="1902" t="str">
        <f t="shared" si="135"/>
        <v/>
      </c>
      <c r="R218" s="1895" t="str">
        <f t="shared" si="136"/>
        <v/>
      </c>
      <c r="S218" s="1896"/>
      <c r="T218" s="1900" t="str">
        <f t="shared" si="137"/>
        <v>X</v>
      </c>
      <c r="U218" s="1902" t="str">
        <f t="shared" si="138"/>
        <v/>
      </c>
      <c r="V218" s="1895" t="str">
        <f t="shared" si="139"/>
        <v/>
      </c>
      <c r="W218" s="1896"/>
      <c r="X218" s="1900" t="str">
        <f t="shared" si="140"/>
        <v>X</v>
      </c>
    </row>
    <row r="219" spans="1:24" outlineLevel="1">
      <c r="D219" s="1136" t="s">
        <v>1895</v>
      </c>
      <c r="E219" s="1132"/>
      <c r="F219" s="1003"/>
      <c r="G219" s="1003"/>
      <c r="H219" s="1007"/>
      <c r="I219" s="44"/>
      <c r="J219" s="2402"/>
      <c r="K219" s="2403"/>
      <c r="L219" s="2403"/>
      <c r="M219" s="1902" t="str">
        <f t="shared" si="132"/>
        <v/>
      </c>
      <c r="N219" s="1895" t="str">
        <f t="shared" si="133"/>
        <v/>
      </c>
      <c r="O219" s="1896"/>
      <c r="P219" s="1900" t="str">
        <f t="shared" si="134"/>
        <v>X</v>
      </c>
      <c r="Q219" s="1902" t="str">
        <f t="shared" si="135"/>
        <v/>
      </c>
      <c r="R219" s="1895" t="str">
        <f t="shared" si="136"/>
        <v/>
      </c>
      <c r="S219" s="1896"/>
      <c r="T219" s="1900" t="str">
        <f t="shared" si="137"/>
        <v>X</v>
      </c>
      <c r="U219" s="1902" t="str">
        <f t="shared" si="138"/>
        <v/>
      </c>
      <c r="V219" s="1895" t="str">
        <f t="shared" si="139"/>
        <v/>
      </c>
      <c r="W219" s="1896"/>
      <c r="X219" s="1900" t="str">
        <f t="shared" si="140"/>
        <v>X</v>
      </c>
    </row>
    <row r="220" spans="1:24" outlineLevel="1">
      <c r="B220" s="2131"/>
      <c r="D220" s="1136" t="s">
        <v>1895</v>
      </c>
      <c r="E220" s="1132"/>
      <c r="F220" s="1003"/>
      <c r="G220" s="1003"/>
      <c r="H220" s="1007"/>
      <c r="I220" s="44"/>
      <c r="J220" s="2402"/>
      <c r="K220" s="2403"/>
      <c r="L220" s="2403"/>
      <c r="M220" s="1902" t="str">
        <f t="shared" si="132"/>
        <v/>
      </c>
      <c r="N220" s="1895" t="str">
        <f t="shared" si="133"/>
        <v/>
      </c>
      <c r="O220" s="1896"/>
      <c r="P220" s="1900" t="str">
        <f t="shared" si="134"/>
        <v>X</v>
      </c>
      <c r="Q220" s="1902" t="str">
        <f t="shared" si="135"/>
        <v/>
      </c>
      <c r="R220" s="1895" t="str">
        <f t="shared" si="136"/>
        <v/>
      </c>
      <c r="S220" s="1896"/>
      <c r="T220" s="1900" t="str">
        <f t="shared" si="137"/>
        <v>X</v>
      </c>
      <c r="U220" s="1902" t="str">
        <f t="shared" si="138"/>
        <v/>
      </c>
      <c r="V220" s="1895" t="str">
        <f t="shared" si="139"/>
        <v/>
      </c>
      <c r="W220" s="1896"/>
      <c r="X220" s="1900" t="str">
        <f t="shared" si="140"/>
        <v>X</v>
      </c>
    </row>
    <row r="221" spans="1:24" outlineLevel="1">
      <c r="A221" s="2130" t="s">
        <v>2670</v>
      </c>
      <c r="D221" s="1136" t="s">
        <v>1895</v>
      </c>
      <c r="E221" s="1132"/>
      <c r="F221" s="1003"/>
      <c r="G221" s="1003"/>
      <c r="H221" s="1007"/>
      <c r="I221" s="44"/>
      <c r="J221" s="2402"/>
      <c r="K221" s="2403"/>
      <c r="L221" s="2403"/>
      <c r="M221" s="1902" t="str">
        <f t="shared" si="132"/>
        <v/>
      </c>
      <c r="N221" s="1895" t="str">
        <f t="shared" si="133"/>
        <v/>
      </c>
      <c r="O221" s="1896"/>
      <c r="P221" s="1900" t="str">
        <f t="shared" si="134"/>
        <v>X</v>
      </c>
      <c r="Q221" s="1902" t="str">
        <f t="shared" si="135"/>
        <v/>
      </c>
      <c r="R221" s="1895" t="str">
        <f t="shared" si="136"/>
        <v/>
      </c>
      <c r="S221" s="1896"/>
      <c r="T221" s="1900" t="str">
        <f t="shared" si="137"/>
        <v>X</v>
      </c>
      <c r="U221" s="1902" t="str">
        <f t="shared" si="138"/>
        <v/>
      </c>
      <c r="V221" s="1895" t="str">
        <f t="shared" si="139"/>
        <v/>
      </c>
      <c r="W221" s="1896"/>
      <c r="X221" s="1900" t="str">
        <f t="shared" si="140"/>
        <v>X</v>
      </c>
    </row>
    <row r="222" spans="1:24" outlineLevel="1">
      <c r="D222" s="1163" t="s">
        <v>1895</v>
      </c>
      <c r="E222" s="1137"/>
      <c r="F222" s="1011"/>
      <c r="G222" s="1011"/>
      <c r="H222" s="1012"/>
      <c r="I222" s="44"/>
      <c r="J222" s="2408"/>
      <c r="K222" s="2409"/>
      <c r="L222" s="2409"/>
      <c r="M222" s="1905" t="str">
        <f t="shared" si="132"/>
        <v/>
      </c>
      <c r="N222" s="1914" t="str">
        <f t="shared" si="133"/>
        <v/>
      </c>
      <c r="O222" s="1975"/>
      <c r="P222" s="1903" t="str">
        <f t="shared" si="134"/>
        <v>X</v>
      </c>
      <c r="Q222" s="1905" t="str">
        <f t="shared" si="135"/>
        <v/>
      </c>
      <c r="R222" s="1914" t="str">
        <f t="shared" si="136"/>
        <v/>
      </c>
      <c r="S222" s="1975"/>
      <c r="T222" s="1903" t="str">
        <f t="shared" si="137"/>
        <v>X</v>
      </c>
      <c r="U222" s="1905" t="str">
        <f t="shared" si="138"/>
        <v/>
      </c>
      <c r="V222" s="1914" t="str">
        <f t="shared" si="139"/>
        <v/>
      </c>
      <c r="W222" s="1975"/>
      <c r="X222" s="1903" t="str">
        <f t="shared" si="140"/>
        <v>X</v>
      </c>
    </row>
    <row r="223" spans="1:24">
      <c r="E223" s="629"/>
    </row>
    <row r="224" spans="1:24">
      <c r="E224" s="629"/>
    </row>
    <row r="225" spans="2:24">
      <c r="E225" s="629"/>
    </row>
    <row r="226" spans="2:24" ht="18.75" customHeight="1">
      <c r="B226" s="637" t="s">
        <v>2115</v>
      </c>
      <c r="C226" s="637"/>
      <c r="D226" s="637"/>
      <c r="E226" s="637"/>
      <c r="F226" s="637"/>
      <c r="G226" s="637"/>
      <c r="H226" s="637"/>
      <c r="I226" s="44"/>
    </row>
    <row r="227" spans="2:24" s="1045" customFormat="1" ht="18.75" customHeight="1">
      <c r="B227" s="1156" t="s">
        <v>2205</v>
      </c>
      <c r="C227" s="1156"/>
      <c r="D227" s="1156"/>
      <c r="E227" s="1156"/>
      <c r="F227" s="1156"/>
      <c r="G227" s="1156"/>
      <c r="H227" s="1156"/>
      <c r="I227" s="1054"/>
      <c r="J227" s="629"/>
      <c r="K227" s="1055"/>
      <c r="L227" s="44"/>
      <c r="M227" s="44"/>
      <c r="N227" s="44"/>
    </row>
    <row r="228" spans="2:24" s="1056" customFormat="1" ht="18.75" customHeight="1">
      <c r="B228" s="1156" t="s">
        <v>2206</v>
      </c>
      <c r="C228" s="1156"/>
      <c r="D228" s="1156"/>
      <c r="E228" s="1156"/>
      <c r="F228" s="1156"/>
      <c r="G228" s="1156"/>
      <c r="H228" s="1156"/>
      <c r="I228" s="1054"/>
    </row>
    <row r="229" spans="2:24" s="1120" customFormat="1" ht="18.75" customHeight="1">
      <c r="B229" s="987" t="s">
        <v>1896</v>
      </c>
      <c r="C229" s="1157"/>
      <c r="D229" s="1157"/>
      <c r="E229" s="1157"/>
      <c r="F229" s="1158"/>
      <c r="G229" s="1157"/>
      <c r="H229" s="1158"/>
      <c r="I229" s="44"/>
    </row>
    <row r="230" spans="2:24" s="44" customFormat="1">
      <c r="D230" s="1127"/>
      <c r="E230" s="636"/>
      <c r="F230" s="636"/>
      <c r="G230" s="636"/>
      <c r="H230" s="636"/>
    </row>
    <row r="231" spans="2:24" s="44" customFormat="1" ht="18.95" customHeight="1">
      <c r="D231" s="974" t="s">
        <v>214</v>
      </c>
      <c r="E231" s="1126"/>
      <c r="F231" s="1126"/>
      <c r="G231" s="1126"/>
      <c r="H231" s="1126"/>
      <c r="I231" s="642"/>
    </row>
    <row r="232" spans="2:24" s="642" customFormat="1" ht="48" customHeight="1">
      <c r="D232" s="1127"/>
      <c r="E232" s="636"/>
      <c r="F232" s="636"/>
      <c r="G232" s="636"/>
      <c r="H232" s="636"/>
      <c r="J232" s="2410"/>
      <c r="K232" s="2411"/>
      <c r="L232" s="2411"/>
      <c r="M232" s="2043" t="s">
        <v>2599</v>
      </c>
      <c r="N232" s="2044" t="s">
        <v>2600</v>
      </c>
      <c r="O232" s="2066" t="s">
        <v>2601</v>
      </c>
      <c r="P232" s="2045" t="s">
        <v>2629</v>
      </c>
      <c r="Q232" s="2043" t="s">
        <v>2599</v>
      </c>
      <c r="R232" s="2044" t="s">
        <v>2600</v>
      </c>
      <c r="S232" s="2045" t="s">
        <v>2601</v>
      </c>
      <c r="T232" s="2174" t="s">
        <v>2629</v>
      </c>
      <c r="U232" s="2043" t="s">
        <v>2599</v>
      </c>
      <c r="V232" s="2044" t="s">
        <v>2600</v>
      </c>
      <c r="W232" s="2045" t="s">
        <v>2601</v>
      </c>
      <c r="X232" s="2174" t="s">
        <v>2629</v>
      </c>
    </row>
    <row r="233" spans="2:24" s="642" customFormat="1" ht="25.5" customHeight="1">
      <c r="B233" s="44"/>
      <c r="C233" s="44"/>
      <c r="D233" s="1159" t="s">
        <v>2201</v>
      </c>
      <c r="E233" s="973" t="s">
        <v>2089</v>
      </c>
      <c r="F233" s="1164" t="s">
        <v>2203</v>
      </c>
      <c r="G233" s="1165" t="s">
        <v>2204</v>
      </c>
      <c r="H233" s="1166" t="s">
        <v>2208</v>
      </c>
      <c r="J233" s="2413" t="s">
        <v>2622</v>
      </c>
      <c r="K233" s="2414"/>
      <c r="L233" s="2414"/>
      <c r="M233" s="2394" t="s">
        <v>2203</v>
      </c>
      <c r="N233" s="2395"/>
      <c r="O233" s="2395"/>
      <c r="P233" s="2396"/>
      <c r="Q233" s="2394" t="s">
        <v>2204</v>
      </c>
      <c r="R233" s="2395"/>
      <c r="S233" s="2395"/>
      <c r="T233" s="2396"/>
      <c r="U233" s="2397" t="s">
        <v>2208</v>
      </c>
      <c r="V233" s="2398"/>
      <c r="W233" s="2398"/>
      <c r="X233" s="2399"/>
    </row>
    <row r="234" spans="2:24" s="44" customFormat="1" ht="15.75" customHeight="1" outlineLevel="1">
      <c r="B234" s="46"/>
      <c r="C234" s="46"/>
      <c r="D234" s="1160" t="s">
        <v>1895</v>
      </c>
      <c r="E234" s="1134" t="s">
        <v>243</v>
      </c>
      <c r="F234" s="998"/>
      <c r="G234" s="998"/>
      <c r="H234" s="1135"/>
      <c r="I234" s="642"/>
      <c r="J234" s="2400" t="s">
        <v>2623</v>
      </c>
      <c r="K234" s="2401"/>
      <c r="L234" s="2401"/>
      <c r="M234" s="1902" t="str">
        <f t="shared" ref="M234" si="141">IF(ISNONTEXT(F234)=TRUE,"","X")</f>
        <v/>
      </c>
      <c r="N234" s="1895" t="str">
        <f t="shared" ref="N234" si="142">IF(F234&gt;=0=TRUE,"","X")</f>
        <v/>
      </c>
      <c r="O234" s="1896"/>
      <c r="P234" s="1900" t="str">
        <f>IF(AND(D234&lt;&gt;"",ISBLANK(F234))=TRUE,"X","")</f>
        <v>X</v>
      </c>
      <c r="Q234" s="1902" t="str">
        <f t="shared" ref="Q234" si="143">IF(ISNONTEXT(G234)=TRUE,"","X")</f>
        <v/>
      </c>
      <c r="R234" s="1895" t="str">
        <f t="shared" ref="R234" si="144">IF(G234&gt;=0=TRUE,"","X")</f>
        <v/>
      </c>
      <c r="S234" s="1896"/>
      <c r="T234" s="1900" t="str">
        <f>IF(AND(D234&lt;&gt;"",ISBLANK(G234))=TRUE,"X","")</f>
        <v>X</v>
      </c>
      <c r="U234" s="1902" t="str">
        <f t="shared" ref="U234" si="145">IF(ISNONTEXT(H234)=TRUE,"","X")</f>
        <v/>
      </c>
      <c r="V234" s="1895" t="str">
        <f t="shared" ref="V234" si="146">IF(H234&gt;=0=TRUE,"","X")</f>
        <v/>
      </c>
      <c r="W234" s="1896"/>
      <c r="X234" s="1900" t="str">
        <f>IF(AND(D234&lt;&gt;"",ISBLANK(H234))=TRUE,"X","")</f>
        <v>X</v>
      </c>
    </row>
    <row r="235" spans="2:24" ht="15.75" outlineLevel="1">
      <c r="D235" s="1161" t="s">
        <v>1895</v>
      </c>
      <c r="E235" s="1132" t="s">
        <v>243</v>
      </c>
      <c r="F235" s="1003"/>
      <c r="G235" s="1003"/>
      <c r="H235" s="1007"/>
      <c r="I235" s="642"/>
      <c r="J235" s="2402"/>
      <c r="K235" s="2403"/>
      <c r="L235" s="2403"/>
      <c r="M235" s="1902" t="str">
        <f t="shared" ref="M235:M253" si="147">IF(ISNONTEXT(F235)=TRUE,"","X")</f>
        <v/>
      </c>
      <c r="N235" s="1895" t="str">
        <f t="shared" ref="N235:N253" si="148">IF(F235&gt;=0=TRUE,"","X")</f>
        <v/>
      </c>
      <c r="O235" s="1896"/>
      <c r="P235" s="1900" t="str">
        <f t="shared" ref="P235:P253" si="149">IF(AND(D235&lt;&gt;"",ISBLANK(F235))=TRUE,"X","")</f>
        <v>X</v>
      </c>
      <c r="Q235" s="1902" t="str">
        <f t="shared" ref="Q235:Q253" si="150">IF(ISNONTEXT(G235)=TRUE,"","X")</f>
        <v/>
      </c>
      <c r="R235" s="1895" t="str">
        <f t="shared" ref="R235:R253" si="151">IF(G235&gt;=0=TRUE,"","X")</f>
        <v/>
      </c>
      <c r="S235" s="1896"/>
      <c r="T235" s="1900" t="str">
        <f t="shared" ref="T235:T253" si="152">IF(AND(D235&lt;&gt;"",ISBLANK(G235))=TRUE,"X","")</f>
        <v>X</v>
      </c>
      <c r="U235" s="1902" t="str">
        <f t="shared" ref="U235:U253" si="153">IF(ISNONTEXT(H235)=TRUE,"","X")</f>
        <v/>
      </c>
      <c r="V235" s="1895" t="str">
        <f t="shared" ref="V235:V253" si="154">IF(H235&gt;=0=TRUE,"","X")</f>
        <v/>
      </c>
      <c r="W235" s="1896"/>
      <c r="X235" s="1900" t="str">
        <f t="shared" ref="X235:X253" si="155">IF(AND(D235&lt;&gt;"",ISBLANK(H235))=TRUE,"X","")</f>
        <v>X</v>
      </c>
    </row>
    <row r="236" spans="2:24" ht="15.75" outlineLevel="1">
      <c r="D236" s="1161" t="s">
        <v>1895</v>
      </c>
      <c r="E236" s="1132" t="s">
        <v>243</v>
      </c>
      <c r="F236" s="1003"/>
      <c r="G236" s="1003"/>
      <c r="H236" s="1007"/>
      <c r="I236" s="642"/>
      <c r="J236" s="2402"/>
      <c r="K236" s="2403"/>
      <c r="L236" s="2403"/>
      <c r="M236" s="1902" t="str">
        <f t="shared" si="147"/>
        <v/>
      </c>
      <c r="N236" s="1895" t="str">
        <f t="shared" si="148"/>
        <v/>
      </c>
      <c r="O236" s="1896"/>
      <c r="P236" s="1900" t="str">
        <f t="shared" si="149"/>
        <v>X</v>
      </c>
      <c r="Q236" s="1902" t="str">
        <f t="shared" si="150"/>
        <v/>
      </c>
      <c r="R236" s="1895" t="str">
        <f t="shared" si="151"/>
        <v/>
      </c>
      <c r="S236" s="1896"/>
      <c r="T236" s="1900" t="str">
        <f t="shared" si="152"/>
        <v>X</v>
      </c>
      <c r="U236" s="1902" t="str">
        <f t="shared" si="153"/>
        <v/>
      </c>
      <c r="V236" s="1895" t="str">
        <f t="shared" si="154"/>
        <v/>
      </c>
      <c r="W236" s="1896"/>
      <c r="X236" s="1900" t="str">
        <f t="shared" si="155"/>
        <v>X</v>
      </c>
    </row>
    <row r="237" spans="2:24" ht="15.75" outlineLevel="1">
      <c r="D237" s="1161" t="s">
        <v>1895</v>
      </c>
      <c r="E237" s="1132" t="s">
        <v>243</v>
      </c>
      <c r="F237" s="1003"/>
      <c r="G237" s="1003"/>
      <c r="H237" s="1007"/>
      <c r="I237" s="642"/>
      <c r="J237" s="2402"/>
      <c r="K237" s="2403"/>
      <c r="L237" s="2403"/>
      <c r="M237" s="1902" t="str">
        <f t="shared" si="147"/>
        <v/>
      </c>
      <c r="N237" s="1895" t="str">
        <f t="shared" si="148"/>
        <v/>
      </c>
      <c r="O237" s="1896"/>
      <c r="P237" s="1900" t="str">
        <f t="shared" si="149"/>
        <v>X</v>
      </c>
      <c r="Q237" s="1902" t="str">
        <f t="shared" si="150"/>
        <v/>
      </c>
      <c r="R237" s="1895" t="str">
        <f t="shared" si="151"/>
        <v/>
      </c>
      <c r="S237" s="1896"/>
      <c r="T237" s="1900" t="str">
        <f t="shared" si="152"/>
        <v>X</v>
      </c>
      <c r="U237" s="1902" t="str">
        <f t="shared" si="153"/>
        <v/>
      </c>
      <c r="V237" s="1895" t="str">
        <f t="shared" si="154"/>
        <v/>
      </c>
      <c r="W237" s="1896"/>
      <c r="X237" s="1900" t="str">
        <f t="shared" si="155"/>
        <v>X</v>
      </c>
    </row>
    <row r="238" spans="2:24" ht="15.75" outlineLevel="1">
      <c r="D238" s="1161" t="s">
        <v>1895</v>
      </c>
      <c r="E238" s="1132" t="s">
        <v>243</v>
      </c>
      <c r="F238" s="1003"/>
      <c r="G238" s="1003"/>
      <c r="H238" s="1007"/>
      <c r="I238" s="642"/>
      <c r="J238" s="2402"/>
      <c r="K238" s="2403"/>
      <c r="L238" s="2403"/>
      <c r="M238" s="1902" t="str">
        <f t="shared" si="147"/>
        <v/>
      </c>
      <c r="N238" s="1895" t="str">
        <f t="shared" si="148"/>
        <v/>
      </c>
      <c r="O238" s="1896"/>
      <c r="P238" s="1900" t="str">
        <f t="shared" si="149"/>
        <v>X</v>
      </c>
      <c r="Q238" s="1902" t="str">
        <f t="shared" si="150"/>
        <v/>
      </c>
      <c r="R238" s="1895" t="str">
        <f t="shared" si="151"/>
        <v/>
      </c>
      <c r="S238" s="1896"/>
      <c r="T238" s="1900" t="str">
        <f t="shared" si="152"/>
        <v>X</v>
      </c>
      <c r="U238" s="1902" t="str">
        <f t="shared" si="153"/>
        <v/>
      </c>
      <c r="V238" s="1895" t="str">
        <f t="shared" si="154"/>
        <v/>
      </c>
      <c r="W238" s="1896"/>
      <c r="X238" s="1900" t="str">
        <f t="shared" si="155"/>
        <v>X</v>
      </c>
    </row>
    <row r="239" spans="2:24" ht="15.75" outlineLevel="1">
      <c r="D239" s="1161" t="s">
        <v>1895</v>
      </c>
      <c r="E239" s="1132" t="s">
        <v>243</v>
      </c>
      <c r="F239" s="1003"/>
      <c r="G239" s="1003"/>
      <c r="H239" s="1007"/>
      <c r="I239" s="642"/>
      <c r="J239" s="1927"/>
      <c r="K239" s="1056"/>
      <c r="L239" s="1056"/>
      <c r="M239" s="1902" t="str">
        <f t="shared" si="147"/>
        <v/>
      </c>
      <c r="N239" s="1895" t="str">
        <f t="shared" si="148"/>
        <v/>
      </c>
      <c r="O239" s="1896"/>
      <c r="P239" s="1900" t="str">
        <f t="shared" si="149"/>
        <v>X</v>
      </c>
      <c r="Q239" s="1902" t="str">
        <f t="shared" si="150"/>
        <v/>
      </c>
      <c r="R239" s="1895" t="str">
        <f t="shared" si="151"/>
        <v/>
      </c>
      <c r="S239" s="1896"/>
      <c r="T239" s="1900" t="str">
        <f t="shared" si="152"/>
        <v>X</v>
      </c>
      <c r="U239" s="1902" t="str">
        <f t="shared" si="153"/>
        <v/>
      </c>
      <c r="V239" s="1895" t="str">
        <f t="shared" si="154"/>
        <v/>
      </c>
      <c r="W239" s="1896"/>
      <c r="X239" s="1900" t="str">
        <f t="shared" si="155"/>
        <v>X</v>
      </c>
    </row>
    <row r="240" spans="2:24" ht="15.75" outlineLevel="1">
      <c r="D240" s="1161" t="s">
        <v>1895</v>
      </c>
      <c r="E240" s="1132" t="s">
        <v>243</v>
      </c>
      <c r="F240" s="1003"/>
      <c r="G240" s="1003"/>
      <c r="H240" s="1007"/>
      <c r="I240" s="642"/>
      <c r="J240" s="1927"/>
      <c r="K240" s="1056"/>
      <c r="L240" s="1056"/>
      <c r="M240" s="1902" t="str">
        <f t="shared" si="147"/>
        <v/>
      </c>
      <c r="N240" s="1895" t="str">
        <f t="shared" si="148"/>
        <v/>
      </c>
      <c r="O240" s="1896"/>
      <c r="P240" s="1900" t="str">
        <f t="shared" si="149"/>
        <v>X</v>
      </c>
      <c r="Q240" s="1902" t="str">
        <f t="shared" si="150"/>
        <v/>
      </c>
      <c r="R240" s="1895" t="str">
        <f t="shared" si="151"/>
        <v/>
      </c>
      <c r="S240" s="1896"/>
      <c r="T240" s="1900" t="str">
        <f t="shared" si="152"/>
        <v>X</v>
      </c>
      <c r="U240" s="1902" t="str">
        <f t="shared" si="153"/>
        <v/>
      </c>
      <c r="V240" s="1895" t="str">
        <f t="shared" si="154"/>
        <v/>
      </c>
      <c r="W240" s="1896"/>
      <c r="X240" s="1900" t="str">
        <f t="shared" si="155"/>
        <v>X</v>
      </c>
    </row>
    <row r="241" spans="1:24" ht="15.75" outlineLevel="1">
      <c r="D241" s="1161" t="s">
        <v>1895</v>
      </c>
      <c r="E241" s="1132" t="s">
        <v>243</v>
      </c>
      <c r="F241" s="1003"/>
      <c r="G241" s="1003"/>
      <c r="H241" s="1007"/>
      <c r="I241" s="642"/>
      <c r="J241" s="1927"/>
      <c r="K241" s="1056"/>
      <c r="L241" s="1056"/>
      <c r="M241" s="1902" t="str">
        <f t="shared" si="147"/>
        <v/>
      </c>
      <c r="N241" s="1895" t="str">
        <f t="shared" si="148"/>
        <v/>
      </c>
      <c r="O241" s="1896"/>
      <c r="P241" s="1900" t="str">
        <f t="shared" si="149"/>
        <v>X</v>
      </c>
      <c r="Q241" s="1902" t="str">
        <f t="shared" si="150"/>
        <v/>
      </c>
      <c r="R241" s="1895" t="str">
        <f t="shared" si="151"/>
        <v/>
      </c>
      <c r="S241" s="1896"/>
      <c r="T241" s="1900" t="str">
        <f t="shared" si="152"/>
        <v>X</v>
      </c>
      <c r="U241" s="1902" t="str">
        <f t="shared" si="153"/>
        <v/>
      </c>
      <c r="V241" s="1895" t="str">
        <f t="shared" si="154"/>
        <v/>
      </c>
      <c r="W241" s="1896"/>
      <c r="X241" s="1900" t="str">
        <f t="shared" si="155"/>
        <v>X</v>
      </c>
    </row>
    <row r="242" spans="1:24" ht="15.75" outlineLevel="1">
      <c r="D242" s="1161" t="s">
        <v>1895</v>
      </c>
      <c r="E242" s="1132" t="s">
        <v>243</v>
      </c>
      <c r="F242" s="1003"/>
      <c r="G242" s="1003"/>
      <c r="H242" s="1007"/>
      <c r="I242" s="642"/>
      <c r="J242" s="1927"/>
      <c r="K242" s="1056"/>
      <c r="L242" s="1056"/>
      <c r="M242" s="1902" t="str">
        <f t="shared" si="147"/>
        <v/>
      </c>
      <c r="N242" s="1895" t="str">
        <f t="shared" si="148"/>
        <v/>
      </c>
      <c r="O242" s="1896"/>
      <c r="P242" s="1900" t="str">
        <f t="shared" si="149"/>
        <v>X</v>
      </c>
      <c r="Q242" s="1902" t="str">
        <f t="shared" si="150"/>
        <v/>
      </c>
      <c r="R242" s="1895" t="str">
        <f t="shared" si="151"/>
        <v/>
      </c>
      <c r="S242" s="1896"/>
      <c r="T242" s="1900" t="str">
        <f t="shared" si="152"/>
        <v>X</v>
      </c>
      <c r="U242" s="1902" t="str">
        <f t="shared" si="153"/>
        <v/>
      </c>
      <c r="V242" s="1895" t="str">
        <f t="shared" si="154"/>
        <v/>
      </c>
      <c r="W242" s="1896"/>
      <c r="X242" s="1900" t="str">
        <f t="shared" si="155"/>
        <v>X</v>
      </c>
    </row>
    <row r="243" spans="1:24" ht="15.75" outlineLevel="1">
      <c r="D243" s="1161" t="s">
        <v>1895</v>
      </c>
      <c r="E243" s="1132" t="s">
        <v>243</v>
      </c>
      <c r="F243" s="1003"/>
      <c r="G243" s="1003"/>
      <c r="H243" s="1007"/>
      <c r="I243" s="642"/>
      <c r="J243" s="1927"/>
      <c r="K243" s="1056"/>
      <c r="L243" s="1056"/>
      <c r="M243" s="1902" t="str">
        <f t="shared" si="147"/>
        <v/>
      </c>
      <c r="N243" s="1895" t="str">
        <f t="shared" si="148"/>
        <v/>
      </c>
      <c r="O243" s="1896"/>
      <c r="P243" s="1900" t="str">
        <f t="shared" si="149"/>
        <v>X</v>
      </c>
      <c r="Q243" s="1902" t="str">
        <f t="shared" si="150"/>
        <v/>
      </c>
      <c r="R243" s="1895" t="str">
        <f t="shared" si="151"/>
        <v/>
      </c>
      <c r="S243" s="1896"/>
      <c r="T243" s="1900" t="str">
        <f t="shared" si="152"/>
        <v>X</v>
      </c>
      <c r="U243" s="1902" t="str">
        <f t="shared" si="153"/>
        <v/>
      </c>
      <c r="V243" s="1895" t="str">
        <f t="shared" si="154"/>
        <v/>
      </c>
      <c r="W243" s="1896"/>
      <c r="X243" s="1900" t="str">
        <f t="shared" si="155"/>
        <v>X</v>
      </c>
    </row>
    <row r="244" spans="1:24" ht="15.75" outlineLevel="1">
      <c r="D244" s="1161" t="s">
        <v>1895</v>
      </c>
      <c r="E244" s="1132" t="s">
        <v>243</v>
      </c>
      <c r="F244" s="1003"/>
      <c r="G244" s="1003"/>
      <c r="H244" s="1007"/>
      <c r="I244" s="642"/>
      <c r="J244" s="1927"/>
      <c r="K244" s="1056"/>
      <c r="L244" s="1056"/>
      <c r="M244" s="1902" t="str">
        <f t="shared" si="147"/>
        <v/>
      </c>
      <c r="N244" s="1895" t="str">
        <f t="shared" si="148"/>
        <v/>
      </c>
      <c r="O244" s="1896"/>
      <c r="P244" s="1900" t="str">
        <f t="shared" si="149"/>
        <v>X</v>
      </c>
      <c r="Q244" s="1902" t="str">
        <f t="shared" si="150"/>
        <v/>
      </c>
      <c r="R244" s="1895" t="str">
        <f t="shared" si="151"/>
        <v/>
      </c>
      <c r="S244" s="1896"/>
      <c r="T244" s="1900" t="str">
        <f t="shared" si="152"/>
        <v>X</v>
      </c>
      <c r="U244" s="1902" t="str">
        <f t="shared" si="153"/>
        <v/>
      </c>
      <c r="V244" s="1895" t="str">
        <f t="shared" si="154"/>
        <v/>
      </c>
      <c r="W244" s="1896"/>
      <c r="X244" s="1900" t="str">
        <f t="shared" si="155"/>
        <v>X</v>
      </c>
    </row>
    <row r="245" spans="1:24" ht="15.75" outlineLevel="1">
      <c r="D245" s="1161" t="s">
        <v>1895</v>
      </c>
      <c r="E245" s="1132" t="s">
        <v>243</v>
      </c>
      <c r="F245" s="1003"/>
      <c r="G245" s="1003"/>
      <c r="H245" s="1007"/>
      <c r="I245" s="642"/>
      <c r="J245" s="1927"/>
      <c r="K245" s="1056"/>
      <c r="L245" s="1056"/>
      <c r="M245" s="1902" t="str">
        <f t="shared" si="147"/>
        <v/>
      </c>
      <c r="N245" s="1895" t="str">
        <f t="shared" si="148"/>
        <v/>
      </c>
      <c r="O245" s="1896"/>
      <c r="P245" s="1900" t="str">
        <f t="shared" si="149"/>
        <v>X</v>
      </c>
      <c r="Q245" s="1902" t="str">
        <f t="shared" si="150"/>
        <v/>
      </c>
      <c r="R245" s="1895" t="str">
        <f t="shared" si="151"/>
        <v/>
      </c>
      <c r="S245" s="1896"/>
      <c r="T245" s="1900" t="str">
        <f t="shared" si="152"/>
        <v>X</v>
      </c>
      <c r="U245" s="1902" t="str">
        <f t="shared" si="153"/>
        <v/>
      </c>
      <c r="V245" s="1895" t="str">
        <f t="shared" si="154"/>
        <v/>
      </c>
      <c r="W245" s="1896"/>
      <c r="X245" s="1900" t="str">
        <f t="shared" si="155"/>
        <v>X</v>
      </c>
    </row>
    <row r="246" spans="1:24" ht="15.75" outlineLevel="1">
      <c r="D246" s="1161" t="s">
        <v>1895</v>
      </c>
      <c r="E246" s="1132" t="s">
        <v>243</v>
      </c>
      <c r="F246" s="1003"/>
      <c r="G246" s="1003"/>
      <c r="H246" s="1007"/>
      <c r="I246" s="642"/>
      <c r="J246" s="1927"/>
      <c r="K246" s="1056"/>
      <c r="L246" s="1056"/>
      <c r="M246" s="1902" t="str">
        <f t="shared" si="147"/>
        <v/>
      </c>
      <c r="N246" s="1895" t="str">
        <f t="shared" si="148"/>
        <v/>
      </c>
      <c r="O246" s="1896"/>
      <c r="P246" s="1900" t="str">
        <f t="shared" si="149"/>
        <v>X</v>
      </c>
      <c r="Q246" s="1902" t="str">
        <f t="shared" si="150"/>
        <v/>
      </c>
      <c r="R246" s="1895" t="str">
        <f t="shared" si="151"/>
        <v/>
      </c>
      <c r="S246" s="1896"/>
      <c r="T246" s="1900" t="str">
        <f t="shared" si="152"/>
        <v>X</v>
      </c>
      <c r="U246" s="1902" t="str">
        <f t="shared" si="153"/>
        <v/>
      </c>
      <c r="V246" s="1895" t="str">
        <f t="shared" si="154"/>
        <v/>
      </c>
      <c r="W246" s="1896"/>
      <c r="X246" s="1900" t="str">
        <f t="shared" si="155"/>
        <v>X</v>
      </c>
    </row>
    <row r="247" spans="1:24" ht="15.75" outlineLevel="1">
      <c r="D247" s="1161" t="s">
        <v>1895</v>
      </c>
      <c r="E247" s="1132" t="s">
        <v>243</v>
      </c>
      <c r="F247" s="1003"/>
      <c r="G247" s="1003"/>
      <c r="H247" s="1007"/>
      <c r="I247" s="642"/>
      <c r="J247" s="1927"/>
      <c r="K247" s="1056"/>
      <c r="L247" s="1056"/>
      <c r="M247" s="1902" t="str">
        <f t="shared" si="147"/>
        <v/>
      </c>
      <c r="N247" s="1895" t="str">
        <f t="shared" si="148"/>
        <v/>
      </c>
      <c r="O247" s="1896"/>
      <c r="P247" s="1900" t="str">
        <f t="shared" si="149"/>
        <v>X</v>
      </c>
      <c r="Q247" s="1902" t="str">
        <f t="shared" si="150"/>
        <v/>
      </c>
      <c r="R247" s="1895" t="str">
        <f t="shared" si="151"/>
        <v/>
      </c>
      <c r="S247" s="1896"/>
      <c r="T247" s="1900" t="str">
        <f t="shared" si="152"/>
        <v>X</v>
      </c>
      <c r="U247" s="1902" t="str">
        <f t="shared" si="153"/>
        <v/>
      </c>
      <c r="V247" s="1895" t="str">
        <f t="shared" si="154"/>
        <v/>
      </c>
      <c r="W247" s="1896"/>
      <c r="X247" s="1900" t="str">
        <f t="shared" si="155"/>
        <v>X</v>
      </c>
    </row>
    <row r="248" spans="1:24" ht="15.75" outlineLevel="1">
      <c r="D248" s="1161" t="s">
        <v>1895</v>
      </c>
      <c r="E248" s="1132" t="s">
        <v>243</v>
      </c>
      <c r="F248" s="1003"/>
      <c r="G248" s="1003"/>
      <c r="H248" s="1007"/>
      <c r="I248" s="642"/>
      <c r="J248" s="1927"/>
      <c r="K248" s="1056"/>
      <c r="L248" s="1056"/>
      <c r="M248" s="1902" t="str">
        <f t="shared" si="147"/>
        <v/>
      </c>
      <c r="N248" s="1895" t="str">
        <f t="shared" si="148"/>
        <v/>
      </c>
      <c r="O248" s="1896"/>
      <c r="P248" s="1900" t="str">
        <f t="shared" si="149"/>
        <v>X</v>
      </c>
      <c r="Q248" s="1902" t="str">
        <f t="shared" si="150"/>
        <v/>
      </c>
      <c r="R248" s="1895" t="str">
        <f t="shared" si="151"/>
        <v/>
      </c>
      <c r="S248" s="1896"/>
      <c r="T248" s="1900" t="str">
        <f t="shared" si="152"/>
        <v>X</v>
      </c>
      <c r="U248" s="1902" t="str">
        <f t="shared" si="153"/>
        <v/>
      </c>
      <c r="V248" s="1895" t="str">
        <f t="shared" si="154"/>
        <v/>
      </c>
      <c r="W248" s="1896"/>
      <c r="X248" s="1900" t="str">
        <f t="shared" si="155"/>
        <v>X</v>
      </c>
    </row>
    <row r="249" spans="1:24" ht="15.75" outlineLevel="1">
      <c r="D249" s="1161" t="s">
        <v>1895</v>
      </c>
      <c r="E249" s="1132" t="s">
        <v>243</v>
      </c>
      <c r="F249" s="1003"/>
      <c r="G249" s="1003"/>
      <c r="H249" s="1007"/>
      <c r="I249" s="642"/>
      <c r="J249" s="1927"/>
      <c r="K249" s="1056"/>
      <c r="L249" s="1056"/>
      <c r="M249" s="1902" t="str">
        <f t="shared" si="147"/>
        <v/>
      </c>
      <c r="N249" s="1895" t="str">
        <f t="shared" si="148"/>
        <v/>
      </c>
      <c r="O249" s="1896"/>
      <c r="P249" s="1900" t="str">
        <f t="shared" si="149"/>
        <v>X</v>
      </c>
      <c r="Q249" s="1902" t="str">
        <f t="shared" si="150"/>
        <v/>
      </c>
      <c r="R249" s="1895" t="str">
        <f t="shared" si="151"/>
        <v/>
      </c>
      <c r="S249" s="1896"/>
      <c r="T249" s="1900" t="str">
        <f t="shared" si="152"/>
        <v>X</v>
      </c>
      <c r="U249" s="1902" t="str">
        <f t="shared" si="153"/>
        <v/>
      </c>
      <c r="V249" s="1895" t="str">
        <f t="shared" si="154"/>
        <v/>
      </c>
      <c r="W249" s="1896"/>
      <c r="X249" s="1900" t="str">
        <f t="shared" si="155"/>
        <v>X</v>
      </c>
    </row>
    <row r="250" spans="1:24" ht="15.75" outlineLevel="1">
      <c r="D250" s="1161" t="s">
        <v>1895</v>
      </c>
      <c r="E250" s="1132" t="s">
        <v>243</v>
      </c>
      <c r="F250" s="1003"/>
      <c r="G250" s="1003"/>
      <c r="H250" s="1007"/>
      <c r="I250" s="642"/>
      <c r="J250" s="1927"/>
      <c r="K250" s="1056"/>
      <c r="L250" s="1056"/>
      <c r="M250" s="1902" t="str">
        <f t="shared" si="147"/>
        <v/>
      </c>
      <c r="N250" s="1895" t="str">
        <f t="shared" si="148"/>
        <v/>
      </c>
      <c r="O250" s="1896"/>
      <c r="P250" s="1900" t="str">
        <f t="shared" si="149"/>
        <v>X</v>
      </c>
      <c r="Q250" s="1902" t="str">
        <f t="shared" si="150"/>
        <v/>
      </c>
      <c r="R250" s="1895" t="str">
        <f t="shared" si="151"/>
        <v/>
      </c>
      <c r="S250" s="1896"/>
      <c r="T250" s="1900" t="str">
        <f t="shared" si="152"/>
        <v>X</v>
      </c>
      <c r="U250" s="1902" t="str">
        <f t="shared" si="153"/>
        <v/>
      </c>
      <c r="V250" s="1895" t="str">
        <f t="shared" si="154"/>
        <v/>
      </c>
      <c r="W250" s="1896"/>
      <c r="X250" s="1900" t="str">
        <f t="shared" si="155"/>
        <v>X</v>
      </c>
    </row>
    <row r="251" spans="1:24" ht="15.75" outlineLevel="1">
      <c r="D251" s="1161" t="s">
        <v>1895</v>
      </c>
      <c r="E251" s="1132" t="s">
        <v>243</v>
      </c>
      <c r="F251" s="1003"/>
      <c r="G251" s="1003"/>
      <c r="H251" s="1007"/>
      <c r="I251" s="642"/>
      <c r="J251" s="1927"/>
      <c r="K251" s="1056"/>
      <c r="L251" s="1056"/>
      <c r="M251" s="1902" t="str">
        <f t="shared" si="147"/>
        <v/>
      </c>
      <c r="N251" s="1895" t="str">
        <f t="shared" si="148"/>
        <v/>
      </c>
      <c r="O251" s="1896"/>
      <c r="P251" s="1900" t="str">
        <f t="shared" si="149"/>
        <v>X</v>
      </c>
      <c r="Q251" s="1902" t="str">
        <f t="shared" si="150"/>
        <v/>
      </c>
      <c r="R251" s="1895" t="str">
        <f t="shared" si="151"/>
        <v/>
      </c>
      <c r="S251" s="1896"/>
      <c r="T251" s="1900" t="str">
        <f t="shared" si="152"/>
        <v>X</v>
      </c>
      <c r="U251" s="1902" t="str">
        <f t="shared" si="153"/>
        <v/>
      </c>
      <c r="V251" s="1895" t="str">
        <f t="shared" si="154"/>
        <v/>
      </c>
      <c r="W251" s="1896"/>
      <c r="X251" s="1900" t="str">
        <f t="shared" si="155"/>
        <v>X</v>
      </c>
    </row>
    <row r="252" spans="1:24" ht="15.75" outlineLevel="1">
      <c r="A252" s="2130" t="s">
        <v>2670</v>
      </c>
      <c r="D252" s="1161" t="s">
        <v>1895</v>
      </c>
      <c r="E252" s="1132" t="s">
        <v>243</v>
      </c>
      <c r="F252" s="1003"/>
      <c r="G252" s="1003"/>
      <c r="H252" s="1007"/>
      <c r="I252" s="642"/>
      <c r="J252" s="1927"/>
      <c r="K252" s="1056"/>
      <c r="L252" s="1056"/>
      <c r="M252" s="1902" t="str">
        <f t="shared" si="147"/>
        <v/>
      </c>
      <c r="N252" s="1895" t="str">
        <f t="shared" si="148"/>
        <v/>
      </c>
      <c r="O252" s="1896"/>
      <c r="P252" s="1900" t="str">
        <f t="shared" si="149"/>
        <v>X</v>
      </c>
      <c r="Q252" s="1902" t="str">
        <f t="shared" si="150"/>
        <v/>
      </c>
      <c r="R252" s="1895" t="str">
        <f t="shared" si="151"/>
        <v/>
      </c>
      <c r="S252" s="1896"/>
      <c r="T252" s="1900" t="str">
        <f t="shared" si="152"/>
        <v>X</v>
      </c>
      <c r="U252" s="1902" t="str">
        <f t="shared" si="153"/>
        <v/>
      </c>
      <c r="V252" s="1895" t="str">
        <f t="shared" si="154"/>
        <v/>
      </c>
      <c r="W252" s="1896"/>
      <c r="X252" s="1900" t="str">
        <f t="shared" si="155"/>
        <v>X</v>
      </c>
    </row>
    <row r="253" spans="1:24" ht="15.75" outlineLevel="1">
      <c r="D253" s="1162" t="s">
        <v>1895</v>
      </c>
      <c r="E253" s="1137" t="s">
        <v>243</v>
      </c>
      <c r="F253" s="1011"/>
      <c r="G253" s="1011"/>
      <c r="H253" s="1012"/>
      <c r="I253" s="642"/>
      <c r="J253" s="1928"/>
      <c r="K253" s="1929"/>
      <c r="L253" s="1929"/>
      <c r="M253" s="1905" t="str">
        <f t="shared" si="147"/>
        <v/>
      </c>
      <c r="N253" s="1914" t="str">
        <f t="shared" si="148"/>
        <v/>
      </c>
      <c r="O253" s="1975"/>
      <c r="P253" s="1903" t="str">
        <f t="shared" si="149"/>
        <v>X</v>
      </c>
      <c r="Q253" s="1905" t="str">
        <f t="shared" si="150"/>
        <v/>
      </c>
      <c r="R253" s="1914" t="str">
        <f t="shared" si="151"/>
        <v/>
      </c>
      <c r="S253" s="1975"/>
      <c r="T253" s="1903" t="str">
        <f t="shared" si="152"/>
        <v>X</v>
      </c>
      <c r="U253" s="1905" t="str">
        <f t="shared" si="153"/>
        <v/>
      </c>
      <c r="V253" s="1914" t="str">
        <f t="shared" si="154"/>
        <v/>
      </c>
      <c r="W253" s="1975"/>
      <c r="X253" s="1903" t="str">
        <f t="shared" si="155"/>
        <v>X</v>
      </c>
    </row>
    <row r="254" spans="1:24" ht="15.75">
      <c r="B254" s="44"/>
      <c r="C254" s="44"/>
      <c r="D254" s="1159" t="s">
        <v>2202</v>
      </c>
      <c r="E254" s="1128"/>
      <c r="F254" s="1129"/>
      <c r="G254" s="1129"/>
      <c r="H254" s="636"/>
      <c r="I254" s="642"/>
      <c r="J254" s="44"/>
    </row>
    <row r="255" spans="1:24" s="44" customFormat="1" ht="15.75" outlineLevel="1">
      <c r="B255" s="46"/>
      <c r="C255" s="46"/>
      <c r="D255" s="1160" t="s">
        <v>1895</v>
      </c>
      <c r="E255" s="1134" t="s">
        <v>650</v>
      </c>
      <c r="F255" s="998"/>
      <c r="G255" s="998"/>
      <c r="H255" s="1135"/>
      <c r="I255" s="642"/>
      <c r="J255" s="2404" t="s">
        <v>2623</v>
      </c>
      <c r="K255" s="2405"/>
      <c r="L255" s="2405"/>
      <c r="M255" s="1932" t="str">
        <f t="shared" ref="M255:M274" si="156">IF(ISNONTEXT(F255)=TRUE,"","X")</f>
        <v/>
      </c>
      <c r="N255" s="1930" t="str">
        <f t="shared" ref="N255:N274" si="157">IF(F255&gt;=0=TRUE,"","X")</f>
        <v/>
      </c>
      <c r="O255" s="2016"/>
      <c r="P255" s="1931" t="str">
        <f>IF(AND(D255&lt;&gt;"",ISBLANK(F255))=TRUE,"X","")</f>
        <v>X</v>
      </c>
      <c r="Q255" s="1932" t="str">
        <f t="shared" ref="Q255:Q274" si="158">IF(ISNONTEXT(G255)=TRUE,"","X")</f>
        <v/>
      </c>
      <c r="R255" s="1930" t="str">
        <f t="shared" ref="R255:R274" si="159">IF(G255&gt;=0=TRUE,"","X")</f>
        <v/>
      </c>
      <c r="S255" s="2016"/>
      <c r="T255" s="1931" t="str">
        <f>IF(AND(D255&lt;&gt;"",ISBLANK(G255))=TRUE,"X","")</f>
        <v>X</v>
      </c>
      <c r="U255" s="1932" t="str">
        <f t="shared" ref="U255:U274" si="160">IF(ISNONTEXT(H255)=TRUE,"","X")</f>
        <v/>
      </c>
      <c r="V255" s="1930" t="str">
        <f t="shared" ref="V255:V274" si="161">IF(H255&gt;=0=TRUE,"","X")</f>
        <v/>
      </c>
      <c r="W255" s="2016"/>
      <c r="X255" s="1931" t="str">
        <f>IF(AND(D255&lt;&gt;"",ISBLANK(H255))=TRUE,"X","")</f>
        <v>X</v>
      </c>
    </row>
    <row r="256" spans="1:24" ht="15.75" outlineLevel="1">
      <c r="D256" s="1161" t="s">
        <v>1895</v>
      </c>
      <c r="E256" s="1132" t="s">
        <v>650</v>
      </c>
      <c r="F256" s="1003"/>
      <c r="G256" s="1003"/>
      <c r="H256" s="1007"/>
      <c r="I256" s="642"/>
      <c r="J256" s="2402"/>
      <c r="K256" s="2403"/>
      <c r="L256" s="2403"/>
      <c r="M256" s="1902" t="str">
        <f t="shared" si="156"/>
        <v/>
      </c>
      <c r="N256" s="1895" t="str">
        <f t="shared" si="157"/>
        <v/>
      </c>
      <c r="O256" s="1896"/>
      <c r="P256" s="1900" t="str">
        <f t="shared" ref="P256:P274" si="162">IF(AND(D256&lt;&gt;"",ISBLANK(F256))=TRUE,"X","")</f>
        <v>X</v>
      </c>
      <c r="Q256" s="1902" t="str">
        <f t="shared" si="158"/>
        <v/>
      </c>
      <c r="R256" s="1895" t="str">
        <f t="shared" si="159"/>
        <v/>
      </c>
      <c r="S256" s="1896"/>
      <c r="T256" s="1900" t="str">
        <f t="shared" ref="T256:T274" si="163">IF(AND(D256&lt;&gt;"",ISBLANK(G256))=TRUE,"X","")</f>
        <v>X</v>
      </c>
      <c r="U256" s="1902" t="str">
        <f t="shared" si="160"/>
        <v/>
      </c>
      <c r="V256" s="1895" t="str">
        <f t="shared" si="161"/>
        <v/>
      </c>
      <c r="W256" s="1896"/>
      <c r="X256" s="1900" t="str">
        <f t="shared" ref="X256:X274" si="164">IF(AND(D256&lt;&gt;"",ISBLANK(H256))=TRUE,"X","")</f>
        <v>X</v>
      </c>
    </row>
    <row r="257" spans="4:24" ht="15.75" outlineLevel="1">
      <c r="D257" s="1161" t="s">
        <v>1895</v>
      </c>
      <c r="E257" s="1132" t="s">
        <v>650</v>
      </c>
      <c r="F257" s="1003"/>
      <c r="G257" s="1003"/>
      <c r="H257" s="1007"/>
      <c r="I257" s="642"/>
      <c r="J257" s="2402"/>
      <c r="K257" s="2403"/>
      <c r="L257" s="2403"/>
      <c r="M257" s="1902" t="str">
        <f t="shared" si="156"/>
        <v/>
      </c>
      <c r="N257" s="1895" t="str">
        <f t="shared" si="157"/>
        <v/>
      </c>
      <c r="O257" s="1896"/>
      <c r="P257" s="1900" t="str">
        <f t="shared" si="162"/>
        <v>X</v>
      </c>
      <c r="Q257" s="1902" t="str">
        <f t="shared" si="158"/>
        <v/>
      </c>
      <c r="R257" s="1895" t="str">
        <f t="shared" si="159"/>
        <v/>
      </c>
      <c r="S257" s="1896"/>
      <c r="T257" s="1900" t="str">
        <f t="shared" si="163"/>
        <v>X</v>
      </c>
      <c r="U257" s="1902" t="str">
        <f t="shared" si="160"/>
        <v/>
      </c>
      <c r="V257" s="1895" t="str">
        <f t="shared" si="161"/>
        <v/>
      </c>
      <c r="W257" s="1896"/>
      <c r="X257" s="1900" t="str">
        <f t="shared" si="164"/>
        <v>X</v>
      </c>
    </row>
    <row r="258" spans="4:24" ht="15.75" outlineLevel="1">
      <c r="D258" s="1161" t="s">
        <v>1895</v>
      </c>
      <c r="E258" s="1132" t="s">
        <v>650</v>
      </c>
      <c r="F258" s="1003"/>
      <c r="G258" s="1003"/>
      <c r="H258" s="1007"/>
      <c r="I258" s="642"/>
      <c r="J258" s="2402"/>
      <c r="K258" s="2403"/>
      <c r="L258" s="2403"/>
      <c r="M258" s="1902" t="str">
        <f t="shared" si="156"/>
        <v/>
      </c>
      <c r="N258" s="1895" t="str">
        <f t="shared" si="157"/>
        <v/>
      </c>
      <c r="O258" s="1896"/>
      <c r="P258" s="1900" t="str">
        <f t="shared" si="162"/>
        <v>X</v>
      </c>
      <c r="Q258" s="1902" t="str">
        <f t="shared" si="158"/>
        <v/>
      </c>
      <c r="R258" s="1895" t="str">
        <f t="shared" si="159"/>
        <v/>
      </c>
      <c r="S258" s="1896"/>
      <c r="T258" s="1900" t="str">
        <f t="shared" si="163"/>
        <v>X</v>
      </c>
      <c r="U258" s="1902" t="str">
        <f t="shared" si="160"/>
        <v/>
      </c>
      <c r="V258" s="1895" t="str">
        <f t="shared" si="161"/>
        <v/>
      </c>
      <c r="W258" s="1896"/>
      <c r="X258" s="1900" t="str">
        <f t="shared" si="164"/>
        <v>X</v>
      </c>
    </row>
    <row r="259" spans="4:24" ht="15.75" outlineLevel="1">
      <c r="D259" s="1161" t="s">
        <v>1895</v>
      </c>
      <c r="E259" s="1132" t="s">
        <v>650</v>
      </c>
      <c r="F259" s="1003"/>
      <c r="G259" s="1003"/>
      <c r="H259" s="1007"/>
      <c r="I259" s="642"/>
      <c r="J259" s="2402"/>
      <c r="K259" s="2403"/>
      <c r="L259" s="2403"/>
      <c r="M259" s="1902" t="str">
        <f t="shared" si="156"/>
        <v/>
      </c>
      <c r="N259" s="1895" t="str">
        <f t="shared" si="157"/>
        <v/>
      </c>
      <c r="O259" s="1896"/>
      <c r="P259" s="1900" t="str">
        <f t="shared" si="162"/>
        <v>X</v>
      </c>
      <c r="Q259" s="1902" t="str">
        <f t="shared" si="158"/>
        <v/>
      </c>
      <c r="R259" s="1895" t="str">
        <f t="shared" si="159"/>
        <v/>
      </c>
      <c r="S259" s="1896"/>
      <c r="T259" s="1900" t="str">
        <f t="shared" si="163"/>
        <v>X</v>
      </c>
      <c r="U259" s="1902" t="str">
        <f t="shared" si="160"/>
        <v/>
      </c>
      <c r="V259" s="1895" t="str">
        <f t="shared" si="161"/>
        <v/>
      </c>
      <c r="W259" s="1896"/>
      <c r="X259" s="1900" t="str">
        <f t="shared" si="164"/>
        <v>X</v>
      </c>
    </row>
    <row r="260" spans="4:24" ht="15.75" outlineLevel="1">
      <c r="D260" s="1161" t="s">
        <v>1895</v>
      </c>
      <c r="E260" s="1132" t="s">
        <v>650</v>
      </c>
      <c r="F260" s="1003"/>
      <c r="G260" s="1003"/>
      <c r="H260" s="1007"/>
      <c r="I260" s="642"/>
      <c r="J260" s="2402"/>
      <c r="K260" s="2403"/>
      <c r="L260" s="2403"/>
      <c r="M260" s="1902" t="str">
        <f t="shared" si="156"/>
        <v/>
      </c>
      <c r="N260" s="1895" t="str">
        <f t="shared" si="157"/>
        <v/>
      </c>
      <c r="O260" s="1896"/>
      <c r="P260" s="1900" t="str">
        <f t="shared" si="162"/>
        <v>X</v>
      </c>
      <c r="Q260" s="1902" t="str">
        <f t="shared" si="158"/>
        <v/>
      </c>
      <c r="R260" s="1895" t="str">
        <f t="shared" si="159"/>
        <v/>
      </c>
      <c r="S260" s="1896"/>
      <c r="T260" s="1900" t="str">
        <f t="shared" si="163"/>
        <v>X</v>
      </c>
      <c r="U260" s="1902" t="str">
        <f t="shared" si="160"/>
        <v/>
      </c>
      <c r="V260" s="1895" t="str">
        <f t="shared" si="161"/>
        <v/>
      </c>
      <c r="W260" s="1896"/>
      <c r="X260" s="1900" t="str">
        <f t="shared" si="164"/>
        <v>X</v>
      </c>
    </row>
    <row r="261" spans="4:24" ht="15.75" outlineLevel="1">
      <c r="D261" s="1161" t="s">
        <v>1895</v>
      </c>
      <c r="E261" s="1132" t="s">
        <v>650</v>
      </c>
      <c r="F261" s="1003"/>
      <c r="G261" s="1003"/>
      <c r="H261" s="1007"/>
      <c r="I261" s="642"/>
      <c r="J261" s="2402"/>
      <c r="K261" s="2403"/>
      <c r="L261" s="2403"/>
      <c r="M261" s="1902" t="str">
        <f t="shared" si="156"/>
        <v/>
      </c>
      <c r="N261" s="1895" t="str">
        <f t="shared" si="157"/>
        <v/>
      </c>
      <c r="O261" s="1896"/>
      <c r="P261" s="1900" t="str">
        <f t="shared" si="162"/>
        <v>X</v>
      </c>
      <c r="Q261" s="1902" t="str">
        <f t="shared" si="158"/>
        <v/>
      </c>
      <c r="R261" s="1895" t="str">
        <f t="shared" si="159"/>
        <v/>
      </c>
      <c r="S261" s="1896"/>
      <c r="T261" s="1900" t="str">
        <f t="shared" si="163"/>
        <v>X</v>
      </c>
      <c r="U261" s="1902" t="str">
        <f t="shared" si="160"/>
        <v/>
      </c>
      <c r="V261" s="1895" t="str">
        <f t="shared" si="161"/>
        <v/>
      </c>
      <c r="W261" s="1896"/>
      <c r="X261" s="1900" t="str">
        <f t="shared" si="164"/>
        <v>X</v>
      </c>
    </row>
    <row r="262" spans="4:24" ht="15.75" outlineLevel="1">
      <c r="D262" s="1161" t="s">
        <v>1895</v>
      </c>
      <c r="E262" s="1132" t="s">
        <v>650</v>
      </c>
      <c r="F262" s="1003"/>
      <c r="G262" s="1003"/>
      <c r="H262" s="1007"/>
      <c r="I262" s="642"/>
      <c r="J262" s="2402"/>
      <c r="K262" s="2403"/>
      <c r="L262" s="2403"/>
      <c r="M262" s="1902" t="str">
        <f t="shared" si="156"/>
        <v/>
      </c>
      <c r="N262" s="1895" t="str">
        <f t="shared" si="157"/>
        <v/>
      </c>
      <c r="O262" s="1896"/>
      <c r="P262" s="1900" t="str">
        <f t="shared" si="162"/>
        <v>X</v>
      </c>
      <c r="Q262" s="1902" t="str">
        <f t="shared" si="158"/>
        <v/>
      </c>
      <c r="R262" s="1895" t="str">
        <f t="shared" si="159"/>
        <v/>
      </c>
      <c r="S262" s="1896"/>
      <c r="T262" s="1900" t="str">
        <f t="shared" si="163"/>
        <v>X</v>
      </c>
      <c r="U262" s="1902" t="str">
        <f t="shared" si="160"/>
        <v/>
      </c>
      <c r="V262" s="1895" t="str">
        <f t="shared" si="161"/>
        <v/>
      </c>
      <c r="W262" s="1896"/>
      <c r="X262" s="1900" t="str">
        <f t="shared" si="164"/>
        <v>X</v>
      </c>
    </row>
    <row r="263" spans="4:24" ht="15.75" outlineLevel="1">
      <c r="D263" s="1161" t="s">
        <v>1895</v>
      </c>
      <c r="E263" s="1132" t="s">
        <v>650</v>
      </c>
      <c r="F263" s="1003"/>
      <c r="G263" s="1003"/>
      <c r="H263" s="1007"/>
      <c r="I263" s="642"/>
      <c r="J263" s="2402"/>
      <c r="K263" s="2403"/>
      <c r="L263" s="2403"/>
      <c r="M263" s="1902" t="str">
        <f t="shared" si="156"/>
        <v/>
      </c>
      <c r="N263" s="1895" t="str">
        <f t="shared" si="157"/>
        <v/>
      </c>
      <c r="O263" s="1896"/>
      <c r="P263" s="1900" t="str">
        <f t="shared" si="162"/>
        <v>X</v>
      </c>
      <c r="Q263" s="1902" t="str">
        <f t="shared" si="158"/>
        <v/>
      </c>
      <c r="R263" s="1895" t="str">
        <f t="shared" si="159"/>
        <v/>
      </c>
      <c r="S263" s="1896"/>
      <c r="T263" s="1900" t="str">
        <f t="shared" si="163"/>
        <v>X</v>
      </c>
      <c r="U263" s="1902" t="str">
        <f t="shared" si="160"/>
        <v/>
      </c>
      <c r="V263" s="1895" t="str">
        <f t="shared" si="161"/>
        <v/>
      </c>
      <c r="W263" s="1896"/>
      <c r="X263" s="1900" t="str">
        <f t="shared" si="164"/>
        <v>X</v>
      </c>
    </row>
    <row r="264" spans="4:24" ht="15.75" outlineLevel="1">
      <c r="D264" s="1161" t="s">
        <v>1895</v>
      </c>
      <c r="E264" s="1132" t="s">
        <v>650</v>
      </c>
      <c r="F264" s="1003"/>
      <c r="G264" s="1003"/>
      <c r="H264" s="1007"/>
      <c r="I264" s="642"/>
      <c r="J264" s="2402"/>
      <c r="K264" s="2403"/>
      <c r="L264" s="2403"/>
      <c r="M264" s="1902" t="str">
        <f t="shared" si="156"/>
        <v/>
      </c>
      <c r="N264" s="1895" t="str">
        <f t="shared" si="157"/>
        <v/>
      </c>
      <c r="O264" s="1896"/>
      <c r="P264" s="1900" t="str">
        <f t="shared" si="162"/>
        <v>X</v>
      </c>
      <c r="Q264" s="1902" t="str">
        <f t="shared" si="158"/>
        <v/>
      </c>
      <c r="R264" s="1895" t="str">
        <f t="shared" si="159"/>
        <v/>
      </c>
      <c r="S264" s="1896"/>
      <c r="T264" s="1900" t="str">
        <f t="shared" si="163"/>
        <v>X</v>
      </c>
      <c r="U264" s="1902" t="str">
        <f t="shared" si="160"/>
        <v/>
      </c>
      <c r="V264" s="1895" t="str">
        <f t="shared" si="161"/>
        <v/>
      </c>
      <c r="W264" s="1896"/>
      <c r="X264" s="1900" t="str">
        <f t="shared" si="164"/>
        <v>X</v>
      </c>
    </row>
    <row r="265" spans="4:24" ht="15.75" outlineLevel="1">
      <c r="D265" s="1161" t="s">
        <v>1895</v>
      </c>
      <c r="E265" s="1132" t="s">
        <v>650</v>
      </c>
      <c r="F265" s="1003"/>
      <c r="G265" s="1003"/>
      <c r="H265" s="1007"/>
      <c r="I265" s="642"/>
      <c r="J265" s="2402"/>
      <c r="K265" s="2403"/>
      <c r="L265" s="2403"/>
      <c r="M265" s="1902" t="str">
        <f t="shared" si="156"/>
        <v/>
      </c>
      <c r="N265" s="1895" t="str">
        <f t="shared" si="157"/>
        <v/>
      </c>
      <c r="O265" s="1896"/>
      <c r="P265" s="1900" t="str">
        <f t="shared" si="162"/>
        <v>X</v>
      </c>
      <c r="Q265" s="1902" t="str">
        <f t="shared" si="158"/>
        <v/>
      </c>
      <c r="R265" s="1895" t="str">
        <f t="shared" si="159"/>
        <v/>
      </c>
      <c r="S265" s="1896"/>
      <c r="T265" s="1900" t="str">
        <f t="shared" si="163"/>
        <v>X</v>
      </c>
      <c r="U265" s="1902" t="str">
        <f t="shared" si="160"/>
        <v/>
      </c>
      <c r="V265" s="1895" t="str">
        <f t="shared" si="161"/>
        <v/>
      </c>
      <c r="W265" s="1896"/>
      <c r="X265" s="1900" t="str">
        <f t="shared" si="164"/>
        <v>X</v>
      </c>
    </row>
    <row r="266" spans="4:24" ht="15.75" outlineLevel="1">
      <c r="D266" s="1161" t="s">
        <v>1895</v>
      </c>
      <c r="E266" s="1132" t="s">
        <v>650</v>
      </c>
      <c r="F266" s="1003"/>
      <c r="G266" s="1003"/>
      <c r="H266" s="1007"/>
      <c r="I266" s="642"/>
      <c r="J266" s="2402"/>
      <c r="K266" s="2403"/>
      <c r="L266" s="2403"/>
      <c r="M266" s="1902" t="str">
        <f t="shared" si="156"/>
        <v/>
      </c>
      <c r="N266" s="1895" t="str">
        <f t="shared" si="157"/>
        <v/>
      </c>
      <c r="O266" s="1896"/>
      <c r="P266" s="1900" t="str">
        <f t="shared" si="162"/>
        <v>X</v>
      </c>
      <c r="Q266" s="1902" t="str">
        <f t="shared" si="158"/>
        <v/>
      </c>
      <c r="R266" s="1895" t="str">
        <f t="shared" si="159"/>
        <v/>
      </c>
      <c r="S266" s="1896"/>
      <c r="T266" s="1900" t="str">
        <f t="shared" si="163"/>
        <v>X</v>
      </c>
      <c r="U266" s="1902" t="str">
        <f t="shared" si="160"/>
        <v/>
      </c>
      <c r="V266" s="1895" t="str">
        <f t="shared" si="161"/>
        <v/>
      </c>
      <c r="W266" s="1896"/>
      <c r="X266" s="1900" t="str">
        <f t="shared" si="164"/>
        <v>X</v>
      </c>
    </row>
    <row r="267" spans="4:24" ht="15.75" outlineLevel="1">
      <c r="D267" s="1161" t="s">
        <v>1895</v>
      </c>
      <c r="E267" s="1132" t="s">
        <v>650</v>
      </c>
      <c r="F267" s="1003"/>
      <c r="G267" s="1003"/>
      <c r="H267" s="1007"/>
      <c r="I267" s="642"/>
      <c r="J267" s="2402"/>
      <c r="K267" s="2403"/>
      <c r="L267" s="2403"/>
      <c r="M267" s="1902" t="str">
        <f t="shared" si="156"/>
        <v/>
      </c>
      <c r="N267" s="1895" t="str">
        <f t="shared" si="157"/>
        <v/>
      </c>
      <c r="O267" s="1896"/>
      <c r="P267" s="1900" t="str">
        <f t="shared" si="162"/>
        <v>X</v>
      </c>
      <c r="Q267" s="1902" t="str">
        <f t="shared" si="158"/>
        <v/>
      </c>
      <c r="R267" s="1895" t="str">
        <f t="shared" si="159"/>
        <v/>
      </c>
      <c r="S267" s="1896"/>
      <c r="T267" s="1900" t="str">
        <f t="shared" si="163"/>
        <v>X</v>
      </c>
      <c r="U267" s="1902" t="str">
        <f t="shared" si="160"/>
        <v/>
      </c>
      <c r="V267" s="1895" t="str">
        <f t="shared" si="161"/>
        <v/>
      </c>
      <c r="W267" s="1896"/>
      <c r="X267" s="1900" t="str">
        <f t="shared" si="164"/>
        <v>X</v>
      </c>
    </row>
    <row r="268" spans="4:24" ht="15.75" outlineLevel="1">
      <c r="D268" s="1161" t="s">
        <v>1895</v>
      </c>
      <c r="E268" s="1132" t="s">
        <v>650</v>
      </c>
      <c r="F268" s="1003"/>
      <c r="G268" s="1003"/>
      <c r="H268" s="1007"/>
      <c r="I268" s="642"/>
      <c r="J268" s="2402"/>
      <c r="K268" s="2403"/>
      <c r="L268" s="2403"/>
      <c r="M268" s="1902" t="str">
        <f t="shared" si="156"/>
        <v/>
      </c>
      <c r="N268" s="1895" t="str">
        <f t="shared" si="157"/>
        <v/>
      </c>
      <c r="O268" s="1896"/>
      <c r="P268" s="1900" t="str">
        <f t="shared" si="162"/>
        <v>X</v>
      </c>
      <c r="Q268" s="1902" t="str">
        <f t="shared" si="158"/>
        <v/>
      </c>
      <c r="R268" s="1895" t="str">
        <f t="shared" si="159"/>
        <v/>
      </c>
      <c r="S268" s="1896"/>
      <c r="T268" s="1900" t="str">
        <f t="shared" si="163"/>
        <v>X</v>
      </c>
      <c r="U268" s="1902" t="str">
        <f t="shared" si="160"/>
        <v/>
      </c>
      <c r="V268" s="1895" t="str">
        <f t="shared" si="161"/>
        <v/>
      </c>
      <c r="W268" s="1896"/>
      <c r="X268" s="1900" t="str">
        <f t="shared" si="164"/>
        <v>X</v>
      </c>
    </row>
    <row r="269" spans="4:24" ht="15.75" outlineLevel="1">
      <c r="D269" s="1161" t="s">
        <v>1895</v>
      </c>
      <c r="E269" s="1132" t="s">
        <v>650</v>
      </c>
      <c r="F269" s="1003"/>
      <c r="G269" s="1003"/>
      <c r="H269" s="1007"/>
      <c r="I269" s="642"/>
      <c r="J269" s="2402"/>
      <c r="K269" s="2403"/>
      <c r="L269" s="2403"/>
      <c r="M269" s="1902" t="str">
        <f t="shared" si="156"/>
        <v/>
      </c>
      <c r="N269" s="1895" t="str">
        <f t="shared" si="157"/>
        <v/>
      </c>
      <c r="O269" s="1896"/>
      <c r="P269" s="1900" t="str">
        <f t="shared" si="162"/>
        <v>X</v>
      </c>
      <c r="Q269" s="1902" t="str">
        <f t="shared" si="158"/>
        <v/>
      </c>
      <c r="R269" s="1895" t="str">
        <f t="shared" si="159"/>
        <v/>
      </c>
      <c r="S269" s="1896"/>
      <c r="T269" s="1900" t="str">
        <f t="shared" si="163"/>
        <v>X</v>
      </c>
      <c r="U269" s="1902" t="str">
        <f t="shared" si="160"/>
        <v/>
      </c>
      <c r="V269" s="1895" t="str">
        <f t="shared" si="161"/>
        <v/>
      </c>
      <c r="W269" s="1896"/>
      <c r="X269" s="1900" t="str">
        <f t="shared" si="164"/>
        <v>X</v>
      </c>
    </row>
    <row r="270" spans="4:24" ht="15.75" outlineLevel="1">
      <c r="D270" s="1161" t="s">
        <v>1895</v>
      </c>
      <c r="E270" s="1132" t="s">
        <v>650</v>
      </c>
      <c r="F270" s="1003"/>
      <c r="G270" s="1003"/>
      <c r="H270" s="1007"/>
      <c r="I270" s="642"/>
      <c r="J270" s="1927"/>
      <c r="K270" s="1056"/>
      <c r="L270" s="1056"/>
      <c r="M270" s="1902" t="str">
        <f t="shared" si="156"/>
        <v/>
      </c>
      <c r="N270" s="1895" t="str">
        <f t="shared" si="157"/>
        <v/>
      </c>
      <c r="O270" s="1896"/>
      <c r="P270" s="1900" t="str">
        <f t="shared" si="162"/>
        <v>X</v>
      </c>
      <c r="Q270" s="1902" t="str">
        <f t="shared" si="158"/>
        <v/>
      </c>
      <c r="R270" s="1895" t="str">
        <f t="shared" si="159"/>
        <v/>
      </c>
      <c r="S270" s="1896"/>
      <c r="T270" s="1900" t="str">
        <f t="shared" si="163"/>
        <v>X</v>
      </c>
      <c r="U270" s="1902" t="str">
        <f t="shared" si="160"/>
        <v/>
      </c>
      <c r="V270" s="1895" t="str">
        <f t="shared" si="161"/>
        <v/>
      </c>
      <c r="W270" s="1896"/>
      <c r="X270" s="1900" t="str">
        <f t="shared" si="164"/>
        <v>X</v>
      </c>
    </row>
    <row r="271" spans="4:24" ht="15.75" outlineLevel="1">
      <c r="D271" s="1161" t="s">
        <v>1895</v>
      </c>
      <c r="E271" s="1132" t="s">
        <v>650</v>
      </c>
      <c r="F271" s="1003"/>
      <c r="G271" s="1003"/>
      <c r="H271" s="1007"/>
      <c r="I271" s="642"/>
      <c r="J271" s="1927"/>
      <c r="K271" s="1056"/>
      <c r="L271" s="1056"/>
      <c r="M271" s="1902" t="str">
        <f t="shared" si="156"/>
        <v/>
      </c>
      <c r="N271" s="1895" t="str">
        <f t="shared" si="157"/>
        <v/>
      </c>
      <c r="O271" s="1896"/>
      <c r="P271" s="1900" t="str">
        <f t="shared" si="162"/>
        <v>X</v>
      </c>
      <c r="Q271" s="1902" t="str">
        <f t="shared" si="158"/>
        <v/>
      </c>
      <c r="R271" s="1895" t="str">
        <f t="shared" si="159"/>
        <v/>
      </c>
      <c r="S271" s="1896"/>
      <c r="T271" s="1900" t="str">
        <f t="shared" si="163"/>
        <v>X</v>
      </c>
      <c r="U271" s="1902" t="str">
        <f t="shared" si="160"/>
        <v/>
      </c>
      <c r="V271" s="1895" t="str">
        <f t="shared" si="161"/>
        <v/>
      </c>
      <c r="W271" s="1896"/>
      <c r="X271" s="1900" t="str">
        <f t="shared" si="164"/>
        <v>X</v>
      </c>
    </row>
    <row r="272" spans="4:24" ht="15.75" outlineLevel="1">
      <c r="D272" s="1161" t="s">
        <v>1895</v>
      </c>
      <c r="E272" s="1132" t="s">
        <v>650</v>
      </c>
      <c r="F272" s="1003"/>
      <c r="G272" s="1003"/>
      <c r="H272" s="1007"/>
      <c r="I272" s="642"/>
      <c r="J272" s="1927"/>
      <c r="K272" s="1056"/>
      <c r="L272" s="1056"/>
      <c r="M272" s="1902" t="str">
        <f t="shared" si="156"/>
        <v/>
      </c>
      <c r="N272" s="1895" t="str">
        <f t="shared" si="157"/>
        <v/>
      </c>
      <c r="O272" s="1896"/>
      <c r="P272" s="1900" t="str">
        <f t="shared" si="162"/>
        <v>X</v>
      </c>
      <c r="Q272" s="1902" t="str">
        <f t="shared" si="158"/>
        <v/>
      </c>
      <c r="R272" s="1895" t="str">
        <f t="shared" si="159"/>
        <v/>
      </c>
      <c r="S272" s="1896"/>
      <c r="T272" s="1900" t="str">
        <f t="shared" si="163"/>
        <v>X</v>
      </c>
      <c r="U272" s="1902" t="str">
        <f t="shared" si="160"/>
        <v/>
      </c>
      <c r="V272" s="1895" t="str">
        <f t="shared" si="161"/>
        <v/>
      </c>
      <c r="W272" s="1896"/>
      <c r="X272" s="1900" t="str">
        <f t="shared" si="164"/>
        <v>X</v>
      </c>
    </row>
    <row r="273" spans="1:24" ht="15.75" outlineLevel="1">
      <c r="A273" s="2130" t="s">
        <v>2670</v>
      </c>
      <c r="D273" s="1161" t="s">
        <v>1895</v>
      </c>
      <c r="E273" s="1132" t="s">
        <v>650</v>
      </c>
      <c r="F273" s="1003"/>
      <c r="G273" s="1003"/>
      <c r="H273" s="1007"/>
      <c r="I273" s="642"/>
      <c r="J273" s="1927"/>
      <c r="K273" s="1056"/>
      <c r="L273" s="1056"/>
      <c r="M273" s="1902" t="str">
        <f t="shared" si="156"/>
        <v/>
      </c>
      <c r="N273" s="1895" t="str">
        <f t="shared" si="157"/>
        <v/>
      </c>
      <c r="O273" s="1896"/>
      <c r="P273" s="1900" t="str">
        <f t="shared" si="162"/>
        <v>X</v>
      </c>
      <c r="Q273" s="1902" t="str">
        <f t="shared" si="158"/>
        <v/>
      </c>
      <c r="R273" s="1895" t="str">
        <f t="shared" si="159"/>
        <v/>
      </c>
      <c r="S273" s="1896"/>
      <c r="T273" s="1900" t="str">
        <f t="shared" si="163"/>
        <v>X</v>
      </c>
      <c r="U273" s="1902" t="str">
        <f t="shared" si="160"/>
        <v/>
      </c>
      <c r="V273" s="1895" t="str">
        <f t="shared" si="161"/>
        <v/>
      </c>
      <c r="W273" s="1896"/>
      <c r="X273" s="1900" t="str">
        <f t="shared" si="164"/>
        <v>X</v>
      </c>
    </row>
    <row r="274" spans="1:24" ht="15.75" outlineLevel="1">
      <c r="D274" s="1162" t="s">
        <v>1895</v>
      </c>
      <c r="E274" s="1137" t="s">
        <v>650</v>
      </c>
      <c r="F274" s="1011"/>
      <c r="G274" s="1011"/>
      <c r="H274" s="1012"/>
      <c r="I274" s="642"/>
      <c r="J274" s="1928"/>
      <c r="K274" s="1929"/>
      <c r="L274" s="1929"/>
      <c r="M274" s="1905" t="str">
        <f t="shared" si="156"/>
        <v/>
      </c>
      <c r="N274" s="1914" t="str">
        <f t="shared" si="157"/>
        <v/>
      </c>
      <c r="O274" s="1975"/>
      <c r="P274" s="1903" t="str">
        <f t="shared" si="162"/>
        <v>X</v>
      </c>
      <c r="Q274" s="1905" t="str">
        <f t="shared" si="158"/>
        <v/>
      </c>
      <c r="R274" s="1914" t="str">
        <f t="shared" si="159"/>
        <v/>
      </c>
      <c r="S274" s="1975"/>
      <c r="T274" s="1903" t="str">
        <f t="shared" si="163"/>
        <v>X</v>
      </c>
      <c r="U274" s="1905" t="str">
        <f t="shared" si="160"/>
        <v/>
      </c>
      <c r="V274" s="1914" t="str">
        <f t="shared" si="161"/>
        <v/>
      </c>
      <c r="W274" s="1975"/>
      <c r="X274" s="1903" t="str">
        <f t="shared" si="164"/>
        <v>X</v>
      </c>
    </row>
    <row r="275" spans="1:24" ht="15.75">
      <c r="D275" s="1056"/>
      <c r="F275" s="44"/>
      <c r="G275" s="44"/>
      <c r="H275" s="642"/>
      <c r="I275" s="642"/>
      <c r="J275" s="44"/>
    </row>
    <row r="276" spans="1:24">
      <c r="F276" s="44"/>
      <c r="G276" s="44"/>
      <c r="H276" s="44"/>
      <c r="I276" s="44"/>
      <c r="J276" s="44"/>
    </row>
    <row r="277" spans="1:24" ht="15.75">
      <c r="B277" s="2227" t="s">
        <v>2666</v>
      </c>
      <c r="C277" s="2224"/>
      <c r="D277" s="2225" t="b">
        <f>H279</f>
        <v>1</v>
      </c>
      <c r="J277" s="44"/>
      <c r="K277" s="1055"/>
    </row>
    <row r="278" spans="1:24" ht="18.75" outlineLevel="1">
      <c r="B278" s="44"/>
      <c r="C278" s="44"/>
      <c r="D278" s="2220" t="s">
        <v>214</v>
      </c>
      <c r="E278" s="2221"/>
      <c r="F278" s="2222"/>
      <c r="G278" s="2222"/>
      <c r="H278" s="2222"/>
      <c r="I278" s="44"/>
    </row>
    <row r="279" spans="1:24" outlineLevel="1">
      <c r="B279" s="44"/>
      <c r="C279" s="44"/>
      <c r="D279" s="2223" t="s">
        <v>2201</v>
      </c>
      <c r="E279" s="1951"/>
      <c r="F279" s="1951"/>
      <c r="G279" s="1951"/>
      <c r="H279" s="1951" t="b">
        <f>SUM(H234:H253)='3.5 Physical assets'!F25</f>
        <v>1</v>
      </c>
      <c r="I279" s="44"/>
    </row>
    <row r="280" spans="1:24">
      <c r="B280" s="44"/>
      <c r="C280" s="44"/>
      <c r="D280" s="44"/>
      <c r="E280" s="44"/>
      <c r="F280" s="44"/>
      <c r="G280" s="44"/>
      <c r="H280" s="44"/>
      <c r="I280" s="44"/>
    </row>
    <row r="281" spans="1:24">
      <c r="B281" s="44"/>
      <c r="C281" s="44"/>
      <c r="D281" s="44"/>
      <c r="E281" s="44"/>
      <c r="F281" s="44"/>
      <c r="G281" s="44"/>
      <c r="H281" s="44"/>
      <c r="I281" s="44"/>
    </row>
    <row r="282" spans="1:24">
      <c r="B282" s="44"/>
      <c r="C282" s="44"/>
      <c r="D282" s="44"/>
      <c r="E282" s="44"/>
      <c r="F282" s="44"/>
      <c r="G282" s="44"/>
      <c r="H282" s="44"/>
      <c r="I282" s="44"/>
    </row>
    <row r="283" spans="1:24">
      <c r="B283" s="44"/>
      <c r="C283" s="44"/>
      <c r="D283" s="44"/>
      <c r="E283" s="44"/>
      <c r="F283" s="44"/>
      <c r="G283" s="44"/>
      <c r="H283" s="44"/>
      <c r="I283" s="44"/>
    </row>
    <row r="284" spans="1:24">
      <c r="B284" s="44"/>
      <c r="C284" s="44"/>
      <c r="D284" s="44"/>
      <c r="E284" s="44"/>
      <c r="F284" s="44"/>
      <c r="G284" s="44"/>
      <c r="H284" s="44"/>
      <c r="I284" s="44"/>
    </row>
    <row r="285" spans="1:24">
      <c r="B285" s="44"/>
      <c r="C285" s="44"/>
      <c r="D285" s="44"/>
      <c r="E285" s="44"/>
      <c r="F285" s="44"/>
      <c r="G285" s="44"/>
      <c r="H285" s="44"/>
      <c r="I285" s="44"/>
    </row>
    <row r="286" spans="1:24">
      <c r="B286" s="44"/>
      <c r="C286" s="44"/>
      <c r="D286" s="44"/>
      <c r="E286" s="44"/>
      <c r="F286" s="44"/>
      <c r="G286" s="44"/>
      <c r="H286" s="44"/>
      <c r="I286" s="44"/>
    </row>
    <row r="287" spans="1:24">
      <c r="B287" s="44"/>
      <c r="C287" s="44"/>
      <c r="D287" s="44"/>
      <c r="E287" s="44"/>
      <c r="F287" s="44"/>
      <c r="G287" s="44"/>
      <c r="H287" s="44"/>
      <c r="I287" s="44"/>
    </row>
    <row r="288" spans="1:24">
      <c r="B288" s="44"/>
      <c r="C288" s="44"/>
      <c r="D288" s="44"/>
      <c r="E288" s="44"/>
      <c r="F288" s="44"/>
      <c r="G288" s="44"/>
      <c r="H288" s="44"/>
      <c r="I288" s="44"/>
    </row>
    <row r="289" spans="2:10">
      <c r="B289" s="44"/>
      <c r="C289" s="44"/>
      <c r="D289" s="44"/>
      <c r="E289" s="44"/>
      <c r="F289" s="44"/>
      <c r="G289" s="44"/>
      <c r="H289" s="44"/>
      <c r="I289" s="44"/>
    </row>
    <row r="290" spans="2:10">
      <c r="B290" s="44"/>
      <c r="C290" s="44"/>
      <c r="D290" s="44"/>
      <c r="E290" s="44"/>
      <c r="F290" s="44"/>
      <c r="G290" s="44"/>
      <c r="H290" s="44"/>
      <c r="I290" s="44"/>
    </row>
    <row r="291" spans="2:10">
      <c r="B291" s="44"/>
      <c r="C291" s="44"/>
      <c r="D291" s="44"/>
      <c r="E291" s="44"/>
      <c r="F291" s="44"/>
      <c r="G291" s="44"/>
      <c r="H291" s="44"/>
      <c r="I291" s="44"/>
    </row>
    <row r="292" spans="2:10">
      <c r="B292" s="44"/>
      <c r="C292" s="44"/>
      <c r="D292" s="44"/>
      <c r="E292" s="44"/>
      <c r="F292" s="44"/>
      <c r="G292" s="44"/>
      <c r="H292" s="44"/>
      <c r="I292" s="44"/>
    </row>
    <row r="293" spans="2:10">
      <c r="B293" s="44"/>
      <c r="C293" s="44"/>
      <c r="D293" s="44"/>
      <c r="E293" s="44"/>
      <c r="F293" s="44"/>
      <c r="G293" s="44"/>
      <c r="H293" s="44"/>
      <c r="I293" s="44"/>
    </row>
    <row r="294" spans="2:10">
      <c r="B294" s="44"/>
      <c r="C294" s="44"/>
      <c r="D294" s="44"/>
      <c r="E294" s="44"/>
      <c r="F294" s="44"/>
      <c r="G294" s="44"/>
      <c r="H294" s="44"/>
      <c r="I294" s="44"/>
    </row>
    <row r="295" spans="2:10">
      <c r="B295" s="44"/>
      <c r="C295" s="44"/>
      <c r="D295" s="44"/>
      <c r="E295" s="44"/>
      <c r="F295" s="44"/>
      <c r="G295" s="44"/>
      <c r="H295" s="44"/>
      <c r="I295" s="44"/>
      <c r="J295" s="44"/>
    </row>
    <row r="296" spans="2:10">
      <c r="B296" s="44"/>
      <c r="C296" s="44"/>
      <c r="D296" s="44"/>
      <c r="E296" s="44"/>
      <c r="F296" s="44"/>
      <c r="G296" s="44"/>
      <c r="H296" s="44"/>
      <c r="I296" s="44"/>
      <c r="J296" s="44"/>
    </row>
    <row r="297" spans="2:10">
      <c r="B297" s="44"/>
      <c r="C297" s="44"/>
      <c r="D297" s="44"/>
      <c r="E297" s="44"/>
      <c r="F297" s="44"/>
      <c r="G297" s="44"/>
      <c r="H297" s="44"/>
      <c r="I297" s="44"/>
      <c r="J297" s="44"/>
    </row>
    <row r="298" spans="2:10" s="44" customFormat="1" ht="15" customHeight="1"/>
    <row r="299" spans="2:10" ht="31.5" customHeight="1">
      <c r="B299" s="44"/>
      <c r="C299" s="44"/>
      <c r="D299" s="44"/>
      <c r="E299" s="44"/>
      <c r="F299" s="44"/>
      <c r="G299" s="44"/>
      <c r="H299" s="44"/>
      <c r="I299" s="44"/>
      <c r="J299" s="44"/>
    </row>
    <row r="300" spans="2:10">
      <c r="B300" s="44"/>
      <c r="C300" s="44"/>
      <c r="D300" s="44"/>
      <c r="E300" s="44"/>
      <c r="F300" s="44"/>
      <c r="G300" s="44"/>
      <c r="H300" s="44"/>
      <c r="I300" s="44"/>
    </row>
    <row r="301" spans="2:10">
      <c r="B301" s="44"/>
      <c r="C301" s="44"/>
      <c r="D301" s="44"/>
      <c r="E301" s="44"/>
      <c r="F301" s="44"/>
      <c r="G301" s="44"/>
      <c r="H301" s="44"/>
      <c r="I301" s="44"/>
    </row>
    <row r="302" spans="2:10">
      <c r="B302" s="44"/>
      <c r="C302" s="44"/>
      <c r="D302" s="44"/>
      <c r="E302" s="44"/>
      <c r="F302" s="44"/>
      <c r="G302" s="44"/>
      <c r="H302" s="44"/>
      <c r="I302" s="44"/>
    </row>
    <row r="303" spans="2:10">
      <c r="B303" s="44"/>
      <c r="C303" s="44"/>
      <c r="D303" s="44"/>
      <c r="E303" s="44"/>
      <c r="F303" s="44"/>
      <c r="G303" s="44"/>
      <c r="H303" s="44"/>
      <c r="I303" s="44"/>
    </row>
    <row r="304" spans="2:10">
      <c r="B304" s="44"/>
      <c r="C304" s="44"/>
      <c r="D304" s="44"/>
      <c r="E304" s="44"/>
      <c r="F304" s="44"/>
      <c r="G304" s="44"/>
      <c r="H304" s="44"/>
      <c r="I304" s="44"/>
    </row>
    <row r="305" spans="2:9">
      <c r="B305" s="44"/>
      <c r="C305" s="44"/>
      <c r="D305" s="44"/>
      <c r="E305" s="44"/>
      <c r="F305" s="44"/>
      <c r="G305" s="44"/>
      <c r="H305" s="44"/>
      <c r="I305" s="44"/>
    </row>
    <row r="306" spans="2:9">
      <c r="B306" s="44"/>
      <c r="C306" s="44"/>
      <c r="D306" s="44"/>
      <c r="E306" s="44"/>
      <c r="F306" s="44"/>
      <c r="G306" s="44"/>
      <c r="H306" s="44"/>
      <c r="I306" s="44"/>
    </row>
    <row r="307" spans="2:9">
      <c r="B307" s="44"/>
      <c r="C307" s="44"/>
      <c r="D307" s="44"/>
      <c r="E307" s="44"/>
      <c r="F307" s="44"/>
      <c r="G307" s="44"/>
      <c r="H307" s="44"/>
      <c r="I307" s="44"/>
    </row>
    <row r="308" spans="2:9">
      <c r="B308" s="44"/>
      <c r="C308" s="44"/>
      <c r="D308" s="44"/>
      <c r="E308" s="44"/>
      <c r="F308" s="44"/>
      <c r="G308" s="44"/>
      <c r="H308" s="44"/>
      <c r="I308" s="44"/>
    </row>
    <row r="309" spans="2:9">
      <c r="B309" s="44"/>
      <c r="C309" s="44"/>
      <c r="D309" s="44"/>
      <c r="E309" s="44"/>
      <c r="F309" s="44"/>
      <c r="G309" s="44"/>
      <c r="H309" s="44"/>
      <c r="I309" s="44"/>
    </row>
    <row r="310" spans="2:9">
      <c r="B310" s="44"/>
      <c r="C310" s="44"/>
      <c r="D310" s="44"/>
      <c r="E310" s="44"/>
      <c r="F310" s="44"/>
      <c r="G310" s="44"/>
      <c r="H310" s="44"/>
      <c r="I310" s="44"/>
    </row>
    <row r="311" spans="2:9">
      <c r="B311" s="44"/>
      <c r="C311" s="44"/>
      <c r="D311" s="44"/>
      <c r="E311" s="44"/>
      <c r="F311" s="44"/>
      <c r="G311" s="44"/>
      <c r="H311" s="44"/>
      <c r="I311" s="44"/>
    </row>
    <row r="312" spans="2:9">
      <c r="B312" s="44"/>
      <c r="C312" s="44"/>
      <c r="D312" s="44"/>
      <c r="E312" s="44"/>
      <c r="F312" s="44"/>
      <c r="G312" s="44"/>
      <c r="H312" s="44"/>
      <c r="I312" s="44"/>
    </row>
    <row r="313" spans="2:9">
      <c r="B313" s="44"/>
      <c r="C313" s="44"/>
      <c r="D313" s="44"/>
      <c r="E313" s="44"/>
      <c r="F313" s="44"/>
      <c r="G313" s="44"/>
      <c r="H313" s="44"/>
      <c r="I313" s="44"/>
    </row>
    <row r="314" spans="2:9">
      <c r="B314" s="44"/>
      <c r="C314" s="44"/>
      <c r="D314" s="44"/>
      <c r="E314" s="44"/>
      <c r="F314" s="44"/>
      <c r="G314" s="44"/>
      <c r="H314" s="44"/>
      <c r="I314" s="44"/>
    </row>
    <row r="315" spans="2:9">
      <c r="B315" s="44"/>
      <c r="C315" s="44"/>
      <c r="D315" s="44"/>
      <c r="E315" s="44"/>
      <c r="F315" s="44"/>
      <c r="G315" s="44"/>
      <c r="H315" s="44"/>
      <c r="I315" s="44"/>
    </row>
    <row r="316" spans="2:9">
      <c r="B316" s="44"/>
      <c r="C316" s="44"/>
      <c r="D316" s="44"/>
      <c r="E316" s="44"/>
      <c r="F316" s="44"/>
      <c r="G316" s="44"/>
      <c r="H316" s="44"/>
      <c r="I316" s="44"/>
    </row>
    <row r="317" spans="2:9">
      <c r="B317" s="44"/>
      <c r="C317" s="44"/>
      <c r="D317" s="44"/>
      <c r="E317" s="44"/>
      <c r="F317" s="44"/>
      <c r="G317" s="44"/>
      <c r="H317" s="44"/>
      <c r="I317" s="44"/>
    </row>
    <row r="318" spans="2:9">
      <c r="B318" s="44"/>
      <c r="C318" s="44"/>
      <c r="D318" s="44"/>
      <c r="E318" s="44"/>
      <c r="F318" s="44"/>
      <c r="G318" s="44"/>
      <c r="H318" s="44"/>
      <c r="I318" s="44"/>
    </row>
    <row r="319" spans="2:9">
      <c r="B319" s="44"/>
      <c r="C319" s="44"/>
      <c r="D319" s="44"/>
      <c r="E319" s="44"/>
      <c r="F319" s="44"/>
      <c r="G319" s="44"/>
      <c r="H319" s="44"/>
      <c r="I319" s="44"/>
    </row>
    <row r="320" spans="2:9">
      <c r="B320" s="44"/>
      <c r="C320" s="44"/>
      <c r="D320" s="44"/>
      <c r="E320" s="44"/>
      <c r="F320" s="44"/>
    </row>
    <row r="321" spans="2:6">
      <c r="B321" s="44"/>
      <c r="C321" s="44"/>
      <c r="D321" s="44"/>
      <c r="E321" s="44"/>
      <c r="F321" s="44"/>
    </row>
    <row r="322" spans="2:6">
      <c r="B322" s="44"/>
      <c r="C322" s="44"/>
      <c r="D322" s="44"/>
      <c r="E322" s="44"/>
      <c r="F322" s="44"/>
    </row>
    <row r="323" spans="2:6">
      <c r="B323" s="44"/>
      <c r="C323" s="44"/>
      <c r="D323" s="44"/>
      <c r="E323" s="44"/>
      <c r="F323" s="44"/>
    </row>
    <row r="324" spans="2:6">
      <c r="B324" s="44"/>
      <c r="C324" s="44"/>
      <c r="D324" s="44"/>
      <c r="E324" s="44"/>
      <c r="F324" s="44"/>
    </row>
    <row r="325" spans="2:6">
      <c r="B325" s="44"/>
      <c r="C325" s="44"/>
      <c r="D325" s="44"/>
      <c r="E325" s="44"/>
      <c r="F325" s="44"/>
    </row>
    <row r="326" spans="2:6">
      <c r="B326" s="44"/>
      <c r="C326" s="44"/>
      <c r="D326" s="44"/>
      <c r="E326" s="44"/>
      <c r="F326" s="44"/>
    </row>
    <row r="327" spans="2:6">
      <c r="B327" s="44"/>
      <c r="C327" s="44"/>
      <c r="D327" s="44"/>
      <c r="E327" s="44"/>
      <c r="F327" s="44"/>
    </row>
    <row r="328" spans="2:6">
      <c r="B328" s="44"/>
      <c r="C328" s="44"/>
      <c r="D328" s="44"/>
      <c r="E328" s="44"/>
      <c r="F328" s="44"/>
    </row>
    <row r="329" spans="2:6">
      <c r="B329" s="44"/>
      <c r="C329" s="44"/>
      <c r="D329" s="44"/>
      <c r="E329" s="44"/>
      <c r="F329" s="44"/>
    </row>
    <row r="330" spans="2:6">
      <c r="B330" s="44"/>
      <c r="C330" s="44"/>
      <c r="D330" s="44"/>
      <c r="E330" s="44"/>
      <c r="F330" s="44"/>
    </row>
    <row r="331" spans="2:6">
      <c r="B331" s="44"/>
      <c r="C331" s="44"/>
      <c r="D331" s="44"/>
      <c r="E331" s="44"/>
      <c r="F331" s="44"/>
    </row>
    <row r="332" spans="2:6">
      <c r="B332" s="44"/>
      <c r="C332" s="44"/>
      <c r="D332" s="44"/>
      <c r="E332" s="44"/>
      <c r="F332" s="44"/>
    </row>
    <row r="333" spans="2:6">
      <c r="B333" s="44"/>
      <c r="C333" s="44"/>
      <c r="D333" s="44"/>
      <c r="E333" s="44"/>
      <c r="F333" s="44"/>
    </row>
    <row r="334" spans="2:6">
      <c r="B334" s="44"/>
      <c r="C334" s="44"/>
      <c r="D334" s="44"/>
      <c r="E334" s="44"/>
      <c r="F334" s="44"/>
    </row>
    <row r="335" spans="2:6">
      <c r="B335" s="44"/>
      <c r="C335" s="44"/>
      <c r="D335" s="44"/>
      <c r="E335" s="44"/>
      <c r="F335" s="44"/>
    </row>
    <row r="336" spans="2:6">
      <c r="B336" s="44"/>
      <c r="C336" s="44"/>
      <c r="D336" s="44"/>
      <c r="E336" s="44"/>
      <c r="F336" s="44"/>
    </row>
    <row r="337" spans="2:6">
      <c r="B337" s="44"/>
      <c r="C337" s="44"/>
      <c r="D337" s="44"/>
      <c r="E337" s="44"/>
      <c r="F337" s="44"/>
    </row>
    <row r="338" spans="2:6">
      <c r="B338" s="44"/>
      <c r="C338" s="44"/>
      <c r="D338" s="44"/>
      <c r="E338" s="44"/>
      <c r="F338" s="44"/>
    </row>
    <row r="339" spans="2:6">
      <c r="B339" s="44"/>
      <c r="C339" s="44"/>
      <c r="D339" s="44"/>
      <c r="E339" s="44"/>
      <c r="F339" s="44"/>
    </row>
    <row r="340" spans="2:6">
      <c r="B340" s="44"/>
      <c r="C340" s="44"/>
      <c r="D340" s="44"/>
      <c r="E340" s="44"/>
      <c r="F340" s="44"/>
    </row>
    <row r="341" spans="2:6">
      <c r="B341" s="44"/>
      <c r="C341" s="44"/>
      <c r="D341" s="44"/>
      <c r="E341" s="44"/>
      <c r="F341" s="44"/>
    </row>
    <row r="342" spans="2:6">
      <c r="B342" s="44"/>
      <c r="C342" s="44"/>
      <c r="D342" s="44"/>
      <c r="E342" s="44"/>
      <c r="F342" s="44"/>
    </row>
    <row r="343" spans="2:6">
      <c r="B343" s="44"/>
      <c r="C343" s="44"/>
      <c r="D343" s="44"/>
      <c r="E343" s="44"/>
      <c r="F343" s="44"/>
    </row>
    <row r="344" spans="2:6">
      <c r="B344" s="44"/>
      <c r="C344" s="44"/>
      <c r="D344" s="44"/>
      <c r="E344" s="44"/>
      <c r="F344" s="44"/>
    </row>
    <row r="345" spans="2:6">
      <c r="B345" s="44"/>
      <c r="C345" s="44"/>
      <c r="D345" s="44"/>
      <c r="E345" s="44"/>
      <c r="F345" s="44"/>
    </row>
    <row r="346" spans="2:6">
      <c r="B346" s="44"/>
      <c r="C346" s="44"/>
      <c r="D346" s="44"/>
      <c r="E346" s="44"/>
      <c r="F346" s="44"/>
    </row>
    <row r="347" spans="2:6">
      <c r="B347" s="44"/>
      <c r="C347" s="44"/>
      <c r="D347" s="44"/>
      <c r="E347" s="44"/>
      <c r="F347" s="44"/>
    </row>
    <row r="348" spans="2:6">
      <c r="B348" s="44"/>
      <c r="C348" s="44"/>
      <c r="D348" s="44"/>
      <c r="E348" s="44"/>
      <c r="F348" s="44"/>
    </row>
    <row r="349" spans="2:6">
      <c r="B349" s="44"/>
      <c r="C349" s="44"/>
      <c r="D349" s="44"/>
      <c r="E349" s="44"/>
      <c r="F349" s="44"/>
    </row>
    <row r="350" spans="2:6">
      <c r="B350" s="44"/>
      <c r="C350" s="44"/>
      <c r="D350" s="44"/>
      <c r="E350" s="44"/>
      <c r="F350" s="44"/>
    </row>
    <row r="351" spans="2:6">
      <c r="B351" s="44"/>
      <c r="C351" s="44"/>
      <c r="D351" s="44"/>
      <c r="E351" s="44"/>
      <c r="F351" s="44"/>
    </row>
    <row r="352" spans="2:6">
      <c r="B352" s="44"/>
      <c r="C352" s="44"/>
      <c r="D352" s="44"/>
      <c r="E352" s="44"/>
      <c r="F352" s="44"/>
    </row>
    <row r="353" spans="2:6">
      <c r="B353" s="44"/>
      <c r="C353" s="44"/>
      <c r="D353" s="44"/>
      <c r="E353" s="44"/>
      <c r="F353" s="44"/>
    </row>
    <row r="354" spans="2:6">
      <c r="B354" s="44"/>
      <c r="C354" s="44"/>
      <c r="D354" s="44"/>
      <c r="E354" s="44"/>
      <c r="F354" s="44"/>
    </row>
    <row r="355" spans="2:6">
      <c r="B355" s="44"/>
      <c r="C355" s="44"/>
      <c r="D355" s="44"/>
      <c r="E355" s="44"/>
      <c r="F355" s="44"/>
    </row>
    <row r="356" spans="2:6">
      <c r="B356" s="44"/>
      <c r="C356" s="44"/>
      <c r="D356" s="44"/>
      <c r="E356" s="44"/>
      <c r="F356" s="44"/>
    </row>
    <row r="357" spans="2:6">
      <c r="B357" s="44"/>
      <c r="C357" s="44"/>
      <c r="D357" s="44"/>
      <c r="E357" s="44"/>
      <c r="F357" s="44"/>
    </row>
    <row r="358" spans="2:6">
      <c r="B358" s="44"/>
      <c r="C358" s="44"/>
      <c r="D358" s="44"/>
      <c r="E358" s="44"/>
      <c r="F358" s="44"/>
    </row>
    <row r="359" spans="2:6">
      <c r="B359" s="44"/>
      <c r="C359" s="44"/>
      <c r="D359" s="44"/>
      <c r="E359" s="44"/>
      <c r="F359" s="44"/>
    </row>
    <row r="360" spans="2:6">
      <c r="B360" s="44"/>
      <c r="C360" s="44"/>
      <c r="D360" s="44"/>
      <c r="E360" s="44"/>
      <c r="F360" s="44"/>
    </row>
    <row r="361" spans="2:6">
      <c r="B361" s="44"/>
      <c r="C361" s="44"/>
      <c r="D361" s="44"/>
      <c r="E361" s="44"/>
      <c r="F361" s="44"/>
    </row>
    <row r="362" spans="2:6">
      <c r="B362" s="44"/>
      <c r="C362" s="44"/>
      <c r="D362" s="44"/>
      <c r="E362" s="44"/>
      <c r="F362" s="44"/>
    </row>
    <row r="363" spans="2:6">
      <c r="B363" s="44"/>
      <c r="C363" s="44"/>
      <c r="D363" s="44"/>
      <c r="E363" s="44"/>
      <c r="F363" s="44"/>
    </row>
    <row r="364" spans="2:6">
      <c r="B364" s="44"/>
      <c r="C364" s="44"/>
      <c r="D364" s="44"/>
      <c r="E364" s="44"/>
      <c r="F364" s="44"/>
    </row>
    <row r="365" spans="2:6">
      <c r="B365" s="44"/>
      <c r="C365" s="44"/>
      <c r="D365" s="44"/>
      <c r="E365" s="44"/>
      <c r="F365" s="44"/>
    </row>
    <row r="366" spans="2:6">
      <c r="B366" s="44"/>
      <c r="C366" s="44"/>
      <c r="D366" s="44"/>
      <c r="E366" s="44"/>
      <c r="F366" s="44"/>
    </row>
    <row r="367" spans="2:6">
      <c r="B367" s="44"/>
      <c r="C367" s="44"/>
      <c r="D367" s="44"/>
      <c r="E367" s="44"/>
      <c r="F367" s="44"/>
    </row>
    <row r="368" spans="2:6">
      <c r="B368" s="44"/>
      <c r="C368" s="44"/>
      <c r="D368" s="44"/>
      <c r="E368" s="44"/>
      <c r="F368" s="44"/>
    </row>
    <row r="369" spans="2:6">
      <c r="B369" s="44"/>
      <c r="C369" s="44"/>
      <c r="D369" s="44"/>
      <c r="E369" s="44"/>
      <c r="F369" s="44"/>
    </row>
    <row r="370" spans="2:6">
      <c r="B370" s="44"/>
      <c r="C370" s="44"/>
      <c r="D370" s="44"/>
      <c r="E370" s="44"/>
      <c r="F370" s="44"/>
    </row>
    <row r="371" spans="2:6">
      <c r="B371" s="44"/>
      <c r="C371" s="44"/>
      <c r="D371" s="44"/>
      <c r="E371" s="44"/>
      <c r="F371" s="44"/>
    </row>
    <row r="372" spans="2:6">
      <c r="B372" s="44"/>
      <c r="C372" s="44"/>
      <c r="D372" s="44"/>
      <c r="E372" s="44"/>
      <c r="F372" s="44"/>
    </row>
    <row r="373" spans="2:6">
      <c r="B373" s="44"/>
      <c r="C373" s="44"/>
      <c r="D373" s="44"/>
      <c r="E373" s="44"/>
      <c r="F373" s="44"/>
    </row>
    <row r="374" spans="2:6">
      <c r="B374" s="44"/>
      <c r="C374" s="44"/>
      <c r="D374" s="44"/>
      <c r="E374" s="44"/>
      <c r="F374" s="44"/>
    </row>
    <row r="375" spans="2:6">
      <c r="B375" s="44"/>
      <c r="C375" s="44"/>
      <c r="D375" s="44"/>
      <c r="E375" s="44"/>
      <c r="F375" s="44"/>
    </row>
    <row r="376" spans="2:6">
      <c r="B376" s="44"/>
      <c r="C376" s="44"/>
      <c r="D376" s="44"/>
      <c r="E376" s="44"/>
      <c r="F376" s="44"/>
    </row>
    <row r="377" spans="2:6">
      <c r="B377" s="44"/>
      <c r="C377" s="44"/>
      <c r="D377" s="44"/>
      <c r="E377" s="44"/>
      <c r="F377" s="44"/>
    </row>
    <row r="378" spans="2:6">
      <c r="B378" s="44"/>
      <c r="C378" s="44"/>
      <c r="D378" s="44"/>
      <c r="E378" s="44"/>
      <c r="F378" s="44"/>
    </row>
    <row r="379" spans="2:6">
      <c r="B379" s="44"/>
      <c r="C379" s="44"/>
      <c r="D379" s="44"/>
      <c r="E379" s="44"/>
      <c r="F379" s="44"/>
    </row>
    <row r="380" spans="2:6">
      <c r="B380" s="44"/>
      <c r="C380" s="44"/>
      <c r="D380" s="44"/>
      <c r="E380" s="44"/>
      <c r="F380" s="44"/>
    </row>
    <row r="381" spans="2:6">
      <c r="B381" s="44"/>
      <c r="C381" s="44"/>
      <c r="D381" s="44"/>
      <c r="E381" s="44"/>
      <c r="F381" s="44"/>
    </row>
    <row r="382" spans="2:6">
      <c r="B382" s="44"/>
      <c r="C382" s="44"/>
      <c r="D382" s="44"/>
      <c r="E382" s="44"/>
      <c r="F382" s="44"/>
    </row>
    <row r="383" spans="2:6">
      <c r="B383" s="44"/>
      <c r="C383" s="44"/>
      <c r="D383" s="44"/>
      <c r="E383" s="44"/>
      <c r="F383" s="44"/>
    </row>
    <row r="384" spans="2:6">
      <c r="B384" s="44"/>
      <c r="C384" s="44"/>
      <c r="D384" s="44"/>
      <c r="E384" s="44"/>
    </row>
  </sheetData>
  <mergeCells count="15">
    <mergeCell ref="J234:L238"/>
    <mergeCell ref="J255:L269"/>
    <mergeCell ref="G13:G14"/>
    <mergeCell ref="H13:H14"/>
    <mergeCell ref="J193:L222"/>
    <mergeCell ref="J13:L13"/>
    <mergeCell ref="J14:L15"/>
    <mergeCell ref="J233:L233"/>
    <mergeCell ref="J232:L232"/>
    <mergeCell ref="Q14:T15"/>
    <mergeCell ref="U14:X15"/>
    <mergeCell ref="M233:P233"/>
    <mergeCell ref="Q233:T233"/>
    <mergeCell ref="U233:X233"/>
    <mergeCell ref="M14:P15"/>
  </mergeCells>
  <conditionalFormatting sqref="D277">
    <cfRule type="cellIs" dxfId="97" priority="1" operator="equal">
      <formula>FALSE</formula>
    </cfRule>
  </conditionalFormatting>
  <dataValidations count="3">
    <dataValidation type="textLength" operator="lessThanOrEqual" allowBlank="1" errorTitle="Asset category" error="Must be max 150 chars" promptTitle="Asset category" prompt="Enter description for asset category (max 150 chars)" sqref="D193:D222 D234:D274" xr:uid="{FB3CEE77-7744-4F86-87B4-E3D93B0B564D}">
      <formula1>150</formula1>
    </dataValidation>
    <dataValidation type="custom" operator="greaterThanOrEqual" allowBlank="1" errorTitle="Asset replacements" error="Must enter a number" promptTitle="Asset Replacements" prompt="Enter number of asset replacements" sqref="F234:H274" xr:uid="{F77561B0-F800-4908-A79B-0F304D8A7340}">
      <formula1>ISNUMBER(F234)</formula1>
    </dataValidation>
    <dataValidation allowBlank="1" sqref="J232 M232:X232 J13 M13:X13 P1:P4 J1:J4" xr:uid="{46B1140E-A596-4FAB-B2CA-0E9CCC9176DF}"/>
  </dataValidations>
  <pageMargins left="0.70866141732283472" right="0.70866141732283472" top="0.74803149606299213" bottom="0.74803149606299213" header="0.31496062992125984" footer="0.31496062992125984"/>
  <pageSetup paperSize="8" scale="10" fitToHeight="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4824-D79E-48A0-B3DA-0FB5F14F9A5B}">
  <sheetPr codeName="Sheet16">
    <tabColor theme="3" tint="-0.249977111117893"/>
  </sheetPr>
  <dimension ref="A1:DC67"/>
  <sheetViews>
    <sheetView zoomScale="85" zoomScaleNormal="85" workbookViewId="0"/>
  </sheetViews>
  <sheetFormatPr defaultColWidth="9.140625" defaultRowHeight="15" outlineLevelRow="1"/>
  <cols>
    <col min="1" max="1" width="28" style="44" customWidth="1"/>
    <col min="2" max="2" width="17.5703125" style="44" customWidth="1"/>
    <col min="3" max="3" width="12.85546875" style="44" customWidth="1"/>
    <col min="4" max="4" width="41" style="44" customWidth="1"/>
    <col min="5" max="5" width="21.7109375" style="44" customWidth="1"/>
    <col min="6" max="6" width="18.5703125" style="44" customWidth="1"/>
    <col min="7" max="7" width="10.7109375" style="44" customWidth="1"/>
    <col min="8" max="8" width="10.28515625" style="44" customWidth="1"/>
    <col min="9" max="9" width="14" style="44" customWidth="1"/>
    <col min="10" max="11" width="15.7109375" style="44" customWidth="1"/>
    <col min="12" max="12" width="27" style="44" customWidth="1"/>
    <col min="13" max="15" width="15.7109375" style="44" customWidth="1"/>
    <col min="16" max="16" width="18" style="44" customWidth="1"/>
    <col min="17" max="18" width="15.7109375" style="44" customWidth="1"/>
    <col min="19" max="19" width="30" style="44" customWidth="1"/>
    <col min="20" max="20" width="19.140625" style="44" customWidth="1"/>
    <col min="21" max="21" width="19" style="44" customWidth="1"/>
    <col min="22" max="22" width="15.7109375" style="44" customWidth="1"/>
    <col min="23" max="24" width="20.85546875" style="44" customWidth="1"/>
    <col min="25" max="25" width="26" style="44" customWidth="1"/>
    <col min="26" max="26" width="20.140625" style="44" customWidth="1"/>
    <col min="27" max="27" width="15.7109375" style="44" customWidth="1"/>
    <col min="28" max="28" width="19.42578125" style="44" customWidth="1"/>
    <col min="29" max="29" width="21.5703125" style="44" customWidth="1"/>
    <col min="30" max="31" width="20.42578125" style="44" customWidth="1"/>
    <col min="32" max="32" width="9" style="44" customWidth="1"/>
    <col min="33" max="35" width="3.7109375" style="44" customWidth="1"/>
    <col min="36" max="38" width="9.7109375" style="44" customWidth="1"/>
    <col min="39" max="53" width="3.7109375" style="44" customWidth="1"/>
    <col min="54" max="54" width="9.7109375" style="44" customWidth="1"/>
    <col min="55" max="90" width="3.7109375" style="44" customWidth="1"/>
    <col min="91" max="92" width="5.28515625" style="44" customWidth="1"/>
    <col min="93" max="107" width="3.7109375" style="44" customWidth="1"/>
    <col min="108" max="125" width="9.42578125" style="44" customWidth="1"/>
    <col min="126" max="16384" width="9.140625" style="44"/>
  </cols>
  <sheetData>
    <row r="1" spans="2:65" s="1022" customFormat="1" ht="20.100000000000001" customHeight="1">
      <c r="B1" s="990"/>
      <c r="C1" s="990"/>
      <c r="D1" s="1017" t="str">
        <f>dms_SheetHeading1</f>
        <v>ANNUAL INFORMATION ORDER</v>
      </c>
      <c r="E1" s="991"/>
      <c r="F1" s="991"/>
      <c r="G1" s="1167"/>
      <c r="H1" s="2121" t="s">
        <v>1842</v>
      </c>
      <c r="I1" s="1594"/>
      <c r="J1" s="2120" t="s">
        <v>1841</v>
      </c>
      <c r="K1" s="1594"/>
      <c r="M1" s="1167"/>
      <c r="N1" s="1167"/>
      <c r="O1" s="1167"/>
      <c r="P1" s="1167"/>
      <c r="Q1" s="1167"/>
      <c r="R1" s="1167"/>
      <c r="S1" s="1167"/>
      <c r="T1" s="1167"/>
      <c r="U1" s="1167"/>
      <c r="V1" s="1167"/>
      <c r="W1" s="1167"/>
      <c r="X1" s="1167"/>
      <c r="Y1" s="1167"/>
      <c r="Z1" s="1167"/>
      <c r="AA1" s="1167"/>
      <c r="AB1" s="1167"/>
      <c r="AC1" s="1167"/>
      <c r="AD1" s="1167"/>
      <c r="AE1" s="1167"/>
      <c r="AF1" s="1167"/>
      <c r="AG1" s="1167"/>
      <c r="AH1" s="1167"/>
      <c r="AI1" s="1167"/>
      <c r="AJ1" s="1167"/>
      <c r="AK1" s="1167"/>
      <c r="AL1" s="1167"/>
      <c r="AM1" s="1167"/>
      <c r="AN1" s="1167"/>
      <c r="AO1" s="1167"/>
      <c r="AP1" s="1167"/>
    </row>
    <row r="2" spans="2:65" s="1022" customFormat="1" ht="27" customHeight="1">
      <c r="B2" s="992"/>
      <c r="C2" s="992"/>
      <c r="D2" s="1018" t="str">
        <f>dms_SheetHeading2</f>
        <v>Australian Transmission Co.</v>
      </c>
      <c r="E2" s="991"/>
      <c r="F2" s="991"/>
      <c r="G2" s="1167"/>
      <c r="H2" s="2122" t="s">
        <v>1843</v>
      </c>
      <c r="I2" s="1595"/>
      <c r="J2" s="1677" t="s">
        <v>953</v>
      </c>
      <c r="K2" s="1595"/>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row>
    <row r="3" spans="2:65" s="1022" customFormat="1" ht="20.100000000000001" customHeight="1">
      <c r="B3" s="991"/>
      <c r="C3" s="991"/>
      <c r="D3" s="1019" t="str">
        <f>dms_SheetHeading3</f>
        <v>REPORTING STATEMENT: 2024-25</v>
      </c>
      <c r="E3" s="991"/>
      <c r="F3" s="991"/>
      <c r="G3" s="1167"/>
      <c r="H3" s="2123" t="s">
        <v>1844</v>
      </c>
      <c r="I3" s="1596"/>
      <c r="J3" s="1678" t="s">
        <v>954</v>
      </c>
      <c r="K3" s="1596"/>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row>
    <row r="4" spans="2:65" s="51" customFormat="1" ht="20.100000000000001" customHeight="1">
      <c r="B4" s="994"/>
      <c r="C4" s="994"/>
      <c r="D4" s="1020" t="s">
        <v>2209</v>
      </c>
      <c r="E4" s="994"/>
      <c r="F4" s="994"/>
      <c r="G4" s="1034"/>
      <c r="H4" s="2125" t="s">
        <v>1846</v>
      </c>
      <c r="I4" s="2124"/>
      <c r="J4" s="1839" t="s">
        <v>1845</v>
      </c>
      <c r="K4" s="1840"/>
      <c r="M4" s="1034"/>
      <c r="N4" s="1034"/>
      <c r="O4" s="1034"/>
      <c r="P4" s="1034"/>
      <c r="Q4" s="1034"/>
      <c r="R4" s="1034"/>
      <c r="S4" s="1034"/>
      <c r="T4" s="1034"/>
      <c r="U4" s="1034"/>
      <c r="V4" s="1034"/>
      <c r="W4" s="1034"/>
      <c r="X4" s="1034"/>
      <c r="Y4" s="1034"/>
      <c r="Z4" s="1034"/>
      <c r="AA4" s="1034"/>
      <c r="AB4" s="1034"/>
      <c r="AC4" s="1034"/>
      <c r="AD4" s="1034"/>
      <c r="AE4" s="1034"/>
      <c r="AF4" s="1034"/>
    </row>
    <row r="5" spans="2:65" s="663" customFormat="1" ht="13.5" customHeight="1">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row>
    <row r="6" spans="2:65" s="1050" customFormat="1" ht="15.75">
      <c r="B6" s="637" t="s">
        <v>2122</v>
      </c>
      <c r="C6" s="627"/>
      <c r="D6" s="627"/>
      <c r="E6" s="627"/>
      <c r="F6" s="627"/>
      <c r="G6" s="44"/>
      <c r="H6" s="642"/>
      <c r="I6" s="44"/>
    </row>
    <row r="7" spans="2:65" s="1050" customFormat="1" ht="15.75">
      <c r="B7" s="1048" t="s">
        <v>2217</v>
      </c>
      <c r="C7" s="1049"/>
      <c r="D7" s="1049"/>
      <c r="E7" s="1049"/>
      <c r="F7" s="1049"/>
      <c r="G7" s="44"/>
      <c r="H7" s="642"/>
      <c r="I7" s="44"/>
    </row>
    <row r="8" spans="2:65" s="663" customFormat="1" ht="15.75">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2:65" s="54" customFormat="1" ht="24" customHeight="1">
      <c r="B9" s="52"/>
      <c r="C9" s="52"/>
      <c r="D9" s="974" t="s">
        <v>215</v>
      </c>
      <c r="E9" s="47"/>
      <c r="F9" s="47"/>
      <c r="G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row>
    <row r="10" spans="2:65" s="54" customFormat="1" ht="63">
      <c r="B10" s="52"/>
      <c r="C10" s="52"/>
      <c r="D10" s="52"/>
      <c r="E10" s="52"/>
      <c r="F10" s="52"/>
      <c r="G10" s="52"/>
      <c r="K10" s="52"/>
      <c r="L10" s="52"/>
      <c r="M10" s="52"/>
      <c r="N10" s="52"/>
      <c r="O10" s="52"/>
      <c r="P10" s="52"/>
      <c r="Q10" s="52"/>
      <c r="U10" s="52"/>
      <c r="V10" s="52"/>
      <c r="W10" s="52"/>
      <c r="X10" s="52"/>
      <c r="Y10" s="52"/>
      <c r="Z10" s="52"/>
      <c r="AA10" s="52"/>
      <c r="AG10" s="1908" t="s">
        <v>2599</v>
      </c>
      <c r="AH10" s="1909" t="s">
        <v>2600</v>
      </c>
      <c r="AI10" s="1915" t="s">
        <v>2624</v>
      </c>
      <c r="AJ10" s="52"/>
      <c r="AK10" s="52"/>
      <c r="AL10" s="52"/>
    </row>
    <row r="11" spans="2:65" s="54" customFormat="1" ht="27" customHeight="1">
      <c r="B11" s="52"/>
      <c r="C11" s="52"/>
      <c r="D11" s="1170" t="s">
        <v>2120</v>
      </c>
      <c r="E11" s="973" t="s">
        <v>2089</v>
      </c>
      <c r="F11" s="1178" t="s">
        <v>2121</v>
      </c>
      <c r="G11" s="52"/>
      <c r="K11" s="52"/>
      <c r="L11" s="52"/>
      <c r="M11" s="52"/>
      <c r="N11" s="52"/>
      <c r="O11" s="52"/>
      <c r="P11" s="52"/>
      <c r="Q11" s="52"/>
      <c r="U11" s="52"/>
      <c r="V11" s="52"/>
      <c r="W11" s="52"/>
      <c r="X11" s="52"/>
      <c r="Y11" s="52"/>
      <c r="Z11" s="52"/>
      <c r="AA11" s="52"/>
      <c r="AG11" s="2415" t="s">
        <v>2121</v>
      </c>
      <c r="AH11" s="2416"/>
      <c r="AI11" s="2417"/>
      <c r="AJ11" s="52"/>
      <c r="AK11" s="52"/>
      <c r="AL11" s="52"/>
    </row>
    <row r="12" spans="2:65" s="54" customFormat="1" ht="15" customHeight="1">
      <c r="B12" s="52"/>
      <c r="C12" s="52"/>
      <c r="D12" s="1171" t="s">
        <v>2119</v>
      </c>
      <c r="E12" s="1172" t="s">
        <v>1772</v>
      </c>
      <c r="F12" s="1135"/>
      <c r="G12" s="52"/>
      <c r="K12" s="52"/>
      <c r="L12" s="52"/>
      <c r="M12" s="52"/>
      <c r="N12" s="52"/>
      <c r="O12" s="52"/>
      <c r="P12" s="52"/>
      <c r="Q12" s="52"/>
      <c r="U12" s="52"/>
      <c r="V12" s="52"/>
      <c r="W12" s="52"/>
      <c r="X12" s="52"/>
      <c r="Y12" s="52"/>
      <c r="Z12" s="52"/>
      <c r="AA12" s="52"/>
      <c r="AG12" s="1932" t="str">
        <f t="shared" ref="AG12:AG21" si="0">IF(ISNONTEXT(F12)=TRUE,"","X")</f>
        <v/>
      </c>
      <c r="AH12" s="1930" t="str">
        <f>IF(F12&gt;=0=TRUE,"","X")</f>
        <v/>
      </c>
      <c r="AI12" s="1931" t="str">
        <f t="shared" ref="AI12:AI21" si="1">IF(dms_TradingName="AusNet (T)","",IF(F12="","X",""))</f>
        <v>X</v>
      </c>
      <c r="AJ12" s="52"/>
      <c r="AK12" s="52"/>
      <c r="AL12" s="52"/>
    </row>
    <row r="13" spans="2:65" ht="15" customHeight="1">
      <c r="D13" s="1173" t="s">
        <v>2119</v>
      </c>
      <c r="E13" s="1174" t="s">
        <v>650</v>
      </c>
      <c r="F13" s="1007"/>
      <c r="G13" s="55"/>
      <c r="K13" s="55"/>
      <c r="L13" s="55"/>
      <c r="M13" s="55"/>
      <c r="N13" s="55"/>
      <c r="O13" s="55"/>
      <c r="P13" s="55"/>
      <c r="Q13" s="55"/>
      <c r="U13" s="55"/>
      <c r="V13" s="55"/>
      <c r="W13" s="55"/>
      <c r="X13" s="55"/>
      <c r="Y13" s="55"/>
      <c r="Z13" s="55"/>
      <c r="AA13" s="55"/>
      <c r="AG13" s="1902" t="str">
        <f t="shared" si="0"/>
        <v/>
      </c>
      <c r="AH13" s="1895" t="str">
        <f t="shared" ref="AH13:AH21" si="2">IF(AND(F13&gt;=0)=TRUE,"","X")</f>
        <v/>
      </c>
      <c r="AI13" s="1900" t="str">
        <f t="shared" si="1"/>
        <v>X</v>
      </c>
    </row>
    <row r="14" spans="2:65" ht="15" customHeight="1">
      <c r="D14" s="1175" t="s">
        <v>2426</v>
      </c>
      <c r="E14" s="1174" t="s">
        <v>1772</v>
      </c>
      <c r="F14" s="1945"/>
      <c r="AG14" s="1902" t="str">
        <f t="shared" si="0"/>
        <v/>
      </c>
      <c r="AH14" s="1895" t="str">
        <f t="shared" si="2"/>
        <v/>
      </c>
      <c r="AI14" s="1900" t="str">
        <f t="shared" si="1"/>
        <v>X</v>
      </c>
    </row>
    <row r="15" spans="2:65" ht="15" customHeight="1">
      <c r="D15" s="1175" t="s">
        <v>2427</v>
      </c>
      <c r="E15" s="1174" t="s">
        <v>1772</v>
      </c>
      <c r="F15" s="1007"/>
      <c r="AG15" s="1902" t="str">
        <f t="shared" si="0"/>
        <v/>
      </c>
      <c r="AH15" s="1895" t="str">
        <f t="shared" si="2"/>
        <v/>
      </c>
      <c r="AI15" s="1900" t="str">
        <f t="shared" si="1"/>
        <v>X</v>
      </c>
    </row>
    <row r="16" spans="2:65" ht="15" customHeight="1">
      <c r="D16" s="1175" t="s">
        <v>2428</v>
      </c>
      <c r="E16" s="1174" t="s">
        <v>1772</v>
      </c>
      <c r="F16" s="1007"/>
      <c r="AG16" s="1902" t="str">
        <f t="shared" si="0"/>
        <v/>
      </c>
      <c r="AH16" s="1895" t="str">
        <f t="shared" si="2"/>
        <v/>
      </c>
      <c r="AI16" s="1900" t="str">
        <f t="shared" si="1"/>
        <v>X</v>
      </c>
    </row>
    <row r="17" spans="2:107" ht="15" customHeight="1">
      <c r="D17" s="1175" t="s">
        <v>2218</v>
      </c>
      <c r="E17" s="1174" t="s">
        <v>1772</v>
      </c>
      <c r="F17" s="1007"/>
      <c r="AG17" s="1902" t="str">
        <f t="shared" si="0"/>
        <v/>
      </c>
      <c r="AH17" s="1895" t="str">
        <f t="shared" si="2"/>
        <v/>
      </c>
      <c r="AI17" s="1900" t="str">
        <f t="shared" si="1"/>
        <v>X</v>
      </c>
    </row>
    <row r="18" spans="2:107" ht="15" customHeight="1">
      <c r="D18" s="1175" t="s">
        <v>2219</v>
      </c>
      <c r="E18" s="1174" t="s">
        <v>1772</v>
      </c>
      <c r="F18" s="1007"/>
      <c r="AG18" s="1902" t="str">
        <f t="shared" si="0"/>
        <v/>
      </c>
      <c r="AH18" s="1895" t="str">
        <f t="shared" si="2"/>
        <v/>
      </c>
      <c r="AI18" s="1900" t="str">
        <f t="shared" si="1"/>
        <v>X</v>
      </c>
    </row>
    <row r="19" spans="2:107" ht="15" customHeight="1">
      <c r="D19" s="1175" t="s">
        <v>2220</v>
      </c>
      <c r="E19" s="1174" t="s">
        <v>1772</v>
      </c>
      <c r="F19" s="1007"/>
      <c r="AG19" s="1902" t="str">
        <f t="shared" si="0"/>
        <v/>
      </c>
      <c r="AH19" s="1895" t="str">
        <f t="shared" si="2"/>
        <v/>
      </c>
      <c r="AI19" s="1900" t="str">
        <f t="shared" si="1"/>
        <v>X</v>
      </c>
    </row>
    <row r="20" spans="2:107" ht="15" customHeight="1">
      <c r="D20" s="1175" t="s">
        <v>2221</v>
      </c>
      <c r="E20" s="1174" t="s">
        <v>1772</v>
      </c>
      <c r="F20" s="1007"/>
      <c r="AG20" s="1902" t="str">
        <f t="shared" si="0"/>
        <v/>
      </c>
      <c r="AH20" s="1895" t="str">
        <f t="shared" si="2"/>
        <v/>
      </c>
      <c r="AI20" s="1900" t="str">
        <f t="shared" si="1"/>
        <v>X</v>
      </c>
    </row>
    <row r="21" spans="2:107" ht="15" customHeight="1">
      <c r="D21" s="1176" t="s">
        <v>2117</v>
      </c>
      <c r="E21" s="1177" t="s">
        <v>1772</v>
      </c>
      <c r="F21" s="1012"/>
      <c r="AG21" s="1905" t="str">
        <f t="shared" si="0"/>
        <v/>
      </c>
      <c r="AH21" s="1914" t="str">
        <f t="shared" si="2"/>
        <v/>
      </c>
      <c r="AI21" s="1903" t="str">
        <f t="shared" si="1"/>
        <v>X</v>
      </c>
    </row>
    <row r="23" spans="2:107" s="663" customFormat="1" ht="15.95" customHeight="1">
      <c r="B23" s="637" t="s">
        <v>2123</v>
      </c>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44"/>
      <c r="AG23" s="44"/>
      <c r="AH23" s="44"/>
      <c r="AI23" s="44"/>
      <c r="AJ23" s="44"/>
      <c r="AK23" s="44"/>
      <c r="AL23" s="44"/>
      <c r="AM23" s="44"/>
      <c r="AN23" s="44"/>
      <c r="AO23" s="44"/>
      <c r="AP23" s="44"/>
      <c r="AQ23" s="44"/>
      <c r="AR23" s="44"/>
      <c r="AS23" s="44"/>
    </row>
    <row r="24" spans="2:107" s="1050" customFormat="1" ht="15.95" customHeight="1">
      <c r="B24" s="1048" t="s">
        <v>2222</v>
      </c>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row>
    <row r="25" spans="2:107" s="1050" customFormat="1" ht="15.95" customHeight="1">
      <c r="B25" s="637" t="s">
        <v>2122</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row>
    <row r="26" spans="2:107" s="1050" customFormat="1" ht="15.95" customHeight="1">
      <c r="B26" s="1048" t="s">
        <v>2217</v>
      </c>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row>
    <row r="28" spans="2:107" s="54" customFormat="1" ht="24" customHeight="1">
      <c r="D28" s="974" t="s">
        <v>224</v>
      </c>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53"/>
      <c r="AG28" s="1168"/>
      <c r="AH28" s="1168"/>
      <c r="AI28" s="1168"/>
      <c r="AJ28" s="1168"/>
      <c r="AK28" s="1168"/>
      <c r="AL28" s="1168"/>
      <c r="AM28" s="1168"/>
      <c r="AN28" s="1168"/>
      <c r="AO28" s="1168"/>
      <c r="AP28" s="1168"/>
      <c r="AQ28" s="1168"/>
      <c r="AR28" s="1168"/>
      <c r="AS28" s="1168"/>
      <c r="AT28" s="1168"/>
      <c r="AU28" s="1168"/>
      <c r="AV28" s="1168"/>
      <c r="AW28" s="1168"/>
      <c r="AX28" s="1168"/>
    </row>
    <row r="29" spans="2:107">
      <c r="D29" s="1201" t="s">
        <v>2251</v>
      </c>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row>
    <row r="30" spans="2:107" s="1022" customFormat="1" ht="45" customHeight="1" outlineLevel="1">
      <c r="B30" s="44"/>
      <c r="C30" s="44"/>
      <c r="D30" s="2429" t="s">
        <v>225</v>
      </c>
      <c r="E30" s="2428"/>
      <c r="F30" s="2428"/>
      <c r="G30" s="2428"/>
      <c r="H30" s="2428"/>
      <c r="I30" s="2428"/>
      <c r="J30" s="2432" t="s">
        <v>226</v>
      </c>
      <c r="K30" s="2433"/>
      <c r="L30" s="2434"/>
      <c r="M30" s="2428" t="s">
        <v>2235</v>
      </c>
      <c r="N30" s="2428"/>
      <c r="O30" s="2428"/>
      <c r="P30" s="2428"/>
      <c r="Q30" s="2428"/>
      <c r="R30" s="2428"/>
      <c r="S30" s="2428"/>
      <c r="T30" s="2430" t="s">
        <v>2237</v>
      </c>
      <c r="U30" s="2435" t="s">
        <v>2248</v>
      </c>
      <c r="V30" s="2436"/>
      <c r="W30" s="2427" t="s">
        <v>2244</v>
      </c>
      <c r="X30" s="2427"/>
      <c r="Y30" s="2439" t="s">
        <v>2245</v>
      </c>
      <c r="Z30" s="2430" t="s">
        <v>2238</v>
      </c>
      <c r="AA30" s="2441" t="s">
        <v>2531</v>
      </c>
      <c r="AB30" s="2442"/>
      <c r="AC30" s="1864"/>
      <c r="AD30" s="2427" t="s">
        <v>2246</v>
      </c>
      <c r="AE30" s="2427"/>
      <c r="AF30" s="1169"/>
      <c r="AG30" s="1169"/>
      <c r="AH30" s="1169"/>
      <c r="AI30" s="1169"/>
      <c r="AJ30" s="50"/>
      <c r="AK30" s="50"/>
      <c r="AL30" s="50"/>
      <c r="AM30" s="50"/>
      <c r="AN30" s="1169"/>
      <c r="AO30" s="1169"/>
      <c r="AP30" s="50"/>
      <c r="AQ30" s="1169"/>
      <c r="AR30" s="1169"/>
      <c r="AS30" s="50"/>
      <c r="AT30" s="1169"/>
      <c r="AU30" s="1169"/>
      <c r="AV30" s="50"/>
      <c r="AW30" s="1169"/>
      <c r="AX30" s="1169"/>
      <c r="AY30" s="50"/>
      <c r="AZ30" s="1169"/>
      <c r="BA30" s="1169"/>
      <c r="BB30" s="1169"/>
      <c r="BC30" s="50"/>
      <c r="BD30" s="1169"/>
      <c r="BE30" s="1169"/>
      <c r="BF30" s="50"/>
      <c r="BG30" s="1169"/>
      <c r="BH30" s="1169"/>
      <c r="BI30" s="50"/>
      <c r="BJ30" s="1169"/>
      <c r="BK30" s="1169"/>
      <c r="BL30" s="50"/>
      <c r="BM30" s="1169"/>
      <c r="BN30" s="1169"/>
      <c r="BO30" s="50"/>
      <c r="BP30" s="1169"/>
      <c r="BQ30" s="1169"/>
      <c r="BR30" s="50"/>
      <c r="BS30" s="1169"/>
      <c r="BT30" s="1169"/>
      <c r="BU30" s="50"/>
      <c r="BV30" s="1169"/>
      <c r="BW30" s="1169"/>
      <c r="BX30" s="50"/>
      <c r="BY30" s="1169"/>
      <c r="BZ30" s="1169"/>
      <c r="CA30" s="50"/>
      <c r="CB30" s="1169"/>
      <c r="CC30" s="1169"/>
      <c r="CD30" s="50"/>
      <c r="CE30" s="1169"/>
      <c r="CF30" s="1169"/>
      <c r="CG30" s="50"/>
      <c r="CH30" s="1169"/>
      <c r="CI30" s="1169"/>
      <c r="CJ30" s="1169"/>
      <c r="CK30" s="1169"/>
      <c r="CL30" s="1169"/>
      <c r="CM30" s="44"/>
      <c r="CN30" s="1169"/>
      <c r="CO30" s="50"/>
      <c r="CP30" s="1169"/>
      <c r="CQ30" s="1169"/>
      <c r="CR30" s="50"/>
      <c r="CS30" s="1169"/>
      <c r="CT30" s="1169"/>
      <c r="CU30" s="50"/>
      <c r="CV30" s="1169"/>
      <c r="CW30" s="1169"/>
      <c r="CX30" s="50"/>
      <c r="CY30" s="1169"/>
      <c r="CZ30" s="1169"/>
      <c r="DA30" s="50"/>
      <c r="DB30" s="1169"/>
      <c r="DC30" s="1169"/>
    </row>
    <row r="31" spans="2:107" ht="48" customHeight="1" outlineLevel="1">
      <c r="D31" s="1194" t="s">
        <v>2230</v>
      </c>
      <c r="E31" s="1195" t="s">
        <v>2231</v>
      </c>
      <c r="F31" s="1195" t="s">
        <v>2232</v>
      </c>
      <c r="G31" s="1195" t="s">
        <v>2241</v>
      </c>
      <c r="H31" s="1195" t="s">
        <v>2239</v>
      </c>
      <c r="I31" s="1195" t="s">
        <v>2240</v>
      </c>
      <c r="J31" s="1196" t="s">
        <v>228</v>
      </c>
      <c r="K31" s="1197" t="s">
        <v>229</v>
      </c>
      <c r="L31" s="1198" t="s">
        <v>2243</v>
      </c>
      <c r="M31" s="1199" t="s">
        <v>227</v>
      </c>
      <c r="N31" s="1199" t="s">
        <v>2226</v>
      </c>
      <c r="O31" s="1199" t="s">
        <v>2225</v>
      </c>
      <c r="P31" s="1199" t="s">
        <v>2227</v>
      </c>
      <c r="Q31" s="1199" t="s">
        <v>2228</v>
      </c>
      <c r="R31" s="1199" t="s">
        <v>2229</v>
      </c>
      <c r="S31" s="1199" t="s">
        <v>2249</v>
      </c>
      <c r="T31" s="2431"/>
      <c r="U31" s="2437"/>
      <c r="V31" s="2438"/>
      <c r="W31" s="1197" t="s">
        <v>216</v>
      </c>
      <c r="X31" s="1197" t="s">
        <v>217</v>
      </c>
      <c r="Y31" s="2440"/>
      <c r="Z31" s="2431"/>
      <c r="AA31" s="1199" t="s">
        <v>218</v>
      </c>
      <c r="AB31" s="1199" t="s">
        <v>219</v>
      </c>
      <c r="AC31" s="1200" t="s">
        <v>2247</v>
      </c>
      <c r="AD31" s="1197" t="s">
        <v>220</v>
      </c>
      <c r="AE31" s="1197" t="s">
        <v>221</v>
      </c>
      <c r="AF31" s="1183"/>
      <c r="AG31" s="2424" t="s">
        <v>2233</v>
      </c>
      <c r="AH31" s="2425"/>
      <c r="AI31" s="2426"/>
      <c r="AJ31" s="1972" t="s">
        <v>2629</v>
      </c>
      <c r="AK31" s="1972" t="s">
        <v>2629</v>
      </c>
      <c r="AL31" s="1972" t="s">
        <v>2629</v>
      </c>
      <c r="AM31" s="1920" t="s">
        <v>2599</v>
      </c>
      <c r="AN31" s="1921" t="s">
        <v>2600</v>
      </c>
      <c r="AO31" s="1923" t="s">
        <v>2629</v>
      </c>
      <c r="AP31" s="1920" t="s">
        <v>2599</v>
      </c>
      <c r="AQ31" s="1921" t="s">
        <v>2600</v>
      </c>
      <c r="AR31" s="1923" t="s">
        <v>2629</v>
      </c>
      <c r="AS31" s="1920" t="s">
        <v>2599</v>
      </c>
      <c r="AT31" s="1921" t="s">
        <v>2600</v>
      </c>
      <c r="AU31" s="1923" t="s">
        <v>2629</v>
      </c>
      <c r="AV31" s="1920" t="s">
        <v>2599</v>
      </c>
      <c r="AW31" s="1921" t="s">
        <v>2600</v>
      </c>
      <c r="AX31" s="1923" t="s">
        <v>2629</v>
      </c>
      <c r="AY31" s="1920" t="s">
        <v>2599</v>
      </c>
      <c r="AZ31" s="1921" t="s">
        <v>2600</v>
      </c>
      <c r="BA31" s="1923" t="s">
        <v>2629</v>
      </c>
      <c r="BB31" s="2049"/>
      <c r="BC31" s="1920" t="s">
        <v>2599</v>
      </c>
      <c r="BD31" s="1921" t="s">
        <v>2600</v>
      </c>
      <c r="BE31" s="1923" t="s">
        <v>2629</v>
      </c>
      <c r="BF31" s="1920" t="s">
        <v>2599</v>
      </c>
      <c r="BG31" s="1921" t="s">
        <v>2600</v>
      </c>
      <c r="BH31" s="1923" t="s">
        <v>2629</v>
      </c>
      <c r="BI31" s="1920" t="s">
        <v>2599</v>
      </c>
      <c r="BJ31" s="1921" t="s">
        <v>2600</v>
      </c>
      <c r="BK31" s="1923" t="s">
        <v>2629</v>
      </c>
      <c r="BL31" s="1920" t="s">
        <v>2599</v>
      </c>
      <c r="BM31" s="1921" t="s">
        <v>2600</v>
      </c>
      <c r="BN31" s="1923" t="s">
        <v>2629</v>
      </c>
      <c r="BO31" s="1920" t="s">
        <v>2599</v>
      </c>
      <c r="BP31" s="1921" t="s">
        <v>2600</v>
      </c>
      <c r="BQ31" s="1923" t="s">
        <v>2629</v>
      </c>
      <c r="BR31" s="1920" t="s">
        <v>2599</v>
      </c>
      <c r="BS31" s="1921" t="s">
        <v>2600</v>
      </c>
      <c r="BT31" s="1923" t="s">
        <v>2629</v>
      </c>
      <c r="BU31" s="1920" t="s">
        <v>2599</v>
      </c>
      <c r="BV31" s="1921" t="s">
        <v>2600</v>
      </c>
      <c r="BW31" s="1923" t="s">
        <v>2629</v>
      </c>
      <c r="BX31" s="1920" t="s">
        <v>2599</v>
      </c>
      <c r="BY31" s="1921" t="s">
        <v>2600</v>
      </c>
      <c r="BZ31" s="1923" t="s">
        <v>2629</v>
      </c>
      <c r="CA31" s="1920" t="s">
        <v>2599</v>
      </c>
      <c r="CB31" s="1921" t="s">
        <v>2600</v>
      </c>
      <c r="CC31" s="1923" t="s">
        <v>2629</v>
      </c>
      <c r="CD31" s="1920" t="s">
        <v>2599</v>
      </c>
      <c r="CE31" s="1921" t="s">
        <v>2600</v>
      </c>
      <c r="CF31" s="1923" t="s">
        <v>2629</v>
      </c>
      <c r="CG31" s="1920" t="s">
        <v>2599</v>
      </c>
      <c r="CH31" s="1921" t="s">
        <v>2600</v>
      </c>
      <c r="CI31" s="1923" t="s">
        <v>2629</v>
      </c>
      <c r="CJ31" s="1920" t="s">
        <v>2599</v>
      </c>
      <c r="CK31" s="1921" t="s">
        <v>2600</v>
      </c>
      <c r="CL31" s="1923" t="s">
        <v>2601</v>
      </c>
      <c r="CM31" s="1977" t="s">
        <v>2603</v>
      </c>
      <c r="CN31" s="1923" t="s">
        <v>2629</v>
      </c>
      <c r="CO31" s="1920" t="s">
        <v>2599</v>
      </c>
      <c r="CP31" s="1921" t="s">
        <v>2600</v>
      </c>
      <c r="CQ31" s="1923" t="s">
        <v>2629</v>
      </c>
      <c r="CR31" s="1920" t="s">
        <v>2599</v>
      </c>
      <c r="CS31" s="1921" t="s">
        <v>2600</v>
      </c>
      <c r="CT31" s="1923" t="s">
        <v>2629</v>
      </c>
      <c r="CU31" s="1920" t="s">
        <v>2599</v>
      </c>
      <c r="CV31" s="1921" t="s">
        <v>2600</v>
      </c>
      <c r="CW31" s="1923" t="s">
        <v>2629</v>
      </c>
      <c r="CX31" s="1920" t="s">
        <v>2599</v>
      </c>
      <c r="CY31" s="1921" t="s">
        <v>2600</v>
      </c>
      <c r="CZ31" s="1923" t="s">
        <v>2629</v>
      </c>
      <c r="DA31" s="1920" t="s">
        <v>2599</v>
      </c>
      <c r="DB31" s="1921" t="s">
        <v>2600</v>
      </c>
      <c r="DC31" s="1923" t="s">
        <v>2629</v>
      </c>
    </row>
    <row r="32" spans="2:107" ht="41.25" customHeight="1" outlineLevel="1">
      <c r="C32" s="1185" t="s">
        <v>2089</v>
      </c>
      <c r="D32" s="1179" t="s">
        <v>2233</v>
      </c>
      <c r="E32" s="1179" t="s">
        <v>2233</v>
      </c>
      <c r="F32" s="1179" t="s">
        <v>2233</v>
      </c>
      <c r="G32" s="1179" t="s">
        <v>2233</v>
      </c>
      <c r="H32" s="1179" t="s">
        <v>2223</v>
      </c>
      <c r="I32" s="1179" t="s">
        <v>243</v>
      </c>
      <c r="J32" s="1180" t="s">
        <v>2234</v>
      </c>
      <c r="K32" s="1180" t="s">
        <v>2234</v>
      </c>
      <c r="L32" s="1117" t="s">
        <v>2242</v>
      </c>
      <c r="M32" s="1182" t="s">
        <v>2236</v>
      </c>
      <c r="N32" s="1117" t="s">
        <v>650</v>
      </c>
      <c r="O32" s="1117" t="s">
        <v>650</v>
      </c>
      <c r="P32" s="1117" t="s">
        <v>650</v>
      </c>
      <c r="Q32" s="1117" t="s">
        <v>650</v>
      </c>
      <c r="R32" s="1117" t="s">
        <v>2224</v>
      </c>
      <c r="S32" s="1117" t="s">
        <v>2242</v>
      </c>
      <c r="T32" s="1117" t="s">
        <v>2242</v>
      </c>
      <c r="U32" s="1117" t="s">
        <v>2118</v>
      </c>
      <c r="V32" s="1117" t="s">
        <v>2242</v>
      </c>
      <c r="W32" s="1117" t="s">
        <v>2242</v>
      </c>
      <c r="X32" s="1117" t="s">
        <v>2242</v>
      </c>
      <c r="Y32" s="1117" t="s">
        <v>2242</v>
      </c>
      <c r="Z32" s="2046" t="s">
        <v>2639</v>
      </c>
      <c r="AA32" s="1117" t="s">
        <v>2242</v>
      </c>
      <c r="AB32" s="1117" t="s">
        <v>2242</v>
      </c>
      <c r="AC32" s="1117" t="s">
        <v>2242</v>
      </c>
      <c r="AD32" s="1117" t="s">
        <v>2242</v>
      </c>
      <c r="AE32" s="1117" t="s">
        <v>2242</v>
      </c>
      <c r="AF32" s="1169"/>
      <c r="AG32" s="2397" t="s">
        <v>2230</v>
      </c>
      <c r="AH32" s="2398"/>
      <c r="AI32" s="2399"/>
      <c r="AJ32" s="1973" t="s">
        <v>2231</v>
      </c>
      <c r="AK32" s="1973" t="s">
        <v>2232</v>
      </c>
      <c r="AL32" s="1973" t="s">
        <v>2241</v>
      </c>
      <c r="AM32" s="2421" t="s">
        <v>2604</v>
      </c>
      <c r="AN32" s="2422"/>
      <c r="AO32" s="2423"/>
      <c r="AP32" s="2418" t="s">
        <v>2240</v>
      </c>
      <c r="AQ32" s="2419"/>
      <c r="AR32" s="2420"/>
      <c r="AS32" s="2418" t="s">
        <v>2605</v>
      </c>
      <c r="AT32" s="2419"/>
      <c r="AU32" s="2420"/>
      <c r="AV32" s="2418" t="s">
        <v>2606</v>
      </c>
      <c r="AW32" s="2419"/>
      <c r="AX32" s="2420"/>
      <c r="AY32" s="2418" t="s">
        <v>2607</v>
      </c>
      <c r="AZ32" s="2419"/>
      <c r="BA32" s="2420"/>
      <c r="BB32" s="1925" t="s">
        <v>2608</v>
      </c>
      <c r="BC32" s="2418" t="s">
        <v>2226</v>
      </c>
      <c r="BD32" s="2419"/>
      <c r="BE32" s="2420"/>
      <c r="BF32" s="2418" t="s">
        <v>2545</v>
      </c>
      <c r="BG32" s="2419"/>
      <c r="BH32" s="2420"/>
      <c r="BI32" s="2418" t="s">
        <v>2609</v>
      </c>
      <c r="BJ32" s="2419"/>
      <c r="BK32" s="2420"/>
      <c r="BL32" s="2418" t="s">
        <v>2610</v>
      </c>
      <c r="BM32" s="2419"/>
      <c r="BN32" s="2420"/>
      <c r="BO32" s="2418" t="s">
        <v>2611</v>
      </c>
      <c r="BP32" s="2419"/>
      <c r="BQ32" s="2420"/>
      <c r="BR32" s="2418" t="s">
        <v>2612</v>
      </c>
      <c r="BS32" s="2419"/>
      <c r="BT32" s="2420"/>
      <c r="BU32" s="2418" t="s">
        <v>2558</v>
      </c>
      <c r="BV32" s="2419"/>
      <c r="BW32" s="2420"/>
      <c r="BX32" s="2418" t="s">
        <v>2613</v>
      </c>
      <c r="BY32" s="2419"/>
      <c r="BZ32" s="2420"/>
      <c r="CA32" s="2418" t="s">
        <v>2614</v>
      </c>
      <c r="CB32" s="2419"/>
      <c r="CC32" s="2420"/>
      <c r="CD32" s="2418" t="s">
        <v>2615</v>
      </c>
      <c r="CE32" s="2419"/>
      <c r="CF32" s="2420"/>
      <c r="CG32" s="2418" t="s">
        <v>2616</v>
      </c>
      <c r="CH32" s="2419"/>
      <c r="CI32" s="2420"/>
      <c r="CJ32" s="2397" t="s">
        <v>2250</v>
      </c>
      <c r="CK32" s="2398"/>
      <c r="CL32" s="2399"/>
      <c r="CM32" s="2418" t="s">
        <v>2617</v>
      </c>
      <c r="CN32" s="2420"/>
      <c r="CO32" s="2418" t="s">
        <v>2560</v>
      </c>
      <c r="CP32" s="2419"/>
      <c r="CQ32" s="2420"/>
      <c r="CR32" s="2418" t="s">
        <v>2618</v>
      </c>
      <c r="CS32" s="2419"/>
      <c r="CT32" s="2420"/>
      <c r="CU32" s="2418" t="s">
        <v>2619</v>
      </c>
      <c r="CV32" s="2419"/>
      <c r="CW32" s="2420"/>
      <c r="CX32" s="2418" t="s">
        <v>2620</v>
      </c>
      <c r="CY32" s="2419"/>
      <c r="CZ32" s="2420"/>
      <c r="DA32" s="2418" t="s">
        <v>2621</v>
      </c>
      <c r="DB32" s="2419"/>
      <c r="DC32" s="2420"/>
    </row>
    <row r="33" spans="2:107" outlineLevel="1">
      <c r="D33" s="1810"/>
      <c r="E33" s="1186"/>
      <c r="F33" s="1186"/>
      <c r="G33" s="1186"/>
      <c r="H33" s="1186"/>
      <c r="I33" s="1187"/>
      <c r="J33" s="1188"/>
      <c r="K33" s="1188"/>
      <c r="L33" s="1188"/>
      <c r="M33" s="1188"/>
      <c r="N33" s="1189"/>
      <c r="O33" s="1189"/>
      <c r="P33" s="1189"/>
      <c r="Q33" s="1189"/>
      <c r="R33" s="1188"/>
      <c r="S33" s="1188"/>
      <c r="T33" s="1188"/>
      <c r="U33" s="1190"/>
      <c r="V33" s="1188"/>
      <c r="W33" s="1188"/>
      <c r="X33" s="1190"/>
      <c r="Y33" s="1811">
        <f>X33+W33+V33+T33+S33+L33</f>
        <v>0</v>
      </c>
      <c r="Z33" s="1946"/>
      <c r="AA33" s="1188"/>
      <c r="AB33" s="1188"/>
      <c r="AC33" s="1188"/>
      <c r="AD33" s="1812"/>
      <c r="AE33" s="1812"/>
      <c r="AF33" s="1169"/>
      <c r="AG33" s="2443"/>
      <c r="AH33" s="2444"/>
      <c r="AI33" s="2445"/>
      <c r="AJ33" s="1901" t="str">
        <f>IF(AND(D33&lt;&gt;"",ISBLANK(E33))=TRUE,"X","")</f>
        <v/>
      </c>
      <c r="AK33" s="1901" t="str">
        <f>IF(AND(D33&lt;&gt;"",ISBLANK(F33))=TRUE,"X","")</f>
        <v/>
      </c>
      <c r="AL33" s="1901" t="str">
        <f>IF(AND(D33&lt;&gt;"",ISBLANK(G33))=TRUE,"X","")</f>
        <v/>
      </c>
      <c r="AM33" s="1902" t="str">
        <f>IF(ISNONTEXT(H33)=TRUE,"","X")</f>
        <v/>
      </c>
      <c r="AN33" s="1895" t="str">
        <f>IF(H33&gt;=0=TRUE,"","X")</f>
        <v/>
      </c>
      <c r="AO33" s="1900" t="str">
        <f>IF(AND(D33&lt;&gt;"",ISBLANK(H33))=TRUE,"X","")</f>
        <v/>
      </c>
      <c r="AP33" s="1902" t="str">
        <f>IF(ISNONTEXT(I33)=TRUE,"","X")</f>
        <v/>
      </c>
      <c r="AQ33" s="1895" t="str">
        <f>IF(I33&gt;=0=TRUE,"","X")</f>
        <v/>
      </c>
      <c r="AR33" s="1900" t="str">
        <f>IF(AND(D33&lt;&gt;"",ISBLANK(I33))=TRUE,"X","")</f>
        <v/>
      </c>
      <c r="AS33" s="1902" t="str">
        <f>IF(ISNONTEXT(J33)=TRUE,"","X")</f>
        <v/>
      </c>
      <c r="AT33" s="1895" t="str">
        <f>IF(J33&gt;=0=TRUE,"","X")</f>
        <v/>
      </c>
      <c r="AU33" s="1900" t="str">
        <f>IF(AND(D33&lt;&gt;"",ISBLANK(J33))=TRUE,"X","")</f>
        <v/>
      </c>
      <c r="AV33" s="1902" t="str">
        <f>IF(ISNONTEXT(K33)=TRUE,"","X")</f>
        <v/>
      </c>
      <c r="AW33" s="1895" t="str">
        <f>IF(K33&gt;=0=TRUE,"","X")</f>
        <v/>
      </c>
      <c r="AX33" s="1900" t="str">
        <f>IF(AND(D33&lt;&gt;"",ISBLANK(K33))=TRUE,"X","")</f>
        <v/>
      </c>
      <c r="AY33" s="1902" t="str">
        <f>IF(ISNONTEXT(L33)=TRUE,"","X")</f>
        <v/>
      </c>
      <c r="AZ33" s="1895" t="str">
        <f>IF(L33&gt;=0=TRUE,"","X")</f>
        <v/>
      </c>
      <c r="BA33" s="1900" t="str">
        <f>IF(AND(D33&lt;&gt;"",ISBLANK(L33))=TRUE,"X","")</f>
        <v/>
      </c>
      <c r="BB33" s="2050"/>
      <c r="BC33" s="1902" t="str">
        <f>IF(ISNONTEXT(N33)=TRUE,"","X")</f>
        <v/>
      </c>
      <c r="BD33" s="1895" t="str">
        <f>IF(N33&gt;=0=TRUE,"","X")</f>
        <v/>
      </c>
      <c r="BE33" s="1900" t="str">
        <f>IF(AND(D33&lt;&gt;"",ISBLANK(N33))=TRUE,"X","")</f>
        <v/>
      </c>
      <c r="BF33" s="1902" t="str">
        <f>IF(ISNONTEXT(O33)=TRUE,"","X")</f>
        <v/>
      </c>
      <c r="BG33" s="1895" t="str">
        <f>IF(O33&gt;=0=TRUE,"","X")</f>
        <v/>
      </c>
      <c r="BH33" s="1900" t="str">
        <f>IF(AND(D33&lt;&gt;"",ISBLANK(O33))=TRUE,"X","")</f>
        <v/>
      </c>
      <c r="BI33" s="1902" t="str">
        <f>IF(ISNONTEXT(P33)=TRUE,"","X")</f>
        <v/>
      </c>
      <c r="BJ33" s="1895" t="str">
        <f>IF(P33&gt;=0=TRUE,"","X")</f>
        <v/>
      </c>
      <c r="BK33" s="1900" t="str">
        <f>IF(AND(D33&lt;&gt;"",ISBLANK(P33))=TRUE,"X","")</f>
        <v/>
      </c>
      <c r="BL33" s="1902" t="str">
        <f>IF(ISNONTEXT(Q33)=TRUE,"","X")</f>
        <v/>
      </c>
      <c r="BM33" s="1895" t="str">
        <f>IF(Q33&gt;=0=TRUE,"","X")</f>
        <v/>
      </c>
      <c r="BN33" s="1900" t="str">
        <f>IF(AND(D33&lt;&gt;"",ISBLANK(Q33))=TRUE,"X","")</f>
        <v/>
      </c>
      <c r="BO33" s="1902" t="str">
        <f>IF(ISNONTEXT(R33)=TRUE,"","X")</f>
        <v/>
      </c>
      <c r="BP33" s="1895" t="str">
        <f>IF(R33&gt;=0=TRUE,"","X")</f>
        <v/>
      </c>
      <c r="BQ33" s="1900" t="str">
        <f>IF(AND(D33&lt;&gt;"",ISBLANK(R33))=TRUE,"X","")</f>
        <v/>
      </c>
      <c r="BR33" s="1902" t="str">
        <f>IF(ISNONTEXT(S33)=TRUE,"","X")</f>
        <v/>
      </c>
      <c r="BS33" s="1895" t="str">
        <f>IF(S33&gt;=0=TRUE,"","X")</f>
        <v/>
      </c>
      <c r="BT33" s="1900" t="str">
        <f>IF(AND(D33&lt;&gt;"",ISBLANK(S33))=TRUE,"X","")</f>
        <v/>
      </c>
      <c r="BU33" s="1902" t="str">
        <f>IF(ISNONTEXT(T33)=TRUE,"","X")</f>
        <v/>
      </c>
      <c r="BV33" s="1895" t="str">
        <f>IF(T33&gt;=0=TRUE,"","X")</f>
        <v/>
      </c>
      <c r="BW33" s="1900" t="str">
        <f>IF(AND(D33&lt;&gt;"",ISBLANK(T33))=TRUE,"X","")</f>
        <v/>
      </c>
      <c r="BX33" s="1902" t="str">
        <f>IF(ISNONTEXT(U33)=TRUE,"","X")</f>
        <v/>
      </c>
      <c r="BY33" s="1895" t="str">
        <f>IF(U33&gt;=0=TRUE,"","X")</f>
        <v/>
      </c>
      <c r="BZ33" s="1900" t="str">
        <f>IF(AND(D33&lt;&gt;"",ISBLANK(U33))=TRUE,"X","")</f>
        <v/>
      </c>
      <c r="CA33" s="1902" t="str">
        <f>IF(ISNONTEXT(V33)=TRUE,"","X")</f>
        <v/>
      </c>
      <c r="CB33" s="1895" t="str">
        <f>IF(V33&gt;=0=TRUE,"","X")</f>
        <v/>
      </c>
      <c r="CC33" s="1900" t="str">
        <f>IF(AND(D33&lt;&gt;"",ISBLANK(V33))=TRUE,"X","")</f>
        <v/>
      </c>
      <c r="CD33" s="1902" t="str">
        <f>IF(ISNONTEXT(W33)=TRUE,"","X")</f>
        <v/>
      </c>
      <c r="CE33" s="1895" t="str">
        <f>IF(W33&gt;=0=TRUE,"","X")</f>
        <v/>
      </c>
      <c r="CF33" s="1900" t="str">
        <f>IF(AND(D33&lt;&gt;"",ISBLANK(W33))=TRUE,"X","")</f>
        <v/>
      </c>
      <c r="CG33" s="1902" t="str">
        <f>IF(ISNONTEXT(X33)=TRUE,"","X")</f>
        <v/>
      </c>
      <c r="CH33" s="1895" t="str">
        <f>IF(X33&gt;=0=TRUE,"","X")</f>
        <v/>
      </c>
      <c r="CI33" s="1900" t="str">
        <f>IF(AND(D33&lt;&gt;"",ISBLANK(X33))=TRUE,"X","")</f>
        <v/>
      </c>
      <c r="CJ33" s="1899"/>
      <c r="CK33" s="1896"/>
      <c r="CL33" s="1898"/>
      <c r="CM33" s="1899"/>
      <c r="CN33" s="1900" t="str">
        <f>IF(AND(D33&lt;&gt;"",ISBLANK(Z33))=TRUE,"X","")</f>
        <v/>
      </c>
      <c r="CO33" s="1902" t="str">
        <f>IF(ISNONTEXT(AA33)=TRUE,"","X")</f>
        <v/>
      </c>
      <c r="CP33" s="1895" t="str">
        <f>IF(AA33&gt;=0=TRUE,"","X")</f>
        <v/>
      </c>
      <c r="CQ33" s="1900" t="str">
        <f>IF(AND(D33&lt;&gt;"",ISBLANK(AA33))=TRUE,"X","")</f>
        <v/>
      </c>
      <c r="CR33" s="1902" t="str">
        <f>IF(ISNONTEXT(AB33)=TRUE,"","X")</f>
        <v/>
      </c>
      <c r="CS33" s="1895" t="str">
        <f>IF(AB33&gt;=0=TRUE,"","X")</f>
        <v/>
      </c>
      <c r="CT33" s="1900" t="str">
        <f>IF(AND(D33&lt;&gt;"",ISBLANK(AB33))=TRUE,"X","")</f>
        <v/>
      </c>
      <c r="CU33" s="1902" t="str">
        <f>IF(ISNONTEXT(AC33)=TRUE,"","X")</f>
        <v/>
      </c>
      <c r="CV33" s="1895" t="str">
        <f>IF(AC33&gt;=0=TRUE,"","X")</f>
        <v/>
      </c>
      <c r="CW33" s="1900" t="str">
        <f>IF(AND(D33&lt;&gt;"",ISBLANK(AC33))=TRUE,"X","")</f>
        <v/>
      </c>
      <c r="CX33" s="1902" t="str">
        <f>IF(ISNONTEXT(AD33)=TRUE,"","X")</f>
        <v/>
      </c>
      <c r="CY33" s="1895" t="str">
        <f>IF(AD33&gt;=0=TRUE,"","X")</f>
        <v/>
      </c>
      <c r="CZ33" s="1900" t="str">
        <f>IF(AND(D33&lt;&gt;"",ISBLANK(AD33))=TRUE,"X","")</f>
        <v/>
      </c>
      <c r="DA33" s="1902" t="str">
        <f>IF(ISNONTEXT(AE33)=TRUE,"","X")</f>
        <v/>
      </c>
      <c r="DB33" s="1895" t="str">
        <f>IF(AE33&gt;=0=TRUE,"","X")</f>
        <v/>
      </c>
      <c r="DC33" s="1900" t="str">
        <f>IF(AND(D33&lt;&gt;"",ISBLANK(AE33))=TRUE,"X","")</f>
        <v/>
      </c>
    </row>
    <row r="34" spans="2:107" outlineLevel="1">
      <c r="D34" s="1810"/>
      <c r="E34" s="1186"/>
      <c r="F34" s="1186"/>
      <c r="G34" s="1186"/>
      <c r="H34" s="1186"/>
      <c r="I34" s="1187"/>
      <c r="J34" s="1188"/>
      <c r="K34" s="1188"/>
      <c r="L34" s="1188"/>
      <c r="M34" s="1188"/>
      <c r="N34" s="1189"/>
      <c r="O34" s="1189"/>
      <c r="P34" s="1188"/>
      <c r="Q34" s="1188"/>
      <c r="R34" s="1188"/>
      <c r="S34" s="1188"/>
      <c r="T34" s="1188"/>
      <c r="U34" s="1188"/>
      <c r="V34" s="1188"/>
      <c r="W34" s="1188"/>
      <c r="X34" s="1190"/>
      <c r="Y34" s="1811">
        <f t="shared" ref="Y34:Y56" si="3">X34+W34+V34+T34+S34+L34</f>
        <v>0</v>
      </c>
      <c r="Z34" s="1813"/>
      <c r="AA34" s="1188"/>
      <c r="AB34" s="1188"/>
      <c r="AC34" s="1188"/>
      <c r="AD34" s="1812"/>
      <c r="AE34" s="1812"/>
      <c r="AF34" s="1169"/>
      <c r="AG34" s="2443"/>
      <c r="AH34" s="2444"/>
      <c r="AI34" s="2445"/>
      <c r="AJ34" s="1901" t="str">
        <f t="shared" ref="AJ34:AJ56" si="4">IF(AND(D34&lt;&gt;"",ISBLANK(E34))=TRUE,"X","")</f>
        <v/>
      </c>
      <c r="AK34" s="1901" t="str">
        <f t="shared" ref="AK34:AK56" si="5">IF(AND(D34&lt;&gt;"",ISBLANK(F34))=TRUE,"X","")</f>
        <v/>
      </c>
      <c r="AL34" s="1901" t="str">
        <f t="shared" ref="AL34:AL56" si="6">IF(AND(D34&lt;&gt;"",ISBLANK(G34))=TRUE,"X","")</f>
        <v/>
      </c>
      <c r="AM34" s="1902" t="str">
        <f t="shared" ref="AM34:AM56" si="7">IF(ISNONTEXT(H34)=TRUE,"","X")</f>
        <v/>
      </c>
      <c r="AN34" s="1895" t="str">
        <f t="shared" ref="AN34:AN56" si="8">IF(H34&gt;=0=TRUE,"","X")</f>
        <v/>
      </c>
      <c r="AO34" s="1900" t="str">
        <f t="shared" ref="AO34:AO56" si="9">IF(AND(D34&lt;&gt;"",ISBLANK(H34))=TRUE,"X","")</f>
        <v/>
      </c>
      <c r="AP34" s="1902" t="str">
        <f t="shared" ref="AP34:AP56" si="10">IF(ISNONTEXT(I34)=TRUE,"","X")</f>
        <v/>
      </c>
      <c r="AQ34" s="1895" t="str">
        <f t="shared" ref="AQ34:AQ56" si="11">IF(I34&gt;=0=TRUE,"","X")</f>
        <v/>
      </c>
      <c r="AR34" s="1900" t="str">
        <f t="shared" ref="AR34:AR56" si="12">IF(AND(D34&lt;&gt;"",ISBLANK(I34))=TRUE,"X","")</f>
        <v/>
      </c>
      <c r="AS34" s="1902" t="str">
        <f t="shared" ref="AS34:AS56" si="13">IF(ISNONTEXT(J34)=TRUE,"","X")</f>
        <v/>
      </c>
      <c r="AT34" s="1895" t="str">
        <f t="shared" ref="AT34:AT56" si="14">IF(J34&gt;=0=TRUE,"","X")</f>
        <v/>
      </c>
      <c r="AU34" s="1900" t="str">
        <f t="shared" ref="AU34:AU56" si="15">IF(AND(D34&lt;&gt;"",ISBLANK(J34))=TRUE,"X","")</f>
        <v/>
      </c>
      <c r="AV34" s="1902" t="str">
        <f t="shared" ref="AV34:AV56" si="16">IF(ISNONTEXT(K34)=TRUE,"","X")</f>
        <v/>
      </c>
      <c r="AW34" s="1895" t="str">
        <f t="shared" ref="AW34:AW56" si="17">IF(K34&gt;=0=TRUE,"","X")</f>
        <v/>
      </c>
      <c r="AX34" s="1900" t="str">
        <f t="shared" ref="AX34:AX56" si="18">IF(AND(D34&lt;&gt;"",ISBLANK(K34))=TRUE,"X","")</f>
        <v/>
      </c>
      <c r="AY34" s="1902" t="str">
        <f t="shared" ref="AY34:AY56" si="19">IF(ISNONTEXT(L34)=TRUE,"","X")</f>
        <v/>
      </c>
      <c r="AZ34" s="1895" t="str">
        <f t="shared" ref="AZ34:AZ56" si="20">IF(L34&gt;=0=TRUE,"","X")</f>
        <v/>
      </c>
      <c r="BA34" s="1900" t="str">
        <f t="shared" ref="BA34:BA56" si="21">IF(AND(D34&lt;&gt;"",ISBLANK(L34))=TRUE,"X","")</f>
        <v/>
      </c>
      <c r="BB34" s="2050"/>
      <c r="BC34" s="1902" t="str">
        <f t="shared" ref="BC34:BC56" si="22">IF(ISNONTEXT(N34)=TRUE,"","X")</f>
        <v/>
      </c>
      <c r="BD34" s="1895" t="str">
        <f t="shared" ref="BD34:BD56" si="23">IF(N34&gt;=0=TRUE,"","X")</f>
        <v/>
      </c>
      <c r="BE34" s="1900" t="str">
        <f t="shared" ref="BE34:BE56" si="24">IF(AND(D34&lt;&gt;"",ISBLANK(N34))=TRUE,"X","")</f>
        <v/>
      </c>
      <c r="BF34" s="1902" t="str">
        <f t="shared" ref="BF34:BF56" si="25">IF(ISNONTEXT(O34)=TRUE,"","X")</f>
        <v/>
      </c>
      <c r="BG34" s="1895" t="str">
        <f t="shared" ref="BG34:BG56" si="26">IF(O34&gt;=0=TRUE,"","X")</f>
        <v/>
      </c>
      <c r="BH34" s="1900" t="str">
        <f t="shared" ref="BH34:BH56" si="27">IF(AND(D34&lt;&gt;"",ISBLANK(O34))=TRUE,"X","")</f>
        <v/>
      </c>
      <c r="BI34" s="1902" t="str">
        <f t="shared" ref="BI34:BI56" si="28">IF(ISNONTEXT(P34)=TRUE,"","X")</f>
        <v/>
      </c>
      <c r="BJ34" s="1895" t="str">
        <f t="shared" ref="BJ34:BJ56" si="29">IF(P34&gt;=0=TRUE,"","X")</f>
        <v/>
      </c>
      <c r="BK34" s="1900" t="str">
        <f t="shared" ref="BK34:BK56" si="30">IF(AND(D34&lt;&gt;"",ISBLANK(P34))=TRUE,"X","")</f>
        <v/>
      </c>
      <c r="BL34" s="1902" t="str">
        <f t="shared" ref="BL34:BL56" si="31">IF(ISNONTEXT(Q34)=TRUE,"","X")</f>
        <v/>
      </c>
      <c r="BM34" s="1895" t="str">
        <f t="shared" ref="BM34:BM56" si="32">IF(Q34&gt;=0=TRUE,"","X")</f>
        <v/>
      </c>
      <c r="BN34" s="1900" t="str">
        <f t="shared" ref="BN34:BN56" si="33">IF(AND(D34&lt;&gt;"",ISBLANK(Q34))=TRUE,"X","")</f>
        <v/>
      </c>
      <c r="BO34" s="1902" t="str">
        <f t="shared" ref="BO34:BO56" si="34">IF(ISNONTEXT(R34)=TRUE,"","X")</f>
        <v/>
      </c>
      <c r="BP34" s="1895" t="str">
        <f t="shared" ref="BP34:BP56" si="35">IF(R34&gt;=0=TRUE,"","X")</f>
        <v/>
      </c>
      <c r="BQ34" s="1900" t="str">
        <f t="shared" ref="BQ34:BQ56" si="36">IF(AND(D34&lt;&gt;"",ISBLANK(R34))=TRUE,"X","")</f>
        <v/>
      </c>
      <c r="BR34" s="1902" t="str">
        <f t="shared" ref="BR34:BR56" si="37">IF(ISNONTEXT(S34)=TRUE,"","X")</f>
        <v/>
      </c>
      <c r="BS34" s="1895" t="str">
        <f t="shared" ref="BS34:BS56" si="38">IF(S34&gt;=0=TRUE,"","X")</f>
        <v/>
      </c>
      <c r="BT34" s="1900" t="str">
        <f t="shared" ref="BT34:BT56" si="39">IF(AND(D34&lt;&gt;"",ISBLANK(S34))=TRUE,"X","")</f>
        <v/>
      </c>
      <c r="BU34" s="1902" t="str">
        <f t="shared" ref="BU34:BU56" si="40">IF(ISNONTEXT(T34)=TRUE,"","X")</f>
        <v/>
      </c>
      <c r="BV34" s="1895" t="str">
        <f t="shared" ref="BV34:BV56" si="41">IF(T34&gt;=0=TRUE,"","X")</f>
        <v/>
      </c>
      <c r="BW34" s="1900" t="str">
        <f t="shared" ref="BW34:BW56" si="42">IF(AND(D34&lt;&gt;"",ISBLANK(T34))=TRUE,"X","")</f>
        <v/>
      </c>
      <c r="BX34" s="1902" t="str">
        <f t="shared" ref="BX34:BX56" si="43">IF(ISNONTEXT(U34)=TRUE,"","X")</f>
        <v/>
      </c>
      <c r="BY34" s="1895" t="str">
        <f t="shared" ref="BY34:BY56" si="44">IF(U34&gt;=0=TRUE,"","X")</f>
        <v/>
      </c>
      <c r="BZ34" s="1900" t="str">
        <f t="shared" ref="BZ34:BZ56" si="45">IF(AND(D34&lt;&gt;"",ISBLANK(U34))=TRUE,"X","")</f>
        <v/>
      </c>
      <c r="CA34" s="1902" t="str">
        <f t="shared" ref="CA34:CA56" si="46">IF(ISNONTEXT(V34)=TRUE,"","X")</f>
        <v/>
      </c>
      <c r="CB34" s="1895" t="str">
        <f t="shared" ref="CB34:CB56" si="47">IF(V34&gt;=0=TRUE,"","X")</f>
        <v/>
      </c>
      <c r="CC34" s="1900" t="str">
        <f t="shared" ref="CC34:CC56" si="48">IF(AND(D34&lt;&gt;"",ISBLANK(V34))=TRUE,"X","")</f>
        <v/>
      </c>
      <c r="CD34" s="1902" t="str">
        <f t="shared" ref="CD34:CD56" si="49">IF(ISNONTEXT(W34)=TRUE,"","X")</f>
        <v/>
      </c>
      <c r="CE34" s="1895" t="str">
        <f t="shared" ref="CE34:CE56" si="50">IF(W34&gt;=0=TRUE,"","X")</f>
        <v/>
      </c>
      <c r="CF34" s="1900" t="str">
        <f t="shared" ref="CF34:CF56" si="51">IF(AND(D34&lt;&gt;"",ISBLANK(W34))=TRUE,"X","")</f>
        <v/>
      </c>
      <c r="CG34" s="1902" t="str">
        <f t="shared" ref="CG34:CG56" si="52">IF(ISNONTEXT(X34)=TRUE,"","X")</f>
        <v/>
      </c>
      <c r="CH34" s="1895" t="str">
        <f t="shared" ref="CH34:CH56" si="53">IF(X34&gt;=0=TRUE,"","X")</f>
        <v/>
      </c>
      <c r="CI34" s="1900" t="str">
        <f t="shared" ref="CI34:CI56" si="54">IF(AND(D34&lt;&gt;"",ISBLANK(X34))=TRUE,"X","")</f>
        <v/>
      </c>
      <c r="CJ34" s="1899"/>
      <c r="CK34" s="1896"/>
      <c r="CL34" s="1898"/>
      <c r="CM34" s="1899"/>
      <c r="CN34" s="1900" t="str">
        <f t="shared" ref="CN34:CN56" si="55">IF(AND(D34&lt;&gt;"",ISBLANK(Z34))=TRUE,"X","")</f>
        <v/>
      </c>
      <c r="CO34" s="1902" t="str">
        <f t="shared" ref="CO34:CO56" si="56">IF(ISNONTEXT(AA34)=TRUE,"","X")</f>
        <v/>
      </c>
      <c r="CP34" s="1895" t="str">
        <f t="shared" ref="CP34:CP56" si="57">IF(AA34&gt;=0=TRUE,"","X")</f>
        <v/>
      </c>
      <c r="CQ34" s="1900" t="str">
        <f t="shared" ref="CQ34:CQ56" si="58">IF(AND(D34&lt;&gt;"",ISBLANK(AA34))=TRUE,"X","")</f>
        <v/>
      </c>
      <c r="CR34" s="1902" t="str">
        <f t="shared" ref="CR34:CR56" si="59">IF(ISNONTEXT(AB34)=TRUE,"","X")</f>
        <v/>
      </c>
      <c r="CS34" s="1895" t="str">
        <f t="shared" ref="CS34:CS56" si="60">IF(AB34&gt;=0=TRUE,"","X")</f>
        <v/>
      </c>
      <c r="CT34" s="1900" t="str">
        <f t="shared" ref="CT34:CT56" si="61">IF(AND(D34&lt;&gt;"",ISBLANK(AB34))=TRUE,"X","")</f>
        <v/>
      </c>
      <c r="CU34" s="1902" t="str">
        <f t="shared" ref="CU34:CU56" si="62">IF(ISNONTEXT(AC34)=TRUE,"","X")</f>
        <v/>
      </c>
      <c r="CV34" s="1895" t="str">
        <f t="shared" ref="CV34:CV56" si="63">IF(AC34&gt;=0=TRUE,"","X")</f>
        <v/>
      </c>
      <c r="CW34" s="1900" t="str">
        <f t="shared" ref="CW34:CW56" si="64">IF(AND(D34&lt;&gt;"",ISBLANK(AC34))=TRUE,"X","")</f>
        <v/>
      </c>
      <c r="CX34" s="1902" t="str">
        <f t="shared" ref="CX34:CX56" si="65">IF(ISNONTEXT(AD34)=TRUE,"","X")</f>
        <v/>
      </c>
      <c r="CY34" s="1895" t="str">
        <f t="shared" ref="CY34:CY56" si="66">IF(AD34&gt;=0=TRUE,"","X")</f>
        <v/>
      </c>
      <c r="CZ34" s="1900" t="str">
        <f t="shared" ref="CZ34:CZ56" si="67">IF(AND(D34&lt;&gt;"",ISBLANK(AD34))=TRUE,"X","")</f>
        <v/>
      </c>
      <c r="DA34" s="1902" t="str">
        <f t="shared" ref="DA34:DA56" si="68">IF(ISNONTEXT(AE34)=TRUE,"","X")</f>
        <v/>
      </c>
      <c r="DB34" s="1895" t="str">
        <f t="shared" ref="DB34:DB56" si="69">IF(AE34&gt;=0=TRUE,"","X")</f>
        <v/>
      </c>
      <c r="DC34" s="1900" t="str">
        <f t="shared" ref="DC34:DC56" si="70">IF(AND(D34&lt;&gt;"",ISBLANK(AE34))=TRUE,"X","")</f>
        <v/>
      </c>
    </row>
    <row r="35" spans="2:107" outlineLevel="1">
      <c r="B35" s="1889"/>
      <c r="D35" s="1810"/>
      <c r="E35" s="1186"/>
      <c r="F35" s="1186"/>
      <c r="G35" s="1186"/>
      <c r="H35" s="1186"/>
      <c r="I35" s="1187"/>
      <c r="J35" s="1188"/>
      <c r="K35" s="1188"/>
      <c r="L35" s="1188"/>
      <c r="M35" s="1188"/>
      <c r="N35" s="1676"/>
      <c r="O35" s="1676"/>
      <c r="P35" s="1188"/>
      <c r="Q35" s="1188"/>
      <c r="R35" s="1188"/>
      <c r="S35" s="1188"/>
      <c r="T35" s="1188"/>
      <c r="U35" s="1188"/>
      <c r="V35" s="1188"/>
      <c r="W35" s="1188"/>
      <c r="X35" s="1190"/>
      <c r="Y35" s="1811">
        <f t="shared" si="3"/>
        <v>0</v>
      </c>
      <c r="Z35" s="1813"/>
      <c r="AA35" s="1188"/>
      <c r="AB35" s="1188"/>
      <c r="AC35" s="1188"/>
      <c r="AD35" s="1812"/>
      <c r="AE35" s="1812"/>
      <c r="AF35" s="1169"/>
      <c r="AG35" s="2443"/>
      <c r="AH35" s="2444"/>
      <c r="AI35" s="2445"/>
      <c r="AJ35" s="1901" t="str">
        <f t="shared" si="4"/>
        <v/>
      </c>
      <c r="AK35" s="1901" t="str">
        <f t="shared" si="5"/>
        <v/>
      </c>
      <c r="AL35" s="1901" t="str">
        <f t="shared" si="6"/>
        <v/>
      </c>
      <c r="AM35" s="1902" t="str">
        <f t="shared" si="7"/>
        <v/>
      </c>
      <c r="AN35" s="1895" t="str">
        <f t="shared" si="8"/>
        <v/>
      </c>
      <c r="AO35" s="1900" t="str">
        <f t="shared" si="9"/>
        <v/>
      </c>
      <c r="AP35" s="1902" t="str">
        <f t="shared" si="10"/>
        <v/>
      </c>
      <c r="AQ35" s="1895" t="str">
        <f t="shared" si="11"/>
        <v/>
      </c>
      <c r="AR35" s="1900" t="str">
        <f t="shared" si="12"/>
        <v/>
      </c>
      <c r="AS35" s="1902" t="str">
        <f t="shared" si="13"/>
        <v/>
      </c>
      <c r="AT35" s="1895" t="str">
        <f t="shared" si="14"/>
        <v/>
      </c>
      <c r="AU35" s="1900" t="str">
        <f t="shared" si="15"/>
        <v/>
      </c>
      <c r="AV35" s="1902" t="str">
        <f t="shared" si="16"/>
        <v/>
      </c>
      <c r="AW35" s="1895" t="str">
        <f t="shared" si="17"/>
        <v/>
      </c>
      <c r="AX35" s="1900" t="str">
        <f t="shared" si="18"/>
        <v/>
      </c>
      <c r="AY35" s="1902" t="str">
        <f t="shared" si="19"/>
        <v/>
      </c>
      <c r="AZ35" s="1895" t="str">
        <f t="shared" si="20"/>
        <v/>
      </c>
      <c r="BA35" s="1900" t="str">
        <f t="shared" si="21"/>
        <v/>
      </c>
      <c r="BB35" s="2050"/>
      <c r="BC35" s="1902" t="str">
        <f t="shared" si="22"/>
        <v/>
      </c>
      <c r="BD35" s="1895" t="str">
        <f t="shared" si="23"/>
        <v/>
      </c>
      <c r="BE35" s="1900" t="str">
        <f t="shared" si="24"/>
        <v/>
      </c>
      <c r="BF35" s="1902" t="str">
        <f t="shared" si="25"/>
        <v/>
      </c>
      <c r="BG35" s="1895" t="str">
        <f t="shared" si="26"/>
        <v/>
      </c>
      <c r="BH35" s="1900" t="str">
        <f t="shared" si="27"/>
        <v/>
      </c>
      <c r="BI35" s="1902" t="str">
        <f t="shared" si="28"/>
        <v/>
      </c>
      <c r="BJ35" s="1895" t="str">
        <f t="shared" si="29"/>
        <v/>
      </c>
      <c r="BK35" s="1900" t="str">
        <f t="shared" si="30"/>
        <v/>
      </c>
      <c r="BL35" s="1902" t="str">
        <f t="shared" si="31"/>
        <v/>
      </c>
      <c r="BM35" s="1895" t="str">
        <f t="shared" si="32"/>
        <v/>
      </c>
      <c r="BN35" s="1900" t="str">
        <f t="shared" si="33"/>
        <v/>
      </c>
      <c r="BO35" s="1902" t="str">
        <f t="shared" si="34"/>
        <v/>
      </c>
      <c r="BP35" s="1895" t="str">
        <f t="shared" si="35"/>
        <v/>
      </c>
      <c r="BQ35" s="1900" t="str">
        <f t="shared" si="36"/>
        <v/>
      </c>
      <c r="BR35" s="1902" t="str">
        <f t="shared" si="37"/>
        <v/>
      </c>
      <c r="BS35" s="1895" t="str">
        <f t="shared" si="38"/>
        <v/>
      </c>
      <c r="BT35" s="1900" t="str">
        <f t="shared" si="39"/>
        <v/>
      </c>
      <c r="BU35" s="1902" t="str">
        <f t="shared" si="40"/>
        <v/>
      </c>
      <c r="BV35" s="1895" t="str">
        <f t="shared" si="41"/>
        <v/>
      </c>
      <c r="BW35" s="1900" t="str">
        <f t="shared" si="42"/>
        <v/>
      </c>
      <c r="BX35" s="1902" t="str">
        <f t="shared" si="43"/>
        <v/>
      </c>
      <c r="BY35" s="1895" t="str">
        <f t="shared" si="44"/>
        <v/>
      </c>
      <c r="BZ35" s="1900" t="str">
        <f t="shared" si="45"/>
        <v/>
      </c>
      <c r="CA35" s="1902" t="str">
        <f t="shared" si="46"/>
        <v/>
      </c>
      <c r="CB35" s="1895" t="str">
        <f t="shared" si="47"/>
        <v/>
      </c>
      <c r="CC35" s="1900" t="str">
        <f t="shared" si="48"/>
        <v/>
      </c>
      <c r="CD35" s="1902" t="str">
        <f t="shared" si="49"/>
        <v/>
      </c>
      <c r="CE35" s="1895" t="str">
        <f t="shared" si="50"/>
        <v/>
      </c>
      <c r="CF35" s="1900" t="str">
        <f t="shared" si="51"/>
        <v/>
      </c>
      <c r="CG35" s="1902" t="str">
        <f t="shared" si="52"/>
        <v/>
      </c>
      <c r="CH35" s="1895" t="str">
        <f t="shared" si="53"/>
        <v/>
      </c>
      <c r="CI35" s="1900" t="str">
        <f t="shared" si="54"/>
        <v/>
      </c>
      <c r="CJ35" s="1899"/>
      <c r="CK35" s="1896"/>
      <c r="CL35" s="1898"/>
      <c r="CM35" s="1899"/>
      <c r="CN35" s="1900" t="str">
        <f t="shared" si="55"/>
        <v/>
      </c>
      <c r="CO35" s="1902" t="str">
        <f t="shared" si="56"/>
        <v/>
      </c>
      <c r="CP35" s="1895" t="str">
        <f t="shared" si="57"/>
        <v/>
      </c>
      <c r="CQ35" s="1900" t="str">
        <f t="shared" si="58"/>
        <v/>
      </c>
      <c r="CR35" s="1902" t="str">
        <f t="shared" si="59"/>
        <v/>
      </c>
      <c r="CS35" s="1895" t="str">
        <f t="shared" si="60"/>
        <v/>
      </c>
      <c r="CT35" s="1900" t="str">
        <f t="shared" si="61"/>
        <v/>
      </c>
      <c r="CU35" s="1902" t="str">
        <f t="shared" si="62"/>
        <v/>
      </c>
      <c r="CV35" s="1895" t="str">
        <f t="shared" si="63"/>
        <v/>
      </c>
      <c r="CW35" s="1900" t="str">
        <f t="shared" si="64"/>
        <v/>
      </c>
      <c r="CX35" s="1902" t="str">
        <f t="shared" si="65"/>
        <v/>
      </c>
      <c r="CY35" s="1895" t="str">
        <f t="shared" si="66"/>
        <v/>
      </c>
      <c r="CZ35" s="1900" t="str">
        <f t="shared" si="67"/>
        <v/>
      </c>
      <c r="DA35" s="1902" t="str">
        <f t="shared" si="68"/>
        <v/>
      </c>
      <c r="DB35" s="1895" t="str">
        <f t="shared" si="69"/>
        <v/>
      </c>
      <c r="DC35" s="1900" t="str">
        <f t="shared" si="70"/>
        <v/>
      </c>
    </row>
    <row r="36" spans="2:107" outlineLevel="1">
      <c r="D36" s="1810"/>
      <c r="E36" s="1186"/>
      <c r="F36" s="1186"/>
      <c r="G36" s="1186"/>
      <c r="H36" s="1186"/>
      <c r="I36" s="1187"/>
      <c r="J36" s="1188"/>
      <c r="K36" s="1188"/>
      <c r="L36" s="1188"/>
      <c r="M36" s="1188"/>
      <c r="N36" s="1676"/>
      <c r="O36" s="1676"/>
      <c r="P36" s="1188"/>
      <c r="Q36" s="1188"/>
      <c r="R36" s="1188"/>
      <c r="S36" s="1188"/>
      <c r="T36" s="1188"/>
      <c r="U36" s="1188"/>
      <c r="V36" s="1188"/>
      <c r="W36" s="1188"/>
      <c r="X36" s="1190"/>
      <c r="Y36" s="1811">
        <f t="shared" si="3"/>
        <v>0</v>
      </c>
      <c r="Z36" s="1813"/>
      <c r="AA36" s="1188"/>
      <c r="AB36" s="1188"/>
      <c r="AC36" s="1188"/>
      <c r="AD36" s="1812"/>
      <c r="AE36" s="1812"/>
      <c r="AF36" s="1169"/>
      <c r="AG36" s="2443"/>
      <c r="AH36" s="2444"/>
      <c r="AI36" s="2445"/>
      <c r="AJ36" s="1901" t="str">
        <f t="shared" si="4"/>
        <v/>
      </c>
      <c r="AK36" s="1901" t="str">
        <f t="shared" si="5"/>
        <v/>
      </c>
      <c r="AL36" s="1901" t="str">
        <f t="shared" si="6"/>
        <v/>
      </c>
      <c r="AM36" s="1902" t="str">
        <f t="shared" si="7"/>
        <v/>
      </c>
      <c r="AN36" s="1895" t="str">
        <f t="shared" si="8"/>
        <v/>
      </c>
      <c r="AO36" s="1900" t="str">
        <f t="shared" si="9"/>
        <v/>
      </c>
      <c r="AP36" s="1902" t="str">
        <f t="shared" si="10"/>
        <v/>
      </c>
      <c r="AQ36" s="1895" t="str">
        <f t="shared" si="11"/>
        <v/>
      </c>
      <c r="AR36" s="1900" t="str">
        <f t="shared" si="12"/>
        <v/>
      </c>
      <c r="AS36" s="1902" t="str">
        <f t="shared" si="13"/>
        <v/>
      </c>
      <c r="AT36" s="1895" t="str">
        <f t="shared" si="14"/>
        <v/>
      </c>
      <c r="AU36" s="1900" t="str">
        <f t="shared" si="15"/>
        <v/>
      </c>
      <c r="AV36" s="1902" t="str">
        <f t="shared" si="16"/>
        <v/>
      </c>
      <c r="AW36" s="1895" t="str">
        <f t="shared" si="17"/>
        <v/>
      </c>
      <c r="AX36" s="1900" t="str">
        <f t="shared" si="18"/>
        <v/>
      </c>
      <c r="AY36" s="1902" t="str">
        <f t="shared" si="19"/>
        <v/>
      </c>
      <c r="AZ36" s="1895" t="str">
        <f t="shared" si="20"/>
        <v/>
      </c>
      <c r="BA36" s="1900" t="str">
        <f t="shared" si="21"/>
        <v/>
      </c>
      <c r="BB36" s="2050"/>
      <c r="BC36" s="1902" t="str">
        <f t="shared" si="22"/>
        <v/>
      </c>
      <c r="BD36" s="1895" t="str">
        <f t="shared" si="23"/>
        <v/>
      </c>
      <c r="BE36" s="1900" t="str">
        <f t="shared" si="24"/>
        <v/>
      </c>
      <c r="BF36" s="1902" t="str">
        <f t="shared" si="25"/>
        <v/>
      </c>
      <c r="BG36" s="1895" t="str">
        <f t="shared" si="26"/>
        <v/>
      </c>
      <c r="BH36" s="1900" t="str">
        <f t="shared" si="27"/>
        <v/>
      </c>
      <c r="BI36" s="1902" t="str">
        <f t="shared" si="28"/>
        <v/>
      </c>
      <c r="BJ36" s="1895" t="str">
        <f t="shared" si="29"/>
        <v/>
      </c>
      <c r="BK36" s="1900" t="str">
        <f t="shared" si="30"/>
        <v/>
      </c>
      <c r="BL36" s="1902" t="str">
        <f t="shared" si="31"/>
        <v/>
      </c>
      <c r="BM36" s="1895" t="str">
        <f t="shared" si="32"/>
        <v/>
      </c>
      <c r="BN36" s="1900" t="str">
        <f t="shared" si="33"/>
        <v/>
      </c>
      <c r="BO36" s="1902" t="str">
        <f t="shared" si="34"/>
        <v/>
      </c>
      <c r="BP36" s="1895" t="str">
        <f t="shared" si="35"/>
        <v/>
      </c>
      <c r="BQ36" s="1900" t="str">
        <f t="shared" si="36"/>
        <v/>
      </c>
      <c r="BR36" s="1902" t="str">
        <f t="shared" si="37"/>
        <v/>
      </c>
      <c r="BS36" s="1895" t="str">
        <f t="shared" si="38"/>
        <v/>
      </c>
      <c r="BT36" s="1900" t="str">
        <f t="shared" si="39"/>
        <v/>
      </c>
      <c r="BU36" s="1902" t="str">
        <f t="shared" si="40"/>
        <v/>
      </c>
      <c r="BV36" s="1895" t="str">
        <f t="shared" si="41"/>
        <v/>
      </c>
      <c r="BW36" s="1900" t="str">
        <f t="shared" si="42"/>
        <v/>
      </c>
      <c r="BX36" s="1902" t="str">
        <f t="shared" si="43"/>
        <v/>
      </c>
      <c r="BY36" s="1895" t="str">
        <f t="shared" si="44"/>
        <v/>
      </c>
      <c r="BZ36" s="1900" t="str">
        <f t="shared" si="45"/>
        <v/>
      </c>
      <c r="CA36" s="1902" t="str">
        <f t="shared" si="46"/>
        <v/>
      </c>
      <c r="CB36" s="1895" t="str">
        <f t="shared" si="47"/>
        <v/>
      </c>
      <c r="CC36" s="1900" t="str">
        <f t="shared" si="48"/>
        <v/>
      </c>
      <c r="CD36" s="1902" t="str">
        <f t="shared" si="49"/>
        <v/>
      </c>
      <c r="CE36" s="1895" t="str">
        <f t="shared" si="50"/>
        <v/>
      </c>
      <c r="CF36" s="1900" t="str">
        <f t="shared" si="51"/>
        <v/>
      </c>
      <c r="CG36" s="1902" t="str">
        <f t="shared" si="52"/>
        <v/>
      </c>
      <c r="CH36" s="1895" t="str">
        <f t="shared" si="53"/>
        <v/>
      </c>
      <c r="CI36" s="1900" t="str">
        <f t="shared" si="54"/>
        <v/>
      </c>
      <c r="CJ36" s="1899"/>
      <c r="CK36" s="1896"/>
      <c r="CL36" s="1898"/>
      <c r="CM36" s="1899"/>
      <c r="CN36" s="1900" t="str">
        <f t="shared" si="55"/>
        <v/>
      </c>
      <c r="CO36" s="1902" t="str">
        <f t="shared" si="56"/>
        <v/>
      </c>
      <c r="CP36" s="1895" t="str">
        <f t="shared" si="57"/>
        <v/>
      </c>
      <c r="CQ36" s="1900" t="str">
        <f t="shared" si="58"/>
        <v/>
      </c>
      <c r="CR36" s="1902" t="str">
        <f t="shared" si="59"/>
        <v/>
      </c>
      <c r="CS36" s="1895" t="str">
        <f t="shared" si="60"/>
        <v/>
      </c>
      <c r="CT36" s="1900" t="str">
        <f t="shared" si="61"/>
        <v/>
      </c>
      <c r="CU36" s="1902" t="str">
        <f t="shared" si="62"/>
        <v/>
      </c>
      <c r="CV36" s="1895" t="str">
        <f t="shared" si="63"/>
        <v/>
      </c>
      <c r="CW36" s="1900" t="str">
        <f t="shared" si="64"/>
        <v/>
      </c>
      <c r="CX36" s="1902" t="str">
        <f t="shared" si="65"/>
        <v/>
      </c>
      <c r="CY36" s="1895" t="str">
        <f t="shared" si="66"/>
        <v/>
      </c>
      <c r="CZ36" s="1900" t="str">
        <f t="shared" si="67"/>
        <v/>
      </c>
      <c r="DA36" s="1902" t="str">
        <f t="shared" si="68"/>
        <v/>
      </c>
      <c r="DB36" s="1895" t="str">
        <f t="shared" si="69"/>
        <v/>
      </c>
      <c r="DC36" s="1900" t="str">
        <f t="shared" si="70"/>
        <v/>
      </c>
    </row>
    <row r="37" spans="2:107" outlineLevel="1">
      <c r="D37" s="1810"/>
      <c r="E37" s="1186"/>
      <c r="F37" s="1186"/>
      <c r="G37" s="1186"/>
      <c r="H37" s="1186"/>
      <c r="I37" s="1187"/>
      <c r="J37" s="1188"/>
      <c r="K37" s="1188"/>
      <c r="L37" s="1188"/>
      <c r="M37" s="1188"/>
      <c r="N37" s="1676"/>
      <c r="O37" s="1676"/>
      <c r="P37" s="1188"/>
      <c r="Q37" s="1188"/>
      <c r="R37" s="1188"/>
      <c r="S37" s="1188"/>
      <c r="T37" s="1188"/>
      <c r="U37" s="1188"/>
      <c r="V37" s="1188"/>
      <c r="W37" s="1188"/>
      <c r="X37" s="1190"/>
      <c r="Y37" s="1811">
        <f t="shared" si="3"/>
        <v>0</v>
      </c>
      <c r="Z37" s="1813"/>
      <c r="AA37" s="1188"/>
      <c r="AB37" s="1188"/>
      <c r="AC37" s="1188"/>
      <c r="AD37" s="1812"/>
      <c r="AE37" s="1812"/>
      <c r="AF37" s="1169"/>
      <c r="AG37" s="2443"/>
      <c r="AH37" s="2444"/>
      <c r="AI37" s="2445"/>
      <c r="AJ37" s="1901" t="str">
        <f t="shared" si="4"/>
        <v/>
      </c>
      <c r="AK37" s="1901" t="str">
        <f t="shared" si="5"/>
        <v/>
      </c>
      <c r="AL37" s="1901" t="str">
        <f t="shared" si="6"/>
        <v/>
      </c>
      <c r="AM37" s="1902" t="str">
        <f t="shared" si="7"/>
        <v/>
      </c>
      <c r="AN37" s="1895" t="str">
        <f t="shared" si="8"/>
        <v/>
      </c>
      <c r="AO37" s="1900" t="str">
        <f t="shared" si="9"/>
        <v/>
      </c>
      <c r="AP37" s="1902" t="str">
        <f t="shared" si="10"/>
        <v/>
      </c>
      <c r="AQ37" s="1895" t="str">
        <f t="shared" si="11"/>
        <v/>
      </c>
      <c r="AR37" s="1900" t="str">
        <f t="shared" si="12"/>
        <v/>
      </c>
      <c r="AS37" s="1902" t="str">
        <f t="shared" si="13"/>
        <v/>
      </c>
      <c r="AT37" s="1895" t="str">
        <f t="shared" si="14"/>
        <v/>
      </c>
      <c r="AU37" s="1900" t="str">
        <f t="shared" si="15"/>
        <v/>
      </c>
      <c r="AV37" s="1902" t="str">
        <f t="shared" si="16"/>
        <v/>
      </c>
      <c r="AW37" s="1895" t="str">
        <f t="shared" si="17"/>
        <v/>
      </c>
      <c r="AX37" s="1900" t="str">
        <f t="shared" si="18"/>
        <v/>
      </c>
      <c r="AY37" s="1902" t="str">
        <f t="shared" si="19"/>
        <v/>
      </c>
      <c r="AZ37" s="1895" t="str">
        <f t="shared" si="20"/>
        <v/>
      </c>
      <c r="BA37" s="1900" t="str">
        <f t="shared" si="21"/>
        <v/>
      </c>
      <c r="BB37" s="2050"/>
      <c r="BC37" s="1902" t="str">
        <f t="shared" si="22"/>
        <v/>
      </c>
      <c r="BD37" s="1895" t="str">
        <f t="shared" si="23"/>
        <v/>
      </c>
      <c r="BE37" s="1900" t="str">
        <f t="shared" si="24"/>
        <v/>
      </c>
      <c r="BF37" s="1902" t="str">
        <f t="shared" si="25"/>
        <v/>
      </c>
      <c r="BG37" s="1895" t="str">
        <f t="shared" si="26"/>
        <v/>
      </c>
      <c r="BH37" s="1900" t="str">
        <f t="shared" si="27"/>
        <v/>
      </c>
      <c r="BI37" s="1902" t="str">
        <f t="shared" si="28"/>
        <v/>
      </c>
      <c r="BJ37" s="1895" t="str">
        <f t="shared" si="29"/>
        <v/>
      </c>
      <c r="BK37" s="1900" t="str">
        <f t="shared" si="30"/>
        <v/>
      </c>
      <c r="BL37" s="1902" t="str">
        <f t="shared" si="31"/>
        <v/>
      </c>
      <c r="BM37" s="1895" t="str">
        <f t="shared" si="32"/>
        <v/>
      </c>
      <c r="BN37" s="1900" t="str">
        <f t="shared" si="33"/>
        <v/>
      </c>
      <c r="BO37" s="1902" t="str">
        <f t="shared" si="34"/>
        <v/>
      </c>
      <c r="BP37" s="1895" t="str">
        <f t="shared" si="35"/>
        <v/>
      </c>
      <c r="BQ37" s="1900" t="str">
        <f t="shared" si="36"/>
        <v/>
      </c>
      <c r="BR37" s="1902" t="str">
        <f t="shared" si="37"/>
        <v/>
      </c>
      <c r="BS37" s="1895" t="str">
        <f t="shared" si="38"/>
        <v/>
      </c>
      <c r="BT37" s="1900" t="str">
        <f t="shared" si="39"/>
        <v/>
      </c>
      <c r="BU37" s="1902" t="str">
        <f t="shared" si="40"/>
        <v/>
      </c>
      <c r="BV37" s="1895" t="str">
        <f t="shared" si="41"/>
        <v/>
      </c>
      <c r="BW37" s="1900" t="str">
        <f t="shared" si="42"/>
        <v/>
      </c>
      <c r="BX37" s="1902" t="str">
        <f t="shared" si="43"/>
        <v/>
      </c>
      <c r="BY37" s="1895" t="str">
        <f t="shared" si="44"/>
        <v/>
      </c>
      <c r="BZ37" s="1900" t="str">
        <f t="shared" si="45"/>
        <v/>
      </c>
      <c r="CA37" s="1902" t="str">
        <f t="shared" si="46"/>
        <v/>
      </c>
      <c r="CB37" s="1895" t="str">
        <f t="shared" si="47"/>
        <v/>
      </c>
      <c r="CC37" s="1900" t="str">
        <f t="shared" si="48"/>
        <v/>
      </c>
      <c r="CD37" s="1902" t="str">
        <f t="shared" si="49"/>
        <v/>
      </c>
      <c r="CE37" s="1895" t="str">
        <f t="shared" si="50"/>
        <v/>
      </c>
      <c r="CF37" s="1900" t="str">
        <f t="shared" si="51"/>
        <v/>
      </c>
      <c r="CG37" s="1902" t="str">
        <f t="shared" si="52"/>
        <v/>
      </c>
      <c r="CH37" s="1895" t="str">
        <f t="shared" si="53"/>
        <v/>
      </c>
      <c r="CI37" s="1900" t="str">
        <f t="shared" si="54"/>
        <v/>
      </c>
      <c r="CJ37" s="1899"/>
      <c r="CK37" s="1896"/>
      <c r="CL37" s="1898"/>
      <c r="CM37" s="1899"/>
      <c r="CN37" s="1900" t="str">
        <f t="shared" si="55"/>
        <v/>
      </c>
      <c r="CO37" s="1902" t="str">
        <f t="shared" si="56"/>
        <v/>
      </c>
      <c r="CP37" s="1895" t="str">
        <f t="shared" si="57"/>
        <v/>
      </c>
      <c r="CQ37" s="1900" t="str">
        <f t="shared" si="58"/>
        <v/>
      </c>
      <c r="CR37" s="1902" t="str">
        <f t="shared" si="59"/>
        <v/>
      </c>
      <c r="CS37" s="1895" t="str">
        <f t="shared" si="60"/>
        <v/>
      </c>
      <c r="CT37" s="1900" t="str">
        <f t="shared" si="61"/>
        <v/>
      </c>
      <c r="CU37" s="1902" t="str">
        <f t="shared" si="62"/>
        <v/>
      </c>
      <c r="CV37" s="1895" t="str">
        <f t="shared" si="63"/>
        <v/>
      </c>
      <c r="CW37" s="1900" t="str">
        <f t="shared" si="64"/>
        <v/>
      </c>
      <c r="CX37" s="1902" t="str">
        <f t="shared" si="65"/>
        <v/>
      </c>
      <c r="CY37" s="1895" t="str">
        <f t="shared" si="66"/>
        <v/>
      </c>
      <c r="CZ37" s="1900" t="str">
        <f t="shared" si="67"/>
        <v/>
      </c>
      <c r="DA37" s="1902" t="str">
        <f t="shared" si="68"/>
        <v/>
      </c>
      <c r="DB37" s="1895" t="str">
        <f t="shared" si="69"/>
        <v/>
      </c>
      <c r="DC37" s="1900" t="str">
        <f t="shared" si="70"/>
        <v/>
      </c>
    </row>
    <row r="38" spans="2:107" outlineLevel="1">
      <c r="D38" s="1810"/>
      <c r="E38" s="1186"/>
      <c r="F38" s="1186"/>
      <c r="G38" s="1186"/>
      <c r="H38" s="1186"/>
      <c r="I38" s="1187"/>
      <c r="J38" s="1188"/>
      <c r="K38" s="1188"/>
      <c r="L38" s="1188"/>
      <c r="M38" s="1188"/>
      <c r="N38" s="1676"/>
      <c r="O38" s="1676"/>
      <c r="P38" s="1188"/>
      <c r="Q38" s="1188"/>
      <c r="R38" s="1188"/>
      <c r="S38" s="1188"/>
      <c r="T38" s="1188"/>
      <c r="U38" s="1188"/>
      <c r="V38" s="1188"/>
      <c r="W38" s="1188"/>
      <c r="X38" s="1190"/>
      <c r="Y38" s="1811">
        <f t="shared" si="3"/>
        <v>0</v>
      </c>
      <c r="Z38" s="1813"/>
      <c r="AA38" s="1188"/>
      <c r="AB38" s="1188"/>
      <c r="AC38" s="1188"/>
      <c r="AD38" s="1812"/>
      <c r="AE38" s="1812"/>
      <c r="AF38" s="1169"/>
      <c r="AG38" s="2443"/>
      <c r="AH38" s="2444"/>
      <c r="AI38" s="2445"/>
      <c r="AJ38" s="1901" t="str">
        <f t="shared" si="4"/>
        <v/>
      </c>
      <c r="AK38" s="1901" t="str">
        <f t="shared" si="5"/>
        <v/>
      </c>
      <c r="AL38" s="1901" t="str">
        <f t="shared" si="6"/>
        <v/>
      </c>
      <c r="AM38" s="1902" t="str">
        <f t="shared" si="7"/>
        <v/>
      </c>
      <c r="AN38" s="1895" t="str">
        <f t="shared" si="8"/>
        <v/>
      </c>
      <c r="AO38" s="1900" t="str">
        <f t="shared" si="9"/>
        <v/>
      </c>
      <c r="AP38" s="1902" t="str">
        <f t="shared" si="10"/>
        <v/>
      </c>
      <c r="AQ38" s="1895" t="str">
        <f t="shared" si="11"/>
        <v/>
      </c>
      <c r="AR38" s="1900" t="str">
        <f t="shared" si="12"/>
        <v/>
      </c>
      <c r="AS38" s="1902" t="str">
        <f t="shared" si="13"/>
        <v/>
      </c>
      <c r="AT38" s="1895" t="str">
        <f t="shared" si="14"/>
        <v/>
      </c>
      <c r="AU38" s="1900" t="str">
        <f t="shared" si="15"/>
        <v/>
      </c>
      <c r="AV38" s="1902" t="str">
        <f t="shared" si="16"/>
        <v/>
      </c>
      <c r="AW38" s="1895" t="str">
        <f t="shared" si="17"/>
        <v/>
      </c>
      <c r="AX38" s="1900" t="str">
        <f t="shared" si="18"/>
        <v/>
      </c>
      <c r="AY38" s="1902" t="str">
        <f t="shared" si="19"/>
        <v/>
      </c>
      <c r="AZ38" s="1895" t="str">
        <f t="shared" si="20"/>
        <v/>
      </c>
      <c r="BA38" s="1900" t="str">
        <f t="shared" si="21"/>
        <v/>
      </c>
      <c r="BB38" s="2050"/>
      <c r="BC38" s="1902" t="str">
        <f t="shared" si="22"/>
        <v/>
      </c>
      <c r="BD38" s="1895" t="str">
        <f t="shared" si="23"/>
        <v/>
      </c>
      <c r="BE38" s="1900" t="str">
        <f t="shared" si="24"/>
        <v/>
      </c>
      <c r="BF38" s="1902" t="str">
        <f t="shared" si="25"/>
        <v/>
      </c>
      <c r="BG38" s="1895" t="str">
        <f t="shared" si="26"/>
        <v/>
      </c>
      <c r="BH38" s="1900" t="str">
        <f t="shared" si="27"/>
        <v/>
      </c>
      <c r="BI38" s="1902" t="str">
        <f t="shared" si="28"/>
        <v/>
      </c>
      <c r="BJ38" s="1895" t="str">
        <f t="shared" si="29"/>
        <v/>
      </c>
      <c r="BK38" s="1900" t="str">
        <f t="shared" si="30"/>
        <v/>
      </c>
      <c r="BL38" s="1902" t="str">
        <f t="shared" si="31"/>
        <v/>
      </c>
      <c r="BM38" s="1895" t="str">
        <f t="shared" si="32"/>
        <v/>
      </c>
      <c r="BN38" s="1900" t="str">
        <f t="shared" si="33"/>
        <v/>
      </c>
      <c r="BO38" s="1902" t="str">
        <f t="shared" si="34"/>
        <v/>
      </c>
      <c r="BP38" s="1895" t="str">
        <f t="shared" si="35"/>
        <v/>
      </c>
      <c r="BQ38" s="1900" t="str">
        <f t="shared" si="36"/>
        <v/>
      </c>
      <c r="BR38" s="1902" t="str">
        <f t="shared" si="37"/>
        <v/>
      </c>
      <c r="BS38" s="1895" t="str">
        <f t="shared" si="38"/>
        <v/>
      </c>
      <c r="BT38" s="1900" t="str">
        <f t="shared" si="39"/>
        <v/>
      </c>
      <c r="BU38" s="1902" t="str">
        <f t="shared" si="40"/>
        <v/>
      </c>
      <c r="BV38" s="1895" t="str">
        <f t="shared" si="41"/>
        <v/>
      </c>
      <c r="BW38" s="1900" t="str">
        <f t="shared" si="42"/>
        <v/>
      </c>
      <c r="BX38" s="1902" t="str">
        <f t="shared" si="43"/>
        <v/>
      </c>
      <c r="BY38" s="1895" t="str">
        <f t="shared" si="44"/>
        <v/>
      </c>
      <c r="BZ38" s="1900" t="str">
        <f t="shared" si="45"/>
        <v/>
      </c>
      <c r="CA38" s="1902" t="str">
        <f t="shared" si="46"/>
        <v/>
      </c>
      <c r="CB38" s="1895" t="str">
        <f t="shared" si="47"/>
        <v/>
      </c>
      <c r="CC38" s="1900" t="str">
        <f t="shared" si="48"/>
        <v/>
      </c>
      <c r="CD38" s="1902" t="str">
        <f t="shared" si="49"/>
        <v/>
      </c>
      <c r="CE38" s="1895" t="str">
        <f t="shared" si="50"/>
        <v/>
      </c>
      <c r="CF38" s="1900" t="str">
        <f t="shared" si="51"/>
        <v/>
      </c>
      <c r="CG38" s="1902" t="str">
        <f t="shared" si="52"/>
        <v/>
      </c>
      <c r="CH38" s="1895" t="str">
        <f t="shared" si="53"/>
        <v/>
      </c>
      <c r="CI38" s="1900" t="str">
        <f t="shared" si="54"/>
        <v/>
      </c>
      <c r="CJ38" s="1899"/>
      <c r="CK38" s="1896"/>
      <c r="CL38" s="1898"/>
      <c r="CM38" s="1899"/>
      <c r="CN38" s="1900" t="str">
        <f t="shared" si="55"/>
        <v/>
      </c>
      <c r="CO38" s="1902" t="str">
        <f t="shared" si="56"/>
        <v/>
      </c>
      <c r="CP38" s="1895" t="str">
        <f t="shared" si="57"/>
        <v/>
      </c>
      <c r="CQ38" s="1900" t="str">
        <f t="shared" si="58"/>
        <v/>
      </c>
      <c r="CR38" s="1902" t="str">
        <f t="shared" si="59"/>
        <v/>
      </c>
      <c r="CS38" s="1895" t="str">
        <f t="shared" si="60"/>
        <v/>
      </c>
      <c r="CT38" s="1900" t="str">
        <f t="shared" si="61"/>
        <v/>
      </c>
      <c r="CU38" s="1902" t="str">
        <f t="shared" si="62"/>
        <v/>
      </c>
      <c r="CV38" s="1895" t="str">
        <f t="shared" si="63"/>
        <v/>
      </c>
      <c r="CW38" s="1900" t="str">
        <f t="shared" si="64"/>
        <v/>
      </c>
      <c r="CX38" s="1902" t="str">
        <f t="shared" si="65"/>
        <v/>
      </c>
      <c r="CY38" s="1895" t="str">
        <f t="shared" si="66"/>
        <v/>
      </c>
      <c r="CZ38" s="1900" t="str">
        <f t="shared" si="67"/>
        <v/>
      </c>
      <c r="DA38" s="1902" t="str">
        <f t="shared" si="68"/>
        <v/>
      </c>
      <c r="DB38" s="1895" t="str">
        <f t="shared" si="69"/>
        <v/>
      </c>
      <c r="DC38" s="1900" t="str">
        <f t="shared" si="70"/>
        <v/>
      </c>
    </row>
    <row r="39" spans="2:107" outlineLevel="1">
      <c r="D39" s="1810"/>
      <c r="E39" s="1186"/>
      <c r="F39" s="1186"/>
      <c r="G39" s="1186"/>
      <c r="H39" s="1186"/>
      <c r="I39" s="1187"/>
      <c r="J39" s="1188"/>
      <c r="K39" s="1188"/>
      <c r="L39" s="1188"/>
      <c r="M39" s="1188"/>
      <c r="N39" s="1676"/>
      <c r="O39" s="1676"/>
      <c r="P39" s="1188"/>
      <c r="Q39" s="1188"/>
      <c r="R39" s="1188"/>
      <c r="S39" s="1188"/>
      <c r="T39" s="1188"/>
      <c r="U39" s="1188"/>
      <c r="V39" s="1188"/>
      <c r="W39" s="1188"/>
      <c r="X39" s="1190"/>
      <c r="Y39" s="1811">
        <f t="shared" si="3"/>
        <v>0</v>
      </c>
      <c r="Z39" s="1813"/>
      <c r="AA39" s="1188"/>
      <c r="AB39" s="1188"/>
      <c r="AC39" s="1188"/>
      <c r="AD39" s="1812"/>
      <c r="AE39" s="1812"/>
      <c r="AF39" s="1169"/>
      <c r="AG39" s="2443"/>
      <c r="AH39" s="2444"/>
      <c r="AI39" s="2445"/>
      <c r="AJ39" s="1901" t="str">
        <f t="shared" si="4"/>
        <v/>
      </c>
      <c r="AK39" s="1901" t="str">
        <f t="shared" si="5"/>
        <v/>
      </c>
      <c r="AL39" s="1901" t="str">
        <f t="shared" si="6"/>
        <v/>
      </c>
      <c r="AM39" s="1902" t="str">
        <f t="shared" si="7"/>
        <v/>
      </c>
      <c r="AN39" s="1895" t="str">
        <f t="shared" si="8"/>
        <v/>
      </c>
      <c r="AO39" s="1900" t="str">
        <f t="shared" si="9"/>
        <v/>
      </c>
      <c r="AP39" s="1902" t="str">
        <f t="shared" si="10"/>
        <v/>
      </c>
      <c r="AQ39" s="1895" t="str">
        <f t="shared" si="11"/>
        <v/>
      </c>
      <c r="AR39" s="1900" t="str">
        <f t="shared" si="12"/>
        <v/>
      </c>
      <c r="AS39" s="1902" t="str">
        <f t="shared" si="13"/>
        <v/>
      </c>
      <c r="AT39" s="1895" t="str">
        <f t="shared" si="14"/>
        <v/>
      </c>
      <c r="AU39" s="1900" t="str">
        <f t="shared" si="15"/>
        <v/>
      </c>
      <c r="AV39" s="1902" t="str">
        <f t="shared" si="16"/>
        <v/>
      </c>
      <c r="AW39" s="1895" t="str">
        <f t="shared" si="17"/>
        <v/>
      </c>
      <c r="AX39" s="1900" t="str">
        <f t="shared" si="18"/>
        <v/>
      </c>
      <c r="AY39" s="1902" t="str">
        <f t="shared" si="19"/>
        <v/>
      </c>
      <c r="AZ39" s="1895" t="str">
        <f t="shared" si="20"/>
        <v/>
      </c>
      <c r="BA39" s="1900" t="str">
        <f t="shared" si="21"/>
        <v/>
      </c>
      <c r="BB39" s="2050"/>
      <c r="BC39" s="1902" t="str">
        <f t="shared" si="22"/>
        <v/>
      </c>
      <c r="BD39" s="1895" t="str">
        <f t="shared" si="23"/>
        <v/>
      </c>
      <c r="BE39" s="1900" t="str">
        <f t="shared" si="24"/>
        <v/>
      </c>
      <c r="BF39" s="1902" t="str">
        <f t="shared" si="25"/>
        <v/>
      </c>
      <c r="BG39" s="1895" t="str">
        <f t="shared" si="26"/>
        <v/>
      </c>
      <c r="BH39" s="1900" t="str">
        <f t="shared" si="27"/>
        <v/>
      </c>
      <c r="BI39" s="1902" t="str">
        <f t="shared" si="28"/>
        <v/>
      </c>
      <c r="BJ39" s="1895" t="str">
        <f t="shared" si="29"/>
        <v/>
      </c>
      <c r="BK39" s="1900" t="str">
        <f t="shared" si="30"/>
        <v/>
      </c>
      <c r="BL39" s="1902" t="str">
        <f t="shared" si="31"/>
        <v/>
      </c>
      <c r="BM39" s="1895" t="str">
        <f t="shared" si="32"/>
        <v/>
      </c>
      <c r="BN39" s="1900" t="str">
        <f t="shared" si="33"/>
        <v/>
      </c>
      <c r="BO39" s="1902" t="str">
        <f t="shared" si="34"/>
        <v/>
      </c>
      <c r="BP39" s="1895" t="str">
        <f t="shared" si="35"/>
        <v/>
      </c>
      <c r="BQ39" s="1900" t="str">
        <f t="shared" si="36"/>
        <v/>
      </c>
      <c r="BR39" s="1902" t="str">
        <f t="shared" si="37"/>
        <v/>
      </c>
      <c r="BS39" s="1895" t="str">
        <f t="shared" si="38"/>
        <v/>
      </c>
      <c r="BT39" s="1900" t="str">
        <f t="shared" si="39"/>
        <v/>
      </c>
      <c r="BU39" s="1902" t="str">
        <f t="shared" si="40"/>
        <v/>
      </c>
      <c r="BV39" s="1895" t="str">
        <f t="shared" si="41"/>
        <v/>
      </c>
      <c r="BW39" s="1900" t="str">
        <f t="shared" si="42"/>
        <v/>
      </c>
      <c r="BX39" s="1902" t="str">
        <f t="shared" si="43"/>
        <v/>
      </c>
      <c r="BY39" s="1895" t="str">
        <f t="shared" si="44"/>
        <v/>
      </c>
      <c r="BZ39" s="1900" t="str">
        <f t="shared" si="45"/>
        <v/>
      </c>
      <c r="CA39" s="1902" t="str">
        <f t="shared" si="46"/>
        <v/>
      </c>
      <c r="CB39" s="1895" t="str">
        <f t="shared" si="47"/>
        <v/>
      </c>
      <c r="CC39" s="1900" t="str">
        <f t="shared" si="48"/>
        <v/>
      </c>
      <c r="CD39" s="1902" t="str">
        <f t="shared" si="49"/>
        <v/>
      </c>
      <c r="CE39" s="1895" t="str">
        <f t="shared" si="50"/>
        <v/>
      </c>
      <c r="CF39" s="1900" t="str">
        <f t="shared" si="51"/>
        <v/>
      </c>
      <c r="CG39" s="1902" t="str">
        <f t="shared" si="52"/>
        <v/>
      </c>
      <c r="CH39" s="1895" t="str">
        <f t="shared" si="53"/>
        <v/>
      </c>
      <c r="CI39" s="1900" t="str">
        <f t="shared" si="54"/>
        <v/>
      </c>
      <c r="CJ39" s="1899"/>
      <c r="CK39" s="1896"/>
      <c r="CL39" s="1898"/>
      <c r="CM39" s="1899"/>
      <c r="CN39" s="1900" t="str">
        <f t="shared" si="55"/>
        <v/>
      </c>
      <c r="CO39" s="1902" t="str">
        <f t="shared" si="56"/>
        <v/>
      </c>
      <c r="CP39" s="1895" t="str">
        <f t="shared" si="57"/>
        <v/>
      </c>
      <c r="CQ39" s="1900" t="str">
        <f t="shared" si="58"/>
        <v/>
      </c>
      <c r="CR39" s="1902" t="str">
        <f t="shared" si="59"/>
        <v/>
      </c>
      <c r="CS39" s="1895" t="str">
        <f t="shared" si="60"/>
        <v/>
      </c>
      <c r="CT39" s="1900" t="str">
        <f t="shared" si="61"/>
        <v/>
      </c>
      <c r="CU39" s="1902" t="str">
        <f t="shared" si="62"/>
        <v/>
      </c>
      <c r="CV39" s="1895" t="str">
        <f t="shared" si="63"/>
        <v/>
      </c>
      <c r="CW39" s="1900" t="str">
        <f t="shared" si="64"/>
        <v/>
      </c>
      <c r="CX39" s="1902" t="str">
        <f t="shared" si="65"/>
        <v/>
      </c>
      <c r="CY39" s="1895" t="str">
        <f t="shared" si="66"/>
        <v/>
      </c>
      <c r="CZ39" s="1900" t="str">
        <f t="shared" si="67"/>
        <v/>
      </c>
      <c r="DA39" s="1902" t="str">
        <f t="shared" si="68"/>
        <v/>
      </c>
      <c r="DB39" s="1895" t="str">
        <f t="shared" si="69"/>
        <v/>
      </c>
      <c r="DC39" s="1900" t="str">
        <f t="shared" si="70"/>
        <v/>
      </c>
    </row>
    <row r="40" spans="2:107" outlineLevel="1">
      <c r="B40" s="1889"/>
      <c r="D40" s="1810"/>
      <c r="E40" s="1186"/>
      <c r="F40" s="1186"/>
      <c r="G40" s="1186"/>
      <c r="H40" s="1186"/>
      <c r="I40" s="1187"/>
      <c r="J40" s="1188"/>
      <c r="K40" s="1188"/>
      <c r="L40" s="1188"/>
      <c r="M40" s="1188"/>
      <c r="N40" s="1676"/>
      <c r="O40" s="1676"/>
      <c r="P40" s="1188"/>
      <c r="Q40" s="1188"/>
      <c r="R40" s="1188"/>
      <c r="S40" s="1188"/>
      <c r="T40" s="1188"/>
      <c r="U40" s="1188"/>
      <c r="V40" s="1188"/>
      <c r="W40" s="1188"/>
      <c r="X40" s="1190"/>
      <c r="Y40" s="1811">
        <f t="shared" si="3"/>
        <v>0</v>
      </c>
      <c r="Z40" s="1813"/>
      <c r="AA40" s="1188"/>
      <c r="AB40" s="1188"/>
      <c r="AC40" s="1188"/>
      <c r="AD40" s="1812"/>
      <c r="AE40" s="1812"/>
      <c r="AF40" s="1169"/>
      <c r="AG40" s="2443"/>
      <c r="AH40" s="2444"/>
      <c r="AI40" s="2445"/>
      <c r="AJ40" s="1901" t="str">
        <f t="shared" ref="AJ40:AJ44" si="71">IF(AND(D40&lt;&gt;"",ISBLANK(E40))=TRUE,"X","")</f>
        <v/>
      </c>
      <c r="AK40" s="1901" t="str">
        <f t="shared" ref="AK40:AK44" si="72">IF(AND(D40&lt;&gt;"",ISBLANK(F40))=TRUE,"X","")</f>
        <v/>
      </c>
      <c r="AL40" s="1901" t="str">
        <f t="shared" ref="AL40:AL44" si="73">IF(AND(D40&lt;&gt;"",ISBLANK(G40))=TRUE,"X","")</f>
        <v/>
      </c>
      <c r="AM40" s="1902" t="str">
        <f t="shared" ref="AM40:AM44" si="74">IF(ISNONTEXT(H40)=TRUE,"","X")</f>
        <v/>
      </c>
      <c r="AN40" s="1895" t="str">
        <f t="shared" ref="AN40:AN44" si="75">IF(H40&gt;=0=TRUE,"","X")</f>
        <v/>
      </c>
      <c r="AO40" s="1900" t="str">
        <f t="shared" ref="AO40:AO44" si="76">IF(AND(D40&lt;&gt;"",ISBLANK(H40))=TRUE,"X","")</f>
        <v/>
      </c>
      <c r="AP40" s="1902" t="str">
        <f t="shared" ref="AP40:AP44" si="77">IF(ISNONTEXT(I40)=TRUE,"","X")</f>
        <v/>
      </c>
      <c r="AQ40" s="1895" t="str">
        <f t="shared" ref="AQ40:AQ44" si="78">IF(I40&gt;=0=TRUE,"","X")</f>
        <v/>
      </c>
      <c r="AR40" s="1900" t="str">
        <f t="shared" ref="AR40:AR44" si="79">IF(AND(D40&lt;&gt;"",ISBLANK(I40))=TRUE,"X","")</f>
        <v/>
      </c>
      <c r="AS40" s="1902" t="str">
        <f t="shared" ref="AS40:AS44" si="80">IF(ISNONTEXT(J40)=TRUE,"","X")</f>
        <v/>
      </c>
      <c r="AT40" s="1895" t="str">
        <f t="shared" ref="AT40:AT44" si="81">IF(J40&gt;=0=TRUE,"","X")</f>
        <v/>
      </c>
      <c r="AU40" s="1900" t="str">
        <f t="shared" ref="AU40:AU44" si="82">IF(AND(D40&lt;&gt;"",ISBLANK(J40))=TRUE,"X","")</f>
        <v/>
      </c>
      <c r="AV40" s="1902" t="str">
        <f t="shared" ref="AV40:AV44" si="83">IF(ISNONTEXT(K40)=TRUE,"","X")</f>
        <v/>
      </c>
      <c r="AW40" s="1895" t="str">
        <f t="shared" ref="AW40:AW44" si="84">IF(K40&gt;=0=TRUE,"","X")</f>
        <v/>
      </c>
      <c r="AX40" s="1900" t="str">
        <f t="shared" ref="AX40:AX44" si="85">IF(AND(D40&lt;&gt;"",ISBLANK(K40))=TRUE,"X","")</f>
        <v/>
      </c>
      <c r="AY40" s="1902" t="str">
        <f t="shared" ref="AY40:AY44" si="86">IF(ISNONTEXT(L40)=TRUE,"","X")</f>
        <v/>
      </c>
      <c r="AZ40" s="1895" t="str">
        <f t="shared" ref="AZ40:AZ44" si="87">IF(L40&gt;=0=TRUE,"","X")</f>
        <v/>
      </c>
      <c r="BA40" s="1900" t="str">
        <f t="shared" ref="BA40:BA44" si="88">IF(AND(D40&lt;&gt;"",ISBLANK(L40))=TRUE,"X","")</f>
        <v/>
      </c>
      <c r="BB40" s="2119"/>
      <c r="BC40" s="1902" t="str">
        <f t="shared" ref="BC40:BC44" si="89">IF(ISNONTEXT(N40)=TRUE,"","X")</f>
        <v/>
      </c>
      <c r="BD40" s="1895" t="str">
        <f t="shared" ref="BD40:BD44" si="90">IF(N40&gt;=0=TRUE,"","X")</f>
        <v/>
      </c>
      <c r="BE40" s="1900" t="str">
        <f t="shared" ref="BE40:BE44" si="91">IF(AND(D40&lt;&gt;"",ISBLANK(N40))=TRUE,"X","")</f>
        <v/>
      </c>
      <c r="BF40" s="1902" t="str">
        <f t="shared" ref="BF40:BF44" si="92">IF(ISNONTEXT(O40)=TRUE,"","X")</f>
        <v/>
      </c>
      <c r="BG40" s="1895" t="str">
        <f t="shared" ref="BG40:BG44" si="93">IF(O40&gt;=0=TRUE,"","X")</f>
        <v/>
      </c>
      <c r="BH40" s="1900" t="str">
        <f t="shared" ref="BH40:BH44" si="94">IF(AND(D40&lt;&gt;"",ISBLANK(O40))=TRUE,"X","")</f>
        <v/>
      </c>
      <c r="BI40" s="1902" t="str">
        <f t="shared" ref="BI40:BI44" si="95">IF(ISNONTEXT(P40)=TRUE,"","X")</f>
        <v/>
      </c>
      <c r="BJ40" s="1895" t="str">
        <f t="shared" ref="BJ40:BJ44" si="96">IF(P40&gt;=0=TRUE,"","X")</f>
        <v/>
      </c>
      <c r="BK40" s="1900" t="str">
        <f t="shared" ref="BK40:BK44" si="97">IF(AND(D40&lt;&gt;"",ISBLANK(P40))=TRUE,"X","")</f>
        <v/>
      </c>
      <c r="BL40" s="1902" t="str">
        <f t="shared" ref="BL40:BL44" si="98">IF(ISNONTEXT(Q40)=TRUE,"","X")</f>
        <v/>
      </c>
      <c r="BM40" s="1895" t="str">
        <f t="shared" ref="BM40:BM44" si="99">IF(Q40&gt;=0=TRUE,"","X")</f>
        <v/>
      </c>
      <c r="BN40" s="1900" t="str">
        <f t="shared" ref="BN40:BN44" si="100">IF(AND(D40&lt;&gt;"",ISBLANK(Q40))=TRUE,"X","")</f>
        <v/>
      </c>
      <c r="BO40" s="1902" t="str">
        <f t="shared" ref="BO40:BO44" si="101">IF(ISNONTEXT(R40)=TRUE,"","X")</f>
        <v/>
      </c>
      <c r="BP40" s="1895" t="str">
        <f t="shared" ref="BP40:BP44" si="102">IF(R40&gt;=0=TRUE,"","X")</f>
        <v/>
      </c>
      <c r="BQ40" s="1900" t="str">
        <f t="shared" ref="BQ40:BQ44" si="103">IF(AND(D40&lt;&gt;"",ISBLANK(R40))=TRUE,"X","")</f>
        <v/>
      </c>
      <c r="BR40" s="1902" t="str">
        <f t="shared" ref="BR40:BR44" si="104">IF(ISNONTEXT(S40)=TRUE,"","X")</f>
        <v/>
      </c>
      <c r="BS40" s="1895" t="str">
        <f t="shared" ref="BS40:BS44" si="105">IF(S40&gt;=0=TRUE,"","X")</f>
        <v/>
      </c>
      <c r="BT40" s="1900" t="str">
        <f t="shared" ref="BT40:BT44" si="106">IF(AND(D40&lt;&gt;"",ISBLANK(S40))=TRUE,"X","")</f>
        <v/>
      </c>
      <c r="BU40" s="1902" t="str">
        <f t="shared" ref="BU40:BU44" si="107">IF(ISNONTEXT(T40)=TRUE,"","X")</f>
        <v/>
      </c>
      <c r="BV40" s="1895" t="str">
        <f t="shared" ref="BV40:BV44" si="108">IF(T40&gt;=0=TRUE,"","X")</f>
        <v/>
      </c>
      <c r="BW40" s="1900" t="str">
        <f t="shared" ref="BW40:BW44" si="109">IF(AND(D40&lt;&gt;"",ISBLANK(T40))=TRUE,"X","")</f>
        <v/>
      </c>
      <c r="BX40" s="1902" t="str">
        <f t="shared" ref="BX40:BX44" si="110">IF(ISNONTEXT(U40)=TRUE,"","X")</f>
        <v/>
      </c>
      <c r="BY40" s="1895" t="str">
        <f t="shared" ref="BY40:BY44" si="111">IF(U40&gt;=0=TRUE,"","X")</f>
        <v/>
      </c>
      <c r="BZ40" s="1900" t="str">
        <f t="shared" ref="BZ40:BZ44" si="112">IF(AND(D40&lt;&gt;"",ISBLANK(U40))=TRUE,"X","")</f>
        <v/>
      </c>
      <c r="CA40" s="1902" t="str">
        <f t="shared" ref="CA40:CA44" si="113">IF(ISNONTEXT(V40)=TRUE,"","X")</f>
        <v/>
      </c>
      <c r="CB40" s="1895" t="str">
        <f t="shared" ref="CB40:CB44" si="114">IF(V40&gt;=0=TRUE,"","X")</f>
        <v/>
      </c>
      <c r="CC40" s="1900" t="str">
        <f t="shared" ref="CC40:CC44" si="115">IF(AND(D40&lt;&gt;"",ISBLANK(V40))=TRUE,"X","")</f>
        <v/>
      </c>
      <c r="CD40" s="1902" t="str">
        <f t="shared" ref="CD40:CD44" si="116">IF(ISNONTEXT(W40)=TRUE,"","X")</f>
        <v/>
      </c>
      <c r="CE40" s="1895" t="str">
        <f t="shared" ref="CE40:CE44" si="117">IF(W40&gt;=0=TRUE,"","X")</f>
        <v/>
      </c>
      <c r="CF40" s="1900" t="str">
        <f t="shared" ref="CF40:CF44" si="118">IF(AND(D40&lt;&gt;"",ISBLANK(W40))=TRUE,"X","")</f>
        <v/>
      </c>
      <c r="CG40" s="1902" t="str">
        <f t="shared" ref="CG40:CG44" si="119">IF(ISNONTEXT(X40)=TRUE,"","X")</f>
        <v/>
      </c>
      <c r="CH40" s="1895" t="str">
        <f t="shared" ref="CH40:CH44" si="120">IF(X40&gt;=0=TRUE,"","X")</f>
        <v/>
      </c>
      <c r="CI40" s="1900" t="str">
        <f t="shared" ref="CI40:CI44" si="121">IF(AND(D40&lt;&gt;"",ISBLANK(X40))=TRUE,"X","")</f>
        <v/>
      </c>
      <c r="CJ40" s="1899"/>
      <c r="CK40" s="1896"/>
      <c r="CL40" s="1898"/>
      <c r="CM40" s="1899"/>
      <c r="CN40" s="1900" t="str">
        <f t="shared" ref="CN40:CN44" si="122">IF(AND(D40&lt;&gt;"",ISBLANK(Z40))=TRUE,"X","")</f>
        <v/>
      </c>
      <c r="CO40" s="1902" t="str">
        <f t="shared" ref="CO40:CO44" si="123">IF(ISNONTEXT(AA40)=TRUE,"","X")</f>
        <v/>
      </c>
      <c r="CP40" s="1895" t="str">
        <f t="shared" ref="CP40:CP44" si="124">IF(AA40&gt;=0=TRUE,"","X")</f>
        <v/>
      </c>
      <c r="CQ40" s="1900" t="str">
        <f t="shared" ref="CQ40:CQ44" si="125">IF(AND(D40&lt;&gt;"",ISBLANK(AA40))=TRUE,"X","")</f>
        <v/>
      </c>
      <c r="CR40" s="1902" t="str">
        <f t="shared" ref="CR40:CR44" si="126">IF(ISNONTEXT(AB40)=TRUE,"","X")</f>
        <v/>
      </c>
      <c r="CS40" s="1895" t="str">
        <f t="shared" ref="CS40:CS44" si="127">IF(AB40&gt;=0=TRUE,"","X")</f>
        <v/>
      </c>
      <c r="CT40" s="1900" t="str">
        <f t="shared" ref="CT40:CT44" si="128">IF(AND(D40&lt;&gt;"",ISBLANK(AB40))=TRUE,"X","")</f>
        <v/>
      </c>
      <c r="CU40" s="1902" t="str">
        <f t="shared" ref="CU40:CU44" si="129">IF(ISNONTEXT(AC40)=TRUE,"","X")</f>
        <v/>
      </c>
      <c r="CV40" s="1895" t="str">
        <f t="shared" ref="CV40:CV44" si="130">IF(AC40&gt;=0=TRUE,"","X")</f>
        <v/>
      </c>
      <c r="CW40" s="1900" t="str">
        <f t="shared" ref="CW40:CW44" si="131">IF(AND(D40&lt;&gt;"",ISBLANK(AC40))=TRUE,"X","")</f>
        <v/>
      </c>
      <c r="CX40" s="1902" t="str">
        <f t="shared" ref="CX40:CX44" si="132">IF(ISNONTEXT(AD40)=TRUE,"","X")</f>
        <v/>
      </c>
      <c r="CY40" s="1895" t="str">
        <f t="shared" ref="CY40:CY44" si="133">IF(AD40&gt;=0=TRUE,"","X")</f>
        <v/>
      </c>
      <c r="CZ40" s="1900" t="str">
        <f t="shared" ref="CZ40:CZ44" si="134">IF(AND(D40&lt;&gt;"",ISBLANK(AD40))=TRUE,"X","")</f>
        <v/>
      </c>
      <c r="DA40" s="1902" t="str">
        <f t="shared" ref="DA40:DA44" si="135">IF(ISNONTEXT(AE40)=TRUE,"","X")</f>
        <v/>
      </c>
      <c r="DB40" s="1895" t="str">
        <f t="shared" ref="DB40:DB44" si="136">IF(AE40&gt;=0=TRUE,"","X")</f>
        <v/>
      </c>
      <c r="DC40" s="1900" t="str">
        <f t="shared" ref="DC40:DC44" si="137">IF(AND(D40&lt;&gt;"",ISBLANK(AE40))=TRUE,"X","")</f>
        <v/>
      </c>
    </row>
    <row r="41" spans="2:107" outlineLevel="1">
      <c r="D41" s="1810"/>
      <c r="E41" s="1186"/>
      <c r="F41" s="1186"/>
      <c r="G41" s="1186"/>
      <c r="H41" s="1186"/>
      <c r="I41" s="1187"/>
      <c r="J41" s="1188"/>
      <c r="K41" s="1188"/>
      <c r="L41" s="1188"/>
      <c r="M41" s="1188"/>
      <c r="N41" s="1676"/>
      <c r="O41" s="1676"/>
      <c r="P41" s="1188"/>
      <c r="Q41" s="1188"/>
      <c r="R41" s="1188"/>
      <c r="S41" s="1188"/>
      <c r="T41" s="1188"/>
      <c r="U41" s="1188"/>
      <c r="V41" s="1188"/>
      <c r="W41" s="1188"/>
      <c r="X41" s="1190"/>
      <c r="Y41" s="1811">
        <f t="shared" si="3"/>
        <v>0</v>
      </c>
      <c r="Z41" s="1813"/>
      <c r="AA41" s="1188"/>
      <c r="AB41" s="1188"/>
      <c r="AC41" s="1188"/>
      <c r="AD41" s="1812"/>
      <c r="AE41" s="1812"/>
      <c r="AF41" s="1169"/>
      <c r="AG41" s="2443"/>
      <c r="AH41" s="2444"/>
      <c r="AI41" s="2445"/>
      <c r="AJ41" s="1901" t="str">
        <f t="shared" si="71"/>
        <v/>
      </c>
      <c r="AK41" s="1901" t="str">
        <f t="shared" si="72"/>
        <v/>
      </c>
      <c r="AL41" s="1901" t="str">
        <f t="shared" si="73"/>
        <v/>
      </c>
      <c r="AM41" s="1902" t="str">
        <f t="shared" si="74"/>
        <v/>
      </c>
      <c r="AN41" s="1895" t="str">
        <f t="shared" si="75"/>
        <v/>
      </c>
      <c r="AO41" s="1900" t="str">
        <f t="shared" si="76"/>
        <v/>
      </c>
      <c r="AP41" s="1902" t="str">
        <f t="shared" si="77"/>
        <v/>
      </c>
      <c r="AQ41" s="1895" t="str">
        <f t="shared" si="78"/>
        <v/>
      </c>
      <c r="AR41" s="1900" t="str">
        <f t="shared" si="79"/>
        <v/>
      </c>
      <c r="AS41" s="1902" t="str">
        <f t="shared" si="80"/>
        <v/>
      </c>
      <c r="AT41" s="1895" t="str">
        <f t="shared" si="81"/>
        <v/>
      </c>
      <c r="AU41" s="1900" t="str">
        <f t="shared" si="82"/>
        <v/>
      </c>
      <c r="AV41" s="1902" t="str">
        <f t="shared" si="83"/>
        <v/>
      </c>
      <c r="AW41" s="1895" t="str">
        <f t="shared" si="84"/>
        <v/>
      </c>
      <c r="AX41" s="1900" t="str">
        <f t="shared" si="85"/>
        <v/>
      </c>
      <c r="AY41" s="1902" t="str">
        <f t="shared" si="86"/>
        <v/>
      </c>
      <c r="AZ41" s="1895" t="str">
        <f t="shared" si="87"/>
        <v/>
      </c>
      <c r="BA41" s="1900" t="str">
        <f t="shared" si="88"/>
        <v/>
      </c>
      <c r="BB41" s="2119"/>
      <c r="BC41" s="1902" t="str">
        <f t="shared" si="89"/>
        <v/>
      </c>
      <c r="BD41" s="1895" t="str">
        <f t="shared" si="90"/>
        <v/>
      </c>
      <c r="BE41" s="1900" t="str">
        <f t="shared" si="91"/>
        <v/>
      </c>
      <c r="BF41" s="1902" t="str">
        <f t="shared" si="92"/>
        <v/>
      </c>
      <c r="BG41" s="1895" t="str">
        <f t="shared" si="93"/>
        <v/>
      </c>
      <c r="BH41" s="1900" t="str">
        <f t="shared" si="94"/>
        <v/>
      </c>
      <c r="BI41" s="1902" t="str">
        <f t="shared" si="95"/>
        <v/>
      </c>
      <c r="BJ41" s="1895" t="str">
        <f t="shared" si="96"/>
        <v/>
      </c>
      <c r="BK41" s="1900" t="str">
        <f t="shared" si="97"/>
        <v/>
      </c>
      <c r="BL41" s="1902" t="str">
        <f t="shared" si="98"/>
        <v/>
      </c>
      <c r="BM41" s="1895" t="str">
        <f t="shared" si="99"/>
        <v/>
      </c>
      <c r="BN41" s="1900" t="str">
        <f t="shared" si="100"/>
        <v/>
      </c>
      <c r="BO41" s="1902" t="str">
        <f t="shared" si="101"/>
        <v/>
      </c>
      <c r="BP41" s="1895" t="str">
        <f t="shared" si="102"/>
        <v/>
      </c>
      <c r="BQ41" s="1900" t="str">
        <f t="shared" si="103"/>
        <v/>
      </c>
      <c r="BR41" s="1902" t="str">
        <f t="shared" si="104"/>
        <v/>
      </c>
      <c r="BS41" s="1895" t="str">
        <f t="shared" si="105"/>
        <v/>
      </c>
      <c r="BT41" s="1900" t="str">
        <f t="shared" si="106"/>
        <v/>
      </c>
      <c r="BU41" s="1902" t="str">
        <f t="shared" si="107"/>
        <v/>
      </c>
      <c r="BV41" s="1895" t="str">
        <f t="shared" si="108"/>
        <v/>
      </c>
      <c r="BW41" s="1900" t="str">
        <f t="shared" si="109"/>
        <v/>
      </c>
      <c r="BX41" s="1902" t="str">
        <f t="shared" si="110"/>
        <v/>
      </c>
      <c r="BY41" s="1895" t="str">
        <f t="shared" si="111"/>
        <v/>
      </c>
      <c r="BZ41" s="1900" t="str">
        <f t="shared" si="112"/>
        <v/>
      </c>
      <c r="CA41" s="1902" t="str">
        <f t="shared" si="113"/>
        <v/>
      </c>
      <c r="CB41" s="1895" t="str">
        <f t="shared" si="114"/>
        <v/>
      </c>
      <c r="CC41" s="1900" t="str">
        <f t="shared" si="115"/>
        <v/>
      </c>
      <c r="CD41" s="1902" t="str">
        <f t="shared" si="116"/>
        <v/>
      </c>
      <c r="CE41" s="1895" t="str">
        <f t="shared" si="117"/>
        <v/>
      </c>
      <c r="CF41" s="1900" t="str">
        <f t="shared" si="118"/>
        <v/>
      </c>
      <c r="CG41" s="1902" t="str">
        <f t="shared" si="119"/>
        <v/>
      </c>
      <c r="CH41" s="1895" t="str">
        <f t="shared" si="120"/>
        <v/>
      </c>
      <c r="CI41" s="1900" t="str">
        <f t="shared" si="121"/>
        <v/>
      </c>
      <c r="CJ41" s="1899"/>
      <c r="CK41" s="1896"/>
      <c r="CL41" s="1898"/>
      <c r="CM41" s="1899"/>
      <c r="CN41" s="1900" t="str">
        <f t="shared" si="122"/>
        <v/>
      </c>
      <c r="CO41" s="1902" t="str">
        <f t="shared" si="123"/>
        <v/>
      </c>
      <c r="CP41" s="1895" t="str">
        <f t="shared" si="124"/>
        <v/>
      </c>
      <c r="CQ41" s="1900" t="str">
        <f t="shared" si="125"/>
        <v/>
      </c>
      <c r="CR41" s="1902" t="str">
        <f t="shared" si="126"/>
        <v/>
      </c>
      <c r="CS41" s="1895" t="str">
        <f t="shared" si="127"/>
        <v/>
      </c>
      <c r="CT41" s="1900" t="str">
        <f t="shared" si="128"/>
        <v/>
      </c>
      <c r="CU41" s="1902" t="str">
        <f t="shared" si="129"/>
        <v/>
      </c>
      <c r="CV41" s="1895" t="str">
        <f t="shared" si="130"/>
        <v/>
      </c>
      <c r="CW41" s="1900" t="str">
        <f t="shared" si="131"/>
        <v/>
      </c>
      <c r="CX41" s="1902" t="str">
        <f t="shared" si="132"/>
        <v/>
      </c>
      <c r="CY41" s="1895" t="str">
        <f t="shared" si="133"/>
        <v/>
      </c>
      <c r="CZ41" s="1900" t="str">
        <f t="shared" si="134"/>
        <v/>
      </c>
      <c r="DA41" s="1902" t="str">
        <f t="shared" si="135"/>
        <v/>
      </c>
      <c r="DB41" s="1895" t="str">
        <f t="shared" si="136"/>
        <v/>
      </c>
      <c r="DC41" s="1900" t="str">
        <f t="shared" si="137"/>
        <v/>
      </c>
    </row>
    <row r="42" spans="2:107" outlineLevel="1">
      <c r="D42" s="1810"/>
      <c r="E42" s="1186"/>
      <c r="F42" s="1186"/>
      <c r="G42" s="1186"/>
      <c r="H42" s="1186"/>
      <c r="I42" s="1187"/>
      <c r="J42" s="1188"/>
      <c r="K42" s="1188"/>
      <c r="L42" s="1188"/>
      <c r="M42" s="1188"/>
      <c r="N42" s="1676"/>
      <c r="O42" s="1676"/>
      <c r="P42" s="1188"/>
      <c r="Q42" s="1188"/>
      <c r="R42" s="1188"/>
      <c r="S42" s="1188"/>
      <c r="T42" s="1188"/>
      <c r="U42" s="1188"/>
      <c r="V42" s="1188"/>
      <c r="W42" s="1188"/>
      <c r="X42" s="1190"/>
      <c r="Y42" s="1811">
        <f t="shared" si="3"/>
        <v>0</v>
      </c>
      <c r="Z42" s="1813"/>
      <c r="AA42" s="1188"/>
      <c r="AB42" s="1188"/>
      <c r="AC42" s="1188"/>
      <c r="AD42" s="1812"/>
      <c r="AE42" s="1812"/>
      <c r="AF42" s="1169"/>
      <c r="AG42" s="2443"/>
      <c r="AH42" s="2444"/>
      <c r="AI42" s="2445"/>
      <c r="AJ42" s="1901" t="str">
        <f t="shared" si="71"/>
        <v/>
      </c>
      <c r="AK42" s="1901" t="str">
        <f t="shared" si="72"/>
        <v/>
      </c>
      <c r="AL42" s="1901" t="str">
        <f t="shared" si="73"/>
        <v/>
      </c>
      <c r="AM42" s="1902" t="str">
        <f t="shared" si="74"/>
        <v/>
      </c>
      <c r="AN42" s="1895" t="str">
        <f t="shared" si="75"/>
        <v/>
      </c>
      <c r="AO42" s="1900" t="str">
        <f t="shared" si="76"/>
        <v/>
      </c>
      <c r="AP42" s="1902" t="str">
        <f t="shared" si="77"/>
        <v/>
      </c>
      <c r="AQ42" s="1895" t="str">
        <f t="shared" si="78"/>
        <v/>
      </c>
      <c r="AR42" s="1900" t="str">
        <f t="shared" si="79"/>
        <v/>
      </c>
      <c r="AS42" s="1902" t="str">
        <f t="shared" si="80"/>
        <v/>
      </c>
      <c r="AT42" s="1895" t="str">
        <f t="shared" si="81"/>
        <v/>
      </c>
      <c r="AU42" s="1900" t="str">
        <f t="shared" si="82"/>
        <v/>
      </c>
      <c r="AV42" s="1902" t="str">
        <f t="shared" si="83"/>
        <v/>
      </c>
      <c r="AW42" s="1895" t="str">
        <f t="shared" si="84"/>
        <v/>
      </c>
      <c r="AX42" s="1900" t="str">
        <f t="shared" si="85"/>
        <v/>
      </c>
      <c r="AY42" s="1902" t="str">
        <f t="shared" si="86"/>
        <v/>
      </c>
      <c r="AZ42" s="1895" t="str">
        <f t="shared" si="87"/>
        <v/>
      </c>
      <c r="BA42" s="1900" t="str">
        <f t="shared" si="88"/>
        <v/>
      </c>
      <c r="BB42" s="2119"/>
      <c r="BC42" s="1902" t="str">
        <f t="shared" si="89"/>
        <v/>
      </c>
      <c r="BD42" s="1895" t="str">
        <f t="shared" si="90"/>
        <v/>
      </c>
      <c r="BE42" s="1900" t="str">
        <f t="shared" si="91"/>
        <v/>
      </c>
      <c r="BF42" s="1902" t="str">
        <f t="shared" si="92"/>
        <v/>
      </c>
      <c r="BG42" s="1895" t="str">
        <f t="shared" si="93"/>
        <v/>
      </c>
      <c r="BH42" s="1900" t="str">
        <f t="shared" si="94"/>
        <v/>
      </c>
      <c r="BI42" s="1902" t="str">
        <f t="shared" si="95"/>
        <v/>
      </c>
      <c r="BJ42" s="1895" t="str">
        <f t="shared" si="96"/>
        <v/>
      </c>
      <c r="BK42" s="1900" t="str">
        <f t="shared" si="97"/>
        <v/>
      </c>
      <c r="BL42" s="1902" t="str">
        <f t="shared" si="98"/>
        <v/>
      </c>
      <c r="BM42" s="1895" t="str">
        <f t="shared" si="99"/>
        <v/>
      </c>
      <c r="BN42" s="1900" t="str">
        <f t="shared" si="100"/>
        <v/>
      </c>
      <c r="BO42" s="1902" t="str">
        <f t="shared" si="101"/>
        <v/>
      </c>
      <c r="BP42" s="1895" t="str">
        <f t="shared" si="102"/>
        <v/>
      </c>
      <c r="BQ42" s="1900" t="str">
        <f t="shared" si="103"/>
        <v/>
      </c>
      <c r="BR42" s="1902" t="str">
        <f t="shared" si="104"/>
        <v/>
      </c>
      <c r="BS42" s="1895" t="str">
        <f t="shared" si="105"/>
        <v/>
      </c>
      <c r="BT42" s="1900" t="str">
        <f t="shared" si="106"/>
        <v/>
      </c>
      <c r="BU42" s="1902" t="str">
        <f t="shared" si="107"/>
        <v/>
      </c>
      <c r="BV42" s="1895" t="str">
        <f t="shared" si="108"/>
        <v/>
      </c>
      <c r="BW42" s="1900" t="str">
        <f t="shared" si="109"/>
        <v/>
      </c>
      <c r="BX42" s="1902" t="str">
        <f t="shared" si="110"/>
        <v/>
      </c>
      <c r="BY42" s="1895" t="str">
        <f t="shared" si="111"/>
        <v/>
      </c>
      <c r="BZ42" s="1900" t="str">
        <f t="shared" si="112"/>
        <v/>
      </c>
      <c r="CA42" s="1902" t="str">
        <f t="shared" si="113"/>
        <v/>
      </c>
      <c r="CB42" s="1895" t="str">
        <f t="shared" si="114"/>
        <v/>
      </c>
      <c r="CC42" s="1900" t="str">
        <f t="shared" si="115"/>
        <v/>
      </c>
      <c r="CD42" s="1902" t="str">
        <f t="shared" si="116"/>
        <v/>
      </c>
      <c r="CE42" s="1895" t="str">
        <f t="shared" si="117"/>
        <v/>
      </c>
      <c r="CF42" s="1900" t="str">
        <f t="shared" si="118"/>
        <v/>
      </c>
      <c r="CG42" s="1902" t="str">
        <f t="shared" si="119"/>
        <v/>
      </c>
      <c r="CH42" s="1895" t="str">
        <f t="shared" si="120"/>
        <v/>
      </c>
      <c r="CI42" s="1900" t="str">
        <f t="shared" si="121"/>
        <v/>
      </c>
      <c r="CJ42" s="1899"/>
      <c r="CK42" s="1896"/>
      <c r="CL42" s="1898"/>
      <c r="CM42" s="1899"/>
      <c r="CN42" s="1900" t="str">
        <f t="shared" si="122"/>
        <v/>
      </c>
      <c r="CO42" s="1902" t="str">
        <f t="shared" si="123"/>
        <v/>
      </c>
      <c r="CP42" s="1895" t="str">
        <f t="shared" si="124"/>
        <v/>
      </c>
      <c r="CQ42" s="1900" t="str">
        <f t="shared" si="125"/>
        <v/>
      </c>
      <c r="CR42" s="1902" t="str">
        <f t="shared" si="126"/>
        <v/>
      </c>
      <c r="CS42" s="1895" t="str">
        <f t="shared" si="127"/>
        <v/>
      </c>
      <c r="CT42" s="1900" t="str">
        <f t="shared" si="128"/>
        <v/>
      </c>
      <c r="CU42" s="1902" t="str">
        <f t="shared" si="129"/>
        <v/>
      </c>
      <c r="CV42" s="1895" t="str">
        <f t="shared" si="130"/>
        <v/>
      </c>
      <c r="CW42" s="1900" t="str">
        <f t="shared" si="131"/>
        <v/>
      </c>
      <c r="CX42" s="1902" t="str">
        <f t="shared" si="132"/>
        <v/>
      </c>
      <c r="CY42" s="1895" t="str">
        <f t="shared" si="133"/>
        <v/>
      </c>
      <c r="CZ42" s="1900" t="str">
        <f t="shared" si="134"/>
        <v/>
      </c>
      <c r="DA42" s="1902" t="str">
        <f t="shared" si="135"/>
        <v/>
      </c>
      <c r="DB42" s="1895" t="str">
        <f t="shared" si="136"/>
        <v/>
      </c>
      <c r="DC42" s="1900" t="str">
        <f t="shared" si="137"/>
        <v/>
      </c>
    </row>
    <row r="43" spans="2:107" outlineLevel="1">
      <c r="D43" s="1810"/>
      <c r="E43" s="1186"/>
      <c r="F43" s="1186"/>
      <c r="G43" s="1186"/>
      <c r="H43" s="1186"/>
      <c r="I43" s="1187"/>
      <c r="J43" s="1188"/>
      <c r="K43" s="1188"/>
      <c r="L43" s="1188"/>
      <c r="M43" s="1188"/>
      <c r="N43" s="1676"/>
      <c r="O43" s="1676"/>
      <c r="P43" s="1188"/>
      <c r="Q43" s="1188"/>
      <c r="R43" s="1188"/>
      <c r="S43" s="1188"/>
      <c r="T43" s="1188"/>
      <c r="U43" s="1188"/>
      <c r="V43" s="1188"/>
      <c r="W43" s="1188"/>
      <c r="X43" s="1190"/>
      <c r="Y43" s="1811">
        <f t="shared" si="3"/>
        <v>0</v>
      </c>
      <c r="Z43" s="1813"/>
      <c r="AA43" s="1188"/>
      <c r="AB43" s="1188"/>
      <c r="AC43" s="1188"/>
      <c r="AD43" s="1812"/>
      <c r="AE43" s="1812"/>
      <c r="AF43" s="1169"/>
      <c r="AG43" s="2443"/>
      <c r="AH43" s="2444"/>
      <c r="AI43" s="2445"/>
      <c r="AJ43" s="1901" t="str">
        <f t="shared" si="71"/>
        <v/>
      </c>
      <c r="AK43" s="1901" t="str">
        <f t="shared" si="72"/>
        <v/>
      </c>
      <c r="AL43" s="1901" t="str">
        <f t="shared" si="73"/>
        <v/>
      </c>
      <c r="AM43" s="1902" t="str">
        <f t="shared" si="74"/>
        <v/>
      </c>
      <c r="AN43" s="1895" t="str">
        <f t="shared" si="75"/>
        <v/>
      </c>
      <c r="AO43" s="1900" t="str">
        <f t="shared" si="76"/>
        <v/>
      </c>
      <c r="AP43" s="1902" t="str">
        <f t="shared" si="77"/>
        <v/>
      </c>
      <c r="AQ43" s="1895" t="str">
        <f t="shared" si="78"/>
        <v/>
      </c>
      <c r="AR43" s="1900" t="str">
        <f t="shared" si="79"/>
        <v/>
      </c>
      <c r="AS43" s="1902" t="str">
        <f t="shared" si="80"/>
        <v/>
      </c>
      <c r="AT43" s="1895" t="str">
        <f t="shared" si="81"/>
        <v/>
      </c>
      <c r="AU43" s="1900" t="str">
        <f t="shared" si="82"/>
        <v/>
      </c>
      <c r="AV43" s="1902" t="str">
        <f t="shared" si="83"/>
        <v/>
      </c>
      <c r="AW43" s="1895" t="str">
        <f t="shared" si="84"/>
        <v/>
      </c>
      <c r="AX43" s="1900" t="str">
        <f t="shared" si="85"/>
        <v/>
      </c>
      <c r="AY43" s="1902" t="str">
        <f t="shared" si="86"/>
        <v/>
      </c>
      <c r="AZ43" s="1895" t="str">
        <f t="shared" si="87"/>
        <v/>
      </c>
      <c r="BA43" s="1900" t="str">
        <f t="shared" si="88"/>
        <v/>
      </c>
      <c r="BB43" s="2119"/>
      <c r="BC43" s="1902" t="str">
        <f t="shared" si="89"/>
        <v/>
      </c>
      <c r="BD43" s="1895" t="str">
        <f t="shared" si="90"/>
        <v/>
      </c>
      <c r="BE43" s="1900" t="str">
        <f t="shared" si="91"/>
        <v/>
      </c>
      <c r="BF43" s="1902" t="str">
        <f t="shared" si="92"/>
        <v/>
      </c>
      <c r="BG43" s="1895" t="str">
        <f t="shared" si="93"/>
        <v/>
      </c>
      <c r="BH43" s="1900" t="str">
        <f t="shared" si="94"/>
        <v/>
      </c>
      <c r="BI43" s="1902" t="str">
        <f t="shared" si="95"/>
        <v/>
      </c>
      <c r="BJ43" s="1895" t="str">
        <f t="shared" si="96"/>
        <v/>
      </c>
      <c r="BK43" s="1900" t="str">
        <f t="shared" si="97"/>
        <v/>
      </c>
      <c r="BL43" s="1902" t="str">
        <f t="shared" si="98"/>
        <v/>
      </c>
      <c r="BM43" s="1895" t="str">
        <f t="shared" si="99"/>
        <v/>
      </c>
      <c r="BN43" s="1900" t="str">
        <f t="shared" si="100"/>
        <v/>
      </c>
      <c r="BO43" s="1902" t="str">
        <f t="shared" si="101"/>
        <v/>
      </c>
      <c r="BP43" s="1895" t="str">
        <f t="shared" si="102"/>
        <v/>
      </c>
      <c r="BQ43" s="1900" t="str">
        <f t="shared" si="103"/>
        <v/>
      </c>
      <c r="BR43" s="1902" t="str">
        <f t="shared" si="104"/>
        <v/>
      </c>
      <c r="BS43" s="1895" t="str">
        <f t="shared" si="105"/>
        <v/>
      </c>
      <c r="BT43" s="1900" t="str">
        <f t="shared" si="106"/>
        <v/>
      </c>
      <c r="BU43" s="1902" t="str">
        <f t="shared" si="107"/>
        <v/>
      </c>
      <c r="BV43" s="1895" t="str">
        <f t="shared" si="108"/>
        <v/>
      </c>
      <c r="BW43" s="1900" t="str">
        <f t="shared" si="109"/>
        <v/>
      </c>
      <c r="BX43" s="1902" t="str">
        <f t="shared" si="110"/>
        <v/>
      </c>
      <c r="BY43" s="1895" t="str">
        <f t="shared" si="111"/>
        <v/>
      </c>
      <c r="BZ43" s="1900" t="str">
        <f t="shared" si="112"/>
        <v/>
      </c>
      <c r="CA43" s="1902" t="str">
        <f t="shared" si="113"/>
        <v/>
      </c>
      <c r="CB43" s="1895" t="str">
        <f t="shared" si="114"/>
        <v/>
      </c>
      <c r="CC43" s="1900" t="str">
        <f t="shared" si="115"/>
        <v/>
      </c>
      <c r="CD43" s="1902" t="str">
        <f t="shared" si="116"/>
        <v/>
      </c>
      <c r="CE43" s="1895" t="str">
        <f t="shared" si="117"/>
        <v/>
      </c>
      <c r="CF43" s="1900" t="str">
        <f t="shared" si="118"/>
        <v/>
      </c>
      <c r="CG43" s="1902" t="str">
        <f t="shared" si="119"/>
        <v/>
      </c>
      <c r="CH43" s="1895" t="str">
        <f t="shared" si="120"/>
        <v/>
      </c>
      <c r="CI43" s="1900" t="str">
        <f t="shared" si="121"/>
        <v/>
      </c>
      <c r="CJ43" s="1899"/>
      <c r="CK43" s="1896"/>
      <c r="CL43" s="1898"/>
      <c r="CM43" s="1899"/>
      <c r="CN43" s="1900" t="str">
        <f t="shared" si="122"/>
        <v/>
      </c>
      <c r="CO43" s="1902" t="str">
        <f t="shared" si="123"/>
        <v/>
      </c>
      <c r="CP43" s="1895" t="str">
        <f t="shared" si="124"/>
        <v/>
      </c>
      <c r="CQ43" s="1900" t="str">
        <f t="shared" si="125"/>
        <v/>
      </c>
      <c r="CR43" s="1902" t="str">
        <f t="shared" si="126"/>
        <v/>
      </c>
      <c r="CS43" s="1895" t="str">
        <f t="shared" si="127"/>
        <v/>
      </c>
      <c r="CT43" s="1900" t="str">
        <f t="shared" si="128"/>
        <v/>
      </c>
      <c r="CU43" s="1902" t="str">
        <f t="shared" si="129"/>
        <v/>
      </c>
      <c r="CV43" s="1895" t="str">
        <f t="shared" si="130"/>
        <v/>
      </c>
      <c r="CW43" s="1900" t="str">
        <f t="shared" si="131"/>
        <v/>
      </c>
      <c r="CX43" s="1902" t="str">
        <f t="shared" si="132"/>
        <v/>
      </c>
      <c r="CY43" s="1895" t="str">
        <f t="shared" si="133"/>
        <v/>
      </c>
      <c r="CZ43" s="1900" t="str">
        <f t="shared" si="134"/>
        <v/>
      </c>
      <c r="DA43" s="1902" t="str">
        <f t="shared" si="135"/>
        <v/>
      </c>
      <c r="DB43" s="1895" t="str">
        <f t="shared" si="136"/>
        <v/>
      </c>
      <c r="DC43" s="1900" t="str">
        <f t="shared" si="137"/>
        <v/>
      </c>
    </row>
    <row r="44" spans="2:107" outlineLevel="1">
      <c r="D44" s="1810"/>
      <c r="E44" s="1186"/>
      <c r="F44" s="1186"/>
      <c r="G44" s="1186"/>
      <c r="H44" s="1186"/>
      <c r="I44" s="1187"/>
      <c r="J44" s="1188"/>
      <c r="K44" s="1188"/>
      <c r="L44" s="1188"/>
      <c r="M44" s="1188"/>
      <c r="N44" s="1676"/>
      <c r="O44" s="1676"/>
      <c r="P44" s="1188"/>
      <c r="Q44" s="1188"/>
      <c r="R44" s="1188"/>
      <c r="S44" s="1188"/>
      <c r="T44" s="1188"/>
      <c r="U44" s="1188"/>
      <c r="V44" s="1188"/>
      <c r="W44" s="1188"/>
      <c r="X44" s="1190"/>
      <c r="Y44" s="1811">
        <f t="shared" si="3"/>
        <v>0</v>
      </c>
      <c r="Z44" s="1813"/>
      <c r="AA44" s="1188"/>
      <c r="AB44" s="1188"/>
      <c r="AC44" s="1188"/>
      <c r="AD44" s="1812"/>
      <c r="AE44" s="1812"/>
      <c r="AF44" s="1169"/>
      <c r="AG44" s="2443"/>
      <c r="AH44" s="2444"/>
      <c r="AI44" s="2445"/>
      <c r="AJ44" s="1901" t="str">
        <f t="shared" si="71"/>
        <v/>
      </c>
      <c r="AK44" s="1901" t="str">
        <f t="shared" si="72"/>
        <v/>
      </c>
      <c r="AL44" s="1901" t="str">
        <f t="shared" si="73"/>
        <v/>
      </c>
      <c r="AM44" s="1902" t="str">
        <f t="shared" si="74"/>
        <v/>
      </c>
      <c r="AN44" s="1895" t="str">
        <f t="shared" si="75"/>
        <v/>
      </c>
      <c r="AO44" s="1900" t="str">
        <f t="shared" si="76"/>
        <v/>
      </c>
      <c r="AP44" s="1902" t="str">
        <f t="shared" si="77"/>
        <v/>
      </c>
      <c r="AQ44" s="1895" t="str">
        <f t="shared" si="78"/>
        <v/>
      </c>
      <c r="AR44" s="1900" t="str">
        <f t="shared" si="79"/>
        <v/>
      </c>
      <c r="AS44" s="1902" t="str">
        <f t="shared" si="80"/>
        <v/>
      </c>
      <c r="AT44" s="1895" t="str">
        <f t="shared" si="81"/>
        <v/>
      </c>
      <c r="AU44" s="1900" t="str">
        <f t="shared" si="82"/>
        <v/>
      </c>
      <c r="AV44" s="1902" t="str">
        <f t="shared" si="83"/>
        <v/>
      </c>
      <c r="AW44" s="1895" t="str">
        <f t="shared" si="84"/>
        <v/>
      </c>
      <c r="AX44" s="1900" t="str">
        <f t="shared" si="85"/>
        <v/>
      </c>
      <c r="AY44" s="1902" t="str">
        <f t="shared" si="86"/>
        <v/>
      </c>
      <c r="AZ44" s="1895" t="str">
        <f t="shared" si="87"/>
        <v/>
      </c>
      <c r="BA44" s="1900" t="str">
        <f t="shared" si="88"/>
        <v/>
      </c>
      <c r="BB44" s="2119"/>
      <c r="BC44" s="1902" t="str">
        <f t="shared" si="89"/>
        <v/>
      </c>
      <c r="BD44" s="1895" t="str">
        <f t="shared" si="90"/>
        <v/>
      </c>
      <c r="BE44" s="1900" t="str">
        <f t="shared" si="91"/>
        <v/>
      </c>
      <c r="BF44" s="1902" t="str">
        <f t="shared" si="92"/>
        <v/>
      </c>
      <c r="BG44" s="1895" t="str">
        <f t="shared" si="93"/>
        <v/>
      </c>
      <c r="BH44" s="1900" t="str">
        <f t="shared" si="94"/>
        <v/>
      </c>
      <c r="BI44" s="1902" t="str">
        <f t="shared" si="95"/>
        <v/>
      </c>
      <c r="BJ44" s="1895" t="str">
        <f t="shared" si="96"/>
        <v/>
      </c>
      <c r="BK44" s="1900" t="str">
        <f t="shared" si="97"/>
        <v/>
      </c>
      <c r="BL44" s="1902" t="str">
        <f t="shared" si="98"/>
        <v/>
      </c>
      <c r="BM44" s="1895" t="str">
        <f t="shared" si="99"/>
        <v/>
      </c>
      <c r="BN44" s="1900" t="str">
        <f t="shared" si="100"/>
        <v/>
      </c>
      <c r="BO44" s="1902" t="str">
        <f t="shared" si="101"/>
        <v/>
      </c>
      <c r="BP44" s="1895" t="str">
        <f t="shared" si="102"/>
        <v/>
      </c>
      <c r="BQ44" s="1900" t="str">
        <f t="shared" si="103"/>
        <v/>
      </c>
      <c r="BR44" s="1902" t="str">
        <f t="shared" si="104"/>
        <v/>
      </c>
      <c r="BS44" s="1895" t="str">
        <f t="shared" si="105"/>
        <v/>
      </c>
      <c r="BT44" s="1900" t="str">
        <f t="shared" si="106"/>
        <v/>
      </c>
      <c r="BU44" s="1902" t="str">
        <f t="shared" si="107"/>
        <v/>
      </c>
      <c r="BV44" s="1895" t="str">
        <f t="shared" si="108"/>
        <v/>
      </c>
      <c r="BW44" s="1900" t="str">
        <f t="shared" si="109"/>
        <v/>
      </c>
      <c r="BX44" s="1902" t="str">
        <f t="shared" si="110"/>
        <v/>
      </c>
      <c r="BY44" s="1895" t="str">
        <f t="shared" si="111"/>
        <v/>
      </c>
      <c r="BZ44" s="1900" t="str">
        <f t="shared" si="112"/>
        <v/>
      </c>
      <c r="CA44" s="1902" t="str">
        <f t="shared" si="113"/>
        <v/>
      </c>
      <c r="CB44" s="1895" t="str">
        <f t="shared" si="114"/>
        <v/>
      </c>
      <c r="CC44" s="1900" t="str">
        <f t="shared" si="115"/>
        <v/>
      </c>
      <c r="CD44" s="1902" t="str">
        <f t="shared" si="116"/>
        <v/>
      </c>
      <c r="CE44" s="1895" t="str">
        <f t="shared" si="117"/>
        <v/>
      </c>
      <c r="CF44" s="1900" t="str">
        <f t="shared" si="118"/>
        <v/>
      </c>
      <c r="CG44" s="1902" t="str">
        <f t="shared" si="119"/>
        <v/>
      </c>
      <c r="CH44" s="1895" t="str">
        <f t="shared" si="120"/>
        <v/>
      </c>
      <c r="CI44" s="1900" t="str">
        <f t="shared" si="121"/>
        <v/>
      </c>
      <c r="CJ44" s="1899"/>
      <c r="CK44" s="1896"/>
      <c r="CL44" s="1898"/>
      <c r="CM44" s="1899"/>
      <c r="CN44" s="1900" t="str">
        <f t="shared" si="122"/>
        <v/>
      </c>
      <c r="CO44" s="1902" t="str">
        <f t="shared" si="123"/>
        <v/>
      </c>
      <c r="CP44" s="1895" t="str">
        <f t="shared" si="124"/>
        <v/>
      </c>
      <c r="CQ44" s="1900" t="str">
        <f t="shared" si="125"/>
        <v/>
      </c>
      <c r="CR44" s="1902" t="str">
        <f t="shared" si="126"/>
        <v/>
      </c>
      <c r="CS44" s="1895" t="str">
        <f t="shared" si="127"/>
        <v/>
      </c>
      <c r="CT44" s="1900" t="str">
        <f t="shared" si="128"/>
        <v/>
      </c>
      <c r="CU44" s="1902" t="str">
        <f t="shared" si="129"/>
        <v/>
      </c>
      <c r="CV44" s="1895" t="str">
        <f t="shared" si="130"/>
        <v/>
      </c>
      <c r="CW44" s="1900" t="str">
        <f t="shared" si="131"/>
        <v/>
      </c>
      <c r="CX44" s="1902" t="str">
        <f t="shared" si="132"/>
        <v/>
      </c>
      <c r="CY44" s="1895" t="str">
        <f t="shared" si="133"/>
        <v/>
      </c>
      <c r="CZ44" s="1900" t="str">
        <f t="shared" si="134"/>
        <v/>
      </c>
      <c r="DA44" s="1902" t="str">
        <f t="shared" si="135"/>
        <v/>
      </c>
      <c r="DB44" s="1895" t="str">
        <f t="shared" si="136"/>
        <v/>
      </c>
      <c r="DC44" s="1900" t="str">
        <f t="shared" si="137"/>
        <v/>
      </c>
    </row>
    <row r="45" spans="2:107" outlineLevel="1">
      <c r="B45" s="1889"/>
      <c r="D45" s="1810"/>
      <c r="E45" s="1186"/>
      <c r="F45" s="1186"/>
      <c r="G45" s="1186"/>
      <c r="H45" s="1186"/>
      <c r="I45" s="1187"/>
      <c r="J45" s="1188"/>
      <c r="K45" s="1188"/>
      <c r="L45" s="1188"/>
      <c r="M45" s="1188"/>
      <c r="N45" s="1676"/>
      <c r="O45" s="1676"/>
      <c r="P45" s="1188"/>
      <c r="Q45" s="1188"/>
      <c r="R45" s="1188"/>
      <c r="S45" s="1188"/>
      <c r="T45" s="1188"/>
      <c r="U45" s="1188"/>
      <c r="V45" s="1188"/>
      <c r="W45" s="1188"/>
      <c r="X45" s="1190"/>
      <c r="Y45" s="1811">
        <f t="shared" si="3"/>
        <v>0</v>
      </c>
      <c r="Z45" s="1813"/>
      <c r="AA45" s="1188"/>
      <c r="AB45" s="1188"/>
      <c r="AC45" s="1188"/>
      <c r="AD45" s="1812"/>
      <c r="AE45" s="1812"/>
      <c r="AF45" s="1169"/>
      <c r="AG45" s="2443"/>
      <c r="AH45" s="2444"/>
      <c r="AI45" s="2445"/>
      <c r="AJ45" s="1901" t="str">
        <f t="shared" ref="AJ45:AJ49" si="138">IF(AND(D45&lt;&gt;"",ISBLANK(E45))=TRUE,"X","")</f>
        <v/>
      </c>
      <c r="AK45" s="1901" t="str">
        <f t="shared" ref="AK45:AK49" si="139">IF(AND(D45&lt;&gt;"",ISBLANK(F45))=TRUE,"X","")</f>
        <v/>
      </c>
      <c r="AL45" s="1901" t="str">
        <f t="shared" ref="AL45:AL49" si="140">IF(AND(D45&lt;&gt;"",ISBLANK(G45))=TRUE,"X","")</f>
        <v/>
      </c>
      <c r="AM45" s="1902" t="str">
        <f t="shared" ref="AM45:AM49" si="141">IF(ISNONTEXT(H45)=TRUE,"","X")</f>
        <v/>
      </c>
      <c r="AN45" s="1895" t="str">
        <f t="shared" ref="AN45:AN49" si="142">IF(H45&gt;=0=TRUE,"","X")</f>
        <v/>
      </c>
      <c r="AO45" s="1900" t="str">
        <f t="shared" ref="AO45:AO49" si="143">IF(AND(D45&lt;&gt;"",ISBLANK(H45))=TRUE,"X","")</f>
        <v/>
      </c>
      <c r="AP45" s="1902" t="str">
        <f t="shared" ref="AP45:AP49" si="144">IF(ISNONTEXT(I45)=TRUE,"","X")</f>
        <v/>
      </c>
      <c r="AQ45" s="1895" t="str">
        <f t="shared" ref="AQ45:AQ49" si="145">IF(I45&gt;=0=TRUE,"","X")</f>
        <v/>
      </c>
      <c r="AR45" s="1900" t="str">
        <f t="shared" ref="AR45:AR49" si="146">IF(AND(D45&lt;&gt;"",ISBLANK(I45))=TRUE,"X","")</f>
        <v/>
      </c>
      <c r="AS45" s="1902" t="str">
        <f t="shared" ref="AS45:AS49" si="147">IF(ISNONTEXT(J45)=TRUE,"","X")</f>
        <v/>
      </c>
      <c r="AT45" s="1895" t="str">
        <f t="shared" ref="AT45:AT49" si="148">IF(J45&gt;=0=TRUE,"","X")</f>
        <v/>
      </c>
      <c r="AU45" s="1900" t="str">
        <f t="shared" ref="AU45:AU49" si="149">IF(AND(D45&lt;&gt;"",ISBLANK(J45))=TRUE,"X","")</f>
        <v/>
      </c>
      <c r="AV45" s="1902" t="str">
        <f t="shared" ref="AV45:AV49" si="150">IF(ISNONTEXT(K45)=TRUE,"","X")</f>
        <v/>
      </c>
      <c r="AW45" s="1895" t="str">
        <f t="shared" ref="AW45:AW49" si="151">IF(K45&gt;=0=TRUE,"","X")</f>
        <v/>
      </c>
      <c r="AX45" s="1900" t="str">
        <f t="shared" ref="AX45:AX49" si="152">IF(AND(D45&lt;&gt;"",ISBLANK(K45))=TRUE,"X","")</f>
        <v/>
      </c>
      <c r="AY45" s="1902" t="str">
        <f t="shared" ref="AY45:AY49" si="153">IF(ISNONTEXT(L45)=TRUE,"","X")</f>
        <v/>
      </c>
      <c r="AZ45" s="1895" t="str">
        <f t="shared" ref="AZ45:AZ49" si="154">IF(L45&gt;=0=TRUE,"","X")</f>
        <v/>
      </c>
      <c r="BA45" s="1900" t="str">
        <f t="shared" ref="BA45:BA49" si="155">IF(AND(D45&lt;&gt;"",ISBLANK(L45))=TRUE,"X","")</f>
        <v/>
      </c>
      <c r="BB45" s="2119"/>
      <c r="BC45" s="1902" t="str">
        <f t="shared" ref="BC45:BC49" si="156">IF(ISNONTEXT(N45)=TRUE,"","X")</f>
        <v/>
      </c>
      <c r="BD45" s="1895" t="str">
        <f t="shared" ref="BD45:BD49" si="157">IF(N45&gt;=0=TRUE,"","X")</f>
        <v/>
      </c>
      <c r="BE45" s="1900" t="str">
        <f t="shared" ref="BE45:BE49" si="158">IF(AND(D45&lt;&gt;"",ISBLANK(N45))=TRUE,"X","")</f>
        <v/>
      </c>
      <c r="BF45" s="1902" t="str">
        <f t="shared" ref="BF45:BF49" si="159">IF(ISNONTEXT(O45)=TRUE,"","X")</f>
        <v/>
      </c>
      <c r="BG45" s="1895" t="str">
        <f t="shared" ref="BG45:BG49" si="160">IF(O45&gt;=0=TRUE,"","X")</f>
        <v/>
      </c>
      <c r="BH45" s="1900" t="str">
        <f t="shared" ref="BH45:BH49" si="161">IF(AND(D45&lt;&gt;"",ISBLANK(O45))=TRUE,"X","")</f>
        <v/>
      </c>
      <c r="BI45" s="1902" t="str">
        <f t="shared" ref="BI45:BI49" si="162">IF(ISNONTEXT(P45)=TRUE,"","X")</f>
        <v/>
      </c>
      <c r="BJ45" s="1895" t="str">
        <f t="shared" ref="BJ45:BJ49" si="163">IF(P45&gt;=0=TRUE,"","X")</f>
        <v/>
      </c>
      <c r="BK45" s="1900" t="str">
        <f t="shared" ref="BK45:BK49" si="164">IF(AND(D45&lt;&gt;"",ISBLANK(P45))=TRUE,"X","")</f>
        <v/>
      </c>
      <c r="BL45" s="1902" t="str">
        <f t="shared" ref="BL45:BL49" si="165">IF(ISNONTEXT(Q45)=TRUE,"","X")</f>
        <v/>
      </c>
      <c r="BM45" s="1895" t="str">
        <f t="shared" ref="BM45:BM49" si="166">IF(Q45&gt;=0=TRUE,"","X")</f>
        <v/>
      </c>
      <c r="BN45" s="1900" t="str">
        <f t="shared" ref="BN45:BN49" si="167">IF(AND(D45&lt;&gt;"",ISBLANK(Q45))=TRUE,"X","")</f>
        <v/>
      </c>
      <c r="BO45" s="1902" t="str">
        <f t="shared" ref="BO45:BO49" si="168">IF(ISNONTEXT(R45)=TRUE,"","X")</f>
        <v/>
      </c>
      <c r="BP45" s="1895" t="str">
        <f t="shared" ref="BP45:BP49" si="169">IF(R45&gt;=0=TRUE,"","X")</f>
        <v/>
      </c>
      <c r="BQ45" s="1900" t="str">
        <f t="shared" ref="BQ45:BQ49" si="170">IF(AND(D45&lt;&gt;"",ISBLANK(R45))=TRUE,"X","")</f>
        <v/>
      </c>
      <c r="BR45" s="1902" t="str">
        <f t="shared" ref="BR45:BR49" si="171">IF(ISNONTEXT(S45)=TRUE,"","X")</f>
        <v/>
      </c>
      <c r="BS45" s="1895" t="str">
        <f t="shared" ref="BS45:BS49" si="172">IF(S45&gt;=0=TRUE,"","X")</f>
        <v/>
      </c>
      <c r="BT45" s="1900" t="str">
        <f t="shared" ref="BT45:BT49" si="173">IF(AND(D45&lt;&gt;"",ISBLANK(S45))=TRUE,"X","")</f>
        <v/>
      </c>
      <c r="BU45" s="1902" t="str">
        <f t="shared" ref="BU45:BU49" si="174">IF(ISNONTEXT(T45)=TRUE,"","X")</f>
        <v/>
      </c>
      <c r="BV45" s="1895" t="str">
        <f t="shared" ref="BV45:BV49" si="175">IF(T45&gt;=0=TRUE,"","X")</f>
        <v/>
      </c>
      <c r="BW45" s="1900" t="str">
        <f t="shared" ref="BW45:BW49" si="176">IF(AND(D45&lt;&gt;"",ISBLANK(T45))=TRUE,"X","")</f>
        <v/>
      </c>
      <c r="BX45" s="1902" t="str">
        <f t="shared" ref="BX45:BX49" si="177">IF(ISNONTEXT(U45)=TRUE,"","X")</f>
        <v/>
      </c>
      <c r="BY45" s="1895" t="str">
        <f t="shared" ref="BY45:BY49" si="178">IF(U45&gt;=0=TRUE,"","X")</f>
        <v/>
      </c>
      <c r="BZ45" s="1900" t="str">
        <f t="shared" ref="BZ45:BZ49" si="179">IF(AND(D45&lt;&gt;"",ISBLANK(U45))=TRUE,"X","")</f>
        <v/>
      </c>
      <c r="CA45" s="1902" t="str">
        <f t="shared" ref="CA45:CA49" si="180">IF(ISNONTEXT(V45)=TRUE,"","X")</f>
        <v/>
      </c>
      <c r="CB45" s="1895" t="str">
        <f t="shared" ref="CB45:CB49" si="181">IF(V45&gt;=0=TRUE,"","X")</f>
        <v/>
      </c>
      <c r="CC45" s="1900" t="str">
        <f t="shared" ref="CC45:CC49" si="182">IF(AND(D45&lt;&gt;"",ISBLANK(V45))=TRUE,"X","")</f>
        <v/>
      </c>
      <c r="CD45" s="1902" t="str">
        <f t="shared" ref="CD45:CD49" si="183">IF(ISNONTEXT(W45)=TRUE,"","X")</f>
        <v/>
      </c>
      <c r="CE45" s="1895" t="str">
        <f t="shared" ref="CE45:CE49" si="184">IF(W45&gt;=0=TRUE,"","X")</f>
        <v/>
      </c>
      <c r="CF45" s="1900" t="str">
        <f t="shared" ref="CF45:CF49" si="185">IF(AND(D45&lt;&gt;"",ISBLANK(W45))=TRUE,"X","")</f>
        <v/>
      </c>
      <c r="CG45" s="1902" t="str">
        <f t="shared" ref="CG45:CG49" si="186">IF(ISNONTEXT(X45)=TRUE,"","X")</f>
        <v/>
      </c>
      <c r="CH45" s="1895" t="str">
        <f t="shared" ref="CH45:CH49" si="187">IF(X45&gt;=0=TRUE,"","X")</f>
        <v/>
      </c>
      <c r="CI45" s="1900" t="str">
        <f t="shared" ref="CI45:CI49" si="188">IF(AND(D45&lt;&gt;"",ISBLANK(X45))=TRUE,"X","")</f>
        <v/>
      </c>
      <c r="CJ45" s="1899"/>
      <c r="CK45" s="1896"/>
      <c r="CL45" s="1898"/>
      <c r="CM45" s="1899"/>
      <c r="CN45" s="1900" t="str">
        <f t="shared" ref="CN45:CN49" si="189">IF(AND(D45&lt;&gt;"",ISBLANK(Z45))=TRUE,"X","")</f>
        <v/>
      </c>
      <c r="CO45" s="1902" t="str">
        <f t="shared" ref="CO45:CO49" si="190">IF(ISNONTEXT(AA45)=TRUE,"","X")</f>
        <v/>
      </c>
      <c r="CP45" s="1895" t="str">
        <f t="shared" ref="CP45:CP49" si="191">IF(AA45&gt;=0=TRUE,"","X")</f>
        <v/>
      </c>
      <c r="CQ45" s="1900" t="str">
        <f t="shared" ref="CQ45:CQ49" si="192">IF(AND(D45&lt;&gt;"",ISBLANK(AA45))=TRUE,"X","")</f>
        <v/>
      </c>
      <c r="CR45" s="1902" t="str">
        <f t="shared" ref="CR45:CR49" si="193">IF(ISNONTEXT(AB45)=TRUE,"","X")</f>
        <v/>
      </c>
      <c r="CS45" s="1895" t="str">
        <f t="shared" ref="CS45:CS49" si="194">IF(AB45&gt;=0=TRUE,"","X")</f>
        <v/>
      </c>
      <c r="CT45" s="1900" t="str">
        <f t="shared" ref="CT45:CT49" si="195">IF(AND(D45&lt;&gt;"",ISBLANK(AB45))=TRUE,"X","")</f>
        <v/>
      </c>
      <c r="CU45" s="1902" t="str">
        <f t="shared" ref="CU45:CU49" si="196">IF(ISNONTEXT(AC45)=TRUE,"","X")</f>
        <v/>
      </c>
      <c r="CV45" s="1895" t="str">
        <f t="shared" ref="CV45:CV49" si="197">IF(AC45&gt;=0=TRUE,"","X")</f>
        <v/>
      </c>
      <c r="CW45" s="1900" t="str">
        <f t="shared" ref="CW45:CW49" si="198">IF(AND(D45&lt;&gt;"",ISBLANK(AC45))=TRUE,"X","")</f>
        <v/>
      </c>
      <c r="CX45" s="1902" t="str">
        <f t="shared" ref="CX45:CX49" si="199">IF(ISNONTEXT(AD45)=TRUE,"","X")</f>
        <v/>
      </c>
      <c r="CY45" s="1895" t="str">
        <f t="shared" ref="CY45:CY49" si="200">IF(AD45&gt;=0=TRUE,"","X")</f>
        <v/>
      </c>
      <c r="CZ45" s="1900" t="str">
        <f t="shared" ref="CZ45:CZ49" si="201">IF(AND(D45&lt;&gt;"",ISBLANK(AD45))=TRUE,"X","")</f>
        <v/>
      </c>
      <c r="DA45" s="1902" t="str">
        <f t="shared" ref="DA45:DA49" si="202">IF(ISNONTEXT(AE45)=TRUE,"","X")</f>
        <v/>
      </c>
      <c r="DB45" s="1895" t="str">
        <f t="shared" ref="DB45:DB49" si="203">IF(AE45&gt;=0=TRUE,"","X")</f>
        <v/>
      </c>
      <c r="DC45" s="1900" t="str">
        <f t="shared" ref="DC45:DC49" si="204">IF(AND(D45&lt;&gt;"",ISBLANK(AE45))=TRUE,"X","")</f>
        <v/>
      </c>
    </row>
    <row r="46" spans="2:107" outlineLevel="1">
      <c r="D46" s="1810"/>
      <c r="E46" s="1186"/>
      <c r="F46" s="1186"/>
      <c r="G46" s="1186"/>
      <c r="H46" s="1186"/>
      <c r="I46" s="1187"/>
      <c r="J46" s="1188"/>
      <c r="K46" s="1188"/>
      <c r="L46" s="1188"/>
      <c r="M46" s="1188"/>
      <c r="N46" s="1676"/>
      <c r="O46" s="1676"/>
      <c r="P46" s="1188"/>
      <c r="Q46" s="1188"/>
      <c r="R46" s="1188"/>
      <c r="S46" s="1188"/>
      <c r="T46" s="1188"/>
      <c r="U46" s="1188"/>
      <c r="V46" s="1188"/>
      <c r="W46" s="1188"/>
      <c r="X46" s="1190"/>
      <c r="Y46" s="1811">
        <f t="shared" si="3"/>
        <v>0</v>
      </c>
      <c r="Z46" s="1813"/>
      <c r="AA46" s="1188"/>
      <c r="AB46" s="1188"/>
      <c r="AC46" s="1188"/>
      <c r="AD46" s="1812"/>
      <c r="AE46" s="1812"/>
      <c r="AF46" s="1169"/>
      <c r="AG46" s="2443"/>
      <c r="AH46" s="2444"/>
      <c r="AI46" s="2445"/>
      <c r="AJ46" s="1901" t="str">
        <f t="shared" si="138"/>
        <v/>
      </c>
      <c r="AK46" s="1901" t="str">
        <f t="shared" si="139"/>
        <v/>
      </c>
      <c r="AL46" s="1901" t="str">
        <f t="shared" si="140"/>
        <v/>
      </c>
      <c r="AM46" s="1902" t="str">
        <f t="shared" si="141"/>
        <v/>
      </c>
      <c r="AN46" s="1895" t="str">
        <f t="shared" si="142"/>
        <v/>
      </c>
      <c r="AO46" s="1900" t="str">
        <f t="shared" si="143"/>
        <v/>
      </c>
      <c r="AP46" s="1902" t="str">
        <f t="shared" si="144"/>
        <v/>
      </c>
      <c r="AQ46" s="1895" t="str">
        <f t="shared" si="145"/>
        <v/>
      </c>
      <c r="AR46" s="1900" t="str">
        <f t="shared" si="146"/>
        <v/>
      </c>
      <c r="AS46" s="1902" t="str">
        <f t="shared" si="147"/>
        <v/>
      </c>
      <c r="AT46" s="1895" t="str">
        <f t="shared" si="148"/>
        <v/>
      </c>
      <c r="AU46" s="1900" t="str">
        <f t="shared" si="149"/>
        <v/>
      </c>
      <c r="AV46" s="1902" t="str">
        <f t="shared" si="150"/>
        <v/>
      </c>
      <c r="AW46" s="1895" t="str">
        <f t="shared" si="151"/>
        <v/>
      </c>
      <c r="AX46" s="1900" t="str">
        <f t="shared" si="152"/>
        <v/>
      </c>
      <c r="AY46" s="1902" t="str">
        <f t="shared" si="153"/>
        <v/>
      </c>
      <c r="AZ46" s="1895" t="str">
        <f t="shared" si="154"/>
        <v/>
      </c>
      <c r="BA46" s="1900" t="str">
        <f t="shared" si="155"/>
        <v/>
      </c>
      <c r="BB46" s="2119"/>
      <c r="BC46" s="1902" t="str">
        <f t="shared" si="156"/>
        <v/>
      </c>
      <c r="BD46" s="1895" t="str">
        <f t="shared" si="157"/>
        <v/>
      </c>
      <c r="BE46" s="1900" t="str">
        <f t="shared" si="158"/>
        <v/>
      </c>
      <c r="BF46" s="1902" t="str">
        <f t="shared" si="159"/>
        <v/>
      </c>
      <c r="BG46" s="1895" t="str">
        <f t="shared" si="160"/>
        <v/>
      </c>
      <c r="BH46" s="1900" t="str">
        <f t="shared" si="161"/>
        <v/>
      </c>
      <c r="BI46" s="1902" t="str">
        <f t="shared" si="162"/>
        <v/>
      </c>
      <c r="BJ46" s="1895" t="str">
        <f t="shared" si="163"/>
        <v/>
      </c>
      <c r="BK46" s="1900" t="str">
        <f t="shared" si="164"/>
        <v/>
      </c>
      <c r="BL46" s="1902" t="str">
        <f t="shared" si="165"/>
        <v/>
      </c>
      <c r="BM46" s="1895" t="str">
        <f t="shared" si="166"/>
        <v/>
      </c>
      <c r="BN46" s="1900" t="str">
        <f t="shared" si="167"/>
        <v/>
      </c>
      <c r="BO46" s="1902" t="str">
        <f t="shared" si="168"/>
        <v/>
      </c>
      <c r="BP46" s="1895" t="str">
        <f t="shared" si="169"/>
        <v/>
      </c>
      <c r="BQ46" s="1900" t="str">
        <f t="shared" si="170"/>
        <v/>
      </c>
      <c r="BR46" s="1902" t="str">
        <f t="shared" si="171"/>
        <v/>
      </c>
      <c r="BS46" s="1895" t="str">
        <f t="shared" si="172"/>
        <v/>
      </c>
      <c r="BT46" s="1900" t="str">
        <f t="shared" si="173"/>
        <v/>
      </c>
      <c r="BU46" s="1902" t="str">
        <f t="shared" si="174"/>
        <v/>
      </c>
      <c r="BV46" s="1895" t="str">
        <f t="shared" si="175"/>
        <v/>
      </c>
      <c r="BW46" s="1900" t="str">
        <f t="shared" si="176"/>
        <v/>
      </c>
      <c r="BX46" s="1902" t="str">
        <f t="shared" si="177"/>
        <v/>
      </c>
      <c r="BY46" s="1895" t="str">
        <f t="shared" si="178"/>
        <v/>
      </c>
      <c r="BZ46" s="1900" t="str">
        <f t="shared" si="179"/>
        <v/>
      </c>
      <c r="CA46" s="1902" t="str">
        <f t="shared" si="180"/>
        <v/>
      </c>
      <c r="CB46" s="1895" t="str">
        <f t="shared" si="181"/>
        <v/>
      </c>
      <c r="CC46" s="1900" t="str">
        <f t="shared" si="182"/>
        <v/>
      </c>
      <c r="CD46" s="1902" t="str">
        <f t="shared" si="183"/>
        <v/>
      </c>
      <c r="CE46" s="1895" t="str">
        <f t="shared" si="184"/>
        <v/>
      </c>
      <c r="CF46" s="1900" t="str">
        <f t="shared" si="185"/>
        <v/>
      </c>
      <c r="CG46" s="1902" t="str">
        <f t="shared" si="186"/>
        <v/>
      </c>
      <c r="CH46" s="1895" t="str">
        <f t="shared" si="187"/>
        <v/>
      </c>
      <c r="CI46" s="1900" t="str">
        <f t="shared" si="188"/>
        <v/>
      </c>
      <c r="CJ46" s="1899"/>
      <c r="CK46" s="1896"/>
      <c r="CL46" s="1898"/>
      <c r="CM46" s="1899"/>
      <c r="CN46" s="1900" t="str">
        <f t="shared" si="189"/>
        <v/>
      </c>
      <c r="CO46" s="1902" t="str">
        <f t="shared" si="190"/>
        <v/>
      </c>
      <c r="CP46" s="1895" t="str">
        <f t="shared" si="191"/>
        <v/>
      </c>
      <c r="CQ46" s="1900" t="str">
        <f t="shared" si="192"/>
        <v/>
      </c>
      <c r="CR46" s="1902" t="str">
        <f t="shared" si="193"/>
        <v/>
      </c>
      <c r="CS46" s="1895" t="str">
        <f t="shared" si="194"/>
        <v/>
      </c>
      <c r="CT46" s="1900" t="str">
        <f t="shared" si="195"/>
        <v/>
      </c>
      <c r="CU46" s="1902" t="str">
        <f t="shared" si="196"/>
        <v/>
      </c>
      <c r="CV46" s="1895" t="str">
        <f t="shared" si="197"/>
        <v/>
      </c>
      <c r="CW46" s="1900" t="str">
        <f t="shared" si="198"/>
        <v/>
      </c>
      <c r="CX46" s="1902" t="str">
        <f t="shared" si="199"/>
        <v/>
      </c>
      <c r="CY46" s="1895" t="str">
        <f t="shared" si="200"/>
        <v/>
      </c>
      <c r="CZ46" s="1900" t="str">
        <f t="shared" si="201"/>
        <v/>
      </c>
      <c r="DA46" s="1902" t="str">
        <f t="shared" si="202"/>
        <v/>
      </c>
      <c r="DB46" s="1895" t="str">
        <f t="shared" si="203"/>
        <v/>
      </c>
      <c r="DC46" s="1900" t="str">
        <f t="shared" si="204"/>
        <v/>
      </c>
    </row>
    <row r="47" spans="2:107" outlineLevel="1">
      <c r="D47" s="1810"/>
      <c r="E47" s="1186"/>
      <c r="F47" s="1186"/>
      <c r="G47" s="1186"/>
      <c r="H47" s="1186"/>
      <c r="I47" s="1187"/>
      <c r="J47" s="1188"/>
      <c r="K47" s="1188"/>
      <c r="L47" s="1188"/>
      <c r="M47" s="1188"/>
      <c r="N47" s="1676"/>
      <c r="O47" s="1676"/>
      <c r="P47" s="1188"/>
      <c r="Q47" s="1188"/>
      <c r="R47" s="1188"/>
      <c r="S47" s="1188"/>
      <c r="T47" s="1188"/>
      <c r="U47" s="1188"/>
      <c r="V47" s="1188"/>
      <c r="W47" s="1188"/>
      <c r="X47" s="1190"/>
      <c r="Y47" s="1811">
        <f t="shared" si="3"/>
        <v>0</v>
      </c>
      <c r="Z47" s="1813"/>
      <c r="AA47" s="1188"/>
      <c r="AB47" s="1188"/>
      <c r="AC47" s="1188"/>
      <c r="AD47" s="1812"/>
      <c r="AE47" s="1812"/>
      <c r="AF47" s="1169"/>
      <c r="AG47" s="2443"/>
      <c r="AH47" s="2444"/>
      <c r="AI47" s="2445"/>
      <c r="AJ47" s="1901" t="str">
        <f t="shared" si="138"/>
        <v/>
      </c>
      <c r="AK47" s="1901" t="str">
        <f t="shared" si="139"/>
        <v/>
      </c>
      <c r="AL47" s="1901" t="str">
        <f t="shared" si="140"/>
        <v/>
      </c>
      <c r="AM47" s="1902" t="str">
        <f t="shared" si="141"/>
        <v/>
      </c>
      <c r="AN47" s="1895" t="str">
        <f t="shared" si="142"/>
        <v/>
      </c>
      <c r="AO47" s="1900" t="str">
        <f t="shared" si="143"/>
        <v/>
      </c>
      <c r="AP47" s="1902" t="str">
        <f t="shared" si="144"/>
        <v/>
      </c>
      <c r="AQ47" s="1895" t="str">
        <f t="shared" si="145"/>
        <v/>
      </c>
      <c r="AR47" s="1900" t="str">
        <f t="shared" si="146"/>
        <v/>
      </c>
      <c r="AS47" s="1902" t="str">
        <f t="shared" si="147"/>
        <v/>
      </c>
      <c r="AT47" s="1895" t="str">
        <f t="shared" si="148"/>
        <v/>
      </c>
      <c r="AU47" s="1900" t="str">
        <f t="shared" si="149"/>
        <v/>
      </c>
      <c r="AV47" s="1902" t="str">
        <f t="shared" si="150"/>
        <v/>
      </c>
      <c r="AW47" s="1895" t="str">
        <f t="shared" si="151"/>
        <v/>
      </c>
      <c r="AX47" s="1900" t="str">
        <f t="shared" si="152"/>
        <v/>
      </c>
      <c r="AY47" s="1902" t="str">
        <f t="shared" si="153"/>
        <v/>
      </c>
      <c r="AZ47" s="1895" t="str">
        <f t="shared" si="154"/>
        <v/>
      </c>
      <c r="BA47" s="1900" t="str">
        <f t="shared" si="155"/>
        <v/>
      </c>
      <c r="BB47" s="2119"/>
      <c r="BC47" s="1902" t="str">
        <f t="shared" si="156"/>
        <v/>
      </c>
      <c r="BD47" s="1895" t="str">
        <f t="shared" si="157"/>
        <v/>
      </c>
      <c r="BE47" s="1900" t="str">
        <f t="shared" si="158"/>
        <v/>
      </c>
      <c r="BF47" s="1902" t="str">
        <f t="shared" si="159"/>
        <v/>
      </c>
      <c r="BG47" s="1895" t="str">
        <f t="shared" si="160"/>
        <v/>
      </c>
      <c r="BH47" s="1900" t="str">
        <f t="shared" si="161"/>
        <v/>
      </c>
      <c r="BI47" s="1902" t="str">
        <f t="shared" si="162"/>
        <v/>
      </c>
      <c r="BJ47" s="1895" t="str">
        <f t="shared" si="163"/>
        <v/>
      </c>
      <c r="BK47" s="1900" t="str">
        <f t="shared" si="164"/>
        <v/>
      </c>
      <c r="BL47" s="1902" t="str">
        <f t="shared" si="165"/>
        <v/>
      </c>
      <c r="BM47" s="1895" t="str">
        <f t="shared" si="166"/>
        <v/>
      </c>
      <c r="BN47" s="1900" t="str">
        <f t="shared" si="167"/>
        <v/>
      </c>
      <c r="BO47" s="1902" t="str">
        <f t="shared" si="168"/>
        <v/>
      </c>
      <c r="BP47" s="1895" t="str">
        <f t="shared" si="169"/>
        <v/>
      </c>
      <c r="BQ47" s="1900" t="str">
        <f t="shared" si="170"/>
        <v/>
      </c>
      <c r="BR47" s="1902" t="str">
        <f t="shared" si="171"/>
        <v/>
      </c>
      <c r="BS47" s="1895" t="str">
        <f t="shared" si="172"/>
        <v/>
      </c>
      <c r="BT47" s="1900" t="str">
        <f t="shared" si="173"/>
        <v/>
      </c>
      <c r="BU47" s="1902" t="str">
        <f t="shared" si="174"/>
        <v/>
      </c>
      <c r="BV47" s="1895" t="str">
        <f t="shared" si="175"/>
        <v/>
      </c>
      <c r="BW47" s="1900" t="str">
        <f t="shared" si="176"/>
        <v/>
      </c>
      <c r="BX47" s="1902" t="str">
        <f t="shared" si="177"/>
        <v/>
      </c>
      <c r="BY47" s="1895" t="str">
        <f t="shared" si="178"/>
        <v/>
      </c>
      <c r="BZ47" s="1900" t="str">
        <f t="shared" si="179"/>
        <v/>
      </c>
      <c r="CA47" s="1902" t="str">
        <f t="shared" si="180"/>
        <v/>
      </c>
      <c r="CB47" s="1895" t="str">
        <f t="shared" si="181"/>
        <v/>
      </c>
      <c r="CC47" s="1900" t="str">
        <f t="shared" si="182"/>
        <v/>
      </c>
      <c r="CD47" s="1902" t="str">
        <f t="shared" si="183"/>
        <v/>
      </c>
      <c r="CE47" s="1895" t="str">
        <f t="shared" si="184"/>
        <v/>
      </c>
      <c r="CF47" s="1900" t="str">
        <f t="shared" si="185"/>
        <v/>
      </c>
      <c r="CG47" s="1902" t="str">
        <f t="shared" si="186"/>
        <v/>
      </c>
      <c r="CH47" s="1895" t="str">
        <f t="shared" si="187"/>
        <v/>
      </c>
      <c r="CI47" s="1900" t="str">
        <f t="shared" si="188"/>
        <v/>
      </c>
      <c r="CJ47" s="1899"/>
      <c r="CK47" s="1896"/>
      <c r="CL47" s="1898"/>
      <c r="CM47" s="1899"/>
      <c r="CN47" s="1900" t="str">
        <f t="shared" si="189"/>
        <v/>
      </c>
      <c r="CO47" s="1902" t="str">
        <f t="shared" si="190"/>
        <v/>
      </c>
      <c r="CP47" s="1895" t="str">
        <f t="shared" si="191"/>
        <v/>
      </c>
      <c r="CQ47" s="1900" t="str">
        <f t="shared" si="192"/>
        <v/>
      </c>
      <c r="CR47" s="1902" t="str">
        <f t="shared" si="193"/>
        <v/>
      </c>
      <c r="CS47" s="1895" t="str">
        <f t="shared" si="194"/>
        <v/>
      </c>
      <c r="CT47" s="1900" t="str">
        <f t="shared" si="195"/>
        <v/>
      </c>
      <c r="CU47" s="1902" t="str">
        <f t="shared" si="196"/>
        <v/>
      </c>
      <c r="CV47" s="1895" t="str">
        <f t="shared" si="197"/>
        <v/>
      </c>
      <c r="CW47" s="1900" t="str">
        <f t="shared" si="198"/>
        <v/>
      </c>
      <c r="CX47" s="1902" t="str">
        <f t="shared" si="199"/>
        <v/>
      </c>
      <c r="CY47" s="1895" t="str">
        <f t="shared" si="200"/>
        <v/>
      </c>
      <c r="CZ47" s="1900" t="str">
        <f t="shared" si="201"/>
        <v/>
      </c>
      <c r="DA47" s="1902" t="str">
        <f t="shared" si="202"/>
        <v/>
      </c>
      <c r="DB47" s="1895" t="str">
        <f t="shared" si="203"/>
        <v/>
      </c>
      <c r="DC47" s="1900" t="str">
        <f t="shared" si="204"/>
        <v/>
      </c>
    </row>
    <row r="48" spans="2:107" outlineLevel="1">
      <c r="D48" s="1810"/>
      <c r="E48" s="1186"/>
      <c r="F48" s="1186"/>
      <c r="G48" s="1186"/>
      <c r="H48" s="1186"/>
      <c r="I48" s="1187"/>
      <c r="J48" s="1188"/>
      <c r="K48" s="1188"/>
      <c r="L48" s="1188"/>
      <c r="M48" s="1188"/>
      <c r="N48" s="1676"/>
      <c r="O48" s="1676"/>
      <c r="P48" s="1188"/>
      <c r="Q48" s="1188"/>
      <c r="R48" s="1188"/>
      <c r="S48" s="1188"/>
      <c r="T48" s="1188"/>
      <c r="U48" s="1188"/>
      <c r="V48" s="1188"/>
      <c r="W48" s="1188"/>
      <c r="X48" s="1190"/>
      <c r="Y48" s="1811">
        <f t="shared" si="3"/>
        <v>0</v>
      </c>
      <c r="Z48" s="1813"/>
      <c r="AA48" s="1188"/>
      <c r="AB48" s="1188"/>
      <c r="AC48" s="1188"/>
      <c r="AD48" s="1812"/>
      <c r="AE48" s="1812"/>
      <c r="AF48" s="1169"/>
      <c r="AG48" s="2443"/>
      <c r="AH48" s="2444"/>
      <c r="AI48" s="2445"/>
      <c r="AJ48" s="1901" t="str">
        <f t="shared" si="138"/>
        <v/>
      </c>
      <c r="AK48" s="1901" t="str">
        <f t="shared" si="139"/>
        <v/>
      </c>
      <c r="AL48" s="1901" t="str">
        <f t="shared" si="140"/>
        <v/>
      </c>
      <c r="AM48" s="1902" t="str">
        <f t="shared" si="141"/>
        <v/>
      </c>
      <c r="AN48" s="1895" t="str">
        <f t="shared" si="142"/>
        <v/>
      </c>
      <c r="AO48" s="1900" t="str">
        <f t="shared" si="143"/>
        <v/>
      </c>
      <c r="AP48" s="1902" t="str">
        <f t="shared" si="144"/>
        <v/>
      </c>
      <c r="AQ48" s="1895" t="str">
        <f t="shared" si="145"/>
        <v/>
      </c>
      <c r="AR48" s="1900" t="str">
        <f t="shared" si="146"/>
        <v/>
      </c>
      <c r="AS48" s="1902" t="str">
        <f t="shared" si="147"/>
        <v/>
      </c>
      <c r="AT48" s="1895" t="str">
        <f t="shared" si="148"/>
        <v/>
      </c>
      <c r="AU48" s="1900" t="str">
        <f t="shared" si="149"/>
        <v/>
      </c>
      <c r="AV48" s="1902" t="str">
        <f t="shared" si="150"/>
        <v/>
      </c>
      <c r="AW48" s="1895" t="str">
        <f t="shared" si="151"/>
        <v/>
      </c>
      <c r="AX48" s="1900" t="str">
        <f t="shared" si="152"/>
        <v/>
      </c>
      <c r="AY48" s="1902" t="str">
        <f t="shared" si="153"/>
        <v/>
      </c>
      <c r="AZ48" s="1895" t="str">
        <f t="shared" si="154"/>
        <v/>
      </c>
      <c r="BA48" s="1900" t="str">
        <f t="shared" si="155"/>
        <v/>
      </c>
      <c r="BB48" s="2119"/>
      <c r="BC48" s="1902" t="str">
        <f t="shared" si="156"/>
        <v/>
      </c>
      <c r="BD48" s="1895" t="str">
        <f t="shared" si="157"/>
        <v/>
      </c>
      <c r="BE48" s="1900" t="str">
        <f t="shared" si="158"/>
        <v/>
      </c>
      <c r="BF48" s="1902" t="str">
        <f t="shared" si="159"/>
        <v/>
      </c>
      <c r="BG48" s="1895" t="str">
        <f t="shared" si="160"/>
        <v/>
      </c>
      <c r="BH48" s="1900" t="str">
        <f t="shared" si="161"/>
        <v/>
      </c>
      <c r="BI48" s="1902" t="str">
        <f t="shared" si="162"/>
        <v/>
      </c>
      <c r="BJ48" s="1895" t="str">
        <f t="shared" si="163"/>
        <v/>
      </c>
      <c r="BK48" s="1900" t="str">
        <f t="shared" si="164"/>
        <v/>
      </c>
      <c r="BL48" s="1902" t="str">
        <f t="shared" si="165"/>
        <v/>
      </c>
      <c r="BM48" s="1895" t="str">
        <f t="shared" si="166"/>
        <v/>
      </c>
      <c r="BN48" s="1900" t="str">
        <f t="shared" si="167"/>
        <v/>
      </c>
      <c r="BO48" s="1902" t="str">
        <f t="shared" si="168"/>
        <v/>
      </c>
      <c r="BP48" s="1895" t="str">
        <f t="shared" si="169"/>
        <v/>
      </c>
      <c r="BQ48" s="1900" t="str">
        <f t="shared" si="170"/>
        <v/>
      </c>
      <c r="BR48" s="1902" t="str">
        <f t="shared" si="171"/>
        <v/>
      </c>
      <c r="BS48" s="1895" t="str">
        <f t="shared" si="172"/>
        <v/>
      </c>
      <c r="BT48" s="1900" t="str">
        <f t="shared" si="173"/>
        <v/>
      </c>
      <c r="BU48" s="1902" t="str">
        <f t="shared" si="174"/>
        <v/>
      </c>
      <c r="BV48" s="1895" t="str">
        <f t="shared" si="175"/>
        <v/>
      </c>
      <c r="BW48" s="1900" t="str">
        <f t="shared" si="176"/>
        <v/>
      </c>
      <c r="BX48" s="1902" t="str">
        <f t="shared" si="177"/>
        <v/>
      </c>
      <c r="BY48" s="1895" t="str">
        <f t="shared" si="178"/>
        <v/>
      </c>
      <c r="BZ48" s="1900" t="str">
        <f t="shared" si="179"/>
        <v/>
      </c>
      <c r="CA48" s="1902" t="str">
        <f t="shared" si="180"/>
        <v/>
      </c>
      <c r="CB48" s="1895" t="str">
        <f t="shared" si="181"/>
        <v/>
      </c>
      <c r="CC48" s="1900" t="str">
        <f t="shared" si="182"/>
        <v/>
      </c>
      <c r="CD48" s="1902" t="str">
        <f t="shared" si="183"/>
        <v/>
      </c>
      <c r="CE48" s="1895" t="str">
        <f t="shared" si="184"/>
        <v/>
      </c>
      <c r="CF48" s="1900" t="str">
        <f t="shared" si="185"/>
        <v/>
      </c>
      <c r="CG48" s="1902" t="str">
        <f t="shared" si="186"/>
        <v/>
      </c>
      <c r="CH48" s="1895" t="str">
        <f t="shared" si="187"/>
        <v/>
      </c>
      <c r="CI48" s="1900" t="str">
        <f t="shared" si="188"/>
        <v/>
      </c>
      <c r="CJ48" s="1899"/>
      <c r="CK48" s="1896"/>
      <c r="CL48" s="1898"/>
      <c r="CM48" s="1899"/>
      <c r="CN48" s="1900" t="str">
        <f t="shared" si="189"/>
        <v/>
      </c>
      <c r="CO48" s="1902" t="str">
        <f t="shared" si="190"/>
        <v/>
      </c>
      <c r="CP48" s="1895" t="str">
        <f t="shared" si="191"/>
        <v/>
      </c>
      <c r="CQ48" s="1900" t="str">
        <f t="shared" si="192"/>
        <v/>
      </c>
      <c r="CR48" s="1902" t="str">
        <f t="shared" si="193"/>
        <v/>
      </c>
      <c r="CS48" s="1895" t="str">
        <f t="shared" si="194"/>
        <v/>
      </c>
      <c r="CT48" s="1900" t="str">
        <f t="shared" si="195"/>
        <v/>
      </c>
      <c r="CU48" s="1902" t="str">
        <f t="shared" si="196"/>
        <v/>
      </c>
      <c r="CV48" s="1895" t="str">
        <f t="shared" si="197"/>
        <v/>
      </c>
      <c r="CW48" s="1900" t="str">
        <f t="shared" si="198"/>
        <v/>
      </c>
      <c r="CX48" s="1902" t="str">
        <f t="shared" si="199"/>
        <v/>
      </c>
      <c r="CY48" s="1895" t="str">
        <f t="shared" si="200"/>
        <v/>
      </c>
      <c r="CZ48" s="1900" t="str">
        <f t="shared" si="201"/>
        <v/>
      </c>
      <c r="DA48" s="1902" t="str">
        <f t="shared" si="202"/>
        <v/>
      </c>
      <c r="DB48" s="1895" t="str">
        <f t="shared" si="203"/>
        <v/>
      </c>
      <c r="DC48" s="1900" t="str">
        <f t="shared" si="204"/>
        <v/>
      </c>
    </row>
    <row r="49" spans="1:107" outlineLevel="1">
      <c r="D49" s="1810"/>
      <c r="E49" s="1186"/>
      <c r="F49" s="1186"/>
      <c r="G49" s="1186"/>
      <c r="H49" s="1186"/>
      <c r="I49" s="1187"/>
      <c r="J49" s="1188"/>
      <c r="K49" s="1188"/>
      <c r="L49" s="1188"/>
      <c r="M49" s="1188"/>
      <c r="N49" s="1676"/>
      <c r="O49" s="1676"/>
      <c r="P49" s="1188"/>
      <c r="Q49" s="1188"/>
      <c r="R49" s="1188"/>
      <c r="S49" s="1188"/>
      <c r="T49" s="1188"/>
      <c r="U49" s="1188"/>
      <c r="V49" s="1188"/>
      <c r="W49" s="1188"/>
      <c r="X49" s="1190"/>
      <c r="Y49" s="1811">
        <f t="shared" si="3"/>
        <v>0</v>
      </c>
      <c r="Z49" s="1813"/>
      <c r="AA49" s="1188"/>
      <c r="AB49" s="1188"/>
      <c r="AC49" s="1188"/>
      <c r="AD49" s="1812"/>
      <c r="AE49" s="1812"/>
      <c r="AF49" s="1169"/>
      <c r="AG49" s="2443"/>
      <c r="AH49" s="2444"/>
      <c r="AI49" s="2445"/>
      <c r="AJ49" s="1901" t="str">
        <f t="shared" si="138"/>
        <v/>
      </c>
      <c r="AK49" s="1901" t="str">
        <f t="shared" si="139"/>
        <v/>
      </c>
      <c r="AL49" s="1901" t="str">
        <f t="shared" si="140"/>
        <v/>
      </c>
      <c r="AM49" s="1902" t="str">
        <f t="shared" si="141"/>
        <v/>
      </c>
      <c r="AN49" s="1895" t="str">
        <f t="shared" si="142"/>
        <v/>
      </c>
      <c r="AO49" s="1900" t="str">
        <f t="shared" si="143"/>
        <v/>
      </c>
      <c r="AP49" s="1902" t="str">
        <f t="shared" si="144"/>
        <v/>
      </c>
      <c r="AQ49" s="1895" t="str">
        <f t="shared" si="145"/>
        <v/>
      </c>
      <c r="AR49" s="1900" t="str">
        <f t="shared" si="146"/>
        <v/>
      </c>
      <c r="AS49" s="1902" t="str">
        <f t="shared" si="147"/>
        <v/>
      </c>
      <c r="AT49" s="1895" t="str">
        <f t="shared" si="148"/>
        <v/>
      </c>
      <c r="AU49" s="1900" t="str">
        <f t="shared" si="149"/>
        <v/>
      </c>
      <c r="AV49" s="1902" t="str">
        <f t="shared" si="150"/>
        <v/>
      </c>
      <c r="AW49" s="1895" t="str">
        <f t="shared" si="151"/>
        <v/>
      </c>
      <c r="AX49" s="1900" t="str">
        <f t="shared" si="152"/>
        <v/>
      </c>
      <c r="AY49" s="1902" t="str">
        <f t="shared" si="153"/>
        <v/>
      </c>
      <c r="AZ49" s="1895" t="str">
        <f t="shared" si="154"/>
        <v/>
      </c>
      <c r="BA49" s="1900" t="str">
        <f t="shared" si="155"/>
        <v/>
      </c>
      <c r="BB49" s="2119"/>
      <c r="BC49" s="1902" t="str">
        <f t="shared" si="156"/>
        <v/>
      </c>
      <c r="BD49" s="1895" t="str">
        <f t="shared" si="157"/>
        <v/>
      </c>
      <c r="BE49" s="1900" t="str">
        <f t="shared" si="158"/>
        <v/>
      </c>
      <c r="BF49" s="1902" t="str">
        <f t="shared" si="159"/>
        <v/>
      </c>
      <c r="BG49" s="1895" t="str">
        <f t="shared" si="160"/>
        <v/>
      </c>
      <c r="BH49" s="1900" t="str">
        <f t="shared" si="161"/>
        <v/>
      </c>
      <c r="BI49" s="1902" t="str">
        <f t="shared" si="162"/>
        <v/>
      </c>
      <c r="BJ49" s="1895" t="str">
        <f t="shared" si="163"/>
        <v/>
      </c>
      <c r="BK49" s="1900" t="str">
        <f t="shared" si="164"/>
        <v/>
      </c>
      <c r="BL49" s="1902" t="str">
        <f t="shared" si="165"/>
        <v/>
      </c>
      <c r="BM49" s="1895" t="str">
        <f t="shared" si="166"/>
        <v/>
      </c>
      <c r="BN49" s="1900" t="str">
        <f t="shared" si="167"/>
        <v/>
      </c>
      <c r="BO49" s="1902" t="str">
        <f t="shared" si="168"/>
        <v/>
      </c>
      <c r="BP49" s="1895" t="str">
        <f t="shared" si="169"/>
        <v/>
      </c>
      <c r="BQ49" s="1900" t="str">
        <f t="shared" si="170"/>
        <v/>
      </c>
      <c r="BR49" s="1902" t="str">
        <f t="shared" si="171"/>
        <v/>
      </c>
      <c r="BS49" s="1895" t="str">
        <f t="shared" si="172"/>
        <v/>
      </c>
      <c r="BT49" s="1900" t="str">
        <f t="shared" si="173"/>
        <v/>
      </c>
      <c r="BU49" s="1902" t="str">
        <f t="shared" si="174"/>
        <v/>
      </c>
      <c r="BV49" s="1895" t="str">
        <f t="shared" si="175"/>
        <v/>
      </c>
      <c r="BW49" s="1900" t="str">
        <f t="shared" si="176"/>
        <v/>
      </c>
      <c r="BX49" s="1902" t="str">
        <f t="shared" si="177"/>
        <v/>
      </c>
      <c r="BY49" s="1895" t="str">
        <f t="shared" si="178"/>
        <v/>
      </c>
      <c r="BZ49" s="1900" t="str">
        <f t="shared" si="179"/>
        <v/>
      </c>
      <c r="CA49" s="1902" t="str">
        <f t="shared" si="180"/>
        <v/>
      </c>
      <c r="CB49" s="1895" t="str">
        <f t="shared" si="181"/>
        <v/>
      </c>
      <c r="CC49" s="1900" t="str">
        <f t="shared" si="182"/>
        <v/>
      </c>
      <c r="CD49" s="1902" t="str">
        <f t="shared" si="183"/>
        <v/>
      </c>
      <c r="CE49" s="1895" t="str">
        <f t="shared" si="184"/>
        <v/>
      </c>
      <c r="CF49" s="1900" t="str">
        <f t="shared" si="185"/>
        <v/>
      </c>
      <c r="CG49" s="1902" t="str">
        <f t="shared" si="186"/>
        <v/>
      </c>
      <c r="CH49" s="1895" t="str">
        <f t="shared" si="187"/>
        <v/>
      </c>
      <c r="CI49" s="1900" t="str">
        <f t="shared" si="188"/>
        <v/>
      </c>
      <c r="CJ49" s="1899"/>
      <c r="CK49" s="1896"/>
      <c r="CL49" s="1898"/>
      <c r="CM49" s="1899"/>
      <c r="CN49" s="1900" t="str">
        <f t="shared" si="189"/>
        <v/>
      </c>
      <c r="CO49" s="1902" t="str">
        <f t="shared" si="190"/>
        <v/>
      </c>
      <c r="CP49" s="1895" t="str">
        <f t="shared" si="191"/>
        <v/>
      </c>
      <c r="CQ49" s="1900" t="str">
        <f t="shared" si="192"/>
        <v/>
      </c>
      <c r="CR49" s="1902" t="str">
        <f t="shared" si="193"/>
        <v/>
      </c>
      <c r="CS49" s="1895" t="str">
        <f t="shared" si="194"/>
        <v/>
      </c>
      <c r="CT49" s="1900" t="str">
        <f t="shared" si="195"/>
        <v/>
      </c>
      <c r="CU49" s="1902" t="str">
        <f t="shared" si="196"/>
        <v/>
      </c>
      <c r="CV49" s="1895" t="str">
        <f t="shared" si="197"/>
        <v/>
      </c>
      <c r="CW49" s="1900" t="str">
        <f t="shared" si="198"/>
        <v/>
      </c>
      <c r="CX49" s="1902" t="str">
        <f t="shared" si="199"/>
        <v/>
      </c>
      <c r="CY49" s="1895" t="str">
        <f t="shared" si="200"/>
        <v/>
      </c>
      <c r="CZ49" s="1900" t="str">
        <f t="shared" si="201"/>
        <v/>
      </c>
      <c r="DA49" s="1902" t="str">
        <f t="shared" si="202"/>
        <v/>
      </c>
      <c r="DB49" s="1895" t="str">
        <f t="shared" si="203"/>
        <v/>
      </c>
      <c r="DC49" s="1900" t="str">
        <f t="shared" si="204"/>
        <v/>
      </c>
    </row>
    <row r="50" spans="1:107" outlineLevel="1">
      <c r="D50" s="1810"/>
      <c r="E50" s="1186"/>
      <c r="F50" s="1186"/>
      <c r="G50" s="1186"/>
      <c r="H50" s="1186"/>
      <c r="I50" s="1187"/>
      <c r="J50" s="1188"/>
      <c r="K50" s="1188"/>
      <c r="L50" s="1188"/>
      <c r="M50" s="1188"/>
      <c r="N50" s="1676"/>
      <c r="O50" s="1676"/>
      <c r="P50" s="1188"/>
      <c r="Q50" s="1188"/>
      <c r="R50" s="1188"/>
      <c r="S50" s="1188"/>
      <c r="T50" s="1188"/>
      <c r="U50" s="1188"/>
      <c r="V50" s="1188"/>
      <c r="W50" s="1188"/>
      <c r="X50" s="1190"/>
      <c r="Y50" s="1811">
        <f t="shared" si="3"/>
        <v>0</v>
      </c>
      <c r="Z50" s="1813"/>
      <c r="AA50" s="1188"/>
      <c r="AB50" s="1188"/>
      <c r="AC50" s="1188"/>
      <c r="AD50" s="1812"/>
      <c r="AE50" s="1812"/>
      <c r="AF50" s="1169"/>
      <c r="AG50" s="2443"/>
      <c r="AH50" s="2444"/>
      <c r="AI50" s="2445"/>
      <c r="AJ50" s="1901" t="str">
        <f t="shared" si="4"/>
        <v/>
      </c>
      <c r="AK50" s="1901" t="str">
        <f t="shared" si="5"/>
        <v/>
      </c>
      <c r="AL50" s="1901" t="str">
        <f t="shared" si="6"/>
        <v/>
      </c>
      <c r="AM50" s="1902" t="str">
        <f t="shared" si="7"/>
        <v/>
      </c>
      <c r="AN50" s="1895" t="str">
        <f t="shared" si="8"/>
        <v/>
      </c>
      <c r="AO50" s="1900" t="str">
        <f t="shared" si="9"/>
        <v/>
      </c>
      <c r="AP50" s="1902" t="str">
        <f t="shared" si="10"/>
        <v/>
      </c>
      <c r="AQ50" s="1895" t="str">
        <f t="shared" si="11"/>
        <v/>
      </c>
      <c r="AR50" s="1900" t="str">
        <f t="shared" si="12"/>
        <v/>
      </c>
      <c r="AS50" s="1902" t="str">
        <f t="shared" si="13"/>
        <v/>
      </c>
      <c r="AT50" s="1895" t="str">
        <f t="shared" si="14"/>
        <v/>
      </c>
      <c r="AU50" s="1900" t="str">
        <f t="shared" si="15"/>
        <v/>
      </c>
      <c r="AV50" s="1902" t="str">
        <f t="shared" si="16"/>
        <v/>
      </c>
      <c r="AW50" s="1895" t="str">
        <f t="shared" si="17"/>
        <v/>
      </c>
      <c r="AX50" s="1900" t="str">
        <f t="shared" si="18"/>
        <v/>
      </c>
      <c r="AY50" s="1902" t="str">
        <f t="shared" si="19"/>
        <v/>
      </c>
      <c r="AZ50" s="1895" t="str">
        <f t="shared" si="20"/>
        <v/>
      </c>
      <c r="BA50" s="1900" t="str">
        <f t="shared" si="21"/>
        <v/>
      </c>
      <c r="BB50" s="2050"/>
      <c r="BC50" s="1902" t="str">
        <f t="shared" si="22"/>
        <v/>
      </c>
      <c r="BD50" s="1895" t="str">
        <f t="shared" si="23"/>
        <v/>
      </c>
      <c r="BE50" s="1900" t="str">
        <f t="shared" si="24"/>
        <v/>
      </c>
      <c r="BF50" s="1902" t="str">
        <f t="shared" si="25"/>
        <v/>
      </c>
      <c r="BG50" s="1895" t="str">
        <f t="shared" si="26"/>
        <v/>
      </c>
      <c r="BH50" s="1900" t="str">
        <f t="shared" si="27"/>
        <v/>
      </c>
      <c r="BI50" s="1902" t="str">
        <f t="shared" si="28"/>
        <v/>
      </c>
      <c r="BJ50" s="1895" t="str">
        <f t="shared" si="29"/>
        <v/>
      </c>
      <c r="BK50" s="1900" t="str">
        <f t="shared" si="30"/>
        <v/>
      </c>
      <c r="BL50" s="1902" t="str">
        <f t="shared" si="31"/>
        <v/>
      </c>
      <c r="BM50" s="1895" t="str">
        <f t="shared" si="32"/>
        <v/>
      </c>
      <c r="BN50" s="1900" t="str">
        <f t="shared" si="33"/>
        <v/>
      </c>
      <c r="BO50" s="1902" t="str">
        <f t="shared" si="34"/>
        <v/>
      </c>
      <c r="BP50" s="1895" t="str">
        <f t="shared" si="35"/>
        <v/>
      </c>
      <c r="BQ50" s="1900" t="str">
        <f t="shared" si="36"/>
        <v/>
      </c>
      <c r="BR50" s="1902" t="str">
        <f t="shared" si="37"/>
        <v/>
      </c>
      <c r="BS50" s="1895" t="str">
        <f t="shared" si="38"/>
        <v/>
      </c>
      <c r="BT50" s="1900" t="str">
        <f t="shared" si="39"/>
        <v/>
      </c>
      <c r="BU50" s="1902" t="str">
        <f t="shared" si="40"/>
        <v/>
      </c>
      <c r="BV50" s="1895" t="str">
        <f t="shared" si="41"/>
        <v/>
      </c>
      <c r="BW50" s="1900" t="str">
        <f t="shared" si="42"/>
        <v/>
      </c>
      <c r="BX50" s="1902" t="str">
        <f t="shared" si="43"/>
        <v/>
      </c>
      <c r="BY50" s="1895" t="str">
        <f t="shared" si="44"/>
        <v/>
      </c>
      <c r="BZ50" s="1900" t="str">
        <f t="shared" si="45"/>
        <v/>
      </c>
      <c r="CA50" s="1902" t="str">
        <f t="shared" si="46"/>
        <v/>
      </c>
      <c r="CB50" s="1895" t="str">
        <f t="shared" si="47"/>
        <v/>
      </c>
      <c r="CC50" s="1900" t="str">
        <f t="shared" si="48"/>
        <v/>
      </c>
      <c r="CD50" s="1902" t="str">
        <f t="shared" si="49"/>
        <v/>
      </c>
      <c r="CE50" s="1895" t="str">
        <f t="shared" si="50"/>
        <v/>
      </c>
      <c r="CF50" s="1900" t="str">
        <f t="shared" si="51"/>
        <v/>
      </c>
      <c r="CG50" s="1902" t="str">
        <f t="shared" si="52"/>
        <v/>
      </c>
      <c r="CH50" s="1895" t="str">
        <f t="shared" si="53"/>
        <v/>
      </c>
      <c r="CI50" s="1900" t="str">
        <f t="shared" si="54"/>
        <v/>
      </c>
      <c r="CJ50" s="1899"/>
      <c r="CK50" s="1896"/>
      <c r="CL50" s="1898"/>
      <c r="CM50" s="1899"/>
      <c r="CN50" s="1900" t="str">
        <f t="shared" si="55"/>
        <v/>
      </c>
      <c r="CO50" s="1902" t="str">
        <f t="shared" si="56"/>
        <v/>
      </c>
      <c r="CP50" s="1895" t="str">
        <f t="shared" si="57"/>
        <v/>
      </c>
      <c r="CQ50" s="1900" t="str">
        <f t="shared" si="58"/>
        <v/>
      </c>
      <c r="CR50" s="1902" t="str">
        <f t="shared" si="59"/>
        <v/>
      </c>
      <c r="CS50" s="1895" t="str">
        <f t="shared" si="60"/>
        <v/>
      </c>
      <c r="CT50" s="1900" t="str">
        <f t="shared" si="61"/>
        <v/>
      </c>
      <c r="CU50" s="1902" t="str">
        <f t="shared" si="62"/>
        <v/>
      </c>
      <c r="CV50" s="1895" t="str">
        <f t="shared" si="63"/>
        <v/>
      </c>
      <c r="CW50" s="1900" t="str">
        <f t="shared" si="64"/>
        <v/>
      </c>
      <c r="CX50" s="1902" t="str">
        <f t="shared" si="65"/>
        <v/>
      </c>
      <c r="CY50" s="1895" t="str">
        <f t="shared" si="66"/>
        <v/>
      </c>
      <c r="CZ50" s="1900" t="str">
        <f t="shared" si="67"/>
        <v/>
      </c>
      <c r="DA50" s="1902" t="str">
        <f t="shared" si="68"/>
        <v/>
      </c>
      <c r="DB50" s="1895" t="str">
        <f t="shared" si="69"/>
        <v/>
      </c>
      <c r="DC50" s="1900" t="str">
        <f t="shared" si="70"/>
        <v/>
      </c>
    </row>
    <row r="51" spans="1:107" outlineLevel="1">
      <c r="D51" s="1810"/>
      <c r="E51" s="1186"/>
      <c r="F51" s="1186"/>
      <c r="G51" s="1186"/>
      <c r="H51" s="1186"/>
      <c r="I51" s="1187"/>
      <c r="J51" s="1188"/>
      <c r="K51" s="1188"/>
      <c r="L51" s="1188"/>
      <c r="M51" s="1188"/>
      <c r="N51" s="1676"/>
      <c r="O51" s="1676"/>
      <c r="P51" s="1188"/>
      <c r="Q51" s="1188"/>
      <c r="R51" s="1188"/>
      <c r="S51" s="1188"/>
      <c r="T51" s="1188"/>
      <c r="U51" s="1188"/>
      <c r="V51" s="1188"/>
      <c r="W51" s="1188"/>
      <c r="X51" s="1190"/>
      <c r="Y51" s="1811">
        <f t="shared" si="3"/>
        <v>0</v>
      </c>
      <c r="Z51" s="1813"/>
      <c r="AA51" s="1188"/>
      <c r="AB51" s="1188"/>
      <c r="AC51" s="1188"/>
      <c r="AD51" s="1812"/>
      <c r="AE51" s="1812"/>
      <c r="AF51" s="1169"/>
      <c r="AG51" s="2443"/>
      <c r="AH51" s="2444"/>
      <c r="AI51" s="2445"/>
      <c r="AJ51" s="1901" t="str">
        <f t="shared" si="4"/>
        <v/>
      </c>
      <c r="AK51" s="1901" t="str">
        <f t="shared" si="5"/>
        <v/>
      </c>
      <c r="AL51" s="1901" t="str">
        <f t="shared" si="6"/>
        <v/>
      </c>
      <c r="AM51" s="1902" t="str">
        <f t="shared" si="7"/>
        <v/>
      </c>
      <c r="AN51" s="1895" t="str">
        <f t="shared" si="8"/>
        <v/>
      </c>
      <c r="AO51" s="1900" t="str">
        <f t="shared" si="9"/>
        <v/>
      </c>
      <c r="AP51" s="1902" t="str">
        <f t="shared" si="10"/>
        <v/>
      </c>
      <c r="AQ51" s="1895" t="str">
        <f t="shared" si="11"/>
        <v/>
      </c>
      <c r="AR51" s="1900" t="str">
        <f t="shared" si="12"/>
        <v/>
      </c>
      <c r="AS51" s="1902" t="str">
        <f t="shared" si="13"/>
        <v/>
      </c>
      <c r="AT51" s="1895" t="str">
        <f t="shared" si="14"/>
        <v/>
      </c>
      <c r="AU51" s="1900" t="str">
        <f t="shared" si="15"/>
        <v/>
      </c>
      <c r="AV51" s="1902" t="str">
        <f t="shared" si="16"/>
        <v/>
      </c>
      <c r="AW51" s="1895" t="str">
        <f t="shared" si="17"/>
        <v/>
      </c>
      <c r="AX51" s="1900" t="str">
        <f t="shared" si="18"/>
        <v/>
      </c>
      <c r="AY51" s="1902" t="str">
        <f t="shared" si="19"/>
        <v/>
      </c>
      <c r="AZ51" s="1895" t="str">
        <f t="shared" si="20"/>
        <v/>
      </c>
      <c r="BA51" s="1900" t="str">
        <f t="shared" si="21"/>
        <v/>
      </c>
      <c r="BB51" s="2050"/>
      <c r="BC51" s="1902" t="str">
        <f t="shared" si="22"/>
        <v/>
      </c>
      <c r="BD51" s="1895" t="str">
        <f t="shared" si="23"/>
        <v/>
      </c>
      <c r="BE51" s="1900" t="str">
        <f t="shared" si="24"/>
        <v/>
      </c>
      <c r="BF51" s="1902" t="str">
        <f t="shared" si="25"/>
        <v/>
      </c>
      <c r="BG51" s="1895" t="str">
        <f t="shared" si="26"/>
        <v/>
      </c>
      <c r="BH51" s="1900" t="str">
        <f t="shared" si="27"/>
        <v/>
      </c>
      <c r="BI51" s="1902" t="str">
        <f t="shared" si="28"/>
        <v/>
      </c>
      <c r="BJ51" s="1895" t="str">
        <f t="shared" si="29"/>
        <v/>
      </c>
      <c r="BK51" s="1900" t="str">
        <f t="shared" si="30"/>
        <v/>
      </c>
      <c r="BL51" s="1902" t="str">
        <f t="shared" si="31"/>
        <v/>
      </c>
      <c r="BM51" s="1895" t="str">
        <f t="shared" si="32"/>
        <v/>
      </c>
      <c r="BN51" s="1900" t="str">
        <f t="shared" si="33"/>
        <v/>
      </c>
      <c r="BO51" s="1902" t="str">
        <f t="shared" si="34"/>
        <v/>
      </c>
      <c r="BP51" s="1895" t="str">
        <f t="shared" si="35"/>
        <v/>
      </c>
      <c r="BQ51" s="1900" t="str">
        <f t="shared" si="36"/>
        <v/>
      </c>
      <c r="BR51" s="1902" t="str">
        <f t="shared" si="37"/>
        <v/>
      </c>
      <c r="BS51" s="1895" t="str">
        <f t="shared" si="38"/>
        <v/>
      </c>
      <c r="BT51" s="1900" t="str">
        <f t="shared" si="39"/>
        <v/>
      </c>
      <c r="BU51" s="1902" t="str">
        <f t="shared" si="40"/>
        <v/>
      </c>
      <c r="BV51" s="1895" t="str">
        <f t="shared" si="41"/>
        <v/>
      </c>
      <c r="BW51" s="1900" t="str">
        <f t="shared" si="42"/>
        <v/>
      </c>
      <c r="BX51" s="1902" t="str">
        <f t="shared" si="43"/>
        <v/>
      </c>
      <c r="BY51" s="1895" t="str">
        <f t="shared" si="44"/>
        <v/>
      </c>
      <c r="BZ51" s="1900" t="str">
        <f t="shared" si="45"/>
        <v/>
      </c>
      <c r="CA51" s="1902" t="str">
        <f t="shared" si="46"/>
        <v/>
      </c>
      <c r="CB51" s="1895" t="str">
        <f t="shared" si="47"/>
        <v/>
      </c>
      <c r="CC51" s="1900" t="str">
        <f t="shared" si="48"/>
        <v/>
      </c>
      <c r="CD51" s="1902" t="str">
        <f t="shared" si="49"/>
        <v/>
      </c>
      <c r="CE51" s="1895" t="str">
        <f t="shared" si="50"/>
        <v/>
      </c>
      <c r="CF51" s="1900" t="str">
        <f t="shared" si="51"/>
        <v/>
      </c>
      <c r="CG51" s="1902" t="str">
        <f t="shared" si="52"/>
        <v/>
      </c>
      <c r="CH51" s="1895" t="str">
        <f t="shared" si="53"/>
        <v/>
      </c>
      <c r="CI51" s="1900" t="str">
        <f t="shared" si="54"/>
        <v/>
      </c>
      <c r="CJ51" s="1899"/>
      <c r="CK51" s="1896"/>
      <c r="CL51" s="1898"/>
      <c r="CM51" s="1899"/>
      <c r="CN51" s="1900" t="str">
        <f t="shared" si="55"/>
        <v/>
      </c>
      <c r="CO51" s="1902" t="str">
        <f t="shared" si="56"/>
        <v/>
      </c>
      <c r="CP51" s="1895" t="str">
        <f t="shared" si="57"/>
        <v/>
      </c>
      <c r="CQ51" s="1900" t="str">
        <f t="shared" si="58"/>
        <v/>
      </c>
      <c r="CR51" s="1902" t="str">
        <f t="shared" si="59"/>
        <v/>
      </c>
      <c r="CS51" s="1895" t="str">
        <f t="shared" si="60"/>
        <v/>
      </c>
      <c r="CT51" s="1900" t="str">
        <f t="shared" si="61"/>
        <v/>
      </c>
      <c r="CU51" s="1902" t="str">
        <f t="shared" si="62"/>
        <v/>
      </c>
      <c r="CV51" s="1895" t="str">
        <f t="shared" si="63"/>
        <v/>
      </c>
      <c r="CW51" s="1900" t="str">
        <f t="shared" si="64"/>
        <v/>
      </c>
      <c r="CX51" s="1902" t="str">
        <f t="shared" si="65"/>
        <v/>
      </c>
      <c r="CY51" s="1895" t="str">
        <f t="shared" si="66"/>
        <v/>
      </c>
      <c r="CZ51" s="1900" t="str">
        <f t="shared" si="67"/>
        <v/>
      </c>
      <c r="DA51" s="1902" t="str">
        <f t="shared" si="68"/>
        <v/>
      </c>
      <c r="DB51" s="1895" t="str">
        <f t="shared" si="69"/>
        <v/>
      </c>
      <c r="DC51" s="1900" t="str">
        <f t="shared" si="70"/>
        <v/>
      </c>
    </row>
    <row r="52" spans="1:107" outlineLevel="1">
      <c r="D52" s="1810"/>
      <c r="E52" s="1186"/>
      <c r="F52" s="1186"/>
      <c r="G52" s="1186"/>
      <c r="H52" s="1186"/>
      <c r="I52" s="1187"/>
      <c r="J52" s="1188"/>
      <c r="K52" s="1188"/>
      <c r="L52" s="1188"/>
      <c r="M52" s="1188"/>
      <c r="N52" s="1676"/>
      <c r="O52" s="1676"/>
      <c r="P52" s="1188"/>
      <c r="Q52" s="1188"/>
      <c r="R52" s="1188"/>
      <c r="S52" s="1188"/>
      <c r="T52" s="1188"/>
      <c r="U52" s="1188"/>
      <c r="V52" s="1188"/>
      <c r="W52" s="1188"/>
      <c r="X52" s="1190"/>
      <c r="Y52" s="1811">
        <f t="shared" si="3"/>
        <v>0</v>
      </c>
      <c r="Z52" s="1813"/>
      <c r="AA52" s="1188"/>
      <c r="AB52" s="1188"/>
      <c r="AC52" s="1188"/>
      <c r="AD52" s="1812"/>
      <c r="AE52" s="1812"/>
      <c r="AF52" s="1169"/>
      <c r="AG52" s="2443"/>
      <c r="AH52" s="2444"/>
      <c r="AI52" s="2445"/>
      <c r="AJ52" s="1901" t="str">
        <f t="shared" si="4"/>
        <v/>
      </c>
      <c r="AK52" s="1901" t="str">
        <f t="shared" si="5"/>
        <v/>
      </c>
      <c r="AL52" s="1901" t="str">
        <f t="shared" si="6"/>
        <v/>
      </c>
      <c r="AM52" s="1902" t="str">
        <f t="shared" si="7"/>
        <v/>
      </c>
      <c r="AN52" s="1895" t="str">
        <f t="shared" si="8"/>
        <v/>
      </c>
      <c r="AO52" s="1900" t="str">
        <f t="shared" si="9"/>
        <v/>
      </c>
      <c r="AP52" s="1902" t="str">
        <f t="shared" si="10"/>
        <v/>
      </c>
      <c r="AQ52" s="1895" t="str">
        <f t="shared" si="11"/>
        <v/>
      </c>
      <c r="AR52" s="1900" t="str">
        <f t="shared" si="12"/>
        <v/>
      </c>
      <c r="AS52" s="1902" t="str">
        <f t="shared" si="13"/>
        <v/>
      </c>
      <c r="AT52" s="1895" t="str">
        <f t="shared" si="14"/>
        <v/>
      </c>
      <c r="AU52" s="1900" t="str">
        <f t="shared" si="15"/>
        <v/>
      </c>
      <c r="AV52" s="1902" t="str">
        <f t="shared" si="16"/>
        <v/>
      </c>
      <c r="AW52" s="1895" t="str">
        <f t="shared" si="17"/>
        <v/>
      </c>
      <c r="AX52" s="1900" t="str">
        <f t="shared" si="18"/>
        <v/>
      </c>
      <c r="AY52" s="1902" t="str">
        <f t="shared" si="19"/>
        <v/>
      </c>
      <c r="AZ52" s="1895" t="str">
        <f t="shared" si="20"/>
        <v/>
      </c>
      <c r="BA52" s="1900" t="str">
        <f t="shared" si="21"/>
        <v/>
      </c>
      <c r="BB52" s="2050"/>
      <c r="BC52" s="1902" t="str">
        <f t="shared" si="22"/>
        <v/>
      </c>
      <c r="BD52" s="1895" t="str">
        <f t="shared" si="23"/>
        <v/>
      </c>
      <c r="BE52" s="1900" t="str">
        <f t="shared" si="24"/>
        <v/>
      </c>
      <c r="BF52" s="1902" t="str">
        <f t="shared" si="25"/>
        <v/>
      </c>
      <c r="BG52" s="1895" t="str">
        <f t="shared" si="26"/>
        <v/>
      </c>
      <c r="BH52" s="1900" t="str">
        <f t="shared" si="27"/>
        <v/>
      </c>
      <c r="BI52" s="1902" t="str">
        <f t="shared" si="28"/>
        <v/>
      </c>
      <c r="BJ52" s="1895" t="str">
        <f t="shared" si="29"/>
        <v/>
      </c>
      <c r="BK52" s="1900" t="str">
        <f t="shared" si="30"/>
        <v/>
      </c>
      <c r="BL52" s="1902" t="str">
        <f t="shared" si="31"/>
        <v/>
      </c>
      <c r="BM52" s="1895" t="str">
        <f t="shared" si="32"/>
        <v/>
      </c>
      <c r="BN52" s="1900" t="str">
        <f t="shared" si="33"/>
        <v/>
      </c>
      <c r="BO52" s="1902" t="str">
        <f t="shared" si="34"/>
        <v/>
      </c>
      <c r="BP52" s="1895" t="str">
        <f t="shared" si="35"/>
        <v/>
      </c>
      <c r="BQ52" s="1900" t="str">
        <f t="shared" si="36"/>
        <v/>
      </c>
      <c r="BR52" s="1902" t="str">
        <f t="shared" si="37"/>
        <v/>
      </c>
      <c r="BS52" s="1895" t="str">
        <f t="shared" si="38"/>
        <v/>
      </c>
      <c r="BT52" s="1900" t="str">
        <f t="shared" si="39"/>
        <v/>
      </c>
      <c r="BU52" s="1902" t="str">
        <f t="shared" si="40"/>
        <v/>
      </c>
      <c r="BV52" s="1895" t="str">
        <f t="shared" si="41"/>
        <v/>
      </c>
      <c r="BW52" s="1900" t="str">
        <f t="shared" si="42"/>
        <v/>
      </c>
      <c r="BX52" s="1902" t="str">
        <f t="shared" si="43"/>
        <v/>
      </c>
      <c r="BY52" s="1895" t="str">
        <f t="shared" si="44"/>
        <v/>
      </c>
      <c r="BZ52" s="1900" t="str">
        <f t="shared" si="45"/>
        <v/>
      </c>
      <c r="CA52" s="1902" t="str">
        <f t="shared" si="46"/>
        <v/>
      </c>
      <c r="CB52" s="1895" t="str">
        <f t="shared" si="47"/>
        <v/>
      </c>
      <c r="CC52" s="1900" t="str">
        <f t="shared" si="48"/>
        <v/>
      </c>
      <c r="CD52" s="1902" t="str">
        <f t="shared" si="49"/>
        <v/>
      </c>
      <c r="CE52" s="1895" t="str">
        <f t="shared" si="50"/>
        <v/>
      </c>
      <c r="CF52" s="1900" t="str">
        <f t="shared" si="51"/>
        <v/>
      </c>
      <c r="CG52" s="1902" t="str">
        <f t="shared" si="52"/>
        <v/>
      </c>
      <c r="CH52" s="1895" t="str">
        <f t="shared" si="53"/>
        <v/>
      </c>
      <c r="CI52" s="1900" t="str">
        <f t="shared" si="54"/>
        <v/>
      </c>
      <c r="CJ52" s="1899"/>
      <c r="CK52" s="1896"/>
      <c r="CL52" s="1898"/>
      <c r="CM52" s="1899"/>
      <c r="CN52" s="1900" t="str">
        <f t="shared" si="55"/>
        <v/>
      </c>
      <c r="CO52" s="1902" t="str">
        <f t="shared" si="56"/>
        <v/>
      </c>
      <c r="CP52" s="1895" t="str">
        <f t="shared" si="57"/>
        <v/>
      </c>
      <c r="CQ52" s="1900" t="str">
        <f t="shared" si="58"/>
        <v/>
      </c>
      <c r="CR52" s="1902" t="str">
        <f t="shared" si="59"/>
        <v/>
      </c>
      <c r="CS52" s="1895" t="str">
        <f t="shared" si="60"/>
        <v/>
      </c>
      <c r="CT52" s="1900" t="str">
        <f t="shared" si="61"/>
        <v/>
      </c>
      <c r="CU52" s="1902" t="str">
        <f t="shared" si="62"/>
        <v/>
      </c>
      <c r="CV52" s="1895" t="str">
        <f t="shared" si="63"/>
        <v/>
      </c>
      <c r="CW52" s="1900" t="str">
        <f t="shared" si="64"/>
        <v/>
      </c>
      <c r="CX52" s="1902" t="str">
        <f t="shared" si="65"/>
        <v/>
      </c>
      <c r="CY52" s="1895" t="str">
        <f t="shared" si="66"/>
        <v/>
      </c>
      <c r="CZ52" s="1900" t="str">
        <f t="shared" si="67"/>
        <v/>
      </c>
      <c r="DA52" s="1902" t="str">
        <f t="shared" si="68"/>
        <v/>
      </c>
      <c r="DB52" s="1895" t="str">
        <f t="shared" si="69"/>
        <v/>
      </c>
      <c r="DC52" s="1900" t="str">
        <f t="shared" si="70"/>
        <v/>
      </c>
    </row>
    <row r="53" spans="1:107" outlineLevel="1">
      <c r="D53" s="1810"/>
      <c r="E53" s="1186"/>
      <c r="F53" s="1186"/>
      <c r="G53" s="1186"/>
      <c r="H53" s="1186"/>
      <c r="I53" s="1187"/>
      <c r="J53" s="1188"/>
      <c r="K53" s="1188"/>
      <c r="L53" s="1188"/>
      <c r="M53" s="1188"/>
      <c r="N53" s="1676"/>
      <c r="O53" s="1676"/>
      <c r="P53" s="1188"/>
      <c r="Q53" s="1188"/>
      <c r="R53" s="1188"/>
      <c r="S53" s="1188"/>
      <c r="T53" s="1188"/>
      <c r="U53" s="1188"/>
      <c r="V53" s="1188"/>
      <c r="W53" s="1188"/>
      <c r="X53" s="1190"/>
      <c r="Y53" s="1811">
        <f t="shared" si="3"/>
        <v>0</v>
      </c>
      <c r="Z53" s="1813"/>
      <c r="AA53" s="1188"/>
      <c r="AB53" s="1188"/>
      <c r="AC53" s="1188"/>
      <c r="AD53" s="1812"/>
      <c r="AE53" s="1812"/>
      <c r="AF53" s="1169"/>
      <c r="AG53" s="2443"/>
      <c r="AH53" s="2444"/>
      <c r="AI53" s="2445"/>
      <c r="AJ53" s="1901" t="str">
        <f t="shared" si="4"/>
        <v/>
      </c>
      <c r="AK53" s="1901" t="str">
        <f t="shared" si="5"/>
        <v/>
      </c>
      <c r="AL53" s="1901" t="str">
        <f t="shared" si="6"/>
        <v/>
      </c>
      <c r="AM53" s="1902" t="str">
        <f t="shared" si="7"/>
        <v/>
      </c>
      <c r="AN53" s="1895" t="str">
        <f t="shared" si="8"/>
        <v/>
      </c>
      <c r="AO53" s="1900" t="str">
        <f t="shared" si="9"/>
        <v/>
      </c>
      <c r="AP53" s="1902" t="str">
        <f t="shared" si="10"/>
        <v/>
      </c>
      <c r="AQ53" s="1895" t="str">
        <f t="shared" si="11"/>
        <v/>
      </c>
      <c r="AR53" s="1900" t="str">
        <f t="shared" si="12"/>
        <v/>
      </c>
      <c r="AS53" s="1902" t="str">
        <f t="shared" si="13"/>
        <v/>
      </c>
      <c r="AT53" s="1895" t="str">
        <f t="shared" si="14"/>
        <v/>
      </c>
      <c r="AU53" s="1900" t="str">
        <f t="shared" si="15"/>
        <v/>
      </c>
      <c r="AV53" s="1902" t="str">
        <f t="shared" si="16"/>
        <v/>
      </c>
      <c r="AW53" s="1895" t="str">
        <f t="shared" si="17"/>
        <v/>
      </c>
      <c r="AX53" s="1900" t="str">
        <f t="shared" si="18"/>
        <v/>
      </c>
      <c r="AY53" s="1902" t="str">
        <f t="shared" si="19"/>
        <v/>
      </c>
      <c r="AZ53" s="1895" t="str">
        <f t="shared" si="20"/>
        <v/>
      </c>
      <c r="BA53" s="1900" t="str">
        <f t="shared" si="21"/>
        <v/>
      </c>
      <c r="BB53" s="2050"/>
      <c r="BC53" s="1902" t="str">
        <f t="shared" si="22"/>
        <v/>
      </c>
      <c r="BD53" s="1895" t="str">
        <f t="shared" si="23"/>
        <v/>
      </c>
      <c r="BE53" s="1900" t="str">
        <f t="shared" si="24"/>
        <v/>
      </c>
      <c r="BF53" s="1902" t="str">
        <f t="shared" si="25"/>
        <v/>
      </c>
      <c r="BG53" s="1895" t="str">
        <f t="shared" si="26"/>
        <v/>
      </c>
      <c r="BH53" s="1900" t="str">
        <f t="shared" si="27"/>
        <v/>
      </c>
      <c r="BI53" s="1902" t="str">
        <f t="shared" si="28"/>
        <v/>
      </c>
      <c r="BJ53" s="1895" t="str">
        <f t="shared" si="29"/>
        <v/>
      </c>
      <c r="BK53" s="1900" t="str">
        <f t="shared" si="30"/>
        <v/>
      </c>
      <c r="BL53" s="1902" t="str">
        <f t="shared" si="31"/>
        <v/>
      </c>
      <c r="BM53" s="1895" t="str">
        <f t="shared" si="32"/>
        <v/>
      </c>
      <c r="BN53" s="1900" t="str">
        <f t="shared" si="33"/>
        <v/>
      </c>
      <c r="BO53" s="1902" t="str">
        <f t="shared" si="34"/>
        <v/>
      </c>
      <c r="BP53" s="1895" t="str">
        <f t="shared" si="35"/>
        <v/>
      </c>
      <c r="BQ53" s="1900" t="str">
        <f t="shared" si="36"/>
        <v/>
      </c>
      <c r="BR53" s="1902" t="str">
        <f t="shared" si="37"/>
        <v/>
      </c>
      <c r="BS53" s="1895" t="str">
        <f t="shared" si="38"/>
        <v/>
      </c>
      <c r="BT53" s="1900" t="str">
        <f t="shared" si="39"/>
        <v/>
      </c>
      <c r="BU53" s="1902" t="str">
        <f t="shared" si="40"/>
        <v/>
      </c>
      <c r="BV53" s="1895" t="str">
        <f t="shared" si="41"/>
        <v/>
      </c>
      <c r="BW53" s="1900" t="str">
        <f t="shared" si="42"/>
        <v/>
      </c>
      <c r="BX53" s="1902" t="str">
        <f t="shared" si="43"/>
        <v/>
      </c>
      <c r="BY53" s="1895" t="str">
        <f t="shared" si="44"/>
        <v/>
      </c>
      <c r="BZ53" s="1900" t="str">
        <f t="shared" si="45"/>
        <v/>
      </c>
      <c r="CA53" s="1902" t="str">
        <f t="shared" si="46"/>
        <v/>
      </c>
      <c r="CB53" s="1895" t="str">
        <f t="shared" si="47"/>
        <v/>
      </c>
      <c r="CC53" s="1900" t="str">
        <f t="shared" si="48"/>
        <v/>
      </c>
      <c r="CD53" s="1902" t="str">
        <f t="shared" si="49"/>
        <v/>
      </c>
      <c r="CE53" s="1895" t="str">
        <f t="shared" si="50"/>
        <v/>
      </c>
      <c r="CF53" s="1900" t="str">
        <f t="shared" si="51"/>
        <v/>
      </c>
      <c r="CG53" s="1902" t="str">
        <f t="shared" si="52"/>
        <v/>
      </c>
      <c r="CH53" s="1895" t="str">
        <f t="shared" si="53"/>
        <v/>
      </c>
      <c r="CI53" s="1900" t="str">
        <f t="shared" si="54"/>
        <v/>
      </c>
      <c r="CJ53" s="1899"/>
      <c r="CK53" s="1896"/>
      <c r="CL53" s="1898"/>
      <c r="CM53" s="1899"/>
      <c r="CN53" s="1900" t="str">
        <f t="shared" si="55"/>
        <v/>
      </c>
      <c r="CO53" s="1902" t="str">
        <f t="shared" si="56"/>
        <v/>
      </c>
      <c r="CP53" s="1895" t="str">
        <f t="shared" si="57"/>
        <v/>
      </c>
      <c r="CQ53" s="1900" t="str">
        <f t="shared" si="58"/>
        <v/>
      </c>
      <c r="CR53" s="1902" t="str">
        <f t="shared" si="59"/>
        <v/>
      </c>
      <c r="CS53" s="1895" t="str">
        <f t="shared" si="60"/>
        <v/>
      </c>
      <c r="CT53" s="1900" t="str">
        <f t="shared" si="61"/>
        <v/>
      </c>
      <c r="CU53" s="1902" t="str">
        <f t="shared" si="62"/>
        <v/>
      </c>
      <c r="CV53" s="1895" t="str">
        <f t="shared" si="63"/>
        <v/>
      </c>
      <c r="CW53" s="1900" t="str">
        <f t="shared" si="64"/>
        <v/>
      </c>
      <c r="CX53" s="1902" t="str">
        <f t="shared" si="65"/>
        <v/>
      </c>
      <c r="CY53" s="1895" t="str">
        <f t="shared" si="66"/>
        <v/>
      </c>
      <c r="CZ53" s="1900" t="str">
        <f t="shared" si="67"/>
        <v/>
      </c>
      <c r="DA53" s="1902" t="str">
        <f t="shared" si="68"/>
        <v/>
      </c>
      <c r="DB53" s="1895" t="str">
        <f t="shared" si="69"/>
        <v/>
      </c>
      <c r="DC53" s="1900" t="str">
        <f t="shared" si="70"/>
        <v/>
      </c>
    </row>
    <row r="54" spans="1:107" outlineLevel="1">
      <c r="A54" s="2130" t="s">
        <v>2670</v>
      </c>
      <c r="D54" s="1810"/>
      <c r="E54" s="1186"/>
      <c r="F54" s="1186"/>
      <c r="G54" s="1186"/>
      <c r="H54" s="1186"/>
      <c r="I54" s="1187"/>
      <c r="J54" s="1188"/>
      <c r="K54" s="1188"/>
      <c r="L54" s="1188"/>
      <c r="M54" s="1188"/>
      <c r="N54" s="1676"/>
      <c r="O54" s="1676"/>
      <c r="P54" s="1188"/>
      <c r="Q54" s="1188"/>
      <c r="R54" s="1188"/>
      <c r="S54" s="1188"/>
      <c r="T54" s="1188"/>
      <c r="U54" s="1188"/>
      <c r="V54" s="1188"/>
      <c r="W54" s="1188"/>
      <c r="X54" s="1190"/>
      <c r="Y54" s="1811">
        <f t="shared" si="3"/>
        <v>0</v>
      </c>
      <c r="Z54" s="1813"/>
      <c r="AA54" s="1188"/>
      <c r="AB54" s="1188"/>
      <c r="AC54" s="1188"/>
      <c r="AD54" s="1812"/>
      <c r="AE54" s="1812"/>
      <c r="AF54" s="1169"/>
      <c r="AG54" s="2443"/>
      <c r="AH54" s="2444"/>
      <c r="AI54" s="2445"/>
      <c r="AJ54" s="1901" t="str">
        <f t="shared" si="4"/>
        <v/>
      </c>
      <c r="AK54" s="1901" t="str">
        <f t="shared" si="5"/>
        <v/>
      </c>
      <c r="AL54" s="1901" t="str">
        <f t="shared" si="6"/>
        <v/>
      </c>
      <c r="AM54" s="1902" t="str">
        <f t="shared" si="7"/>
        <v/>
      </c>
      <c r="AN54" s="1895" t="str">
        <f t="shared" si="8"/>
        <v/>
      </c>
      <c r="AO54" s="1900" t="str">
        <f t="shared" si="9"/>
        <v/>
      </c>
      <c r="AP54" s="1902" t="str">
        <f t="shared" si="10"/>
        <v/>
      </c>
      <c r="AQ54" s="1895" t="str">
        <f t="shared" si="11"/>
        <v/>
      </c>
      <c r="AR54" s="1900" t="str">
        <f t="shared" si="12"/>
        <v/>
      </c>
      <c r="AS54" s="1902" t="str">
        <f t="shared" si="13"/>
        <v/>
      </c>
      <c r="AT54" s="1895" t="str">
        <f t="shared" si="14"/>
        <v/>
      </c>
      <c r="AU54" s="1900" t="str">
        <f t="shared" si="15"/>
        <v/>
      </c>
      <c r="AV54" s="1902" t="str">
        <f t="shared" si="16"/>
        <v/>
      </c>
      <c r="AW54" s="1895" t="str">
        <f t="shared" si="17"/>
        <v/>
      </c>
      <c r="AX54" s="1900" t="str">
        <f t="shared" si="18"/>
        <v/>
      </c>
      <c r="AY54" s="1902" t="str">
        <f t="shared" si="19"/>
        <v/>
      </c>
      <c r="AZ54" s="1895" t="str">
        <f t="shared" si="20"/>
        <v/>
      </c>
      <c r="BA54" s="1900" t="str">
        <f t="shared" si="21"/>
        <v/>
      </c>
      <c r="BB54" s="2050"/>
      <c r="BC54" s="1902" t="str">
        <f t="shared" si="22"/>
        <v/>
      </c>
      <c r="BD54" s="1895" t="str">
        <f t="shared" si="23"/>
        <v/>
      </c>
      <c r="BE54" s="1900" t="str">
        <f t="shared" si="24"/>
        <v/>
      </c>
      <c r="BF54" s="1902" t="str">
        <f t="shared" si="25"/>
        <v/>
      </c>
      <c r="BG54" s="1895" t="str">
        <f t="shared" si="26"/>
        <v/>
      </c>
      <c r="BH54" s="1900" t="str">
        <f t="shared" si="27"/>
        <v/>
      </c>
      <c r="BI54" s="1902" t="str">
        <f t="shared" si="28"/>
        <v/>
      </c>
      <c r="BJ54" s="1895" t="str">
        <f t="shared" si="29"/>
        <v/>
      </c>
      <c r="BK54" s="1900" t="str">
        <f t="shared" si="30"/>
        <v/>
      </c>
      <c r="BL54" s="1902" t="str">
        <f t="shared" si="31"/>
        <v/>
      </c>
      <c r="BM54" s="1895" t="str">
        <f t="shared" si="32"/>
        <v/>
      </c>
      <c r="BN54" s="1900" t="str">
        <f t="shared" si="33"/>
        <v/>
      </c>
      <c r="BO54" s="1902" t="str">
        <f t="shared" si="34"/>
        <v/>
      </c>
      <c r="BP54" s="1895" t="str">
        <f t="shared" si="35"/>
        <v/>
      </c>
      <c r="BQ54" s="1900" t="str">
        <f t="shared" si="36"/>
        <v/>
      </c>
      <c r="BR54" s="1902" t="str">
        <f t="shared" si="37"/>
        <v/>
      </c>
      <c r="BS54" s="1895" t="str">
        <f t="shared" si="38"/>
        <v/>
      </c>
      <c r="BT54" s="1900" t="str">
        <f t="shared" si="39"/>
        <v/>
      </c>
      <c r="BU54" s="1902" t="str">
        <f t="shared" si="40"/>
        <v/>
      </c>
      <c r="BV54" s="1895" t="str">
        <f t="shared" si="41"/>
        <v/>
      </c>
      <c r="BW54" s="1900" t="str">
        <f t="shared" si="42"/>
        <v/>
      </c>
      <c r="BX54" s="1902" t="str">
        <f t="shared" si="43"/>
        <v/>
      </c>
      <c r="BY54" s="1895" t="str">
        <f t="shared" si="44"/>
        <v/>
      </c>
      <c r="BZ54" s="1900" t="str">
        <f t="shared" si="45"/>
        <v/>
      </c>
      <c r="CA54" s="1902" t="str">
        <f t="shared" si="46"/>
        <v/>
      </c>
      <c r="CB54" s="1895" t="str">
        <f t="shared" si="47"/>
        <v/>
      </c>
      <c r="CC54" s="1900" t="str">
        <f t="shared" si="48"/>
        <v/>
      </c>
      <c r="CD54" s="1902" t="str">
        <f t="shared" si="49"/>
        <v/>
      </c>
      <c r="CE54" s="1895" t="str">
        <f t="shared" si="50"/>
        <v/>
      </c>
      <c r="CF54" s="1900" t="str">
        <f t="shared" si="51"/>
        <v/>
      </c>
      <c r="CG54" s="1902" t="str">
        <f t="shared" si="52"/>
        <v/>
      </c>
      <c r="CH54" s="1895" t="str">
        <f t="shared" si="53"/>
        <v/>
      </c>
      <c r="CI54" s="1900" t="str">
        <f t="shared" si="54"/>
        <v/>
      </c>
      <c r="CJ54" s="1899"/>
      <c r="CK54" s="1896"/>
      <c r="CL54" s="1898"/>
      <c r="CM54" s="1899"/>
      <c r="CN54" s="1900" t="str">
        <f t="shared" si="55"/>
        <v/>
      </c>
      <c r="CO54" s="1902" t="str">
        <f t="shared" si="56"/>
        <v/>
      </c>
      <c r="CP54" s="1895" t="str">
        <f t="shared" si="57"/>
        <v/>
      </c>
      <c r="CQ54" s="1900" t="str">
        <f t="shared" si="58"/>
        <v/>
      </c>
      <c r="CR54" s="1902" t="str">
        <f t="shared" si="59"/>
        <v/>
      </c>
      <c r="CS54" s="1895" t="str">
        <f t="shared" si="60"/>
        <v/>
      </c>
      <c r="CT54" s="1900" t="str">
        <f t="shared" si="61"/>
        <v/>
      </c>
      <c r="CU54" s="1902" t="str">
        <f t="shared" si="62"/>
        <v/>
      </c>
      <c r="CV54" s="1895" t="str">
        <f t="shared" si="63"/>
        <v/>
      </c>
      <c r="CW54" s="1900" t="str">
        <f t="shared" si="64"/>
        <v/>
      </c>
      <c r="CX54" s="1902" t="str">
        <f t="shared" si="65"/>
        <v/>
      </c>
      <c r="CY54" s="1895" t="str">
        <f t="shared" si="66"/>
        <v/>
      </c>
      <c r="CZ54" s="1900" t="str">
        <f t="shared" si="67"/>
        <v/>
      </c>
      <c r="DA54" s="1902" t="str">
        <f t="shared" si="68"/>
        <v/>
      </c>
      <c r="DB54" s="1895" t="str">
        <f t="shared" si="69"/>
        <v/>
      </c>
      <c r="DC54" s="1900" t="str">
        <f t="shared" si="70"/>
        <v/>
      </c>
    </row>
    <row r="55" spans="1:107" outlineLevel="1">
      <c r="D55" s="1810"/>
      <c r="E55" s="1186"/>
      <c r="F55" s="1186"/>
      <c r="G55" s="1186"/>
      <c r="H55" s="1186"/>
      <c r="I55" s="1187"/>
      <c r="J55" s="1188"/>
      <c r="K55" s="1188"/>
      <c r="L55" s="1188"/>
      <c r="M55" s="1188"/>
      <c r="N55" s="1676"/>
      <c r="O55" s="1676"/>
      <c r="P55" s="1188"/>
      <c r="Q55" s="1188"/>
      <c r="R55" s="1188"/>
      <c r="S55" s="1188"/>
      <c r="T55" s="1188"/>
      <c r="U55" s="1188"/>
      <c r="V55" s="1188"/>
      <c r="W55" s="1188"/>
      <c r="X55" s="1190"/>
      <c r="Y55" s="1811">
        <f t="shared" si="3"/>
        <v>0</v>
      </c>
      <c r="Z55" s="1813"/>
      <c r="AA55" s="1188"/>
      <c r="AB55" s="1188"/>
      <c r="AC55" s="1188"/>
      <c r="AD55" s="1812"/>
      <c r="AE55" s="1812"/>
      <c r="AF55" s="1169"/>
      <c r="AG55" s="2443"/>
      <c r="AH55" s="2444"/>
      <c r="AI55" s="2445"/>
      <c r="AJ55" s="1901" t="str">
        <f t="shared" si="4"/>
        <v/>
      </c>
      <c r="AK55" s="1901" t="str">
        <f t="shared" si="5"/>
        <v/>
      </c>
      <c r="AL55" s="1901" t="str">
        <f t="shared" si="6"/>
        <v/>
      </c>
      <c r="AM55" s="1902" t="str">
        <f t="shared" si="7"/>
        <v/>
      </c>
      <c r="AN55" s="1895" t="str">
        <f t="shared" si="8"/>
        <v/>
      </c>
      <c r="AO55" s="1900" t="str">
        <f t="shared" si="9"/>
        <v/>
      </c>
      <c r="AP55" s="1902" t="str">
        <f t="shared" si="10"/>
        <v/>
      </c>
      <c r="AQ55" s="1895" t="str">
        <f t="shared" si="11"/>
        <v/>
      </c>
      <c r="AR55" s="1900" t="str">
        <f t="shared" si="12"/>
        <v/>
      </c>
      <c r="AS55" s="1902" t="str">
        <f t="shared" si="13"/>
        <v/>
      </c>
      <c r="AT55" s="1895" t="str">
        <f t="shared" si="14"/>
        <v/>
      </c>
      <c r="AU55" s="1900" t="str">
        <f t="shared" si="15"/>
        <v/>
      </c>
      <c r="AV55" s="1902" t="str">
        <f t="shared" si="16"/>
        <v/>
      </c>
      <c r="AW55" s="1895" t="str">
        <f t="shared" si="17"/>
        <v/>
      </c>
      <c r="AX55" s="1900" t="str">
        <f t="shared" si="18"/>
        <v/>
      </c>
      <c r="AY55" s="1902" t="str">
        <f t="shared" si="19"/>
        <v/>
      </c>
      <c r="AZ55" s="1895" t="str">
        <f t="shared" si="20"/>
        <v/>
      </c>
      <c r="BA55" s="1900" t="str">
        <f t="shared" si="21"/>
        <v/>
      </c>
      <c r="BB55" s="2050"/>
      <c r="BC55" s="1902" t="str">
        <f t="shared" si="22"/>
        <v/>
      </c>
      <c r="BD55" s="1895" t="str">
        <f t="shared" si="23"/>
        <v/>
      </c>
      <c r="BE55" s="1900" t="str">
        <f t="shared" si="24"/>
        <v/>
      </c>
      <c r="BF55" s="1902" t="str">
        <f t="shared" si="25"/>
        <v/>
      </c>
      <c r="BG55" s="1895" t="str">
        <f t="shared" si="26"/>
        <v/>
      </c>
      <c r="BH55" s="1900" t="str">
        <f t="shared" si="27"/>
        <v/>
      </c>
      <c r="BI55" s="1902" t="str">
        <f t="shared" si="28"/>
        <v/>
      </c>
      <c r="BJ55" s="1895" t="str">
        <f t="shared" si="29"/>
        <v/>
      </c>
      <c r="BK55" s="1900" t="str">
        <f t="shared" si="30"/>
        <v/>
      </c>
      <c r="BL55" s="1902" t="str">
        <f t="shared" si="31"/>
        <v/>
      </c>
      <c r="BM55" s="1895" t="str">
        <f t="shared" si="32"/>
        <v/>
      </c>
      <c r="BN55" s="1900" t="str">
        <f t="shared" si="33"/>
        <v/>
      </c>
      <c r="BO55" s="1902" t="str">
        <f t="shared" si="34"/>
        <v/>
      </c>
      <c r="BP55" s="1895" t="str">
        <f t="shared" si="35"/>
        <v/>
      </c>
      <c r="BQ55" s="1900" t="str">
        <f t="shared" si="36"/>
        <v/>
      </c>
      <c r="BR55" s="1902" t="str">
        <f t="shared" si="37"/>
        <v/>
      </c>
      <c r="BS55" s="1895" t="str">
        <f t="shared" si="38"/>
        <v/>
      </c>
      <c r="BT55" s="1900" t="str">
        <f t="shared" si="39"/>
        <v/>
      </c>
      <c r="BU55" s="1902" t="str">
        <f t="shared" si="40"/>
        <v/>
      </c>
      <c r="BV55" s="1895" t="str">
        <f t="shared" si="41"/>
        <v/>
      </c>
      <c r="BW55" s="1900" t="str">
        <f t="shared" si="42"/>
        <v/>
      </c>
      <c r="BX55" s="1902" t="str">
        <f t="shared" si="43"/>
        <v/>
      </c>
      <c r="BY55" s="1895" t="str">
        <f t="shared" si="44"/>
        <v/>
      </c>
      <c r="BZ55" s="1900" t="str">
        <f t="shared" si="45"/>
        <v/>
      </c>
      <c r="CA55" s="1902" t="str">
        <f t="shared" si="46"/>
        <v/>
      </c>
      <c r="CB55" s="1895" t="str">
        <f t="shared" si="47"/>
        <v/>
      </c>
      <c r="CC55" s="1900" t="str">
        <f t="shared" si="48"/>
        <v/>
      </c>
      <c r="CD55" s="1902" t="str">
        <f t="shared" si="49"/>
        <v/>
      </c>
      <c r="CE55" s="1895" t="str">
        <f t="shared" si="50"/>
        <v/>
      </c>
      <c r="CF55" s="1900" t="str">
        <f t="shared" si="51"/>
        <v/>
      </c>
      <c r="CG55" s="1902" t="str">
        <f t="shared" si="52"/>
        <v/>
      </c>
      <c r="CH55" s="1895" t="str">
        <f t="shared" si="53"/>
        <v/>
      </c>
      <c r="CI55" s="1900" t="str">
        <f t="shared" si="54"/>
        <v/>
      </c>
      <c r="CJ55" s="1899"/>
      <c r="CK55" s="1896"/>
      <c r="CL55" s="1898"/>
      <c r="CM55" s="1899"/>
      <c r="CN55" s="1900" t="str">
        <f t="shared" si="55"/>
        <v/>
      </c>
      <c r="CO55" s="1902" t="str">
        <f t="shared" si="56"/>
        <v/>
      </c>
      <c r="CP55" s="1895" t="str">
        <f t="shared" si="57"/>
        <v/>
      </c>
      <c r="CQ55" s="1900" t="str">
        <f t="shared" si="58"/>
        <v/>
      </c>
      <c r="CR55" s="1902" t="str">
        <f t="shared" si="59"/>
        <v/>
      </c>
      <c r="CS55" s="1895" t="str">
        <f t="shared" si="60"/>
        <v/>
      </c>
      <c r="CT55" s="1900" t="str">
        <f t="shared" si="61"/>
        <v/>
      </c>
      <c r="CU55" s="1902" t="str">
        <f t="shared" si="62"/>
        <v/>
      </c>
      <c r="CV55" s="1895" t="str">
        <f t="shared" si="63"/>
        <v/>
      </c>
      <c r="CW55" s="1900" t="str">
        <f t="shared" si="64"/>
        <v/>
      </c>
      <c r="CX55" s="1902" t="str">
        <f t="shared" si="65"/>
        <v/>
      </c>
      <c r="CY55" s="1895" t="str">
        <f t="shared" si="66"/>
        <v/>
      </c>
      <c r="CZ55" s="1900" t="str">
        <f t="shared" si="67"/>
        <v/>
      </c>
      <c r="DA55" s="1902" t="str">
        <f t="shared" si="68"/>
        <v/>
      </c>
      <c r="DB55" s="1895" t="str">
        <f t="shared" si="69"/>
        <v/>
      </c>
      <c r="DC55" s="1900" t="str">
        <f t="shared" si="70"/>
        <v/>
      </c>
    </row>
    <row r="56" spans="1:107" outlineLevel="1">
      <c r="D56" s="1810"/>
      <c r="E56" s="1186"/>
      <c r="F56" s="1186"/>
      <c r="G56" s="1186"/>
      <c r="H56" s="1186"/>
      <c r="I56" s="1187"/>
      <c r="J56" s="1188"/>
      <c r="K56" s="1188"/>
      <c r="L56" s="1188"/>
      <c r="M56" s="1188"/>
      <c r="N56" s="1676"/>
      <c r="O56" s="1676"/>
      <c r="P56" s="1188"/>
      <c r="Q56" s="1188"/>
      <c r="R56" s="1188"/>
      <c r="S56" s="1188"/>
      <c r="T56" s="1188"/>
      <c r="U56" s="1188"/>
      <c r="V56" s="1188"/>
      <c r="W56" s="1188"/>
      <c r="X56" s="1190"/>
      <c r="Y56" s="1811">
        <f t="shared" si="3"/>
        <v>0</v>
      </c>
      <c r="Z56" s="1813"/>
      <c r="AA56" s="1188"/>
      <c r="AB56" s="1188"/>
      <c r="AC56" s="1188"/>
      <c r="AD56" s="1812"/>
      <c r="AE56" s="1812"/>
      <c r="AF56" s="1169"/>
      <c r="AG56" s="2446"/>
      <c r="AH56" s="2447"/>
      <c r="AI56" s="2448"/>
      <c r="AJ56" s="1904" t="str">
        <f t="shared" si="4"/>
        <v/>
      </c>
      <c r="AK56" s="1904" t="str">
        <f t="shared" si="5"/>
        <v/>
      </c>
      <c r="AL56" s="1904" t="str">
        <f t="shared" si="6"/>
        <v/>
      </c>
      <c r="AM56" s="1905" t="str">
        <f t="shared" si="7"/>
        <v/>
      </c>
      <c r="AN56" s="1914" t="str">
        <f t="shared" si="8"/>
        <v/>
      </c>
      <c r="AO56" s="1903" t="str">
        <f t="shared" si="9"/>
        <v/>
      </c>
      <c r="AP56" s="1905" t="str">
        <f t="shared" si="10"/>
        <v/>
      </c>
      <c r="AQ56" s="1914" t="str">
        <f t="shared" si="11"/>
        <v/>
      </c>
      <c r="AR56" s="1903" t="str">
        <f t="shared" si="12"/>
        <v/>
      </c>
      <c r="AS56" s="1905" t="str">
        <f t="shared" si="13"/>
        <v/>
      </c>
      <c r="AT56" s="1914" t="str">
        <f t="shared" si="14"/>
        <v/>
      </c>
      <c r="AU56" s="1903" t="str">
        <f t="shared" si="15"/>
        <v/>
      </c>
      <c r="AV56" s="1905" t="str">
        <f t="shared" si="16"/>
        <v/>
      </c>
      <c r="AW56" s="1914" t="str">
        <f t="shared" si="17"/>
        <v/>
      </c>
      <c r="AX56" s="1903" t="str">
        <f t="shared" si="18"/>
        <v/>
      </c>
      <c r="AY56" s="1905" t="str">
        <f t="shared" si="19"/>
        <v/>
      </c>
      <c r="AZ56" s="1914" t="str">
        <f t="shared" si="20"/>
        <v/>
      </c>
      <c r="BA56" s="1903" t="str">
        <f t="shared" si="21"/>
        <v/>
      </c>
      <c r="BB56" s="2051"/>
      <c r="BC56" s="1905" t="str">
        <f t="shared" si="22"/>
        <v/>
      </c>
      <c r="BD56" s="1914" t="str">
        <f t="shared" si="23"/>
        <v/>
      </c>
      <c r="BE56" s="1903" t="str">
        <f t="shared" si="24"/>
        <v/>
      </c>
      <c r="BF56" s="1905" t="str">
        <f t="shared" si="25"/>
        <v/>
      </c>
      <c r="BG56" s="1914" t="str">
        <f t="shared" si="26"/>
        <v/>
      </c>
      <c r="BH56" s="1903" t="str">
        <f t="shared" si="27"/>
        <v/>
      </c>
      <c r="BI56" s="1905" t="str">
        <f t="shared" si="28"/>
        <v/>
      </c>
      <c r="BJ56" s="1914" t="str">
        <f t="shared" si="29"/>
        <v/>
      </c>
      <c r="BK56" s="1903" t="str">
        <f t="shared" si="30"/>
        <v/>
      </c>
      <c r="BL56" s="1905" t="str">
        <f t="shared" si="31"/>
        <v/>
      </c>
      <c r="BM56" s="1914" t="str">
        <f t="shared" si="32"/>
        <v/>
      </c>
      <c r="BN56" s="1903" t="str">
        <f t="shared" si="33"/>
        <v/>
      </c>
      <c r="BO56" s="1905" t="str">
        <f t="shared" si="34"/>
        <v/>
      </c>
      <c r="BP56" s="1914" t="str">
        <f t="shared" si="35"/>
        <v/>
      </c>
      <c r="BQ56" s="1903" t="str">
        <f t="shared" si="36"/>
        <v/>
      </c>
      <c r="BR56" s="1905" t="str">
        <f t="shared" si="37"/>
        <v/>
      </c>
      <c r="BS56" s="1914" t="str">
        <f t="shared" si="38"/>
        <v/>
      </c>
      <c r="BT56" s="1903" t="str">
        <f t="shared" si="39"/>
        <v/>
      </c>
      <c r="BU56" s="1905" t="str">
        <f t="shared" si="40"/>
        <v/>
      </c>
      <c r="BV56" s="1914" t="str">
        <f t="shared" si="41"/>
        <v/>
      </c>
      <c r="BW56" s="1903" t="str">
        <f t="shared" si="42"/>
        <v/>
      </c>
      <c r="BX56" s="1905" t="str">
        <f t="shared" si="43"/>
        <v/>
      </c>
      <c r="BY56" s="1914" t="str">
        <f t="shared" si="44"/>
        <v/>
      </c>
      <c r="BZ56" s="1903" t="str">
        <f t="shared" si="45"/>
        <v/>
      </c>
      <c r="CA56" s="1905" t="str">
        <f t="shared" si="46"/>
        <v/>
      </c>
      <c r="CB56" s="1914" t="str">
        <f t="shared" si="47"/>
        <v/>
      </c>
      <c r="CC56" s="1903" t="str">
        <f t="shared" si="48"/>
        <v/>
      </c>
      <c r="CD56" s="1905" t="str">
        <f t="shared" si="49"/>
        <v/>
      </c>
      <c r="CE56" s="1914" t="str">
        <f t="shared" si="50"/>
        <v/>
      </c>
      <c r="CF56" s="1903" t="str">
        <f t="shared" si="51"/>
        <v/>
      </c>
      <c r="CG56" s="1905" t="str">
        <f t="shared" si="52"/>
        <v/>
      </c>
      <c r="CH56" s="1914" t="str">
        <f t="shared" si="53"/>
        <v/>
      </c>
      <c r="CI56" s="1903" t="str">
        <f t="shared" si="54"/>
        <v/>
      </c>
      <c r="CJ56" s="1974"/>
      <c r="CK56" s="1975"/>
      <c r="CL56" s="1976"/>
      <c r="CM56" s="1974"/>
      <c r="CN56" s="1903" t="str">
        <f t="shared" si="55"/>
        <v/>
      </c>
      <c r="CO56" s="1905" t="str">
        <f t="shared" si="56"/>
        <v/>
      </c>
      <c r="CP56" s="1914" t="str">
        <f t="shared" si="57"/>
        <v/>
      </c>
      <c r="CQ56" s="1903" t="str">
        <f t="shared" si="58"/>
        <v/>
      </c>
      <c r="CR56" s="1905" t="str">
        <f t="shared" si="59"/>
        <v/>
      </c>
      <c r="CS56" s="1914" t="str">
        <f t="shared" si="60"/>
        <v/>
      </c>
      <c r="CT56" s="1903" t="str">
        <f t="shared" si="61"/>
        <v/>
      </c>
      <c r="CU56" s="1905" t="str">
        <f t="shared" si="62"/>
        <v/>
      </c>
      <c r="CV56" s="1914" t="str">
        <f t="shared" si="63"/>
        <v/>
      </c>
      <c r="CW56" s="1903" t="str">
        <f t="shared" si="64"/>
        <v/>
      </c>
      <c r="CX56" s="1905" t="str">
        <f t="shared" si="65"/>
        <v/>
      </c>
      <c r="CY56" s="1914" t="str">
        <f t="shared" si="66"/>
        <v/>
      </c>
      <c r="CZ56" s="1903" t="str">
        <f t="shared" si="67"/>
        <v/>
      </c>
      <c r="DA56" s="1905" t="str">
        <f t="shared" si="68"/>
        <v/>
      </c>
      <c r="DB56" s="1914" t="str">
        <f t="shared" si="69"/>
        <v/>
      </c>
      <c r="DC56" s="1903" t="str">
        <f t="shared" si="70"/>
        <v/>
      </c>
    </row>
    <row r="57" spans="1:107">
      <c r="D57" s="1202"/>
      <c r="E57" s="1203"/>
      <c r="F57" s="1203"/>
      <c r="G57" s="1203"/>
      <c r="H57" s="1203"/>
      <c r="I57" s="1204"/>
      <c r="J57" s="1204"/>
      <c r="K57" s="1204"/>
      <c r="L57" s="1204"/>
      <c r="M57" s="1204"/>
      <c r="N57" s="1204"/>
      <c r="O57" s="1204"/>
      <c r="P57" s="1204"/>
      <c r="Q57" s="1204"/>
      <c r="R57" s="1204"/>
      <c r="S57" s="1204"/>
      <c r="T57" s="1204"/>
      <c r="U57" s="1204"/>
      <c r="V57" s="1204"/>
      <c r="W57" s="1204"/>
      <c r="X57" s="1204"/>
      <c r="Y57" s="1204"/>
      <c r="Z57" s="1204"/>
      <c r="AA57" s="1204"/>
      <c r="AB57" s="1204"/>
      <c r="AC57" s="1204"/>
      <c r="AD57" s="1204"/>
      <c r="AE57" s="1204"/>
      <c r="AF57" s="1204"/>
      <c r="AG57" s="1924"/>
      <c r="AH57" s="1924"/>
      <c r="AI57" s="1924"/>
      <c r="AJ57" s="1924"/>
      <c r="AK57" s="1924"/>
      <c r="AL57" s="1924"/>
      <c r="AM57" s="1924"/>
      <c r="AN57" s="1924"/>
      <c r="AO57" s="1924"/>
      <c r="AP57" s="1924"/>
      <c r="AQ57" s="1924"/>
      <c r="AR57" s="1924"/>
      <c r="AS57" s="1924"/>
      <c r="AT57" s="1924"/>
      <c r="AU57" s="1924"/>
      <c r="AV57" s="1924"/>
      <c r="AW57" s="1924"/>
      <c r="AX57" s="1924"/>
      <c r="AY57" s="1924"/>
      <c r="AZ57" s="1924"/>
      <c r="BA57" s="1924"/>
      <c r="BB57" s="1924"/>
      <c r="BC57" s="1924"/>
      <c r="BD57" s="1924"/>
      <c r="BE57" s="1924"/>
      <c r="BF57" s="1924"/>
      <c r="BG57" s="1924"/>
      <c r="BH57" s="1924"/>
      <c r="BI57" s="1924"/>
      <c r="BJ57" s="1924"/>
      <c r="BK57" s="1924"/>
      <c r="BL57" s="1924"/>
      <c r="BM57" s="1924"/>
      <c r="BN57" s="1924"/>
      <c r="BO57" s="1924"/>
      <c r="BP57" s="1924"/>
      <c r="BQ57" s="1924"/>
      <c r="BR57" s="1924"/>
      <c r="BS57" s="1924"/>
      <c r="BT57" s="1924"/>
      <c r="BU57" s="1924"/>
      <c r="BV57" s="1924"/>
      <c r="BW57" s="1924"/>
      <c r="BX57" s="1924"/>
      <c r="BY57" s="1924"/>
      <c r="BZ57" s="1924"/>
      <c r="CA57" s="1924"/>
      <c r="CB57" s="1924"/>
      <c r="CC57" s="1924"/>
      <c r="CD57" s="1924"/>
      <c r="CE57" s="1924"/>
      <c r="CF57" s="1924"/>
      <c r="CG57" s="1924"/>
      <c r="CH57" s="1924"/>
      <c r="CI57" s="1924"/>
      <c r="CJ57" s="1924"/>
      <c r="CK57" s="1924"/>
      <c r="CL57" s="1924"/>
      <c r="CM57" s="1924"/>
      <c r="CN57" s="1924"/>
      <c r="CO57" s="1924"/>
      <c r="CP57" s="1924"/>
      <c r="CQ57" s="1924"/>
      <c r="CR57" s="1924"/>
      <c r="CS57" s="1924"/>
      <c r="CT57" s="1924"/>
      <c r="CU57" s="1924"/>
      <c r="CV57" s="1924"/>
      <c r="CW57" s="1924"/>
      <c r="CX57" s="1924"/>
      <c r="CY57" s="1924"/>
      <c r="CZ57" s="1924"/>
      <c r="DA57" s="1924"/>
      <c r="DB57" s="1924"/>
      <c r="DC57" s="1924"/>
    </row>
    <row r="58" spans="1:107">
      <c r="D58" s="985" t="s">
        <v>2252</v>
      </c>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1169"/>
      <c r="AG58" s="1169"/>
      <c r="AH58" s="1169"/>
      <c r="AI58" s="1169"/>
      <c r="AJ58" s="56"/>
      <c r="AK58" s="56"/>
      <c r="AL58" s="56"/>
      <c r="AM58" s="56"/>
      <c r="AN58" s="56"/>
      <c r="AO58" s="56"/>
      <c r="AP58" s="56"/>
      <c r="AQ58" s="56"/>
      <c r="AR58" s="56"/>
      <c r="AS58" s="56"/>
      <c r="AT58" s="56"/>
      <c r="AU58" s="56"/>
      <c r="AV58" s="56"/>
      <c r="AW58" s="56"/>
      <c r="AX58" s="56"/>
      <c r="AY58" s="56"/>
      <c r="AZ58" s="56"/>
      <c r="BA58" s="56"/>
      <c r="BB58" s="1169"/>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1169"/>
      <c r="CK58" s="1169"/>
      <c r="CL58" s="1169"/>
      <c r="CM58" s="56"/>
      <c r="CN58" s="56"/>
      <c r="CO58" s="56"/>
      <c r="CP58" s="56"/>
      <c r="CQ58" s="56"/>
      <c r="CR58" s="56"/>
      <c r="CS58" s="56"/>
      <c r="CT58" s="56"/>
      <c r="CU58" s="56"/>
      <c r="CV58" s="56"/>
      <c r="CW58" s="56"/>
      <c r="CX58" s="56"/>
      <c r="CY58" s="56"/>
      <c r="CZ58" s="56"/>
      <c r="DA58" s="56"/>
      <c r="DB58" s="56"/>
      <c r="DC58" s="56"/>
    </row>
    <row r="59" spans="1:107">
      <c r="D59" s="1206" t="s">
        <v>2250</v>
      </c>
      <c r="E59" s="1191"/>
      <c r="F59" s="1191"/>
      <c r="G59" s="1191"/>
      <c r="H59" s="1191"/>
      <c r="I59" s="1191"/>
      <c r="J59" s="1191"/>
      <c r="K59" s="1191"/>
      <c r="L59" s="1191"/>
      <c r="M59" s="1191"/>
      <c r="N59" s="1191"/>
      <c r="O59" s="1191"/>
      <c r="P59" s="1191"/>
      <c r="Q59" s="1191"/>
      <c r="R59" s="1191"/>
      <c r="S59" s="1191"/>
      <c r="T59" s="1191"/>
      <c r="U59" s="1191"/>
      <c r="V59" s="1191"/>
      <c r="W59" s="1191"/>
      <c r="X59" s="1191"/>
      <c r="Y59" s="1192"/>
      <c r="Z59" s="1191"/>
      <c r="AA59" s="1191"/>
      <c r="AB59" s="1191"/>
      <c r="AC59" s="1191"/>
      <c r="AD59" s="1191"/>
      <c r="AE59" s="1193"/>
      <c r="AF59" s="1169"/>
      <c r="AG59" s="2449"/>
      <c r="AH59" s="2450"/>
      <c r="AI59" s="2451"/>
      <c r="AJ59" s="1978"/>
      <c r="AK59" s="1978"/>
      <c r="AL59" s="1978"/>
      <c r="AM59" s="1979"/>
      <c r="AN59" s="1980"/>
      <c r="AO59" s="1981"/>
      <c r="AP59" s="1979"/>
      <c r="AQ59" s="1980"/>
      <c r="AR59" s="1981"/>
      <c r="AS59" s="1979"/>
      <c r="AT59" s="1980"/>
      <c r="AU59" s="1981"/>
      <c r="AV59" s="1979"/>
      <c r="AW59" s="1980"/>
      <c r="AX59" s="1981"/>
      <c r="AY59" s="1979"/>
      <c r="AZ59" s="1980"/>
      <c r="BA59" s="1981"/>
      <c r="BB59" s="1978"/>
      <c r="BC59" s="1979"/>
      <c r="BD59" s="1980"/>
      <c r="BE59" s="1981"/>
      <c r="BF59" s="1979"/>
      <c r="BG59" s="1980"/>
      <c r="BH59" s="1981"/>
      <c r="BI59" s="1979"/>
      <c r="BJ59" s="1980"/>
      <c r="BK59" s="1981"/>
      <c r="BL59" s="1979"/>
      <c r="BM59" s="1980"/>
      <c r="BN59" s="1981"/>
      <c r="BO59" s="1979"/>
      <c r="BP59" s="1980"/>
      <c r="BQ59" s="1981"/>
      <c r="BR59" s="1979"/>
      <c r="BS59" s="1980"/>
      <c r="BT59" s="1981"/>
      <c r="BU59" s="1979"/>
      <c r="BV59" s="1980"/>
      <c r="BW59" s="1981"/>
      <c r="BX59" s="1979"/>
      <c r="BY59" s="1980"/>
      <c r="BZ59" s="1981"/>
      <c r="CA59" s="1979"/>
      <c r="CB59" s="1980"/>
      <c r="CC59" s="1981"/>
      <c r="CD59" s="1979"/>
      <c r="CE59" s="1980"/>
      <c r="CF59" s="1981"/>
      <c r="CG59" s="1979"/>
      <c r="CH59" s="1980"/>
      <c r="CI59" s="1981"/>
      <c r="CJ59" s="1983" t="str">
        <f>IF(ISNONTEXT(AB59)=TRUE,"","X")</f>
        <v/>
      </c>
      <c r="CK59" s="1984" t="str">
        <f>IF(AB59&gt;=0=TRUE,"","X")</f>
        <v/>
      </c>
      <c r="CL59" s="1985" t="str">
        <f>IF(ISBLANK(AB59)=TRUE,"X","")</f>
        <v>X</v>
      </c>
      <c r="CM59" s="1979"/>
      <c r="CN59" s="1981"/>
      <c r="CO59" s="1979"/>
      <c r="CP59" s="1980"/>
      <c r="CQ59" s="1981"/>
      <c r="CR59" s="1979"/>
      <c r="CS59" s="1980"/>
      <c r="CT59" s="1981"/>
      <c r="CU59" s="1979"/>
      <c r="CV59" s="1980"/>
      <c r="CW59" s="1981"/>
      <c r="CX59" s="1979"/>
      <c r="CY59" s="1980"/>
      <c r="CZ59" s="1981"/>
      <c r="DA59" s="1979"/>
      <c r="DB59" s="1980"/>
      <c r="DC59" s="1981"/>
    </row>
    <row r="62" spans="1:107" ht="27" customHeight="1">
      <c r="B62" s="2227" t="s">
        <v>2666</v>
      </c>
      <c r="C62" s="2224"/>
      <c r="D62" s="2225" t="s">
        <v>2694</v>
      </c>
    </row>
    <row r="64" spans="1:107" ht="15.75" customHeight="1"/>
    <row r="65" spans="21:25" ht="45.75" customHeight="1"/>
    <row r="66" spans="21:25" ht="46.5" customHeight="1"/>
    <row r="67" spans="21:25">
      <c r="U67" s="1058"/>
      <c r="V67" s="1058"/>
      <c r="W67" s="1058"/>
      <c r="X67" s="1058"/>
      <c r="Y67" s="1058"/>
    </row>
  </sheetData>
  <mergeCells count="61">
    <mergeCell ref="AG53:AI53"/>
    <mergeCell ref="AG54:AI54"/>
    <mergeCell ref="AG55:AI55"/>
    <mergeCell ref="AG56:AI56"/>
    <mergeCell ref="AG59:AI59"/>
    <mergeCell ref="AG38:AI38"/>
    <mergeCell ref="AG39:AI39"/>
    <mergeCell ref="AG50:AI50"/>
    <mergeCell ref="AG51:AI51"/>
    <mergeCell ref="AG52:AI52"/>
    <mergeCell ref="AG44:AI44"/>
    <mergeCell ref="AG45:AI45"/>
    <mergeCell ref="AG46:AI46"/>
    <mergeCell ref="AG47:AI47"/>
    <mergeCell ref="AG48:AI48"/>
    <mergeCell ref="AG49:AI49"/>
    <mergeCell ref="AG40:AI40"/>
    <mergeCell ref="AG41:AI41"/>
    <mergeCell ref="AG42:AI42"/>
    <mergeCell ref="AG43:AI43"/>
    <mergeCell ref="AG33:AI33"/>
    <mergeCell ref="AG34:AI34"/>
    <mergeCell ref="AG35:AI35"/>
    <mergeCell ref="AG36:AI36"/>
    <mergeCell ref="AG37:AI37"/>
    <mergeCell ref="AG31:AI31"/>
    <mergeCell ref="AG32:AI32"/>
    <mergeCell ref="AD30:AE30"/>
    <mergeCell ref="M30:S30"/>
    <mergeCell ref="D30:I30"/>
    <mergeCell ref="W30:X30"/>
    <mergeCell ref="Z30:Z31"/>
    <mergeCell ref="J30:L30"/>
    <mergeCell ref="T30:T31"/>
    <mergeCell ref="U30:V31"/>
    <mergeCell ref="Y30:Y31"/>
    <mergeCell ref="AA30:AB30"/>
    <mergeCell ref="BI32:BK32"/>
    <mergeCell ref="BL32:BN32"/>
    <mergeCell ref="BO32:BQ32"/>
    <mergeCell ref="AM32:AO32"/>
    <mergeCell ref="AP32:AR32"/>
    <mergeCell ref="AS32:AU32"/>
    <mergeCell ref="AV32:AX32"/>
    <mergeCell ref="AY32:BA32"/>
    <mergeCell ref="AG11:AI11"/>
    <mergeCell ref="CU32:CW32"/>
    <mergeCell ref="CX32:CZ32"/>
    <mergeCell ref="DA32:DC32"/>
    <mergeCell ref="CG32:CI32"/>
    <mergeCell ref="CJ32:CL32"/>
    <mergeCell ref="CM32:CN32"/>
    <mergeCell ref="CO32:CQ32"/>
    <mergeCell ref="CR32:CT32"/>
    <mergeCell ref="BR32:BT32"/>
    <mergeCell ref="BU32:BW32"/>
    <mergeCell ref="BX32:BZ32"/>
    <mergeCell ref="CA32:CC32"/>
    <mergeCell ref="CD32:CF32"/>
    <mergeCell ref="BC32:BE32"/>
    <mergeCell ref="BF32:BH32"/>
  </mergeCells>
  <conditionalFormatting sqref="D62">
    <cfRule type="cellIs" dxfId="96" priority="1" operator="equal">
      <formula>FALSE</formula>
    </cfRule>
  </conditionalFormatting>
  <dataValidations count="3">
    <dataValidation type="custom" allowBlank="1" showInputMessage="1" showErrorMessage="1" error="Must be a number" sqref="Y59" xr:uid="{09E64CCB-1753-4481-9B70-81C36B87E2B0}">
      <formula1>ISNUMBER(Y59)</formula1>
    </dataValidation>
    <dataValidation allowBlank="1" sqref="AG10:AI10 BC31:DC31 AJ31:BA31 J1:J4 H1:H4" xr:uid="{80629BE1-80F6-40BC-AB80-E4EDCB6F3BBD}"/>
    <dataValidation allowBlank="1" showErrorMessage="1" sqref="D33:AE56" xr:uid="{DEE3F72F-2555-4E64-B4BA-EAC871EF546C}"/>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4ABE6-7E47-4099-AB0D-BE5DE5A23DEF}">
  <sheetPr codeName="Sheet7">
    <tabColor theme="3" tint="-0.249977111117893"/>
    <pageSetUpPr fitToPage="1"/>
  </sheetPr>
  <dimension ref="A1:AL84"/>
  <sheetViews>
    <sheetView workbookViewId="0"/>
  </sheetViews>
  <sheetFormatPr defaultColWidth="9.140625" defaultRowHeight="15" outlineLevelRow="1"/>
  <cols>
    <col min="1" max="1" width="28.28515625" style="46" customWidth="1"/>
    <col min="2" max="2" width="12.85546875" style="46" customWidth="1"/>
    <col min="3" max="3" width="2.5703125" style="46" customWidth="1"/>
    <col min="4" max="4" width="45.140625" style="46" customWidth="1"/>
    <col min="5" max="5" width="6.85546875" style="46" bestFit="1" customWidth="1"/>
    <col min="6" max="6" width="27.42578125" style="46" customWidth="1"/>
    <col min="7" max="9" width="18.7109375" style="46" customWidth="1"/>
    <col min="10" max="10" width="11.28515625" style="46" customWidth="1"/>
    <col min="11" max="23" width="3.7109375" style="46" customWidth="1"/>
    <col min="24" max="27" width="11.7109375" style="46" customWidth="1"/>
    <col min="28" max="28" width="9.140625" style="46"/>
    <col min="29" max="39" width="12.28515625" style="46" customWidth="1"/>
    <col min="40" max="40" width="9.140625" style="46"/>
    <col min="41" max="51" width="7.7109375" style="46" customWidth="1"/>
    <col min="52" max="52" width="9.140625" style="46"/>
    <col min="53" max="63" width="7.7109375" style="46" customWidth="1"/>
    <col min="64" max="64" width="9.140625" style="46"/>
    <col min="65" max="75" width="8.28515625" style="46" customWidth="1"/>
    <col min="76" max="76" width="9.140625" style="46"/>
    <col min="77" max="87" width="7.7109375" style="46" customWidth="1"/>
    <col min="88" max="88" width="9.140625" style="46"/>
    <col min="89" max="99" width="7.5703125" style="46" customWidth="1"/>
    <col min="100" max="100" width="9.140625" style="46"/>
    <col min="101" max="111" width="7.28515625" style="46" customWidth="1"/>
    <col min="112" max="16384" width="9.140625" style="46"/>
  </cols>
  <sheetData>
    <row r="1" spans="2:38" s="42" customFormat="1" ht="20.100000000000001" customHeight="1">
      <c r="B1" s="990"/>
      <c r="C1" s="990"/>
      <c r="D1" s="1017" t="str">
        <f>dms_SheetHeading1</f>
        <v>ANNUAL INFORMATION ORDER</v>
      </c>
      <c r="E1" s="991"/>
      <c r="F1" s="41"/>
      <c r="G1" s="41"/>
      <c r="H1" s="41"/>
      <c r="I1" s="41"/>
      <c r="K1" s="2121" t="s">
        <v>1842</v>
      </c>
      <c r="L1" s="1594"/>
      <c r="M1" s="1594"/>
      <c r="N1" s="1594"/>
      <c r="O1" s="1594"/>
      <c r="P1" s="1594"/>
      <c r="Q1" s="2120" t="s">
        <v>1841</v>
      </c>
      <c r="R1" s="1594"/>
      <c r="S1" s="1594"/>
      <c r="T1" s="1594"/>
      <c r="U1" s="1594"/>
      <c r="V1" s="1594"/>
      <c r="W1" s="1594"/>
    </row>
    <row r="2" spans="2:38" s="42" customFormat="1" ht="20.100000000000001" customHeight="1">
      <c r="B2" s="992"/>
      <c r="C2" s="992"/>
      <c r="D2" s="1018" t="str">
        <f>dms_SheetHeading2</f>
        <v>Australian Transmission Co.</v>
      </c>
      <c r="E2" s="992"/>
      <c r="F2" s="41"/>
      <c r="G2" s="41"/>
      <c r="H2" s="41"/>
      <c r="I2" s="41"/>
      <c r="K2" s="2122" t="s">
        <v>1843</v>
      </c>
      <c r="L2" s="1595"/>
      <c r="M2" s="1595"/>
      <c r="N2" s="1595"/>
      <c r="O2" s="1595"/>
      <c r="P2" s="1595"/>
      <c r="Q2" s="1677" t="s">
        <v>953</v>
      </c>
      <c r="R2" s="1595"/>
      <c r="S2" s="1595"/>
      <c r="T2" s="1595"/>
      <c r="U2" s="1595"/>
      <c r="V2" s="1595"/>
      <c r="W2" s="1595"/>
    </row>
    <row r="3" spans="2:38" s="42" customFormat="1" ht="20.100000000000001" customHeight="1">
      <c r="B3" s="991"/>
      <c r="C3" s="991"/>
      <c r="D3" s="1019" t="str">
        <f>dms_SheetHeading3</f>
        <v>REPORTING STATEMENT: 2024-25</v>
      </c>
      <c r="E3" s="991"/>
      <c r="F3" s="43"/>
      <c r="G3" s="43"/>
      <c r="H3" s="43"/>
      <c r="I3" s="43"/>
      <c r="K3" s="2123" t="s">
        <v>1844</v>
      </c>
      <c r="L3" s="1596"/>
      <c r="M3" s="1596"/>
      <c r="N3" s="1596"/>
      <c r="O3" s="1596"/>
      <c r="P3" s="1596"/>
      <c r="Q3" s="1678" t="s">
        <v>954</v>
      </c>
      <c r="R3" s="1596"/>
      <c r="S3" s="1596"/>
      <c r="T3" s="1596"/>
      <c r="U3" s="1596"/>
      <c r="V3" s="1596"/>
      <c r="W3" s="1596"/>
    </row>
    <row r="4" spans="2:38" s="42" customFormat="1" ht="20.100000000000001" customHeight="1">
      <c r="B4" s="1059"/>
      <c r="C4" s="1059"/>
      <c r="D4" s="1207" t="s">
        <v>2210</v>
      </c>
      <c r="E4" s="1059"/>
      <c r="F4" s="1059"/>
      <c r="G4" s="1059"/>
      <c r="H4" s="1059"/>
      <c r="I4" s="1059"/>
      <c r="K4" s="2125" t="s">
        <v>1846</v>
      </c>
      <c r="L4" s="2187"/>
      <c r="M4" s="2188"/>
      <c r="N4" s="1840"/>
      <c r="O4" s="1840"/>
      <c r="P4" s="1840"/>
      <c r="Q4" s="1839" t="s">
        <v>1845</v>
      </c>
      <c r="R4" s="1840"/>
      <c r="S4" s="1840"/>
      <c r="T4" s="1840"/>
      <c r="U4" s="1840"/>
      <c r="V4" s="1840"/>
      <c r="W4" s="1840"/>
    </row>
    <row r="5" spans="2:38" ht="13.5" customHeight="1">
      <c r="B5" s="44"/>
      <c r="C5" s="44"/>
      <c r="D5" s="44"/>
      <c r="E5" s="44"/>
      <c r="F5" s="44"/>
      <c r="G5" s="44"/>
      <c r="H5" s="44"/>
      <c r="I5" s="44"/>
      <c r="R5" s="1121"/>
      <c r="S5" s="1122"/>
      <c r="T5" s="1122"/>
    </row>
    <row r="6" spans="2:38" s="1119" customFormat="1" ht="18.75">
      <c r="B6" s="988" t="s">
        <v>2114</v>
      </c>
      <c r="C6" s="626"/>
      <c r="D6" s="626"/>
      <c r="E6" s="626"/>
      <c r="F6" s="626"/>
      <c r="G6" s="626"/>
      <c r="H6" s="626"/>
      <c r="I6" s="626"/>
    </row>
    <row r="7" spans="2:38" s="642" customFormat="1" ht="15.75">
      <c r="B7" s="1048" t="s">
        <v>1887</v>
      </c>
      <c r="C7" s="1048"/>
      <c r="D7" s="1048"/>
      <c r="E7" s="1048"/>
      <c r="F7" s="1048"/>
      <c r="G7" s="1048"/>
      <c r="H7" s="1048"/>
      <c r="I7" s="1048"/>
    </row>
    <row r="8" spans="2:38" s="1050" customFormat="1" ht="9" customHeight="1">
      <c r="B8" s="642"/>
      <c r="C8" s="642"/>
      <c r="D8" s="642"/>
      <c r="E8" s="642"/>
      <c r="F8" s="642"/>
      <c r="G8" s="642"/>
      <c r="H8" s="642"/>
      <c r="I8" s="642"/>
    </row>
    <row r="9" spans="2:38" s="1050" customFormat="1" ht="18.75">
      <c r="B9" s="642"/>
      <c r="C9" s="642"/>
      <c r="D9" s="974" t="s">
        <v>2254</v>
      </c>
      <c r="E9" s="47"/>
      <c r="F9" s="47"/>
      <c r="G9" s="47"/>
      <c r="H9" s="47"/>
      <c r="I9" s="47"/>
    </row>
    <row r="10" spans="2:38" s="1050" customFormat="1" ht="15.75" outlineLevel="1">
      <c r="B10" s="642"/>
      <c r="C10" s="642"/>
      <c r="D10" s="642"/>
      <c r="E10" s="642"/>
      <c r="F10" s="642"/>
      <c r="G10" s="642"/>
      <c r="H10" s="642"/>
    </row>
    <row r="11" spans="2:38" s="629" customFormat="1" ht="38.25" outlineLevel="1">
      <c r="B11" s="44"/>
      <c r="C11" s="44"/>
      <c r="E11" s="636"/>
      <c r="F11" s="1225" t="s">
        <v>2255</v>
      </c>
      <c r="G11" s="44"/>
      <c r="H11" s="44"/>
      <c r="K11" s="2452" t="s">
        <v>2626</v>
      </c>
      <c r="L11" s="2453"/>
      <c r="M11" s="2454"/>
      <c r="N11" s="1908" t="s">
        <v>2599</v>
      </c>
      <c r="O11" s="1909" t="s">
        <v>2600</v>
      </c>
      <c r="P11" s="1923" t="s">
        <v>2629</v>
      </c>
    </row>
    <row r="12" spans="2:38" s="58" customFormat="1" ht="24.75" customHeight="1" outlineLevel="1">
      <c r="D12" s="1213"/>
      <c r="E12" s="973" t="s">
        <v>2089</v>
      </c>
      <c r="F12" s="1028" t="s">
        <v>2253</v>
      </c>
      <c r="G12" s="1061"/>
      <c r="K12" s="2457" t="s">
        <v>2625</v>
      </c>
      <c r="L12" s="2458"/>
      <c r="M12" s="2459"/>
      <c r="N12" s="2394" t="s">
        <v>2111</v>
      </c>
      <c r="O12" s="2395"/>
      <c r="P12" s="2396"/>
      <c r="Q12" s="1061"/>
      <c r="R12" s="1061"/>
      <c r="S12" s="1061"/>
      <c r="T12" s="1061"/>
      <c r="V12" s="1061"/>
      <c r="W12" s="1061"/>
      <c r="X12" s="1061"/>
      <c r="Y12" s="1061"/>
      <c r="Z12" s="1061"/>
      <c r="AA12" s="1061"/>
      <c r="AB12" s="1061"/>
      <c r="AC12" s="1061"/>
      <c r="AD12" s="1061"/>
      <c r="AE12" s="1061"/>
      <c r="AF12" s="1061"/>
      <c r="AG12" s="1061"/>
      <c r="AH12" s="1061"/>
      <c r="AI12" s="1061"/>
      <c r="AJ12" s="1061"/>
    </row>
    <row r="13" spans="2:38" s="1211" customFormat="1" outlineLevel="1">
      <c r="B13" s="46"/>
      <c r="C13" s="46"/>
      <c r="D13" s="1062" t="s">
        <v>1899</v>
      </c>
      <c r="E13" s="645" t="s">
        <v>285</v>
      </c>
      <c r="F13" s="1214"/>
      <c r="G13" s="1063"/>
      <c r="J13" s="1209"/>
      <c r="K13" s="2400"/>
      <c r="L13" s="2401"/>
      <c r="M13" s="2455"/>
      <c r="N13" s="1902" t="str">
        <f>IF(ISNONTEXT(F13)=TRUE,"","X")</f>
        <v/>
      </c>
      <c r="O13" s="1895" t="str">
        <f>IF(F13&gt;=0=TRUE,"","X")</f>
        <v/>
      </c>
      <c r="P13" s="1900" t="str">
        <f>IF(AND(D13&lt;&gt;"",ISBLANK(F13))=TRUE,"X","")</f>
        <v>X</v>
      </c>
      <c r="Q13" s="1210"/>
      <c r="R13" s="1210"/>
      <c r="S13" s="1210"/>
      <c r="T13" s="1210"/>
      <c r="U13" s="1210"/>
      <c r="V13" s="1210"/>
      <c r="W13" s="1210"/>
      <c r="X13" s="1210"/>
      <c r="Y13" s="1210"/>
      <c r="Z13" s="1210"/>
      <c r="AA13" s="1210"/>
      <c r="AB13" s="1210"/>
    </row>
    <row r="14" spans="2:38" s="1211" customFormat="1" outlineLevel="1">
      <c r="B14" s="46"/>
      <c r="C14" s="46"/>
      <c r="D14" s="1064" t="s">
        <v>1899</v>
      </c>
      <c r="E14" s="646" t="s">
        <v>285</v>
      </c>
      <c r="F14" s="1215"/>
      <c r="G14" s="1063"/>
      <c r="J14" s="1093"/>
      <c r="K14" s="2402"/>
      <c r="L14" s="2403"/>
      <c r="M14" s="2456"/>
      <c r="N14" s="1902" t="str">
        <f t="shared" ref="N14:N42" si="0">IF(ISNONTEXT(F14)=TRUE,"","X")</f>
        <v/>
      </c>
      <c r="O14" s="1895" t="str">
        <f t="shared" ref="O14:O42" si="1">IF(F14&gt;=0=TRUE,"","X")</f>
        <v/>
      </c>
      <c r="P14" s="1900" t="str">
        <f t="shared" ref="P14:P42" si="2">IF(AND(D14&lt;&gt;"",ISBLANK(F14))=TRUE,"X","")</f>
        <v>X</v>
      </c>
      <c r="Q14" s="1093"/>
      <c r="R14" s="1093"/>
      <c r="S14" s="1093"/>
      <c r="T14" s="1093"/>
      <c r="U14" s="1093"/>
      <c r="V14" s="1093"/>
      <c r="X14" s="1210"/>
      <c r="Y14" s="1093"/>
      <c r="Z14" s="1093"/>
      <c r="AA14" s="1093"/>
      <c r="AB14" s="1093"/>
      <c r="AC14" s="1093"/>
      <c r="AD14" s="1093"/>
      <c r="AE14" s="1093"/>
      <c r="AF14" s="1093"/>
      <c r="AG14" s="1093"/>
      <c r="AH14" s="1093"/>
      <c r="AI14" s="1093"/>
      <c r="AJ14" s="1093"/>
      <c r="AK14" s="1093"/>
      <c r="AL14" s="1093"/>
    </row>
    <row r="15" spans="2:38" s="1211" customFormat="1" outlineLevel="1">
      <c r="B15" s="46"/>
      <c r="C15" s="46"/>
      <c r="D15" s="1064" t="s">
        <v>1899</v>
      </c>
      <c r="E15" s="646" t="s">
        <v>285</v>
      </c>
      <c r="F15" s="1215"/>
      <c r="G15" s="1063"/>
      <c r="J15" s="46"/>
      <c r="K15" s="2402"/>
      <c r="L15" s="2403"/>
      <c r="M15" s="2456"/>
      <c r="N15" s="1902" t="str">
        <f t="shared" si="0"/>
        <v/>
      </c>
      <c r="O15" s="1895" t="str">
        <f t="shared" si="1"/>
        <v/>
      </c>
      <c r="P15" s="1900" t="str">
        <f t="shared" si="2"/>
        <v>X</v>
      </c>
      <c r="Y15" s="46"/>
      <c r="Z15" s="46"/>
    </row>
    <row r="16" spans="2:38" s="1211" customFormat="1" outlineLevel="1">
      <c r="B16" s="46"/>
      <c r="C16" s="46"/>
      <c r="D16" s="1064" t="s">
        <v>1899</v>
      </c>
      <c r="E16" s="646" t="s">
        <v>285</v>
      </c>
      <c r="F16" s="1215"/>
      <c r="G16" s="1063"/>
      <c r="J16" s="46"/>
      <c r="K16" s="2402"/>
      <c r="L16" s="2403"/>
      <c r="M16" s="2456"/>
      <c r="N16" s="1902" t="str">
        <f t="shared" si="0"/>
        <v/>
      </c>
      <c r="O16" s="1895" t="str">
        <f t="shared" si="1"/>
        <v/>
      </c>
      <c r="P16" s="1900" t="str">
        <f t="shared" si="2"/>
        <v>X</v>
      </c>
      <c r="Y16" s="46"/>
      <c r="Z16" s="46"/>
    </row>
    <row r="17" spans="2:38" s="1211" customFormat="1" outlineLevel="1">
      <c r="B17" s="46"/>
      <c r="C17" s="46"/>
      <c r="D17" s="1064" t="s">
        <v>1899</v>
      </c>
      <c r="E17" s="646" t="s">
        <v>285</v>
      </c>
      <c r="F17" s="1215"/>
      <c r="G17" s="1063"/>
      <c r="J17" s="46"/>
      <c r="K17" s="2402"/>
      <c r="L17" s="2403"/>
      <c r="M17" s="2456"/>
      <c r="N17" s="1902" t="str">
        <f t="shared" si="0"/>
        <v/>
      </c>
      <c r="O17" s="1895" t="str">
        <f t="shared" si="1"/>
        <v/>
      </c>
      <c r="P17" s="1900" t="str">
        <f t="shared" si="2"/>
        <v>X</v>
      </c>
      <c r="Y17" s="46"/>
      <c r="Z17" s="46"/>
      <c r="AA17" s="1013"/>
      <c r="AB17" s="1013"/>
      <c r="AC17" s="1013"/>
    </row>
    <row r="18" spans="2:38" s="1211" customFormat="1" outlineLevel="1">
      <c r="B18" s="46"/>
      <c r="C18" s="46"/>
      <c r="D18" s="1064" t="s">
        <v>1899</v>
      </c>
      <c r="E18" s="646" t="s">
        <v>285</v>
      </c>
      <c r="F18" s="1215"/>
      <c r="G18" s="1063"/>
      <c r="K18" s="1953"/>
      <c r="L18" s="1076"/>
      <c r="M18" s="1947"/>
      <c r="N18" s="1902" t="str">
        <f t="shared" si="0"/>
        <v/>
      </c>
      <c r="O18" s="1895" t="str">
        <f t="shared" si="1"/>
        <v/>
      </c>
      <c r="P18" s="1900" t="str">
        <f t="shared" si="2"/>
        <v>X</v>
      </c>
      <c r="Q18" s="46"/>
      <c r="R18" s="46"/>
      <c r="S18" s="46"/>
      <c r="T18" s="46"/>
      <c r="U18" s="46"/>
      <c r="V18" s="46"/>
      <c r="AA18" s="46"/>
      <c r="AB18" s="46"/>
      <c r="AC18" s="46"/>
      <c r="AD18" s="46"/>
      <c r="AE18" s="46"/>
      <c r="AF18" s="46"/>
      <c r="AG18" s="46"/>
      <c r="AH18" s="46"/>
      <c r="AI18" s="46"/>
      <c r="AJ18" s="46"/>
      <c r="AK18" s="46"/>
      <c r="AL18" s="46"/>
    </row>
    <row r="19" spans="2:38" outlineLevel="1">
      <c r="D19" s="1064" t="s">
        <v>1899</v>
      </c>
      <c r="E19" s="646" t="s">
        <v>285</v>
      </c>
      <c r="F19" s="1215"/>
      <c r="G19" s="1063"/>
      <c r="K19" s="1953"/>
      <c r="L19" s="1076"/>
      <c r="M19" s="1947"/>
      <c r="N19" s="1902" t="str">
        <f t="shared" si="0"/>
        <v/>
      </c>
      <c r="O19" s="1895" t="str">
        <f t="shared" si="1"/>
        <v/>
      </c>
      <c r="P19" s="1900" t="str">
        <f t="shared" si="2"/>
        <v>X</v>
      </c>
    </row>
    <row r="20" spans="2:38" outlineLevel="1">
      <c r="D20" s="1064" t="s">
        <v>1899</v>
      </c>
      <c r="E20" s="646" t="s">
        <v>285</v>
      </c>
      <c r="F20" s="1215"/>
      <c r="G20" s="1063"/>
      <c r="K20" s="1953"/>
      <c r="L20" s="1076"/>
      <c r="M20" s="1947"/>
      <c r="N20" s="1902" t="str">
        <f t="shared" si="0"/>
        <v/>
      </c>
      <c r="O20" s="1895" t="str">
        <f t="shared" si="1"/>
        <v/>
      </c>
      <c r="P20" s="1900" t="str">
        <f t="shared" si="2"/>
        <v>X</v>
      </c>
    </row>
    <row r="21" spans="2:38" outlineLevel="1">
      <c r="D21" s="1064" t="s">
        <v>1899</v>
      </c>
      <c r="E21" s="646" t="s">
        <v>285</v>
      </c>
      <c r="F21" s="1215"/>
      <c r="G21" s="1063"/>
      <c r="K21" s="1953"/>
      <c r="L21" s="1076"/>
      <c r="M21" s="1947"/>
      <c r="N21" s="1902" t="str">
        <f t="shared" si="0"/>
        <v/>
      </c>
      <c r="O21" s="1895" t="str">
        <f t="shared" si="1"/>
        <v/>
      </c>
      <c r="P21" s="1900" t="str">
        <f t="shared" si="2"/>
        <v>X</v>
      </c>
    </row>
    <row r="22" spans="2:38" outlineLevel="1">
      <c r="D22" s="1064" t="s">
        <v>1899</v>
      </c>
      <c r="E22" s="646" t="s">
        <v>285</v>
      </c>
      <c r="F22" s="1215"/>
      <c r="G22" s="1063"/>
      <c r="K22" s="1953"/>
      <c r="L22" s="1076"/>
      <c r="M22" s="1947"/>
      <c r="N22" s="1902" t="str">
        <f t="shared" si="0"/>
        <v/>
      </c>
      <c r="O22" s="1895" t="str">
        <f t="shared" si="1"/>
        <v/>
      </c>
      <c r="P22" s="1900" t="str">
        <f t="shared" si="2"/>
        <v>X</v>
      </c>
    </row>
    <row r="23" spans="2:38" outlineLevel="1">
      <c r="D23" s="1064" t="s">
        <v>1899</v>
      </c>
      <c r="E23" s="646" t="s">
        <v>285</v>
      </c>
      <c r="F23" s="1215"/>
      <c r="G23" s="1063"/>
      <c r="K23" s="1953"/>
      <c r="L23" s="1076"/>
      <c r="M23" s="1947"/>
      <c r="N23" s="1902" t="str">
        <f t="shared" si="0"/>
        <v/>
      </c>
      <c r="O23" s="1895" t="str">
        <f t="shared" si="1"/>
        <v/>
      </c>
      <c r="P23" s="1900" t="str">
        <f t="shared" si="2"/>
        <v>X</v>
      </c>
    </row>
    <row r="24" spans="2:38" outlineLevel="1">
      <c r="D24" s="1064" t="s">
        <v>1899</v>
      </c>
      <c r="E24" s="646" t="s">
        <v>285</v>
      </c>
      <c r="F24" s="1215"/>
      <c r="G24" s="1063"/>
      <c r="K24" s="1953"/>
      <c r="L24" s="1076"/>
      <c r="M24" s="1947"/>
      <c r="N24" s="1902" t="str">
        <f t="shared" si="0"/>
        <v/>
      </c>
      <c r="O24" s="1895" t="str">
        <f t="shared" si="1"/>
        <v/>
      </c>
      <c r="P24" s="1900" t="str">
        <f t="shared" si="2"/>
        <v>X</v>
      </c>
    </row>
    <row r="25" spans="2:38" outlineLevel="1">
      <c r="D25" s="1064" t="s">
        <v>1899</v>
      </c>
      <c r="E25" s="646" t="s">
        <v>285</v>
      </c>
      <c r="F25" s="1215"/>
      <c r="G25" s="1063"/>
      <c r="K25" s="1953"/>
      <c r="L25" s="1076"/>
      <c r="M25" s="1947"/>
      <c r="N25" s="1902" t="str">
        <f t="shared" ref="N25:N30" si="3">IF(ISNONTEXT(F25)=TRUE,"","X")</f>
        <v/>
      </c>
      <c r="O25" s="1895" t="str">
        <f t="shared" ref="O25:O30" si="4">IF(F25&gt;=0=TRUE,"","X")</f>
        <v/>
      </c>
      <c r="P25" s="1900" t="str">
        <f t="shared" si="2"/>
        <v>X</v>
      </c>
    </row>
    <row r="26" spans="2:38" outlineLevel="1">
      <c r="D26" s="1064" t="s">
        <v>1899</v>
      </c>
      <c r="E26" s="646" t="s">
        <v>285</v>
      </c>
      <c r="F26" s="1215"/>
      <c r="G26" s="1063"/>
      <c r="K26" s="1953"/>
      <c r="L26" s="1076"/>
      <c r="M26" s="1947"/>
      <c r="N26" s="1902" t="str">
        <f t="shared" si="3"/>
        <v/>
      </c>
      <c r="O26" s="1895" t="str">
        <f t="shared" si="4"/>
        <v/>
      </c>
      <c r="P26" s="1900" t="str">
        <f t="shared" si="2"/>
        <v>X</v>
      </c>
    </row>
    <row r="27" spans="2:38" outlineLevel="1">
      <c r="D27" s="1064" t="s">
        <v>1899</v>
      </c>
      <c r="E27" s="646" t="s">
        <v>285</v>
      </c>
      <c r="F27" s="1215"/>
      <c r="G27" s="1063"/>
      <c r="K27" s="1953"/>
      <c r="L27" s="1076"/>
      <c r="M27" s="1947"/>
      <c r="N27" s="1902" t="str">
        <f t="shared" si="3"/>
        <v/>
      </c>
      <c r="O27" s="1895" t="str">
        <f t="shared" si="4"/>
        <v/>
      </c>
      <c r="P27" s="1900" t="str">
        <f t="shared" si="2"/>
        <v>X</v>
      </c>
    </row>
    <row r="28" spans="2:38" outlineLevel="1">
      <c r="D28" s="1064" t="s">
        <v>1899</v>
      </c>
      <c r="E28" s="646" t="s">
        <v>285</v>
      </c>
      <c r="F28" s="1215"/>
      <c r="G28" s="1063"/>
      <c r="K28" s="1953"/>
      <c r="L28" s="1076"/>
      <c r="M28" s="1947"/>
      <c r="N28" s="1902" t="str">
        <f t="shared" si="3"/>
        <v/>
      </c>
      <c r="O28" s="1895" t="str">
        <f t="shared" si="4"/>
        <v/>
      </c>
      <c r="P28" s="1900" t="str">
        <f t="shared" si="2"/>
        <v>X</v>
      </c>
    </row>
    <row r="29" spans="2:38" outlineLevel="1">
      <c r="D29" s="1064" t="s">
        <v>1899</v>
      </c>
      <c r="E29" s="646" t="s">
        <v>285</v>
      </c>
      <c r="F29" s="1215"/>
      <c r="G29" s="1063"/>
      <c r="K29" s="1953"/>
      <c r="L29" s="1076"/>
      <c r="M29" s="1947"/>
      <c r="N29" s="1902" t="str">
        <f t="shared" si="3"/>
        <v/>
      </c>
      <c r="O29" s="1895" t="str">
        <f t="shared" si="4"/>
        <v/>
      </c>
      <c r="P29" s="1900" t="str">
        <f t="shared" si="2"/>
        <v>X</v>
      </c>
    </row>
    <row r="30" spans="2:38" outlineLevel="1">
      <c r="D30" s="1064" t="s">
        <v>1899</v>
      </c>
      <c r="E30" s="646" t="s">
        <v>285</v>
      </c>
      <c r="F30" s="1215"/>
      <c r="G30" s="1063"/>
      <c r="K30" s="1953"/>
      <c r="L30" s="1076"/>
      <c r="M30" s="1947"/>
      <c r="N30" s="1902" t="str">
        <f t="shared" si="3"/>
        <v/>
      </c>
      <c r="O30" s="1895" t="str">
        <f t="shared" si="4"/>
        <v/>
      </c>
      <c r="P30" s="1900" t="str">
        <f t="shared" si="2"/>
        <v>X</v>
      </c>
    </row>
    <row r="31" spans="2:38" outlineLevel="1">
      <c r="D31" s="1064" t="s">
        <v>1899</v>
      </c>
      <c r="E31" s="646" t="s">
        <v>285</v>
      </c>
      <c r="F31" s="1215"/>
      <c r="G31" s="1063"/>
      <c r="K31" s="1953"/>
      <c r="L31" s="1076"/>
      <c r="M31" s="1947"/>
      <c r="N31" s="1902" t="str">
        <f t="shared" si="0"/>
        <v/>
      </c>
      <c r="O31" s="1895" t="str">
        <f t="shared" si="1"/>
        <v/>
      </c>
      <c r="P31" s="1900" t="str">
        <f t="shared" si="2"/>
        <v>X</v>
      </c>
    </row>
    <row r="32" spans="2:38" outlineLevel="1">
      <c r="D32" s="1064" t="s">
        <v>1899</v>
      </c>
      <c r="E32" s="646" t="s">
        <v>285</v>
      </c>
      <c r="F32" s="1215"/>
      <c r="G32" s="1063"/>
      <c r="K32" s="1953"/>
      <c r="L32" s="1076"/>
      <c r="M32" s="1947"/>
      <c r="N32" s="1902" t="str">
        <f t="shared" si="0"/>
        <v/>
      </c>
      <c r="O32" s="1895" t="str">
        <f t="shared" si="1"/>
        <v/>
      </c>
      <c r="P32" s="1900" t="str">
        <f t="shared" si="2"/>
        <v>X</v>
      </c>
    </row>
    <row r="33" spans="1:16" outlineLevel="1">
      <c r="D33" s="1064" t="s">
        <v>1899</v>
      </c>
      <c r="E33" s="646" t="s">
        <v>285</v>
      </c>
      <c r="F33" s="1215"/>
      <c r="G33" s="1063"/>
      <c r="K33" s="1953"/>
      <c r="L33" s="1076"/>
      <c r="M33" s="1947"/>
      <c r="N33" s="1902" t="str">
        <f t="shared" si="0"/>
        <v/>
      </c>
      <c r="O33" s="1895" t="str">
        <f t="shared" si="1"/>
        <v/>
      </c>
      <c r="P33" s="1900" t="str">
        <f t="shared" si="2"/>
        <v>X</v>
      </c>
    </row>
    <row r="34" spans="1:16" outlineLevel="1">
      <c r="D34" s="1064" t="s">
        <v>1899</v>
      </c>
      <c r="E34" s="646" t="s">
        <v>285</v>
      </c>
      <c r="F34" s="1215"/>
      <c r="G34" s="1063"/>
      <c r="K34" s="1953"/>
      <c r="L34" s="1076"/>
      <c r="M34" s="1947"/>
      <c r="N34" s="1902" t="str">
        <f t="shared" si="0"/>
        <v/>
      </c>
      <c r="O34" s="1895" t="str">
        <f t="shared" si="1"/>
        <v/>
      </c>
      <c r="P34" s="1900" t="str">
        <f t="shared" si="2"/>
        <v>X</v>
      </c>
    </row>
    <row r="35" spans="1:16" outlineLevel="1">
      <c r="D35" s="1064" t="s">
        <v>1899</v>
      </c>
      <c r="E35" s="646" t="s">
        <v>285</v>
      </c>
      <c r="F35" s="1215"/>
      <c r="G35" s="1063"/>
      <c r="K35" s="1953"/>
      <c r="L35" s="1076"/>
      <c r="M35" s="1947"/>
      <c r="N35" s="1902" t="str">
        <f t="shared" si="0"/>
        <v/>
      </c>
      <c r="O35" s="1895" t="str">
        <f t="shared" si="1"/>
        <v/>
      </c>
      <c r="P35" s="1900" t="str">
        <f t="shared" si="2"/>
        <v>X</v>
      </c>
    </row>
    <row r="36" spans="1:16" outlineLevel="1">
      <c r="D36" s="1064" t="s">
        <v>1899</v>
      </c>
      <c r="E36" s="646" t="s">
        <v>285</v>
      </c>
      <c r="F36" s="1215"/>
      <c r="G36" s="1063"/>
      <c r="K36" s="1953"/>
      <c r="L36" s="1076"/>
      <c r="M36" s="1947"/>
      <c r="N36" s="1902" t="str">
        <f t="shared" si="0"/>
        <v/>
      </c>
      <c r="O36" s="1895" t="str">
        <f t="shared" si="1"/>
        <v/>
      </c>
      <c r="P36" s="1900" t="str">
        <f t="shared" si="2"/>
        <v>X</v>
      </c>
    </row>
    <row r="37" spans="1:16" outlineLevel="1">
      <c r="D37" s="1064" t="s">
        <v>1899</v>
      </c>
      <c r="E37" s="646" t="s">
        <v>285</v>
      </c>
      <c r="F37" s="1215"/>
      <c r="G37" s="1063"/>
      <c r="K37" s="1953"/>
      <c r="L37" s="1076"/>
      <c r="M37" s="1947"/>
      <c r="N37" s="1902" t="str">
        <f t="shared" si="0"/>
        <v/>
      </c>
      <c r="O37" s="1895" t="str">
        <f t="shared" si="1"/>
        <v/>
      </c>
      <c r="P37" s="1900" t="str">
        <f t="shared" si="2"/>
        <v>X</v>
      </c>
    </row>
    <row r="38" spans="1:16" outlineLevel="1">
      <c r="B38" s="49"/>
      <c r="C38" s="49"/>
      <c r="D38" s="1064" t="s">
        <v>1899</v>
      </c>
      <c r="E38" s="646" t="s">
        <v>285</v>
      </c>
      <c r="F38" s="1215"/>
      <c r="G38" s="1063"/>
      <c r="K38" s="1953"/>
      <c r="L38" s="1076"/>
      <c r="M38" s="1947"/>
      <c r="N38" s="1902" t="str">
        <f t="shared" si="0"/>
        <v/>
      </c>
      <c r="O38" s="1895" t="str">
        <f t="shared" si="1"/>
        <v/>
      </c>
      <c r="P38" s="1900" t="str">
        <f t="shared" si="2"/>
        <v>X</v>
      </c>
    </row>
    <row r="39" spans="1:16" outlineLevel="1">
      <c r="A39" s="2130" t="s">
        <v>2670</v>
      </c>
      <c r="D39" s="1064" t="s">
        <v>1899</v>
      </c>
      <c r="E39" s="646" t="s">
        <v>285</v>
      </c>
      <c r="F39" s="1215"/>
      <c r="G39" s="1063"/>
      <c r="K39" s="1953"/>
      <c r="L39" s="1076"/>
      <c r="M39" s="1947"/>
      <c r="N39" s="1902" t="str">
        <f t="shared" si="0"/>
        <v/>
      </c>
      <c r="O39" s="1895" t="str">
        <f t="shared" si="1"/>
        <v/>
      </c>
      <c r="P39" s="1900" t="str">
        <f t="shared" si="2"/>
        <v>X</v>
      </c>
    </row>
    <row r="40" spans="1:16" outlineLevel="1">
      <c r="D40" s="1064" t="s">
        <v>1899</v>
      </c>
      <c r="E40" s="646" t="s">
        <v>285</v>
      </c>
      <c r="F40" s="1215"/>
      <c r="G40" s="1063"/>
      <c r="K40" s="1953"/>
      <c r="L40" s="1076"/>
      <c r="M40" s="1947"/>
      <c r="N40" s="1902" t="str">
        <f t="shared" si="0"/>
        <v/>
      </c>
      <c r="O40" s="1895" t="str">
        <f t="shared" si="1"/>
        <v/>
      </c>
      <c r="P40" s="1900" t="str">
        <f t="shared" si="2"/>
        <v>X</v>
      </c>
    </row>
    <row r="41" spans="1:16" outlineLevel="1">
      <c r="D41" s="1064" t="s">
        <v>1899</v>
      </c>
      <c r="E41" s="646" t="s">
        <v>285</v>
      </c>
      <c r="F41" s="1215"/>
      <c r="G41" s="1063"/>
      <c r="K41" s="1953"/>
      <c r="L41" s="1076"/>
      <c r="M41" s="1947"/>
      <c r="N41" s="1902" t="str">
        <f t="shared" si="0"/>
        <v/>
      </c>
      <c r="O41" s="1895" t="str">
        <f t="shared" si="1"/>
        <v/>
      </c>
      <c r="P41" s="1900" t="str">
        <f t="shared" si="2"/>
        <v>X</v>
      </c>
    </row>
    <row r="42" spans="1:16" outlineLevel="1">
      <c r="D42" s="2128" t="s">
        <v>1899</v>
      </c>
      <c r="E42" s="647" t="s">
        <v>285</v>
      </c>
      <c r="F42" s="1216"/>
      <c r="G42" s="1065"/>
      <c r="K42" s="1954"/>
      <c r="L42" s="1948"/>
      <c r="M42" s="1949"/>
      <c r="N42" s="1905" t="str">
        <f t="shared" si="0"/>
        <v/>
      </c>
      <c r="O42" s="1914" t="str">
        <f t="shared" si="1"/>
        <v/>
      </c>
      <c r="P42" s="1903" t="str">
        <f t="shared" si="2"/>
        <v>X</v>
      </c>
    </row>
    <row r="43" spans="1:16" ht="15.75" customHeight="1" outlineLevel="1">
      <c r="D43" s="1217" t="s">
        <v>2256</v>
      </c>
      <c r="E43" s="1218" t="s">
        <v>285</v>
      </c>
      <c r="F43" s="1219">
        <f>SUM(dms_020501_Values)</f>
        <v>0</v>
      </c>
    </row>
    <row r="44" spans="1:16">
      <c r="K44" s="44"/>
      <c r="L44" s="44"/>
      <c r="M44" s="44"/>
      <c r="N44" s="44"/>
      <c r="O44" s="44"/>
      <c r="P44" s="44"/>
    </row>
    <row r="45" spans="1:16" s="44" customFormat="1" ht="18.75">
      <c r="B45" s="988" t="s">
        <v>2257</v>
      </c>
      <c r="C45" s="626"/>
      <c r="D45" s="626"/>
      <c r="E45" s="626"/>
      <c r="F45" s="626"/>
      <c r="G45" s="626"/>
      <c r="H45" s="626"/>
      <c r="I45" s="626"/>
      <c r="K45" s="642"/>
      <c r="L45" s="642"/>
      <c r="M45" s="642"/>
      <c r="N45" s="642"/>
      <c r="O45" s="642"/>
      <c r="P45" s="642"/>
    </row>
    <row r="46" spans="1:16" s="642" customFormat="1" ht="15.75">
      <c r="B46" s="1048" t="s">
        <v>1900</v>
      </c>
      <c r="C46" s="1048"/>
      <c r="D46" s="1048"/>
      <c r="E46" s="1048"/>
      <c r="F46" s="1048"/>
      <c r="G46" s="1048"/>
      <c r="H46" s="1048"/>
      <c r="I46" s="1048"/>
    </row>
    <row r="47" spans="1:16" s="642" customFormat="1" ht="18.75">
      <c r="D47" s="1220"/>
      <c r="K47" s="1208"/>
      <c r="L47" s="1208"/>
      <c r="M47" s="1208"/>
      <c r="N47" s="1208"/>
      <c r="O47" s="1208"/>
      <c r="P47" s="1208"/>
    </row>
    <row r="48" spans="1:16" s="1208" customFormat="1" ht="18" customHeight="1">
      <c r="D48" s="974" t="s">
        <v>230</v>
      </c>
      <c r="E48" s="47"/>
      <c r="F48" s="47"/>
      <c r="G48" s="47"/>
      <c r="H48" s="47"/>
      <c r="I48" s="47"/>
      <c r="K48" s="660"/>
      <c r="L48" s="660"/>
      <c r="M48" s="660"/>
      <c r="N48" s="660"/>
      <c r="O48" s="660"/>
      <c r="P48" s="660"/>
    </row>
    <row r="49" spans="4:23" s="660" customFormat="1" ht="9.75" customHeight="1" outlineLevel="1">
      <c r="D49" s="1125"/>
      <c r="E49" s="1125"/>
      <c r="F49" s="642"/>
      <c r="G49" s="1125"/>
      <c r="H49" s="1125"/>
      <c r="I49" s="1125"/>
    </row>
    <row r="50" spans="4:23" s="660" customFormat="1" ht="43.5" customHeight="1" outlineLevel="1">
      <c r="E50" s="1125"/>
      <c r="F50" s="1131" t="s">
        <v>2258</v>
      </c>
      <c r="G50" s="1131" t="s">
        <v>2259</v>
      </c>
      <c r="H50" s="1131" t="s">
        <v>1902</v>
      </c>
      <c r="I50" s="1131" t="s">
        <v>2260</v>
      </c>
      <c r="K50" s="2452" t="s">
        <v>2626</v>
      </c>
      <c r="L50" s="2453"/>
      <c r="M50" s="2454"/>
      <c r="N50" s="1908" t="s">
        <v>2599</v>
      </c>
      <c r="O50" s="1909" t="s">
        <v>2600</v>
      </c>
      <c r="P50" s="1893" t="s">
        <v>2629</v>
      </c>
      <c r="Q50" s="1908" t="s">
        <v>2599</v>
      </c>
      <c r="R50" s="1909" t="s">
        <v>2600</v>
      </c>
      <c r="S50" s="1893" t="s">
        <v>2629</v>
      </c>
      <c r="T50" s="1950" t="s">
        <v>1919</v>
      </c>
      <c r="U50" s="1893" t="s">
        <v>2629</v>
      </c>
      <c r="V50" s="1950" t="s">
        <v>2603</v>
      </c>
      <c r="W50" s="1923" t="s">
        <v>2629</v>
      </c>
    </row>
    <row r="51" spans="4:23" s="660" customFormat="1" ht="18.75" customHeight="1" outlineLevel="1">
      <c r="D51" s="985" t="s">
        <v>2124</v>
      </c>
      <c r="E51" s="973" t="s">
        <v>2089</v>
      </c>
      <c r="F51" s="1221" t="s">
        <v>650</v>
      </c>
      <c r="G51" s="1221" t="s">
        <v>1901</v>
      </c>
      <c r="H51" s="1221" t="s">
        <v>1902</v>
      </c>
      <c r="I51" s="1221" t="s">
        <v>1903</v>
      </c>
      <c r="K51" s="2457" t="s">
        <v>2625</v>
      </c>
      <c r="L51" s="2458"/>
      <c r="M51" s="2459"/>
      <c r="N51" s="2457" t="s">
        <v>2258</v>
      </c>
      <c r="O51" s="2458"/>
      <c r="P51" s="2459"/>
      <c r="Q51" s="2457" t="s">
        <v>2627</v>
      </c>
      <c r="R51" s="2458"/>
      <c r="S51" s="2459"/>
      <c r="T51" s="2468" t="s">
        <v>2628</v>
      </c>
      <c r="U51" s="2469"/>
      <c r="V51" s="2460" t="s">
        <v>1903</v>
      </c>
      <c r="W51" s="2461"/>
    </row>
    <row r="52" spans="4:23" outlineLevel="1">
      <c r="D52" s="2228" t="str">
        <f t="shared" ref="D52:D57" si="5">IF(ISBLANK(D13),"",D13)</f>
        <v>&lt; TNSP specified &gt;</v>
      </c>
      <c r="E52" s="1222"/>
      <c r="F52" s="1066"/>
      <c r="G52" s="1066"/>
      <c r="H52" s="1067"/>
      <c r="I52" s="2047"/>
      <c r="K52" s="2462"/>
      <c r="L52" s="2463"/>
      <c r="M52" s="2464"/>
      <c r="N52" s="1902" t="str">
        <f>IF(ISNONTEXT(F52)=TRUE,"","X")</f>
        <v/>
      </c>
      <c r="O52" s="1895" t="str">
        <f>IF(F52&gt;=0=TRUE,"","X")</f>
        <v/>
      </c>
      <c r="P52" s="1900" t="str">
        <f>IF(AND(D52&lt;&gt;"",ISBLANK(F52))=TRUE,"X","")</f>
        <v>X</v>
      </c>
      <c r="Q52" s="1902" t="str">
        <f>IF(ISNONTEXT(G52)=TRUE,"","X")</f>
        <v/>
      </c>
      <c r="R52" s="1895" t="str">
        <f>IF(G52&gt;=0=TRUE,"","X")</f>
        <v/>
      </c>
      <c r="S52" s="1900" t="str">
        <f>IF(AND(D52&lt;&gt;"",ISBLANK(G52))=TRUE,"X","")</f>
        <v>X</v>
      </c>
      <c r="T52" s="1902" t="str">
        <f>IF(H52="","",AND(OR(H52="Underground",H52="Overhead")))</f>
        <v/>
      </c>
      <c r="U52" s="1900" t="str">
        <f>IF(AND(D52&lt;&gt;"",ISBLANK(H52))=TRUE,"X","")</f>
        <v>X</v>
      </c>
      <c r="V52" s="1902" t="str">
        <f>IF(I52="","",IF(LEN(I52)=4=TRUE,"","X"))</f>
        <v/>
      </c>
      <c r="W52" s="1900" t="str">
        <f>IF(AND(D52&lt;&gt;"",ISBLANK(I52))=TRUE,"X","")</f>
        <v>X</v>
      </c>
    </row>
    <row r="53" spans="4:23" outlineLevel="1">
      <c r="D53" s="2229" t="str">
        <f t="shared" si="5"/>
        <v>&lt; TNSP specified &gt;</v>
      </c>
      <c r="E53" s="1223"/>
      <c r="F53" s="1068"/>
      <c r="G53" s="1068"/>
      <c r="H53" s="1069"/>
      <c r="I53" s="1070"/>
      <c r="K53" s="2462"/>
      <c r="L53" s="2463"/>
      <c r="M53" s="2464"/>
      <c r="N53" s="1902" t="str">
        <f t="shared" ref="N53:N81" si="6">IF(ISNONTEXT(F53)=TRUE,"","X")</f>
        <v/>
      </c>
      <c r="O53" s="1895" t="str">
        <f t="shared" ref="O53:O81" si="7">IF(F53&gt;=0=TRUE,"","X")</f>
        <v/>
      </c>
      <c r="P53" s="1900" t="str">
        <f t="shared" ref="P53:P81" si="8">IF(AND(D53&lt;&gt;"",ISBLANK(F53))=TRUE,"X","")</f>
        <v>X</v>
      </c>
      <c r="Q53" s="1902" t="str">
        <f t="shared" ref="Q53:Q81" si="9">IF(ISNONTEXT(G53)=TRUE,"","X")</f>
        <v/>
      </c>
      <c r="R53" s="1895" t="str">
        <f t="shared" ref="R53:R81" si="10">IF(G53&gt;=0=TRUE,"","X")</f>
        <v/>
      </c>
      <c r="S53" s="1900" t="str">
        <f t="shared" ref="S53:S81" si="11">IF(AND(D53&lt;&gt;"",ISBLANK(G53))=TRUE,"X","")</f>
        <v>X</v>
      </c>
      <c r="T53" s="1902" t="str">
        <f t="shared" ref="T53:T81" si="12">IF(H53="","",AND(OR(H53="Underground",H53="Overhead")))</f>
        <v/>
      </c>
      <c r="U53" s="1900" t="str">
        <f t="shared" ref="U53:U81" si="13">IF(AND(D53&lt;&gt;"",ISBLANK(H53))=TRUE,"X","")</f>
        <v>X</v>
      </c>
      <c r="V53" s="1902" t="str">
        <f t="shared" ref="V53:V81" si="14">IF(I53="","",IF(LEN(I53)=4=TRUE,"","X"))</f>
        <v/>
      </c>
      <c r="W53" s="1900" t="str">
        <f t="shared" ref="W53:W81" si="15">IF(AND(D53&lt;&gt;"",ISBLANK(I53))=TRUE,"X","")</f>
        <v>X</v>
      </c>
    </row>
    <row r="54" spans="4:23" outlineLevel="1">
      <c r="D54" s="2229" t="str">
        <f t="shared" si="5"/>
        <v>&lt; TNSP specified &gt;</v>
      </c>
      <c r="E54" s="1223"/>
      <c r="F54" s="1068"/>
      <c r="G54" s="1068"/>
      <c r="H54" s="1069"/>
      <c r="I54" s="1070"/>
      <c r="K54" s="2462"/>
      <c r="L54" s="2463"/>
      <c r="M54" s="2464"/>
      <c r="N54" s="1902" t="str">
        <f t="shared" si="6"/>
        <v/>
      </c>
      <c r="O54" s="1895" t="str">
        <f t="shared" si="7"/>
        <v/>
      </c>
      <c r="P54" s="1900" t="str">
        <f t="shared" si="8"/>
        <v>X</v>
      </c>
      <c r="Q54" s="1902" t="str">
        <f t="shared" si="9"/>
        <v/>
      </c>
      <c r="R54" s="1895" t="str">
        <f t="shared" si="10"/>
        <v/>
      </c>
      <c r="S54" s="1900" t="str">
        <f t="shared" si="11"/>
        <v>X</v>
      </c>
      <c r="T54" s="1902" t="str">
        <f t="shared" si="12"/>
        <v/>
      </c>
      <c r="U54" s="1900" t="str">
        <f t="shared" si="13"/>
        <v>X</v>
      </c>
      <c r="V54" s="1902" t="str">
        <f t="shared" si="14"/>
        <v/>
      </c>
      <c r="W54" s="1900" t="str">
        <f t="shared" si="15"/>
        <v>X</v>
      </c>
    </row>
    <row r="55" spans="4:23" outlineLevel="1">
      <c r="D55" s="2229" t="str">
        <f t="shared" si="5"/>
        <v>&lt; TNSP specified &gt;</v>
      </c>
      <c r="E55" s="1223"/>
      <c r="F55" s="1068"/>
      <c r="G55" s="1068"/>
      <c r="H55" s="1069"/>
      <c r="I55" s="1070"/>
      <c r="K55" s="2462"/>
      <c r="L55" s="2463"/>
      <c r="M55" s="2464"/>
      <c r="N55" s="1902" t="str">
        <f t="shared" si="6"/>
        <v/>
      </c>
      <c r="O55" s="1895" t="str">
        <f t="shared" si="7"/>
        <v/>
      </c>
      <c r="P55" s="1900" t="str">
        <f t="shared" si="8"/>
        <v>X</v>
      </c>
      <c r="Q55" s="1902" t="str">
        <f t="shared" si="9"/>
        <v/>
      </c>
      <c r="R55" s="1895" t="str">
        <f t="shared" si="10"/>
        <v/>
      </c>
      <c r="S55" s="1900" t="str">
        <f t="shared" si="11"/>
        <v>X</v>
      </c>
      <c r="T55" s="1902" t="str">
        <f t="shared" si="12"/>
        <v/>
      </c>
      <c r="U55" s="1900" t="str">
        <f t="shared" si="13"/>
        <v>X</v>
      </c>
      <c r="V55" s="1902" t="str">
        <f t="shared" si="14"/>
        <v/>
      </c>
      <c r="W55" s="1900" t="str">
        <f t="shared" si="15"/>
        <v>X</v>
      </c>
    </row>
    <row r="56" spans="4:23" outlineLevel="1">
      <c r="D56" s="2229" t="str">
        <f t="shared" si="5"/>
        <v>&lt; TNSP specified &gt;</v>
      </c>
      <c r="E56" s="1223"/>
      <c r="F56" s="1068"/>
      <c r="G56" s="1068"/>
      <c r="H56" s="1069"/>
      <c r="I56" s="1070"/>
      <c r="K56" s="2465"/>
      <c r="L56" s="2466"/>
      <c r="M56" s="2467"/>
      <c r="N56" s="1902" t="str">
        <f t="shared" si="6"/>
        <v/>
      </c>
      <c r="O56" s="1895" t="str">
        <f t="shared" si="7"/>
        <v/>
      </c>
      <c r="P56" s="1900" t="str">
        <f t="shared" si="8"/>
        <v>X</v>
      </c>
      <c r="Q56" s="1902" t="str">
        <f t="shared" si="9"/>
        <v/>
      </c>
      <c r="R56" s="1895" t="str">
        <f t="shared" si="10"/>
        <v/>
      </c>
      <c r="S56" s="1900" t="str">
        <f t="shared" si="11"/>
        <v>X</v>
      </c>
      <c r="T56" s="1902" t="str">
        <f t="shared" si="12"/>
        <v/>
      </c>
      <c r="U56" s="1900" t="str">
        <f t="shared" si="13"/>
        <v>X</v>
      </c>
      <c r="V56" s="1902" t="str">
        <f t="shared" si="14"/>
        <v/>
      </c>
      <c r="W56" s="1900" t="str">
        <f t="shared" si="15"/>
        <v>X</v>
      </c>
    </row>
    <row r="57" spans="4:23" outlineLevel="1">
      <c r="D57" s="2229" t="str">
        <f t="shared" si="5"/>
        <v>&lt; TNSP specified &gt;</v>
      </c>
      <c r="E57" s="1223"/>
      <c r="F57" s="1068"/>
      <c r="G57" s="1068"/>
      <c r="H57" s="1069"/>
      <c r="I57" s="1070"/>
      <c r="K57" s="1953"/>
      <c r="L57" s="1076"/>
      <c r="M57" s="1947"/>
      <c r="N57" s="1902" t="str">
        <f t="shared" si="6"/>
        <v/>
      </c>
      <c r="O57" s="1895" t="str">
        <f t="shared" si="7"/>
        <v/>
      </c>
      <c r="P57" s="1900" t="str">
        <f t="shared" si="8"/>
        <v>X</v>
      </c>
      <c r="Q57" s="1902" t="str">
        <f t="shared" si="9"/>
        <v/>
      </c>
      <c r="R57" s="1895" t="str">
        <f t="shared" si="10"/>
        <v/>
      </c>
      <c r="S57" s="1900" t="str">
        <f t="shared" si="11"/>
        <v>X</v>
      </c>
      <c r="T57" s="1902" t="str">
        <f t="shared" si="12"/>
        <v/>
      </c>
      <c r="U57" s="1900" t="str">
        <f t="shared" si="13"/>
        <v>X</v>
      </c>
      <c r="V57" s="1902" t="str">
        <f t="shared" si="14"/>
        <v/>
      </c>
      <c r="W57" s="1900" t="str">
        <f t="shared" si="15"/>
        <v>X</v>
      </c>
    </row>
    <row r="58" spans="4:23" outlineLevel="1">
      <c r="D58" s="2229" t="str">
        <f t="shared" ref="D58:D69" si="16">IF(ISBLANK(D13),"",D13)</f>
        <v>&lt; TNSP specified &gt;</v>
      </c>
      <c r="E58" s="1223"/>
      <c r="F58" s="1068"/>
      <c r="G58" s="1068"/>
      <c r="H58" s="1069"/>
      <c r="I58" s="1070"/>
      <c r="K58" s="1953"/>
      <c r="L58" s="1076"/>
      <c r="M58" s="1947"/>
      <c r="N58" s="1902" t="str">
        <f t="shared" ref="N58:N63" si="17">IF(ISNONTEXT(F58)=TRUE,"","X")</f>
        <v/>
      </c>
      <c r="O58" s="1895" t="str">
        <f t="shared" ref="O58:O63" si="18">IF(F58&gt;=0=TRUE,"","X")</f>
        <v/>
      </c>
      <c r="P58" s="1900" t="str">
        <f t="shared" ref="P58:P63" si="19">IF(AND(D58&lt;&gt;"",ISBLANK(F58))=TRUE,"X","")</f>
        <v>X</v>
      </c>
      <c r="Q58" s="1902" t="str">
        <f t="shared" ref="Q58:Q63" si="20">IF(ISNONTEXT(G58)=TRUE,"","X")</f>
        <v/>
      </c>
      <c r="R58" s="1895" t="str">
        <f t="shared" ref="R58:R63" si="21">IF(G58&gt;=0=TRUE,"","X")</f>
        <v/>
      </c>
      <c r="S58" s="1900" t="str">
        <f t="shared" ref="S58:S63" si="22">IF(AND(D58&lt;&gt;"",ISBLANK(G58))=TRUE,"X","")</f>
        <v>X</v>
      </c>
      <c r="T58" s="1902" t="str">
        <f t="shared" ref="T58:T63" si="23">IF(H58="","",AND(OR(H58="Underground",H58="Overhead")))</f>
        <v/>
      </c>
      <c r="U58" s="1900" t="str">
        <f t="shared" ref="U58:U63" si="24">IF(AND(D58&lt;&gt;"",ISBLANK(H58))=TRUE,"X","")</f>
        <v>X</v>
      </c>
      <c r="V58" s="1902" t="str">
        <f t="shared" ref="V58:V63" si="25">IF(I58="","",IF(LEN(I58)=4=TRUE,"","X"))</f>
        <v/>
      </c>
      <c r="W58" s="1900" t="str">
        <f t="shared" ref="W58:W63" si="26">IF(AND(D58&lt;&gt;"",ISBLANK(I58))=TRUE,"X","")</f>
        <v>X</v>
      </c>
    </row>
    <row r="59" spans="4:23" outlineLevel="1">
      <c r="D59" s="2229" t="str">
        <f t="shared" si="16"/>
        <v>&lt; TNSP specified &gt;</v>
      </c>
      <c r="E59" s="1223"/>
      <c r="F59" s="1068"/>
      <c r="G59" s="1068"/>
      <c r="H59" s="1069"/>
      <c r="I59" s="1070"/>
      <c r="K59" s="1953"/>
      <c r="L59" s="1076"/>
      <c r="M59" s="1947"/>
      <c r="N59" s="1902" t="str">
        <f t="shared" si="17"/>
        <v/>
      </c>
      <c r="O59" s="1895" t="str">
        <f t="shared" si="18"/>
        <v/>
      </c>
      <c r="P59" s="1900" t="str">
        <f t="shared" si="19"/>
        <v>X</v>
      </c>
      <c r="Q59" s="1902" t="str">
        <f t="shared" si="20"/>
        <v/>
      </c>
      <c r="R59" s="1895" t="str">
        <f t="shared" si="21"/>
        <v/>
      </c>
      <c r="S59" s="1900" t="str">
        <f t="shared" si="22"/>
        <v>X</v>
      </c>
      <c r="T59" s="1902" t="str">
        <f t="shared" si="23"/>
        <v/>
      </c>
      <c r="U59" s="1900" t="str">
        <f t="shared" si="24"/>
        <v>X</v>
      </c>
      <c r="V59" s="1902" t="str">
        <f t="shared" si="25"/>
        <v/>
      </c>
      <c r="W59" s="1900" t="str">
        <f t="shared" si="26"/>
        <v>X</v>
      </c>
    </row>
    <row r="60" spans="4:23" outlineLevel="1">
      <c r="D60" s="2229" t="str">
        <f t="shared" si="16"/>
        <v>&lt; TNSP specified &gt;</v>
      </c>
      <c r="E60" s="1223"/>
      <c r="F60" s="1068"/>
      <c r="G60" s="1068"/>
      <c r="H60" s="1069"/>
      <c r="I60" s="1070"/>
      <c r="K60" s="1953"/>
      <c r="L60" s="1076"/>
      <c r="M60" s="1947"/>
      <c r="N60" s="1902" t="str">
        <f t="shared" si="17"/>
        <v/>
      </c>
      <c r="O60" s="1895" t="str">
        <f t="shared" si="18"/>
        <v/>
      </c>
      <c r="P60" s="1900" t="str">
        <f t="shared" si="19"/>
        <v>X</v>
      </c>
      <c r="Q60" s="1902" t="str">
        <f t="shared" si="20"/>
        <v/>
      </c>
      <c r="R60" s="1895" t="str">
        <f t="shared" si="21"/>
        <v/>
      </c>
      <c r="S60" s="1900" t="str">
        <f t="shared" si="22"/>
        <v>X</v>
      </c>
      <c r="T60" s="1902" t="str">
        <f t="shared" si="23"/>
        <v/>
      </c>
      <c r="U60" s="1900" t="str">
        <f t="shared" si="24"/>
        <v>X</v>
      </c>
      <c r="V60" s="1902" t="str">
        <f t="shared" si="25"/>
        <v/>
      </c>
      <c r="W60" s="1900" t="str">
        <f t="shared" si="26"/>
        <v>X</v>
      </c>
    </row>
    <row r="61" spans="4:23" outlineLevel="1">
      <c r="D61" s="2229" t="str">
        <f t="shared" si="16"/>
        <v>&lt; TNSP specified &gt;</v>
      </c>
      <c r="E61" s="1223"/>
      <c r="F61" s="1068"/>
      <c r="G61" s="1068"/>
      <c r="H61" s="1069"/>
      <c r="I61" s="1070"/>
      <c r="K61" s="1953"/>
      <c r="L61" s="1076"/>
      <c r="M61" s="1947"/>
      <c r="N61" s="1902" t="str">
        <f t="shared" si="17"/>
        <v/>
      </c>
      <c r="O61" s="1895" t="str">
        <f t="shared" si="18"/>
        <v/>
      </c>
      <c r="P61" s="1900" t="str">
        <f t="shared" si="19"/>
        <v>X</v>
      </c>
      <c r="Q61" s="1902" t="str">
        <f t="shared" si="20"/>
        <v/>
      </c>
      <c r="R61" s="1895" t="str">
        <f t="shared" si="21"/>
        <v/>
      </c>
      <c r="S61" s="1900" t="str">
        <f t="shared" si="22"/>
        <v>X</v>
      </c>
      <c r="T61" s="1902" t="str">
        <f t="shared" si="23"/>
        <v/>
      </c>
      <c r="U61" s="1900" t="str">
        <f t="shared" si="24"/>
        <v>X</v>
      </c>
      <c r="V61" s="1902" t="str">
        <f t="shared" si="25"/>
        <v/>
      </c>
      <c r="W61" s="1900" t="str">
        <f t="shared" si="26"/>
        <v>X</v>
      </c>
    </row>
    <row r="62" spans="4:23" outlineLevel="1">
      <c r="D62" s="2229" t="str">
        <f t="shared" si="16"/>
        <v>&lt; TNSP specified &gt;</v>
      </c>
      <c r="E62" s="1223"/>
      <c r="F62" s="1068"/>
      <c r="G62" s="1068"/>
      <c r="H62" s="1069"/>
      <c r="I62" s="1070"/>
      <c r="K62" s="1953"/>
      <c r="L62" s="1076"/>
      <c r="M62" s="1947"/>
      <c r="N62" s="1902" t="str">
        <f t="shared" si="17"/>
        <v/>
      </c>
      <c r="O62" s="1895" t="str">
        <f t="shared" si="18"/>
        <v/>
      </c>
      <c r="P62" s="1900" t="str">
        <f t="shared" si="19"/>
        <v>X</v>
      </c>
      <c r="Q62" s="1902" t="str">
        <f t="shared" si="20"/>
        <v/>
      </c>
      <c r="R62" s="1895" t="str">
        <f t="shared" si="21"/>
        <v/>
      </c>
      <c r="S62" s="1900" t="str">
        <f t="shared" si="22"/>
        <v>X</v>
      </c>
      <c r="T62" s="1902" t="str">
        <f t="shared" si="23"/>
        <v/>
      </c>
      <c r="U62" s="1900" t="str">
        <f t="shared" si="24"/>
        <v>X</v>
      </c>
      <c r="V62" s="1902" t="str">
        <f t="shared" si="25"/>
        <v/>
      </c>
      <c r="W62" s="1900" t="str">
        <f t="shared" si="26"/>
        <v>X</v>
      </c>
    </row>
    <row r="63" spans="4:23" outlineLevel="1">
      <c r="D63" s="2229" t="str">
        <f t="shared" si="16"/>
        <v>&lt; TNSP specified &gt;</v>
      </c>
      <c r="E63" s="1223"/>
      <c r="F63" s="1068"/>
      <c r="G63" s="1068"/>
      <c r="H63" s="1069"/>
      <c r="I63" s="1070"/>
      <c r="K63" s="1953"/>
      <c r="L63" s="1076"/>
      <c r="M63" s="1947"/>
      <c r="N63" s="1902" t="str">
        <f t="shared" si="17"/>
        <v/>
      </c>
      <c r="O63" s="1895" t="str">
        <f t="shared" si="18"/>
        <v/>
      </c>
      <c r="P63" s="1900" t="str">
        <f t="shared" si="19"/>
        <v>X</v>
      </c>
      <c r="Q63" s="1902" t="str">
        <f t="shared" si="20"/>
        <v/>
      </c>
      <c r="R63" s="1895" t="str">
        <f t="shared" si="21"/>
        <v/>
      </c>
      <c r="S63" s="1900" t="str">
        <f t="shared" si="22"/>
        <v>X</v>
      </c>
      <c r="T63" s="1902" t="str">
        <f t="shared" si="23"/>
        <v/>
      </c>
      <c r="U63" s="1900" t="str">
        <f t="shared" si="24"/>
        <v>X</v>
      </c>
      <c r="V63" s="1902" t="str">
        <f t="shared" si="25"/>
        <v/>
      </c>
      <c r="W63" s="1900" t="str">
        <f t="shared" si="26"/>
        <v>X</v>
      </c>
    </row>
    <row r="64" spans="4:23" outlineLevel="1">
      <c r="D64" s="2229" t="str">
        <f t="shared" si="16"/>
        <v>&lt; TNSP specified &gt;</v>
      </c>
      <c r="E64" s="1223"/>
      <c r="F64" s="1068"/>
      <c r="G64" s="1068"/>
      <c r="H64" s="1069"/>
      <c r="I64" s="1070"/>
      <c r="K64" s="1953"/>
      <c r="L64" s="1076"/>
      <c r="M64" s="1947"/>
      <c r="N64" s="1902" t="str">
        <f t="shared" si="6"/>
        <v/>
      </c>
      <c r="O64" s="1895" t="str">
        <f t="shared" si="7"/>
        <v/>
      </c>
      <c r="P64" s="1900" t="str">
        <f t="shared" si="8"/>
        <v>X</v>
      </c>
      <c r="Q64" s="1902" t="str">
        <f t="shared" si="9"/>
        <v/>
      </c>
      <c r="R64" s="1895" t="str">
        <f t="shared" si="10"/>
        <v/>
      </c>
      <c r="S64" s="1900" t="str">
        <f t="shared" si="11"/>
        <v>X</v>
      </c>
      <c r="T64" s="1902" t="str">
        <f t="shared" si="12"/>
        <v/>
      </c>
      <c r="U64" s="1900" t="str">
        <f t="shared" si="13"/>
        <v>X</v>
      </c>
      <c r="V64" s="1902" t="str">
        <f t="shared" si="14"/>
        <v/>
      </c>
      <c r="W64" s="1900" t="str">
        <f t="shared" si="15"/>
        <v>X</v>
      </c>
    </row>
    <row r="65" spans="1:23" outlineLevel="1">
      <c r="D65" s="2229" t="str">
        <f t="shared" si="16"/>
        <v>&lt; TNSP specified &gt;</v>
      </c>
      <c r="E65" s="1223"/>
      <c r="F65" s="1068"/>
      <c r="G65" s="1068"/>
      <c r="H65" s="1069"/>
      <c r="I65" s="1070"/>
      <c r="K65" s="1953"/>
      <c r="L65" s="1076"/>
      <c r="M65" s="1947"/>
      <c r="N65" s="1902" t="str">
        <f t="shared" si="6"/>
        <v/>
      </c>
      <c r="O65" s="1895" t="str">
        <f t="shared" si="7"/>
        <v/>
      </c>
      <c r="P65" s="1900" t="str">
        <f t="shared" si="8"/>
        <v>X</v>
      </c>
      <c r="Q65" s="1902" t="str">
        <f t="shared" si="9"/>
        <v/>
      </c>
      <c r="R65" s="1895" t="str">
        <f t="shared" si="10"/>
        <v/>
      </c>
      <c r="S65" s="1900" t="str">
        <f t="shared" si="11"/>
        <v>X</v>
      </c>
      <c r="T65" s="1902" t="str">
        <f t="shared" si="12"/>
        <v/>
      </c>
      <c r="U65" s="1900" t="str">
        <f t="shared" si="13"/>
        <v>X</v>
      </c>
      <c r="V65" s="1902" t="str">
        <f t="shared" si="14"/>
        <v/>
      </c>
      <c r="W65" s="1900" t="str">
        <f t="shared" si="15"/>
        <v>X</v>
      </c>
    </row>
    <row r="66" spans="1:23" outlineLevel="1">
      <c r="D66" s="2229" t="str">
        <f t="shared" si="16"/>
        <v>&lt; TNSP specified &gt;</v>
      </c>
      <c r="E66" s="1223"/>
      <c r="F66" s="1068"/>
      <c r="G66" s="1068"/>
      <c r="H66" s="1069"/>
      <c r="I66" s="1070"/>
      <c r="K66" s="1953"/>
      <c r="L66" s="1076"/>
      <c r="M66" s="1947"/>
      <c r="N66" s="1902" t="str">
        <f t="shared" si="6"/>
        <v/>
      </c>
      <c r="O66" s="1895" t="str">
        <f t="shared" si="7"/>
        <v/>
      </c>
      <c r="P66" s="1900" t="str">
        <f t="shared" si="8"/>
        <v>X</v>
      </c>
      <c r="Q66" s="1902" t="str">
        <f t="shared" si="9"/>
        <v/>
      </c>
      <c r="R66" s="1895" t="str">
        <f t="shared" si="10"/>
        <v/>
      </c>
      <c r="S66" s="1900" t="str">
        <f t="shared" si="11"/>
        <v>X</v>
      </c>
      <c r="T66" s="1902" t="str">
        <f t="shared" si="12"/>
        <v/>
      </c>
      <c r="U66" s="1900" t="str">
        <f t="shared" si="13"/>
        <v>X</v>
      </c>
      <c r="V66" s="1902" t="str">
        <f t="shared" si="14"/>
        <v/>
      </c>
      <c r="W66" s="1900" t="str">
        <f t="shared" si="15"/>
        <v>X</v>
      </c>
    </row>
    <row r="67" spans="1:23" outlineLevel="1">
      <c r="D67" s="2229" t="str">
        <f t="shared" si="16"/>
        <v>&lt; TNSP specified &gt;</v>
      </c>
      <c r="E67" s="1223"/>
      <c r="F67" s="1068"/>
      <c r="G67" s="1068"/>
      <c r="H67" s="1069"/>
      <c r="I67" s="1070"/>
      <c r="K67" s="1953"/>
      <c r="L67" s="1076"/>
      <c r="M67" s="1947"/>
      <c r="N67" s="1902" t="str">
        <f t="shared" si="6"/>
        <v/>
      </c>
      <c r="O67" s="1895" t="str">
        <f t="shared" si="7"/>
        <v/>
      </c>
      <c r="P67" s="1900" t="str">
        <f t="shared" si="8"/>
        <v>X</v>
      </c>
      <c r="Q67" s="1902" t="str">
        <f t="shared" si="9"/>
        <v/>
      </c>
      <c r="R67" s="1895" t="str">
        <f t="shared" si="10"/>
        <v/>
      </c>
      <c r="S67" s="1900" t="str">
        <f t="shared" si="11"/>
        <v>X</v>
      </c>
      <c r="T67" s="1902" t="str">
        <f t="shared" si="12"/>
        <v/>
      </c>
      <c r="U67" s="1900" t="str">
        <f t="shared" si="13"/>
        <v>X</v>
      </c>
      <c r="V67" s="1902" t="str">
        <f t="shared" si="14"/>
        <v/>
      </c>
      <c r="W67" s="1900" t="str">
        <f t="shared" si="15"/>
        <v>X</v>
      </c>
    </row>
    <row r="68" spans="1:23" outlineLevel="1">
      <c r="D68" s="2229" t="str">
        <f t="shared" si="16"/>
        <v>&lt; TNSP specified &gt;</v>
      </c>
      <c r="E68" s="1223"/>
      <c r="F68" s="1068"/>
      <c r="G68" s="1068"/>
      <c r="H68" s="1069"/>
      <c r="I68" s="1070"/>
      <c r="K68" s="1953"/>
      <c r="L68" s="1076"/>
      <c r="M68" s="1947"/>
      <c r="N68" s="1902" t="str">
        <f t="shared" si="6"/>
        <v/>
      </c>
      <c r="O68" s="1895" t="str">
        <f t="shared" si="7"/>
        <v/>
      </c>
      <c r="P68" s="1900" t="str">
        <f t="shared" si="8"/>
        <v>X</v>
      </c>
      <c r="Q68" s="1902" t="str">
        <f t="shared" si="9"/>
        <v/>
      </c>
      <c r="R68" s="1895" t="str">
        <f t="shared" si="10"/>
        <v/>
      </c>
      <c r="S68" s="1900" t="str">
        <f t="shared" si="11"/>
        <v>X</v>
      </c>
      <c r="T68" s="1902" t="str">
        <f t="shared" si="12"/>
        <v/>
      </c>
      <c r="U68" s="1900" t="str">
        <f t="shared" si="13"/>
        <v>X</v>
      </c>
      <c r="V68" s="1902" t="str">
        <f t="shared" si="14"/>
        <v/>
      </c>
      <c r="W68" s="1900" t="str">
        <f t="shared" si="15"/>
        <v>X</v>
      </c>
    </row>
    <row r="69" spans="1:23" outlineLevel="1">
      <c r="D69" s="2229" t="str">
        <f t="shared" si="16"/>
        <v>&lt; TNSP specified &gt;</v>
      </c>
      <c r="E69" s="1223"/>
      <c r="F69" s="1068"/>
      <c r="G69" s="1068"/>
      <c r="H69" s="1069"/>
      <c r="I69" s="1070"/>
      <c r="K69" s="1953"/>
      <c r="L69" s="1076"/>
      <c r="M69" s="1947"/>
      <c r="N69" s="1902" t="str">
        <f t="shared" si="6"/>
        <v/>
      </c>
      <c r="O69" s="1895" t="str">
        <f t="shared" si="7"/>
        <v/>
      </c>
      <c r="P69" s="1900" t="str">
        <f t="shared" si="8"/>
        <v>X</v>
      </c>
      <c r="Q69" s="1902" t="str">
        <f t="shared" si="9"/>
        <v/>
      </c>
      <c r="R69" s="1895" t="str">
        <f t="shared" si="10"/>
        <v/>
      </c>
      <c r="S69" s="1900" t="str">
        <f t="shared" si="11"/>
        <v>X</v>
      </c>
      <c r="T69" s="1902" t="str">
        <f t="shared" si="12"/>
        <v/>
      </c>
      <c r="U69" s="1900" t="str">
        <f t="shared" si="13"/>
        <v>X</v>
      </c>
      <c r="V69" s="1902" t="str">
        <f t="shared" si="14"/>
        <v/>
      </c>
      <c r="W69" s="1900" t="str">
        <f t="shared" si="15"/>
        <v>X</v>
      </c>
    </row>
    <row r="70" spans="1:23" outlineLevel="1">
      <c r="D70" s="2229" t="str">
        <f t="shared" ref="D70:D81" si="27">IF(ISBLANK(D31),"",D31)</f>
        <v>&lt; TNSP specified &gt;</v>
      </c>
      <c r="E70" s="1223"/>
      <c r="F70" s="1068"/>
      <c r="G70" s="1068"/>
      <c r="H70" s="1069"/>
      <c r="I70" s="1070"/>
      <c r="K70" s="1953"/>
      <c r="L70" s="1076"/>
      <c r="M70" s="1947"/>
      <c r="N70" s="1902" t="str">
        <f t="shared" si="6"/>
        <v/>
      </c>
      <c r="O70" s="1895" t="str">
        <f t="shared" si="7"/>
        <v/>
      </c>
      <c r="P70" s="1900" t="str">
        <f t="shared" si="8"/>
        <v>X</v>
      </c>
      <c r="Q70" s="1902" t="str">
        <f t="shared" si="9"/>
        <v/>
      </c>
      <c r="R70" s="1895" t="str">
        <f t="shared" si="10"/>
        <v/>
      </c>
      <c r="S70" s="1900" t="str">
        <f t="shared" si="11"/>
        <v>X</v>
      </c>
      <c r="T70" s="1902" t="str">
        <f t="shared" si="12"/>
        <v/>
      </c>
      <c r="U70" s="1900" t="str">
        <f t="shared" si="13"/>
        <v>X</v>
      </c>
      <c r="V70" s="1902" t="str">
        <f t="shared" si="14"/>
        <v/>
      </c>
      <c r="W70" s="1900" t="str">
        <f t="shared" si="15"/>
        <v>X</v>
      </c>
    </row>
    <row r="71" spans="1:23" outlineLevel="1">
      <c r="D71" s="2229" t="str">
        <f t="shared" si="27"/>
        <v>&lt; TNSP specified &gt;</v>
      </c>
      <c r="E71" s="1223"/>
      <c r="F71" s="1068"/>
      <c r="G71" s="1068"/>
      <c r="H71" s="1069"/>
      <c r="I71" s="1070"/>
      <c r="K71" s="1953"/>
      <c r="L71" s="1076"/>
      <c r="M71" s="1947"/>
      <c r="N71" s="1902" t="str">
        <f t="shared" si="6"/>
        <v/>
      </c>
      <c r="O71" s="1895" t="str">
        <f t="shared" si="7"/>
        <v/>
      </c>
      <c r="P71" s="1900" t="str">
        <f t="shared" si="8"/>
        <v>X</v>
      </c>
      <c r="Q71" s="1902" t="str">
        <f t="shared" si="9"/>
        <v/>
      </c>
      <c r="R71" s="1895" t="str">
        <f t="shared" si="10"/>
        <v/>
      </c>
      <c r="S71" s="1900" t="str">
        <f t="shared" si="11"/>
        <v>X</v>
      </c>
      <c r="T71" s="1902" t="str">
        <f t="shared" si="12"/>
        <v/>
      </c>
      <c r="U71" s="1900" t="str">
        <f t="shared" si="13"/>
        <v>X</v>
      </c>
      <c r="V71" s="1902" t="str">
        <f t="shared" si="14"/>
        <v/>
      </c>
      <c r="W71" s="1900" t="str">
        <f t="shared" si="15"/>
        <v>X</v>
      </c>
    </row>
    <row r="72" spans="1:23" outlineLevel="1">
      <c r="D72" s="2229" t="str">
        <f t="shared" si="27"/>
        <v>&lt; TNSP specified &gt;</v>
      </c>
      <c r="E72" s="1223"/>
      <c r="F72" s="1068"/>
      <c r="G72" s="1068"/>
      <c r="H72" s="1069"/>
      <c r="I72" s="1070"/>
      <c r="K72" s="1953"/>
      <c r="L72" s="1076"/>
      <c r="M72" s="1947"/>
      <c r="N72" s="1902" t="str">
        <f t="shared" si="6"/>
        <v/>
      </c>
      <c r="O72" s="1895" t="str">
        <f t="shared" si="7"/>
        <v/>
      </c>
      <c r="P72" s="1900" t="str">
        <f t="shared" si="8"/>
        <v>X</v>
      </c>
      <c r="Q72" s="1902" t="str">
        <f t="shared" si="9"/>
        <v/>
      </c>
      <c r="R72" s="1895" t="str">
        <f t="shared" si="10"/>
        <v/>
      </c>
      <c r="S72" s="1900" t="str">
        <f t="shared" si="11"/>
        <v>X</v>
      </c>
      <c r="T72" s="1902" t="str">
        <f t="shared" si="12"/>
        <v/>
      </c>
      <c r="U72" s="1900" t="str">
        <f t="shared" si="13"/>
        <v>X</v>
      </c>
      <c r="V72" s="1902" t="str">
        <f t="shared" si="14"/>
        <v/>
      </c>
      <c r="W72" s="1900" t="str">
        <f t="shared" si="15"/>
        <v>X</v>
      </c>
    </row>
    <row r="73" spans="1:23" outlineLevel="1">
      <c r="D73" s="2229" t="str">
        <f t="shared" si="27"/>
        <v>&lt; TNSP specified &gt;</v>
      </c>
      <c r="E73" s="1223"/>
      <c r="F73" s="1068"/>
      <c r="G73" s="1068"/>
      <c r="H73" s="1069"/>
      <c r="I73" s="1070"/>
      <c r="K73" s="1953"/>
      <c r="L73" s="1076"/>
      <c r="M73" s="1947"/>
      <c r="N73" s="1902" t="str">
        <f t="shared" si="6"/>
        <v/>
      </c>
      <c r="O73" s="1895" t="str">
        <f t="shared" si="7"/>
        <v/>
      </c>
      <c r="P73" s="1900" t="str">
        <f t="shared" si="8"/>
        <v>X</v>
      </c>
      <c r="Q73" s="1902" t="str">
        <f t="shared" si="9"/>
        <v/>
      </c>
      <c r="R73" s="1895" t="str">
        <f t="shared" si="10"/>
        <v/>
      </c>
      <c r="S73" s="1900" t="str">
        <f t="shared" si="11"/>
        <v>X</v>
      </c>
      <c r="T73" s="1902" t="str">
        <f t="shared" si="12"/>
        <v/>
      </c>
      <c r="U73" s="1900" t="str">
        <f t="shared" si="13"/>
        <v>X</v>
      </c>
      <c r="V73" s="1902" t="str">
        <f t="shared" si="14"/>
        <v/>
      </c>
      <c r="W73" s="1900" t="str">
        <f t="shared" si="15"/>
        <v>X</v>
      </c>
    </row>
    <row r="74" spans="1:23" outlineLevel="1">
      <c r="D74" s="2229" t="str">
        <f t="shared" si="27"/>
        <v>&lt; TNSP specified &gt;</v>
      </c>
      <c r="E74" s="1223"/>
      <c r="F74" s="1068"/>
      <c r="G74" s="1068"/>
      <c r="H74" s="1069"/>
      <c r="I74" s="1070"/>
      <c r="K74" s="1953"/>
      <c r="L74" s="1076"/>
      <c r="M74" s="1947"/>
      <c r="N74" s="1902" t="str">
        <f t="shared" si="6"/>
        <v/>
      </c>
      <c r="O74" s="1895" t="str">
        <f t="shared" si="7"/>
        <v/>
      </c>
      <c r="P74" s="1900" t="str">
        <f t="shared" si="8"/>
        <v>X</v>
      </c>
      <c r="Q74" s="1902" t="str">
        <f t="shared" si="9"/>
        <v/>
      </c>
      <c r="R74" s="1895" t="str">
        <f t="shared" si="10"/>
        <v/>
      </c>
      <c r="S74" s="1900" t="str">
        <f t="shared" si="11"/>
        <v>X</v>
      </c>
      <c r="T74" s="1902" t="str">
        <f t="shared" si="12"/>
        <v/>
      </c>
      <c r="U74" s="1900" t="str">
        <f t="shared" si="13"/>
        <v>X</v>
      </c>
      <c r="V74" s="1902" t="str">
        <f t="shared" si="14"/>
        <v/>
      </c>
      <c r="W74" s="1900" t="str">
        <f t="shared" si="15"/>
        <v>X</v>
      </c>
    </row>
    <row r="75" spans="1:23" outlineLevel="1">
      <c r="D75" s="2229" t="str">
        <f t="shared" si="27"/>
        <v>&lt; TNSP specified &gt;</v>
      </c>
      <c r="E75" s="1223"/>
      <c r="F75" s="1068"/>
      <c r="G75" s="1068"/>
      <c r="H75" s="1069"/>
      <c r="I75" s="1070"/>
      <c r="K75" s="1953"/>
      <c r="L75" s="1076"/>
      <c r="M75" s="1947"/>
      <c r="N75" s="1902" t="str">
        <f t="shared" si="6"/>
        <v/>
      </c>
      <c r="O75" s="1895" t="str">
        <f t="shared" si="7"/>
        <v/>
      </c>
      <c r="P75" s="1900" t="str">
        <f t="shared" si="8"/>
        <v>X</v>
      </c>
      <c r="Q75" s="1902" t="str">
        <f t="shared" si="9"/>
        <v/>
      </c>
      <c r="R75" s="1895" t="str">
        <f t="shared" si="10"/>
        <v/>
      </c>
      <c r="S75" s="1900" t="str">
        <f t="shared" si="11"/>
        <v>X</v>
      </c>
      <c r="T75" s="1902" t="str">
        <f t="shared" si="12"/>
        <v/>
      </c>
      <c r="U75" s="1900" t="str">
        <f t="shared" si="13"/>
        <v>X</v>
      </c>
      <c r="V75" s="1902" t="str">
        <f t="shared" si="14"/>
        <v/>
      </c>
      <c r="W75" s="1900" t="str">
        <f t="shared" si="15"/>
        <v>X</v>
      </c>
    </row>
    <row r="76" spans="1:23" outlineLevel="1">
      <c r="D76" s="2229" t="str">
        <f t="shared" si="27"/>
        <v>&lt; TNSP specified &gt;</v>
      </c>
      <c r="E76" s="1223"/>
      <c r="F76" s="1068"/>
      <c r="G76" s="1068"/>
      <c r="H76" s="1069"/>
      <c r="I76" s="1070"/>
      <c r="K76" s="1953"/>
      <c r="L76" s="1076"/>
      <c r="M76" s="1947"/>
      <c r="N76" s="1902" t="str">
        <f t="shared" si="6"/>
        <v/>
      </c>
      <c r="O76" s="1895" t="str">
        <f t="shared" si="7"/>
        <v/>
      </c>
      <c r="P76" s="1900" t="str">
        <f t="shared" si="8"/>
        <v>X</v>
      </c>
      <c r="Q76" s="1902" t="str">
        <f t="shared" si="9"/>
        <v/>
      </c>
      <c r="R76" s="1895" t="str">
        <f t="shared" si="10"/>
        <v/>
      </c>
      <c r="S76" s="1900" t="str">
        <f t="shared" si="11"/>
        <v>X</v>
      </c>
      <c r="T76" s="1902" t="str">
        <f t="shared" si="12"/>
        <v/>
      </c>
      <c r="U76" s="1900" t="str">
        <f t="shared" si="13"/>
        <v>X</v>
      </c>
      <c r="V76" s="1902" t="str">
        <f t="shared" si="14"/>
        <v/>
      </c>
      <c r="W76" s="1900" t="str">
        <f t="shared" si="15"/>
        <v>X</v>
      </c>
    </row>
    <row r="77" spans="1:23" outlineLevel="1">
      <c r="D77" s="2229" t="str">
        <f t="shared" si="27"/>
        <v>&lt; TNSP specified &gt;</v>
      </c>
      <c r="E77" s="1223"/>
      <c r="F77" s="1068"/>
      <c r="G77" s="1068"/>
      <c r="H77" s="1069"/>
      <c r="I77" s="1070"/>
      <c r="K77" s="1953"/>
      <c r="L77" s="1076"/>
      <c r="M77" s="1947"/>
      <c r="N77" s="1902" t="str">
        <f t="shared" si="6"/>
        <v/>
      </c>
      <c r="O77" s="1895" t="str">
        <f t="shared" si="7"/>
        <v/>
      </c>
      <c r="P77" s="1900" t="str">
        <f t="shared" si="8"/>
        <v>X</v>
      </c>
      <c r="Q77" s="1902" t="str">
        <f t="shared" si="9"/>
        <v/>
      </c>
      <c r="R77" s="1895" t="str">
        <f t="shared" si="10"/>
        <v/>
      </c>
      <c r="S77" s="1900" t="str">
        <f t="shared" si="11"/>
        <v>X</v>
      </c>
      <c r="T77" s="1902" t="str">
        <f t="shared" si="12"/>
        <v/>
      </c>
      <c r="U77" s="1900" t="str">
        <f t="shared" si="13"/>
        <v>X</v>
      </c>
      <c r="V77" s="1902" t="str">
        <f t="shared" si="14"/>
        <v/>
      </c>
      <c r="W77" s="1900" t="str">
        <f t="shared" si="15"/>
        <v>X</v>
      </c>
    </row>
    <row r="78" spans="1:23" outlineLevel="1">
      <c r="A78" s="2130" t="s">
        <v>2670</v>
      </c>
      <c r="D78" s="2229" t="str">
        <f t="shared" si="27"/>
        <v>&lt; TNSP specified &gt;</v>
      </c>
      <c r="E78" s="1223"/>
      <c r="F78" s="1068"/>
      <c r="G78" s="1068"/>
      <c r="H78" s="1069"/>
      <c r="I78" s="1070"/>
      <c r="K78" s="1953"/>
      <c r="L78" s="1076"/>
      <c r="M78" s="1947"/>
      <c r="N78" s="1902" t="str">
        <f t="shared" si="6"/>
        <v/>
      </c>
      <c r="O78" s="1895" t="str">
        <f t="shared" si="7"/>
        <v/>
      </c>
      <c r="P78" s="1900" t="str">
        <f t="shared" si="8"/>
        <v>X</v>
      </c>
      <c r="Q78" s="1902" t="str">
        <f t="shared" si="9"/>
        <v/>
      </c>
      <c r="R78" s="1895" t="str">
        <f t="shared" si="10"/>
        <v/>
      </c>
      <c r="S78" s="1900" t="str">
        <f t="shared" si="11"/>
        <v>X</v>
      </c>
      <c r="T78" s="1902" t="str">
        <f t="shared" si="12"/>
        <v/>
      </c>
      <c r="U78" s="1900" t="str">
        <f t="shared" si="13"/>
        <v>X</v>
      </c>
      <c r="V78" s="1902" t="str">
        <f t="shared" si="14"/>
        <v/>
      </c>
      <c r="W78" s="1900" t="str">
        <f t="shared" si="15"/>
        <v>X</v>
      </c>
    </row>
    <row r="79" spans="1:23" outlineLevel="1">
      <c r="D79" s="2229" t="str">
        <f t="shared" si="27"/>
        <v>&lt; TNSP specified &gt;</v>
      </c>
      <c r="E79" s="1223"/>
      <c r="F79" s="1068"/>
      <c r="G79" s="1068"/>
      <c r="H79" s="1069"/>
      <c r="I79" s="1070"/>
      <c r="K79" s="1953"/>
      <c r="L79" s="1076"/>
      <c r="M79" s="1947"/>
      <c r="N79" s="1902" t="str">
        <f t="shared" si="6"/>
        <v/>
      </c>
      <c r="O79" s="1895" t="str">
        <f t="shared" si="7"/>
        <v/>
      </c>
      <c r="P79" s="1900" t="str">
        <f t="shared" si="8"/>
        <v>X</v>
      </c>
      <c r="Q79" s="1902" t="str">
        <f t="shared" si="9"/>
        <v/>
      </c>
      <c r="R79" s="1895" t="str">
        <f t="shared" si="10"/>
        <v/>
      </c>
      <c r="S79" s="1900" t="str">
        <f t="shared" si="11"/>
        <v>X</v>
      </c>
      <c r="T79" s="1902" t="str">
        <f t="shared" si="12"/>
        <v/>
      </c>
      <c r="U79" s="1900" t="str">
        <f t="shared" si="13"/>
        <v>X</v>
      </c>
      <c r="V79" s="1902" t="str">
        <f t="shared" si="14"/>
        <v/>
      </c>
      <c r="W79" s="1900" t="str">
        <f t="shared" si="15"/>
        <v>X</v>
      </c>
    </row>
    <row r="80" spans="1:23" outlineLevel="1">
      <c r="D80" s="2229" t="str">
        <f t="shared" si="27"/>
        <v>&lt; TNSP specified &gt;</v>
      </c>
      <c r="E80" s="1223"/>
      <c r="F80" s="1068"/>
      <c r="G80" s="1068"/>
      <c r="H80" s="1069"/>
      <c r="I80" s="1070"/>
      <c r="K80" s="1953"/>
      <c r="L80" s="1076"/>
      <c r="M80" s="1947"/>
      <c r="N80" s="1902" t="str">
        <f t="shared" si="6"/>
        <v/>
      </c>
      <c r="O80" s="1895" t="str">
        <f t="shared" si="7"/>
        <v/>
      </c>
      <c r="P80" s="1900" t="str">
        <f t="shared" si="8"/>
        <v>X</v>
      </c>
      <c r="Q80" s="1902" t="str">
        <f t="shared" si="9"/>
        <v/>
      </c>
      <c r="R80" s="1895" t="str">
        <f t="shared" si="10"/>
        <v/>
      </c>
      <c r="S80" s="1900" t="str">
        <f t="shared" si="11"/>
        <v>X</v>
      </c>
      <c r="T80" s="1902" t="str">
        <f t="shared" si="12"/>
        <v/>
      </c>
      <c r="U80" s="1900" t="str">
        <f t="shared" si="13"/>
        <v>X</v>
      </c>
      <c r="V80" s="1902" t="str">
        <f t="shared" si="14"/>
        <v/>
      </c>
      <c r="W80" s="1900" t="str">
        <f t="shared" si="15"/>
        <v>X</v>
      </c>
    </row>
    <row r="81" spans="2:23" outlineLevel="1">
      <c r="D81" s="2230" t="str">
        <f t="shared" si="27"/>
        <v>&lt; TNSP specified &gt;</v>
      </c>
      <c r="E81" s="1224"/>
      <c r="F81" s="1071"/>
      <c r="G81" s="1071"/>
      <c r="H81" s="1072"/>
      <c r="I81" s="1073"/>
      <c r="K81" s="1954"/>
      <c r="L81" s="1948"/>
      <c r="M81" s="1949"/>
      <c r="N81" s="1905" t="str">
        <f t="shared" si="6"/>
        <v/>
      </c>
      <c r="O81" s="1914" t="str">
        <f t="shared" si="7"/>
        <v/>
      </c>
      <c r="P81" s="1903" t="str">
        <f t="shared" si="8"/>
        <v>X</v>
      </c>
      <c r="Q81" s="1905" t="str">
        <f t="shared" si="9"/>
        <v/>
      </c>
      <c r="R81" s="1914" t="str">
        <f t="shared" si="10"/>
        <v/>
      </c>
      <c r="S81" s="1903" t="str">
        <f t="shared" si="11"/>
        <v>X</v>
      </c>
      <c r="T81" s="1905" t="str">
        <f t="shared" si="12"/>
        <v/>
      </c>
      <c r="U81" s="1903" t="str">
        <f t="shared" si="13"/>
        <v>X</v>
      </c>
      <c r="V81" s="1905" t="str">
        <f t="shared" si="14"/>
        <v/>
      </c>
      <c r="W81" s="1903" t="str">
        <f t="shared" si="15"/>
        <v>X</v>
      </c>
    </row>
    <row r="84" spans="2:23" ht="16.5" customHeight="1">
      <c r="B84" s="2227" t="s">
        <v>2666</v>
      </c>
      <c r="C84" s="2224"/>
      <c r="D84" s="2225" t="s">
        <v>2694</v>
      </c>
    </row>
  </sheetData>
  <mergeCells count="11">
    <mergeCell ref="K52:M56"/>
    <mergeCell ref="Q51:S51"/>
    <mergeCell ref="T51:U51"/>
    <mergeCell ref="K11:M11"/>
    <mergeCell ref="K13:M17"/>
    <mergeCell ref="K12:M12"/>
    <mergeCell ref="N12:P12"/>
    <mergeCell ref="V51:W51"/>
    <mergeCell ref="K50:M50"/>
    <mergeCell ref="K51:M51"/>
    <mergeCell ref="N51:P51"/>
  </mergeCells>
  <conditionalFormatting sqref="D84">
    <cfRule type="cellIs" dxfId="95" priority="1" operator="equal">
      <formula>FALSE</formula>
    </cfRule>
  </conditionalFormatting>
  <dataValidations count="5">
    <dataValidation type="textLength" operator="lessThanOrEqual" allowBlank="1" showInputMessage="1" showErrorMessage="1" promptTitle="Project" prompt="Enter project description" sqref="E52:E81" xr:uid="{C323371C-F55E-4DE7-BEF9-0D8EDFDA213A}">
      <formula1>150</formula1>
    </dataValidation>
    <dataValidation type="list" allowBlank="1" showInputMessage="1" showErrorMessage="1" sqref="X17:Z17 J17" xr:uid="{B2257264-F5C8-4301-8A10-BD2E571F1603}">
      <formula1>#REF!</formula1>
    </dataValidation>
    <dataValidation allowBlank="1" sqref="K11 U50 K50 N50:S50 W50 Q1:Q4 K1:K4 N11:P11" xr:uid="{95992194-B16B-46D0-894E-365D25878E35}"/>
    <dataValidation allowBlank="1" showErrorMessage="1" sqref="F52:I81 D11:F43" xr:uid="{88F0FD38-A6FE-47FD-AD05-8866B3847ACD}"/>
    <dataValidation type="textLength" operator="lessThanOrEqual" allowBlank="1" showErrorMessage="1" promptTitle="Project" prompt="Enter project description" sqref="D52:D81" xr:uid="{71F994E3-0245-47CF-A9A1-DF9053B49E62}">
      <formula1>150</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E00F-4400-4F99-B102-5D0F029B9E4F}">
  <sheetPr codeName="Sheet8">
    <tabColor theme="3" tint="-0.249977111117893"/>
    <pageSetUpPr fitToPage="1"/>
  </sheetPr>
  <dimension ref="A1:AC170"/>
  <sheetViews>
    <sheetView workbookViewId="0"/>
  </sheetViews>
  <sheetFormatPr defaultColWidth="9.140625" defaultRowHeight="15" outlineLevelRow="1"/>
  <cols>
    <col min="1" max="1" width="27.5703125" style="46" customWidth="1"/>
    <col min="2" max="2" width="16" style="970" customWidth="1"/>
    <col min="3" max="3" width="2.5703125" style="46" customWidth="1"/>
    <col min="4" max="4" width="65.7109375" style="46" customWidth="1"/>
    <col min="5" max="5" width="16" style="46" bestFit="1" customWidth="1"/>
    <col min="6" max="6" width="29.140625" style="46" customWidth="1"/>
    <col min="7" max="7" width="10.85546875" style="46" customWidth="1"/>
    <col min="8" max="20" width="3.7109375" style="46" customWidth="1"/>
    <col min="21" max="21" width="9.140625" style="46" customWidth="1"/>
    <col min="22" max="25" width="9.140625" style="46"/>
    <col min="26" max="35" width="9.140625" style="46" customWidth="1"/>
    <col min="36" max="46" width="9.140625" style="46"/>
    <col min="47" max="56" width="5.42578125" style="46" customWidth="1"/>
    <col min="57" max="16384" width="9.140625" style="46"/>
  </cols>
  <sheetData>
    <row r="1" spans="2:20" s="42" customFormat="1" ht="20.100000000000001" customHeight="1">
      <c r="B1" s="1017"/>
      <c r="C1" s="1017"/>
      <c r="D1" s="1017" t="str">
        <f>dms_SheetHeading1</f>
        <v>ANNUAL INFORMATION ORDER</v>
      </c>
      <c r="E1" s="1230"/>
      <c r="F1" s="1230"/>
      <c r="H1" s="2121" t="s">
        <v>1842</v>
      </c>
      <c r="I1" s="1594"/>
      <c r="J1" s="1594"/>
      <c r="K1" s="1594"/>
      <c r="L1" s="1594"/>
      <c r="M1" s="1594"/>
      <c r="N1" s="2120" t="s">
        <v>1841</v>
      </c>
      <c r="O1" s="1594"/>
      <c r="P1" s="1594"/>
      <c r="Q1" s="1594"/>
      <c r="R1" s="1594"/>
      <c r="S1" s="1594"/>
      <c r="T1" s="1594"/>
    </row>
    <row r="2" spans="2:20" s="42" customFormat="1" ht="20.100000000000001" customHeight="1">
      <c r="B2" s="1018"/>
      <c r="C2" s="1018"/>
      <c r="D2" s="1018" t="str">
        <f>dms_SheetHeading2</f>
        <v>Australian Transmission Co.</v>
      </c>
      <c r="E2" s="1230"/>
      <c r="F2" s="1230"/>
      <c r="H2" s="2122" t="s">
        <v>1843</v>
      </c>
      <c r="I2" s="1595"/>
      <c r="J2" s="1595"/>
      <c r="K2" s="1595"/>
      <c r="L2" s="1595"/>
      <c r="M2" s="1595"/>
      <c r="N2" s="1677" t="s">
        <v>953</v>
      </c>
      <c r="O2" s="1595"/>
      <c r="P2" s="1595"/>
      <c r="Q2" s="1595"/>
      <c r="R2" s="1595"/>
      <c r="S2" s="1595"/>
      <c r="T2" s="1595"/>
    </row>
    <row r="3" spans="2:20" s="42" customFormat="1" ht="20.100000000000001" customHeight="1">
      <c r="B3" s="1019"/>
      <c r="C3" s="1019"/>
      <c r="D3" s="1019" t="str">
        <f>dms_SheetHeading3</f>
        <v>REPORTING STATEMENT: 2024-25</v>
      </c>
      <c r="E3" s="1230"/>
      <c r="F3" s="1230"/>
      <c r="H3" s="2123" t="s">
        <v>1844</v>
      </c>
      <c r="I3" s="1596"/>
      <c r="J3" s="1596"/>
      <c r="K3" s="1596"/>
      <c r="L3" s="1596"/>
      <c r="M3" s="1596"/>
      <c r="N3" s="1678" t="s">
        <v>954</v>
      </c>
      <c r="O3" s="1596"/>
      <c r="P3" s="1596"/>
      <c r="Q3" s="1596"/>
      <c r="R3" s="1596"/>
      <c r="S3" s="1596"/>
      <c r="T3" s="1596"/>
    </row>
    <row r="4" spans="2:20" s="42" customFormat="1" ht="20.100000000000001" customHeight="1">
      <c r="B4" s="1020"/>
      <c r="C4" s="1020"/>
      <c r="D4" s="1020" t="s">
        <v>2211</v>
      </c>
      <c r="E4" s="1020"/>
      <c r="F4" s="1020"/>
      <c r="H4" s="2125" t="s">
        <v>1846</v>
      </c>
      <c r="I4" s="2187"/>
      <c r="J4" s="2188"/>
      <c r="K4" s="1840"/>
      <c r="L4" s="1840"/>
      <c r="M4" s="1840"/>
      <c r="N4" s="1839" t="s">
        <v>1845</v>
      </c>
      <c r="O4" s="1840"/>
      <c r="P4" s="1840"/>
      <c r="Q4" s="1840"/>
      <c r="R4" s="1840"/>
      <c r="S4" s="1840"/>
      <c r="T4" s="1840"/>
    </row>
    <row r="5" spans="2:20" ht="13.5" customHeight="1">
      <c r="B5" s="969"/>
      <c r="C5" s="44"/>
      <c r="D5" s="44"/>
      <c r="E5" s="44"/>
      <c r="F5" s="44"/>
    </row>
    <row r="6" spans="2:20">
      <c r="B6" s="637" t="s">
        <v>2282</v>
      </c>
      <c r="C6" s="637"/>
      <c r="D6" s="637"/>
      <c r="E6" s="637"/>
      <c r="F6" s="637"/>
      <c r="G6" s="44"/>
      <c r="H6" s="44"/>
      <c r="I6" s="44"/>
    </row>
    <row r="7" spans="2:20">
      <c r="B7" s="637" t="s">
        <v>2640</v>
      </c>
      <c r="C7" s="637"/>
      <c r="D7" s="637"/>
      <c r="E7" s="637"/>
      <c r="F7" s="637"/>
      <c r="G7" s="44"/>
      <c r="H7" s="44"/>
      <c r="I7" s="44"/>
    </row>
    <row r="8" spans="2:20" ht="22.5" customHeight="1">
      <c r="B8" s="987" t="s">
        <v>1883</v>
      </c>
      <c r="C8" s="1157"/>
      <c r="D8" s="1157"/>
      <c r="E8" s="1157"/>
      <c r="F8" s="1158"/>
    </row>
    <row r="9" spans="2:20" s="641" customFormat="1" ht="22.5" customHeight="1">
      <c r="B9" s="969"/>
      <c r="C9" s="642"/>
      <c r="D9" s="642"/>
      <c r="E9" s="642"/>
      <c r="F9" s="642"/>
    </row>
    <row r="10" spans="2:20" s="44" customFormat="1" ht="18.75">
      <c r="B10" s="972"/>
      <c r="C10" s="46"/>
      <c r="D10" s="974" t="s">
        <v>231</v>
      </c>
      <c r="E10" s="47"/>
      <c r="F10" s="47"/>
      <c r="G10" s="641"/>
    </row>
    <row r="11" spans="2:20" s="44" customFormat="1">
      <c r="B11" s="970"/>
      <c r="C11" s="970"/>
      <c r="D11" s="970"/>
      <c r="E11" s="970"/>
      <c r="F11" s="970"/>
      <c r="G11" s="970"/>
      <c r="H11" s="970"/>
      <c r="I11" s="970"/>
    </row>
    <row r="12" spans="2:20" s="642" customFormat="1" ht="25.5">
      <c r="B12" s="970"/>
      <c r="C12" s="641"/>
      <c r="D12" s="985"/>
      <c r="E12" s="636"/>
      <c r="F12" s="1060" t="s">
        <v>2263</v>
      </c>
      <c r="H12" s="2504" t="s">
        <v>2632</v>
      </c>
      <c r="I12" s="2505"/>
      <c r="J12" s="2505"/>
      <c r="K12" s="2510" t="s">
        <v>2601</v>
      </c>
      <c r="L12" s="2513" t="s">
        <v>2599</v>
      </c>
      <c r="M12" s="2516" t="s">
        <v>2600</v>
      </c>
      <c r="N12" s="2519" t="s">
        <v>2601</v>
      </c>
      <c r="O12" s="2510" t="s">
        <v>2629</v>
      </c>
    </row>
    <row r="13" spans="2:20" s="44" customFormat="1" ht="15" customHeight="1">
      <c r="B13" s="970"/>
      <c r="C13" s="46"/>
      <c r="D13" s="985"/>
      <c r="E13" s="973" t="s">
        <v>2089</v>
      </c>
      <c r="F13" s="1155" t="s">
        <v>2253</v>
      </c>
      <c r="H13" s="2506"/>
      <c r="I13" s="2507"/>
      <c r="J13" s="2507"/>
      <c r="K13" s="2511"/>
      <c r="L13" s="2514"/>
      <c r="M13" s="2517"/>
      <c r="N13" s="2520"/>
      <c r="O13" s="2511"/>
      <c r="P13" s="983"/>
      <c r="Q13" s="983"/>
      <c r="R13" s="983"/>
      <c r="S13" s="983"/>
      <c r="T13" s="983"/>
    </row>
    <row r="14" spans="2:20" s="44" customFormat="1" ht="18" customHeight="1">
      <c r="B14" s="970"/>
      <c r="C14" s="46"/>
      <c r="D14" s="1276" t="s">
        <v>1773</v>
      </c>
      <c r="E14" s="1277"/>
      <c r="F14" s="1278"/>
      <c r="H14" s="2508"/>
      <c r="I14" s="2509"/>
      <c r="J14" s="2509"/>
      <c r="K14" s="2512"/>
      <c r="L14" s="2515"/>
      <c r="M14" s="2518"/>
      <c r="N14" s="2521"/>
      <c r="O14" s="2512"/>
      <c r="P14" s="1955"/>
      <c r="Q14" s="1956"/>
      <c r="R14" s="1955"/>
      <c r="S14" s="1955"/>
      <c r="T14" s="1956"/>
    </row>
    <row r="15" spans="2:20" s="44" customFormat="1">
      <c r="B15" s="970"/>
      <c r="C15" s="46"/>
      <c r="D15" s="985" t="s">
        <v>1884</v>
      </c>
      <c r="F15" s="636"/>
      <c r="H15" s="2413" t="s">
        <v>2625</v>
      </c>
      <c r="I15" s="2414"/>
      <c r="J15" s="2414"/>
      <c r="K15" s="2492"/>
      <c r="L15" s="2489" t="s">
        <v>2111</v>
      </c>
      <c r="M15" s="2490"/>
      <c r="N15" s="2490"/>
      <c r="O15" s="2491"/>
      <c r="P15" s="1959"/>
      <c r="Q15" s="1959"/>
      <c r="R15" s="2488"/>
      <c r="S15" s="2488"/>
      <c r="T15" s="2488"/>
    </row>
    <row r="16" spans="2:20" s="44" customFormat="1" ht="15" customHeight="1" outlineLevel="1">
      <c r="B16" s="970"/>
      <c r="C16" s="46"/>
      <c r="D16" s="1231" t="s">
        <v>1855</v>
      </c>
      <c r="E16" s="1232" t="s">
        <v>285</v>
      </c>
      <c r="F16" s="1214"/>
      <c r="H16" s="2475"/>
      <c r="I16" s="2476"/>
      <c r="J16" s="2476"/>
      <c r="K16" s="1987" t="str">
        <f>IF(D16&lt;&gt;""=TRUE,"","X")</f>
        <v/>
      </c>
      <c r="L16" s="1932" t="str">
        <f>IF(ISNONTEXT(F16)=TRUE,"","X")</f>
        <v/>
      </c>
      <c r="M16" s="1930" t="str">
        <f>IF(AND(F16&gt;=0)=TRUE,"","X")</f>
        <v/>
      </c>
      <c r="N16" s="1930" t="str">
        <f>IF(F16&lt;&gt;""=TRUE,"","X")</f>
        <v>X</v>
      </c>
      <c r="O16" s="1987"/>
      <c r="P16" s="1957"/>
      <c r="Q16" s="1957"/>
      <c r="R16" s="1957"/>
      <c r="S16" s="1957"/>
      <c r="T16" s="1957"/>
    </row>
    <row r="17" spans="1:20" s="44" customFormat="1" outlineLevel="1">
      <c r="B17" s="970"/>
      <c r="C17" s="46"/>
      <c r="D17" s="1234" t="s">
        <v>1774</v>
      </c>
      <c r="E17" s="1235" t="s">
        <v>285</v>
      </c>
      <c r="F17" s="1279">
        <f>SUM(F23:F32)</f>
        <v>0</v>
      </c>
      <c r="H17" s="2473"/>
      <c r="I17" s="2474"/>
      <c r="J17" s="2474"/>
      <c r="K17" s="1898" t="str">
        <f>IF(D17&lt;&gt;""=TRUE,"","X")</f>
        <v/>
      </c>
      <c r="L17" s="1899"/>
      <c r="M17" s="1896"/>
      <c r="N17" s="1896"/>
      <c r="O17" s="1898"/>
      <c r="P17" s="1957"/>
      <c r="Q17" s="1957"/>
      <c r="R17" s="1957"/>
      <c r="S17" s="1957"/>
      <c r="T17" s="1957"/>
    </row>
    <row r="18" spans="1:20" s="44" customFormat="1" outlineLevel="1">
      <c r="B18" s="970"/>
      <c r="C18" s="46"/>
      <c r="D18" s="1305" t="s">
        <v>1856</v>
      </c>
      <c r="E18" s="1235" t="s">
        <v>285</v>
      </c>
      <c r="F18" s="1215"/>
      <c r="H18" s="2495" t="s">
        <v>2631</v>
      </c>
      <c r="I18" s="2496"/>
      <c r="J18" s="2497"/>
      <c r="K18" s="1900" t="str">
        <f>IF(D18&lt;&gt;""=TRUE,"","X")</f>
        <v/>
      </c>
      <c r="L18" s="1902" t="str">
        <f t="shared" ref="L18:L22" si="0">IF(ISNONTEXT(F18)=TRUE,"","X")</f>
        <v/>
      </c>
      <c r="M18" s="1895" t="str">
        <f t="shared" ref="M18:M22" si="1">IF(AND(F18&gt;=0)=TRUE,"","X")</f>
        <v/>
      </c>
      <c r="N18" s="1896"/>
      <c r="O18" s="1900" t="str">
        <f>IF(AND(D18&lt;&gt;"",ISBLANK(F18))=TRUE,"X","")</f>
        <v>X</v>
      </c>
      <c r="P18" s="1957"/>
      <c r="Q18" s="1957"/>
      <c r="R18" s="1957"/>
      <c r="S18" s="1957"/>
      <c r="T18" s="1957"/>
    </row>
    <row r="19" spans="1:20" s="44" customFormat="1" outlineLevel="1">
      <c r="B19" s="970"/>
      <c r="C19" s="46"/>
      <c r="D19" s="1305" t="s">
        <v>1856</v>
      </c>
      <c r="E19" s="1235" t="s">
        <v>285</v>
      </c>
      <c r="F19" s="1215"/>
      <c r="H19" s="2498"/>
      <c r="I19" s="2499"/>
      <c r="J19" s="2500"/>
      <c r="K19" s="1898"/>
      <c r="L19" s="1902" t="str">
        <f t="shared" si="0"/>
        <v/>
      </c>
      <c r="M19" s="1895" t="str">
        <f t="shared" si="1"/>
        <v/>
      </c>
      <c r="N19" s="1896"/>
      <c r="O19" s="1900" t="str">
        <f t="shared" ref="O19:O22" si="2">IF(AND(D19&lt;&gt;"",ISBLANK(F19))=TRUE,"X","")</f>
        <v>X</v>
      </c>
      <c r="P19" s="1957"/>
      <c r="Q19" s="1957"/>
      <c r="R19" s="1957"/>
      <c r="S19" s="1957"/>
      <c r="T19" s="1957"/>
    </row>
    <row r="20" spans="1:20" s="44" customFormat="1" outlineLevel="1">
      <c r="B20" s="970"/>
      <c r="C20" s="46"/>
      <c r="D20" s="1305" t="s">
        <v>1856</v>
      </c>
      <c r="E20" s="1235" t="s">
        <v>285</v>
      </c>
      <c r="F20" s="1215"/>
      <c r="H20" s="2498"/>
      <c r="I20" s="2499"/>
      <c r="J20" s="2500"/>
      <c r="K20" s="1898"/>
      <c r="L20" s="1902" t="str">
        <f t="shared" si="0"/>
        <v/>
      </c>
      <c r="M20" s="1895" t="str">
        <f t="shared" si="1"/>
        <v/>
      </c>
      <c r="N20" s="1896"/>
      <c r="O20" s="1900" t="str">
        <f t="shared" si="2"/>
        <v>X</v>
      </c>
      <c r="P20" s="1957"/>
      <c r="Q20" s="1957"/>
      <c r="R20" s="1957"/>
      <c r="S20" s="1957"/>
      <c r="T20" s="1957"/>
    </row>
    <row r="21" spans="1:20" s="44" customFormat="1" outlineLevel="1">
      <c r="B21" s="970"/>
      <c r="C21" s="46"/>
      <c r="D21" s="1305" t="s">
        <v>1856</v>
      </c>
      <c r="E21" s="1235" t="s">
        <v>285</v>
      </c>
      <c r="F21" s="1215"/>
      <c r="H21" s="2498"/>
      <c r="I21" s="2499"/>
      <c r="J21" s="2500"/>
      <c r="K21" s="1898"/>
      <c r="L21" s="1902" t="str">
        <f t="shared" si="0"/>
        <v/>
      </c>
      <c r="M21" s="1895" t="str">
        <f t="shared" si="1"/>
        <v/>
      </c>
      <c r="N21" s="1896"/>
      <c r="O21" s="1900" t="str">
        <f t="shared" si="2"/>
        <v>X</v>
      </c>
      <c r="P21" s="983"/>
      <c r="Q21" s="983"/>
      <c r="R21" s="983"/>
      <c r="S21" s="983"/>
      <c r="T21" s="983"/>
    </row>
    <row r="22" spans="1:20" s="44" customFormat="1" outlineLevel="1">
      <c r="B22" s="970"/>
      <c r="C22" s="46"/>
      <c r="D22" s="1305" t="s">
        <v>1856</v>
      </c>
      <c r="E22" s="1235" t="s">
        <v>285</v>
      </c>
      <c r="F22" s="1215"/>
      <c r="H22" s="2498"/>
      <c r="I22" s="2499"/>
      <c r="J22" s="2500"/>
      <c r="K22" s="1898"/>
      <c r="L22" s="1902" t="str">
        <f t="shared" si="0"/>
        <v/>
      </c>
      <c r="M22" s="1895" t="str">
        <f t="shared" si="1"/>
        <v/>
      </c>
      <c r="N22" s="1896"/>
      <c r="O22" s="1900" t="str">
        <f t="shared" si="2"/>
        <v>X</v>
      </c>
    </row>
    <row r="23" spans="1:20" s="44" customFormat="1" ht="14.45" customHeight="1" outlineLevel="1">
      <c r="B23" s="970"/>
      <c r="C23" s="46"/>
      <c r="D23" s="1305" t="s">
        <v>1856</v>
      </c>
      <c r="E23" s="1235" t="s">
        <v>285</v>
      </c>
      <c r="F23" s="1215"/>
      <c r="H23" s="2498"/>
      <c r="I23" s="2499"/>
      <c r="J23" s="2500"/>
      <c r="K23" s="1900" t="str">
        <f>IF(D23&lt;&gt;""=TRUE,"","X")</f>
        <v/>
      </c>
      <c r="L23" s="1902" t="str">
        <f t="shared" ref="L23:L32" si="3">IF(ISNONTEXT(F23)=TRUE,"","X")</f>
        <v/>
      </c>
      <c r="M23" s="1895" t="str">
        <f t="shared" ref="M23:M32" si="4">IF(AND(F23&gt;=0)=TRUE,"","X")</f>
        <v/>
      </c>
      <c r="N23" s="1896"/>
      <c r="O23" s="1900" t="str">
        <f>IF(AND(D23&lt;&gt;"",ISBLANK(F23))=TRUE,"X","")</f>
        <v>X</v>
      </c>
      <c r="P23" s="1957"/>
      <c r="Q23" s="1957"/>
      <c r="R23" s="1957"/>
      <c r="S23" s="1957"/>
      <c r="T23" s="1957"/>
    </row>
    <row r="24" spans="1:20" s="44" customFormat="1" outlineLevel="1">
      <c r="B24" s="970"/>
      <c r="C24" s="46"/>
      <c r="D24" s="1305" t="s">
        <v>1856</v>
      </c>
      <c r="E24" s="1235" t="s">
        <v>285</v>
      </c>
      <c r="F24" s="1215"/>
      <c r="H24" s="2498"/>
      <c r="I24" s="2499"/>
      <c r="J24" s="2500"/>
      <c r="K24" s="1898"/>
      <c r="L24" s="1902" t="str">
        <f t="shared" si="3"/>
        <v/>
      </c>
      <c r="M24" s="1895" t="str">
        <f t="shared" si="4"/>
        <v/>
      </c>
      <c r="N24" s="1896"/>
      <c r="O24" s="1900" t="str">
        <f t="shared" ref="O24:O25" si="5">IF(AND(D24&lt;&gt;"",ISBLANK(F24))=TRUE,"X","")</f>
        <v>X</v>
      </c>
      <c r="P24" s="1957"/>
      <c r="Q24" s="1957"/>
      <c r="R24" s="1957"/>
      <c r="S24" s="1957"/>
      <c r="T24" s="1957"/>
    </row>
    <row r="25" spans="1:20" s="44" customFormat="1" outlineLevel="1">
      <c r="B25" s="970"/>
      <c r="C25" s="46"/>
      <c r="D25" s="1305" t="s">
        <v>1856</v>
      </c>
      <c r="E25" s="1235" t="s">
        <v>285</v>
      </c>
      <c r="F25" s="1215"/>
      <c r="H25" s="2498"/>
      <c r="I25" s="2499"/>
      <c r="J25" s="2500"/>
      <c r="K25" s="1898"/>
      <c r="L25" s="1902" t="str">
        <f t="shared" si="3"/>
        <v/>
      </c>
      <c r="M25" s="1895" t="str">
        <f t="shared" si="4"/>
        <v/>
      </c>
      <c r="N25" s="1896"/>
      <c r="O25" s="1900" t="str">
        <f t="shared" si="5"/>
        <v>X</v>
      </c>
      <c r="P25" s="1957"/>
      <c r="Q25" s="1957"/>
      <c r="R25" s="1957"/>
      <c r="S25" s="1957"/>
      <c r="T25" s="1957"/>
    </row>
    <row r="26" spans="1:20" s="44" customFormat="1" outlineLevel="1">
      <c r="B26" s="970"/>
      <c r="C26" s="46"/>
      <c r="D26" s="1305" t="s">
        <v>1856</v>
      </c>
      <c r="E26" s="1235" t="s">
        <v>285</v>
      </c>
      <c r="F26" s="1215"/>
      <c r="H26" s="2498"/>
      <c r="I26" s="2499"/>
      <c r="J26" s="2500"/>
      <c r="K26" s="1898"/>
      <c r="L26" s="1902" t="str">
        <f t="shared" si="3"/>
        <v/>
      </c>
      <c r="M26" s="1895" t="str">
        <f t="shared" si="4"/>
        <v/>
      </c>
      <c r="N26" s="1896"/>
      <c r="O26" s="1900" t="str">
        <f t="shared" ref="O26:O32" si="6">IF(AND(D26&lt;&gt;"",ISBLANK(F26))=TRUE,"X","")</f>
        <v>X</v>
      </c>
      <c r="P26" s="983"/>
      <c r="Q26" s="983"/>
      <c r="R26" s="983"/>
      <c r="S26" s="983"/>
      <c r="T26" s="983"/>
    </row>
    <row r="27" spans="1:20" s="44" customFormat="1" outlineLevel="1">
      <c r="B27" s="970"/>
      <c r="C27" s="46"/>
      <c r="D27" s="1305" t="s">
        <v>1856</v>
      </c>
      <c r="E27" s="1235" t="s">
        <v>285</v>
      </c>
      <c r="F27" s="1215"/>
      <c r="H27" s="2498"/>
      <c r="I27" s="2499"/>
      <c r="J27" s="2500"/>
      <c r="K27" s="1898"/>
      <c r="L27" s="1902" t="str">
        <f t="shared" si="3"/>
        <v/>
      </c>
      <c r="M27" s="1895" t="str">
        <f t="shared" si="4"/>
        <v/>
      </c>
      <c r="N27" s="1896"/>
      <c r="O27" s="1900" t="str">
        <f t="shared" si="6"/>
        <v>X</v>
      </c>
    </row>
    <row r="28" spans="1:20" s="44" customFormat="1" outlineLevel="1">
      <c r="B28" s="970"/>
      <c r="C28" s="46"/>
      <c r="D28" s="1305" t="s">
        <v>1856</v>
      </c>
      <c r="E28" s="1235" t="s">
        <v>285</v>
      </c>
      <c r="F28" s="1215"/>
      <c r="H28" s="2498"/>
      <c r="I28" s="2499"/>
      <c r="J28" s="2500"/>
      <c r="K28" s="1898"/>
      <c r="L28" s="1902" t="str">
        <f t="shared" si="3"/>
        <v/>
      </c>
      <c r="M28" s="1895" t="str">
        <f t="shared" si="4"/>
        <v/>
      </c>
      <c r="N28" s="1896"/>
      <c r="O28" s="1900" t="str">
        <f t="shared" si="6"/>
        <v>X</v>
      </c>
    </row>
    <row r="29" spans="1:20" s="44" customFormat="1" outlineLevel="1">
      <c r="B29" s="970"/>
      <c r="C29" s="46"/>
      <c r="D29" s="1305" t="s">
        <v>1856</v>
      </c>
      <c r="E29" s="1235" t="s">
        <v>285</v>
      </c>
      <c r="F29" s="1215"/>
      <c r="H29" s="2498"/>
      <c r="I29" s="2499"/>
      <c r="J29" s="2500"/>
      <c r="K29" s="1898"/>
      <c r="L29" s="1902" t="str">
        <f t="shared" si="3"/>
        <v/>
      </c>
      <c r="M29" s="1895" t="str">
        <f t="shared" si="4"/>
        <v/>
      </c>
      <c r="N29" s="1896"/>
      <c r="O29" s="1900" t="str">
        <f t="shared" si="6"/>
        <v>X</v>
      </c>
    </row>
    <row r="30" spans="1:20" s="44" customFormat="1" outlineLevel="1">
      <c r="B30" s="970"/>
      <c r="C30" s="46"/>
      <c r="D30" s="1305" t="s">
        <v>1856</v>
      </c>
      <c r="E30" s="1235" t="s">
        <v>285</v>
      </c>
      <c r="F30" s="1215"/>
      <c r="H30" s="2498"/>
      <c r="I30" s="2499"/>
      <c r="J30" s="2500"/>
      <c r="K30" s="1898"/>
      <c r="L30" s="1902" t="str">
        <f t="shared" si="3"/>
        <v/>
      </c>
      <c r="M30" s="1895" t="str">
        <f t="shared" si="4"/>
        <v/>
      </c>
      <c r="N30" s="1896"/>
      <c r="O30" s="1900" t="str">
        <f t="shared" si="6"/>
        <v>X</v>
      </c>
    </row>
    <row r="31" spans="1:20" s="44" customFormat="1" outlineLevel="1">
      <c r="A31" s="2130" t="s">
        <v>2670</v>
      </c>
      <c r="B31" s="970"/>
      <c r="C31" s="46"/>
      <c r="D31" s="1305" t="s">
        <v>1856</v>
      </c>
      <c r="E31" s="1235" t="s">
        <v>285</v>
      </c>
      <c r="F31" s="1215"/>
      <c r="H31" s="2498"/>
      <c r="I31" s="2499"/>
      <c r="J31" s="2500"/>
      <c r="K31" s="1898"/>
      <c r="L31" s="1902" t="str">
        <f t="shared" si="3"/>
        <v/>
      </c>
      <c r="M31" s="1895" t="str">
        <f t="shared" si="4"/>
        <v/>
      </c>
      <c r="N31" s="1896"/>
      <c r="O31" s="1900" t="str">
        <f t="shared" si="6"/>
        <v>X</v>
      </c>
    </row>
    <row r="32" spans="1:20" s="44" customFormat="1" outlineLevel="1">
      <c r="B32" s="970"/>
      <c r="C32" s="46"/>
      <c r="D32" s="1305" t="s">
        <v>1856</v>
      </c>
      <c r="E32" s="1235" t="s">
        <v>285</v>
      </c>
      <c r="F32" s="1215"/>
      <c r="H32" s="2501"/>
      <c r="I32" s="2502"/>
      <c r="J32" s="2503"/>
      <c r="K32" s="1898" t="str">
        <f>IF(D32&lt;&gt;""=TRUE,"","X")</f>
        <v/>
      </c>
      <c r="L32" s="1902" t="str">
        <f t="shared" si="3"/>
        <v/>
      </c>
      <c r="M32" s="1895" t="str">
        <f t="shared" si="4"/>
        <v/>
      </c>
      <c r="N32" s="1896"/>
      <c r="O32" s="1900" t="str">
        <f t="shared" si="6"/>
        <v>X</v>
      </c>
    </row>
    <row r="33" spans="1:15" s="44" customFormat="1" outlineLevel="1">
      <c r="B33" s="970"/>
      <c r="C33" s="46"/>
      <c r="D33" s="1234" t="s">
        <v>1775</v>
      </c>
      <c r="E33" s="1235" t="s">
        <v>285</v>
      </c>
      <c r="F33" s="1279">
        <f>SUM(F39:F48)</f>
        <v>0</v>
      </c>
      <c r="H33" s="2486"/>
      <c r="I33" s="2487"/>
      <c r="J33" s="2487"/>
      <c r="K33" s="1898" t="str">
        <f>IF(D33&lt;&gt;""=TRUE,"","X")</f>
        <v/>
      </c>
      <c r="L33" s="1899"/>
      <c r="M33" s="1896"/>
      <c r="N33" s="1896"/>
      <c r="O33" s="1898"/>
    </row>
    <row r="34" spans="1:15" s="44" customFormat="1" outlineLevel="1">
      <c r="B34" s="970"/>
      <c r="C34" s="46"/>
      <c r="D34" s="1305" t="s">
        <v>1856</v>
      </c>
      <c r="E34" s="1235" t="s">
        <v>285</v>
      </c>
      <c r="F34" s="1215"/>
      <c r="H34" s="2495" t="s">
        <v>2631</v>
      </c>
      <c r="I34" s="2496"/>
      <c r="J34" s="2497"/>
      <c r="K34" s="1900" t="str">
        <f t="shared" ref="K34" si="7">IF(D34&lt;&gt;""=TRUE,"","X")</f>
        <v/>
      </c>
      <c r="L34" s="1902" t="str">
        <f t="shared" ref="L34:L38" si="8">IF(ISNONTEXT(F34)=TRUE,"","X")</f>
        <v/>
      </c>
      <c r="M34" s="1895" t="str">
        <f t="shared" ref="M34:M38" si="9">IF(AND(F34&gt;=0)=TRUE,"","X")</f>
        <v/>
      </c>
      <c r="N34" s="1896"/>
      <c r="O34" s="1900" t="str">
        <f t="shared" ref="O34:O38" si="10">IF(AND(D34&lt;&gt;"",ISBLANK(F34))=TRUE,"X","")</f>
        <v>X</v>
      </c>
    </row>
    <row r="35" spans="1:15" s="44" customFormat="1" outlineLevel="1">
      <c r="B35" s="970"/>
      <c r="C35" s="46"/>
      <c r="D35" s="1305" t="s">
        <v>1856</v>
      </c>
      <c r="E35" s="1235" t="s">
        <v>285</v>
      </c>
      <c r="F35" s="1215"/>
      <c r="H35" s="2498"/>
      <c r="I35" s="2499"/>
      <c r="J35" s="2500"/>
      <c r="K35" s="1898"/>
      <c r="L35" s="1902" t="str">
        <f t="shared" si="8"/>
        <v/>
      </c>
      <c r="M35" s="1895" t="str">
        <f t="shared" si="9"/>
        <v/>
      </c>
      <c r="N35" s="1896"/>
      <c r="O35" s="1900" t="str">
        <f t="shared" si="10"/>
        <v>X</v>
      </c>
    </row>
    <row r="36" spans="1:15" s="44" customFormat="1" outlineLevel="1">
      <c r="B36" s="970"/>
      <c r="C36" s="46"/>
      <c r="D36" s="1305" t="s">
        <v>1856</v>
      </c>
      <c r="E36" s="1235" t="s">
        <v>285</v>
      </c>
      <c r="F36" s="1215"/>
      <c r="H36" s="2498"/>
      <c r="I36" s="2499"/>
      <c r="J36" s="2500"/>
      <c r="K36" s="1898"/>
      <c r="L36" s="1902" t="str">
        <f t="shared" si="8"/>
        <v/>
      </c>
      <c r="M36" s="1895" t="str">
        <f t="shared" si="9"/>
        <v/>
      </c>
      <c r="N36" s="1896"/>
      <c r="O36" s="1900" t="str">
        <f t="shared" si="10"/>
        <v>X</v>
      </c>
    </row>
    <row r="37" spans="1:15" s="44" customFormat="1" outlineLevel="1">
      <c r="B37" s="970"/>
      <c r="C37" s="46"/>
      <c r="D37" s="1305" t="s">
        <v>1856</v>
      </c>
      <c r="E37" s="1235" t="s">
        <v>285</v>
      </c>
      <c r="F37" s="1215"/>
      <c r="H37" s="2498"/>
      <c r="I37" s="2499"/>
      <c r="J37" s="2500"/>
      <c r="K37" s="1898"/>
      <c r="L37" s="1902" t="str">
        <f t="shared" si="8"/>
        <v/>
      </c>
      <c r="M37" s="1895" t="str">
        <f t="shared" si="9"/>
        <v/>
      </c>
      <c r="N37" s="1896"/>
      <c r="O37" s="1900" t="str">
        <f t="shared" si="10"/>
        <v>X</v>
      </c>
    </row>
    <row r="38" spans="1:15" s="44" customFormat="1" outlineLevel="1">
      <c r="B38" s="970"/>
      <c r="C38" s="46"/>
      <c r="D38" s="1305" t="s">
        <v>1856</v>
      </c>
      <c r="E38" s="1235" t="s">
        <v>285</v>
      </c>
      <c r="F38" s="1215"/>
      <c r="H38" s="2498"/>
      <c r="I38" s="2499"/>
      <c r="J38" s="2500"/>
      <c r="K38" s="1898"/>
      <c r="L38" s="1902" t="str">
        <f t="shared" si="8"/>
        <v/>
      </c>
      <c r="M38" s="1895" t="str">
        <f t="shared" si="9"/>
        <v/>
      </c>
      <c r="N38" s="1896"/>
      <c r="O38" s="1900" t="str">
        <f t="shared" si="10"/>
        <v>X</v>
      </c>
    </row>
    <row r="39" spans="1:15" s="44" customFormat="1" ht="14.45" customHeight="1" outlineLevel="1">
      <c r="B39" s="970"/>
      <c r="C39" s="46"/>
      <c r="D39" s="1305" t="s">
        <v>1856</v>
      </c>
      <c r="E39" s="1235" t="s">
        <v>285</v>
      </c>
      <c r="F39" s="1215"/>
      <c r="H39" s="2498"/>
      <c r="I39" s="2499"/>
      <c r="J39" s="2500"/>
      <c r="K39" s="1900" t="str">
        <f t="shared" ref="K39" si="11">IF(D39&lt;&gt;""=TRUE,"","X")</f>
        <v/>
      </c>
      <c r="L39" s="1902" t="str">
        <f t="shared" ref="L39:L48" si="12">IF(ISNONTEXT(F39)=TRUE,"","X")</f>
        <v/>
      </c>
      <c r="M39" s="1895" t="str">
        <f t="shared" ref="M39:M48" si="13">IF(AND(F39&gt;=0)=TRUE,"","X")</f>
        <v/>
      </c>
      <c r="N39" s="1896"/>
      <c r="O39" s="1900" t="str">
        <f t="shared" ref="O39:O48" si="14">IF(AND(D39&lt;&gt;"",ISBLANK(F39))=TRUE,"X","")</f>
        <v>X</v>
      </c>
    </row>
    <row r="40" spans="1:15" s="44" customFormat="1" outlineLevel="1">
      <c r="B40" s="970"/>
      <c r="C40" s="46"/>
      <c r="D40" s="1305" t="s">
        <v>1856</v>
      </c>
      <c r="E40" s="1235" t="s">
        <v>285</v>
      </c>
      <c r="F40" s="1215"/>
      <c r="H40" s="2498"/>
      <c r="I40" s="2499"/>
      <c r="J40" s="2500"/>
      <c r="K40" s="1898"/>
      <c r="L40" s="1902" t="str">
        <f t="shared" si="12"/>
        <v/>
      </c>
      <c r="M40" s="1895" t="str">
        <f t="shared" si="13"/>
        <v/>
      </c>
      <c r="N40" s="1896"/>
      <c r="O40" s="1900" t="str">
        <f t="shared" si="14"/>
        <v>X</v>
      </c>
    </row>
    <row r="41" spans="1:15" s="44" customFormat="1" outlineLevel="1">
      <c r="B41" s="970"/>
      <c r="C41" s="46"/>
      <c r="D41" s="1305" t="s">
        <v>1856</v>
      </c>
      <c r="E41" s="1235" t="s">
        <v>285</v>
      </c>
      <c r="F41" s="1215"/>
      <c r="H41" s="2498"/>
      <c r="I41" s="2499"/>
      <c r="J41" s="2500"/>
      <c r="K41" s="1898"/>
      <c r="L41" s="1902" t="str">
        <f t="shared" si="12"/>
        <v/>
      </c>
      <c r="M41" s="1895" t="str">
        <f t="shared" si="13"/>
        <v/>
      </c>
      <c r="N41" s="1896"/>
      <c r="O41" s="1900" t="str">
        <f t="shared" si="14"/>
        <v>X</v>
      </c>
    </row>
    <row r="42" spans="1:15" s="44" customFormat="1" outlineLevel="1">
      <c r="B42" s="970"/>
      <c r="C42" s="46"/>
      <c r="D42" s="1305" t="s">
        <v>1856</v>
      </c>
      <c r="E42" s="1235" t="s">
        <v>285</v>
      </c>
      <c r="F42" s="1215"/>
      <c r="H42" s="2498"/>
      <c r="I42" s="2499"/>
      <c r="J42" s="2500"/>
      <c r="K42" s="1898"/>
      <c r="L42" s="1902" t="str">
        <f t="shared" si="12"/>
        <v/>
      </c>
      <c r="M42" s="1895" t="str">
        <f t="shared" si="13"/>
        <v/>
      </c>
      <c r="N42" s="1896"/>
      <c r="O42" s="1900" t="str">
        <f t="shared" si="14"/>
        <v>X</v>
      </c>
    </row>
    <row r="43" spans="1:15" s="44" customFormat="1" outlineLevel="1">
      <c r="B43" s="970"/>
      <c r="C43" s="46"/>
      <c r="D43" s="1305" t="s">
        <v>1856</v>
      </c>
      <c r="E43" s="1235" t="s">
        <v>285</v>
      </c>
      <c r="F43" s="1215"/>
      <c r="H43" s="2498"/>
      <c r="I43" s="2499"/>
      <c r="J43" s="2500"/>
      <c r="K43" s="1898"/>
      <c r="L43" s="1902" t="str">
        <f t="shared" si="12"/>
        <v/>
      </c>
      <c r="M43" s="1895" t="str">
        <f t="shared" si="13"/>
        <v/>
      </c>
      <c r="N43" s="1896"/>
      <c r="O43" s="1900" t="str">
        <f t="shared" si="14"/>
        <v>X</v>
      </c>
    </row>
    <row r="44" spans="1:15" s="44" customFormat="1" outlineLevel="1">
      <c r="B44" s="970"/>
      <c r="C44" s="46"/>
      <c r="D44" s="1305" t="s">
        <v>1856</v>
      </c>
      <c r="E44" s="1235" t="s">
        <v>285</v>
      </c>
      <c r="F44" s="1215"/>
      <c r="H44" s="2498"/>
      <c r="I44" s="2499"/>
      <c r="J44" s="2500"/>
      <c r="K44" s="1898"/>
      <c r="L44" s="1902" t="str">
        <f t="shared" si="12"/>
        <v/>
      </c>
      <c r="M44" s="1895" t="str">
        <f t="shared" si="13"/>
        <v/>
      </c>
      <c r="N44" s="1896"/>
      <c r="O44" s="1900" t="str">
        <f t="shared" si="14"/>
        <v>X</v>
      </c>
    </row>
    <row r="45" spans="1:15" s="44" customFormat="1" outlineLevel="1">
      <c r="B45" s="970"/>
      <c r="C45" s="46"/>
      <c r="D45" s="1305" t="s">
        <v>1856</v>
      </c>
      <c r="E45" s="1235" t="s">
        <v>285</v>
      </c>
      <c r="F45" s="1215"/>
      <c r="H45" s="2498"/>
      <c r="I45" s="2499"/>
      <c r="J45" s="2500"/>
      <c r="K45" s="1898"/>
      <c r="L45" s="1902" t="str">
        <f t="shared" si="12"/>
        <v/>
      </c>
      <c r="M45" s="1895" t="str">
        <f t="shared" si="13"/>
        <v/>
      </c>
      <c r="N45" s="1896"/>
      <c r="O45" s="1900" t="str">
        <f t="shared" si="14"/>
        <v>X</v>
      </c>
    </row>
    <row r="46" spans="1:15" s="44" customFormat="1" outlineLevel="1">
      <c r="B46" s="970"/>
      <c r="C46" s="46"/>
      <c r="D46" s="1305" t="s">
        <v>1856</v>
      </c>
      <c r="E46" s="1235" t="s">
        <v>285</v>
      </c>
      <c r="F46" s="1215"/>
      <c r="H46" s="2498"/>
      <c r="I46" s="2499"/>
      <c r="J46" s="2500"/>
      <c r="K46" s="1898"/>
      <c r="L46" s="1902" t="str">
        <f t="shared" si="12"/>
        <v/>
      </c>
      <c r="M46" s="1895" t="str">
        <f t="shared" si="13"/>
        <v/>
      </c>
      <c r="N46" s="1896"/>
      <c r="O46" s="1900" t="str">
        <f t="shared" si="14"/>
        <v>X</v>
      </c>
    </row>
    <row r="47" spans="1:15" s="44" customFormat="1" outlineLevel="1">
      <c r="A47" s="2130" t="s">
        <v>2670</v>
      </c>
      <c r="B47" s="970"/>
      <c r="C47" s="46"/>
      <c r="D47" s="1305" t="s">
        <v>1856</v>
      </c>
      <c r="E47" s="1235" t="s">
        <v>285</v>
      </c>
      <c r="F47" s="1215"/>
      <c r="H47" s="2498"/>
      <c r="I47" s="2499"/>
      <c r="J47" s="2500"/>
      <c r="K47" s="1898"/>
      <c r="L47" s="1902" t="str">
        <f t="shared" si="12"/>
        <v/>
      </c>
      <c r="M47" s="1895" t="str">
        <f t="shared" si="13"/>
        <v/>
      </c>
      <c r="N47" s="1896"/>
      <c r="O47" s="1900" t="str">
        <f t="shared" si="14"/>
        <v>X</v>
      </c>
    </row>
    <row r="48" spans="1:15" s="44" customFormat="1" outlineLevel="1">
      <c r="B48" s="970"/>
      <c r="C48" s="46"/>
      <c r="D48" s="1306" t="s">
        <v>1856</v>
      </c>
      <c r="E48" s="1238" t="s">
        <v>285</v>
      </c>
      <c r="F48" s="1216"/>
      <c r="H48" s="2501"/>
      <c r="I48" s="2502"/>
      <c r="J48" s="2503"/>
      <c r="K48" s="1898" t="str">
        <f>IF(D48&lt;&gt;""=TRUE,"","X")</f>
        <v/>
      </c>
      <c r="L48" s="1902" t="str">
        <f t="shared" si="12"/>
        <v/>
      </c>
      <c r="M48" s="1895" t="str">
        <f t="shared" si="13"/>
        <v/>
      </c>
      <c r="N48" s="1896"/>
      <c r="O48" s="1900" t="str">
        <f t="shared" si="14"/>
        <v>X</v>
      </c>
    </row>
    <row r="49" spans="2:15" s="44" customFormat="1">
      <c r="B49" s="970"/>
      <c r="C49" s="970"/>
      <c r="D49" s="1273" t="s">
        <v>2264</v>
      </c>
      <c r="E49" s="1275" t="s">
        <v>285</v>
      </c>
      <c r="F49" s="1236">
        <f>F16+F17+F33</f>
        <v>0</v>
      </c>
      <c r="H49" s="2484"/>
      <c r="I49" s="2485"/>
      <c r="J49" s="2485"/>
      <c r="K49" s="1976" t="str">
        <f>IF(D49&lt;&gt;""=TRUE,"","X")</f>
        <v/>
      </c>
      <c r="L49" s="1974"/>
      <c r="M49" s="1975"/>
      <c r="N49" s="1975"/>
      <c r="O49" s="1976"/>
    </row>
    <row r="50" spans="2:15" s="1208" customFormat="1" ht="18.75">
      <c r="B50" s="1229"/>
      <c r="C50" s="46"/>
      <c r="D50" s="985" t="s">
        <v>233</v>
      </c>
      <c r="E50" s="985"/>
      <c r="F50" s="985"/>
      <c r="G50" s="44"/>
      <c r="H50" s="44"/>
      <c r="I50" s="44"/>
    </row>
    <row r="51" spans="2:15" outlineLevel="1">
      <c r="D51" s="1240" t="s">
        <v>234</v>
      </c>
      <c r="E51" s="1232" t="s">
        <v>285</v>
      </c>
      <c r="F51" s="1214"/>
      <c r="G51" s="44"/>
      <c r="H51" s="1964"/>
      <c r="I51" s="1988"/>
      <c r="J51" s="1965"/>
      <c r="K51" s="1966"/>
      <c r="L51" s="1967" t="str">
        <f>IF(ISNONTEXT(F51)=TRUE,"","X")</f>
        <v/>
      </c>
      <c r="M51" s="1968" t="str">
        <f>IF(AND(F51&gt;=0)=TRUE,"","X")</f>
        <v/>
      </c>
      <c r="N51" s="1930" t="str">
        <f>IF(F51&lt;&gt;""=TRUE,"","X")</f>
        <v>X</v>
      </c>
      <c r="O51" s="1991"/>
    </row>
    <row r="52" spans="2:15" outlineLevel="1">
      <c r="D52" s="1241" t="s">
        <v>235</v>
      </c>
      <c r="E52" s="1235" t="s">
        <v>285</v>
      </c>
      <c r="F52" s="1215"/>
      <c r="G52" s="44"/>
      <c r="H52" s="1927"/>
      <c r="I52" s="983"/>
      <c r="J52" s="1076"/>
      <c r="K52" s="1947"/>
      <c r="L52" s="1922" t="str">
        <f>IF(ISNONTEXT(F52)=TRUE,"","X")</f>
        <v/>
      </c>
      <c r="M52" s="1919" t="str">
        <f>IF(AND(F52&gt;=0)=TRUE,"","X")</f>
        <v/>
      </c>
      <c r="N52" s="1930" t="str">
        <f t="shared" ref="N52:N55" si="15">IF(F52&lt;&gt;""=TRUE,"","X")</f>
        <v>X</v>
      </c>
      <c r="O52" s="2002"/>
    </row>
    <row r="53" spans="2:15" outlineLevel="1">
      <c r="D53" s="1241" t="s">
        <v>236</v>
      </c>
      <c r="E53" s="1235" t="s">
        <v>285</v>
      </c>
      <c r="F53" s="1215"/>
      <c r="G53" s="44"/>
      <c r="H53" s="1927"/>
      <c r="I53" s="983"/>
      <c r="J53" s="1076"/>
      <c r="K53" s="1947"/>
      <c r="L53" s="1922" t="str">
        <f>IF(ISNONTEXT(F53)=TRUE,"","X")</f>
        <v/>
      </c>
      <c r="M53" s="1919" t="str">
        <f>IF(AND(F53&gt;=0)=TRUE,"","X")</f>
        <v/>
      </c>
      <c r="N53" s="1930" t="str">
        <f t="shared" si="15"/>
        <v>X</v>
      </c>
      <c r="O53" s="2002"/>
    </row>
    <row r="54" spans="2:15" outlineLevel="1">
      <c r="D54" s="1241" t="s">
        <v>237</v>
      </c>
      <c r="E54" s="1235" t="s">
        <v>285</v>
      </c>
      <c r="F54" s="1215"/>
      <c r="G54" s="44"/>
      <c r="H54" s="1927"/>
      <c r="I54" s="983"/>
      <c r="J54" s="1076"/>
      <c r="K54" s="1947"/>
      <c r="L54" s="1922" t="str">
        <f>IF(ISNONTEXT(F54)=TRUE,"","X")</f>
        <v/>
      </c>
      <c r="M54" s="1919" t="str">
        <f>IF(AND(F54&gt;=0)=TRUE,"","X")</f>
        <v/>
      </c>
      <c r="N54" s="1930" t="str">
        <f t="shared" si="15"/>
        <v>X</v>
      </c>
      <c r="O54" s="2002"/>
    </row>
    <row r="55" spans="2:15" outlineLevel="1">
      <c r="D55" s="1242" t="s">
        <v>238</v>
      </c>
      <c r="E55" s="1238" t="s">
        <v>285</v>
      </c>
      <c r="F55" s="1216"/>
      <c r="G55" s="44"/>
      <c r="H55" s="1927"/>
      <c r="I55" s="983"/>
      <c r="J55" s="1076"/>
      <c r="K55" s="1947"/>
      <c r="L55" s="1922" t="str">
        <f>IF(ISNONTEXT(F55)=TRUE,"","X")</f>
        <v/>
      </c>
      <c r="M55" s="1919" t="str">
        <f>IF(AND(F55&gt;=0)=TRUE,"","X")</f>
        <v/>
      </c>
      <c r="N55" s="1930" t="str">
        <f t="shared" si="15"/>
        <v>X</v>
      </c>
      <c r="O55" s="2002"/>
    </row>
    <row r="56" spans="2:15">
      <c r="D56" s="1273" t="s">
        <v>2265</v>
      </c>
      <c r="E56" s="1275" t="s">
        <v>285</v>
      </c>
      <c r="F56" s="1236">
        <f>SUM(dms_020601_02_opex_Values)</f>
        <v>0</v>
      </c>
      <c r="G56" s="44"/>
      <c r="H56" s="1928"/>
      <c r="I56" s="1963"/>
      <c r="J56" s="1948"/>
      <c r="K56" s="1949"/>
      <c r="L56" s="1969"/>
      <c r="M56" s="1970"/>
      <c r="N56" s="1970"/>
      <c r="O56" s="1971"/>
    </row>
    <row r="57" spans="2:15" s="1208" customFormat="1" ht="18.75">
      <c r="B57" s="1229"/>
      <c r="C57" s="46"/>
      <c r="D57" s="985" t="s">
        <v>239</v>
      </c>
      <c r="E57" s="985"/>
      <c r="F57" s="985"/>
      <c r="G57" s="44"/>
      <c r="H57" s="44"/>
      <c r="I57" s="44"/>
    </row>
    <row r="58" spans="2:15">
      <c r="D58" s="1243" t="s">
        <v>2529</v>
      </c>
      <c r="E58" s="1244" t="s">
        <v>285</v>
      </c>
      <c r="F58" s="1257"/>
      <c r="G58" s="44"/>
      <c r="H58" s="1964"/>
      <c r="I58" s="1988"/>
      <c r="J58" s="1965"/>
      <c r="K58" s="1966"/>
      <c r="L58" s="1967" t="str">
        <f>IF(ISNONTEXT(F58)=TRUE,"","X")</f>
        <v/>
      </c>
      <c r="M58" s="1968" t="str">
        <f>IF(AND(F58&gt;=0)=TRUE,"","X")</f>
        <v/>
      </c>
      <c r="N58" s="1930" t="str">
        <f t="shared" ref="N58" si="16">IF(F58&lt;&gt;""=TRUE,"","X")</f>
        <v>X</v>
      </c>
      <c r="O58" s="1991"/>
    </row>
    <row r="59" spans="2:15">
      <c r="D59" s="1273" t="s">
        <v>240</v>
      </c>
      <c r="E59" s="1275" t="s">
        <v>285</v>
      </c>
      <c r="F59" s="1236">
        <f>dms_020601_03_opex_Values</f>
        <v>0</v>
      </c>
      <c r="G59" s="44"/>
      <c r="H59" s="1928"/>
      <c r="I59" s="1963"/>
      <c r="J59" s="1948"/>
      <c r="K59" s="1949"/>
      <c r="L59" s="1969"/>
      <c r="M59" s="1970"/>
      <c r="N59" s="1970"/>
      <c r="O59" s="1971"/>
    </row>
    <row r="60" spans="2:15" s="1208" customFormat="1" ht="18.75">
      <c r="B60" s="1229"/>
      <c r="C60" s="46"/>
      <c r="D60" s="985" t="s">
        <v>241</v>
      </c>
      <c r="E60" s="985"/>
      <c r="F60" s="985"/>
      <c r="G60" s="44"/>
      <c r="H60" s="44"/>
      <c r="I60" s="44"/>
    </row>
    <row r="61" spans="2:15">
      <c r="D61" s="1243" t="s">
        <v>1776</v>
      </c>
      <c r="E61" s="1244" t="s">
        <v>285</v>
      </c>
      <c r="F61" s="1257"/>
      <c r="G61" s="44"/>
      <c r="H61" s="1964"/>
      <c r="I61" s="1988"/>
      <c r="J61" s="1965"/>
      <c r="K61" s="1966"/>
      <c r="L61" s="1967" t="str">
        <f>IF(ISNONTEXT(F61)=TRUE,"","X")</f>
        <v/>
      </c>
      <c r="M61" s="1968" t="str">
        <f>IF(AND(F61&gt;=0)=TRUE,"","X")</f>
        <v/>
      </c>
      <c r="N61" s="1930" t="str">
        <f t="shared" ref="N61" si="17">IF(F61&lt;&gt;""=TRUE,"","X")</f>
        <v>X</v>
      </c>
      <c r="O61" s="1991"/>
    </row>
    <row r="62" spans="2:15">
      <c r="D62" s="1273" t="s">
        <v>2267</v>
      </c>
      <c r="E62" s="1275" t="s">
        <v>285</v>
      </c>
      <c r="F62" s="1280">
        <f>dms_020601_04_opex_Values</f>
        <v>0</v>
      </c>
      <c r="G62" s="44"/>
      <c r="H62" s="1927"/>
      <c r="I62" s="983"/>
      <c r="J62" s="1076"/>
      <c r="K62" s="1947"/>
      <c r="L62" s="2001"/>
      <c r="M62" s="1961"/>
      <c r="N62" s="1961"/>
      <c r="O62" s="2002"/>
    </row>
    <row r="63" spans="2:15">
      <c r="D63" s="1273" t="s">
        <v>2268</v>
      </c>
      <c r="E63" s="1275" t="s">
        <v>285</v>
      </c>
      <c r="F63" s="1205">
        <f>F62+F59+F56+F49</f>
        <v>0</v>
      </c>
      <c r="G63" s="44"/>
      <c r="H63" s="1928"/>
      <c r="I63" s="1963"/>
      <c r="J63" s="1948"/>
      <c r="K63" s="1949"/>
      <c r="L63" s="1969"/>
      <c r="M63" s="1970"/>
      <c r="N63" s="1970"/>
      <c r="O63" s="1971"/>
    </row>
    <row r="64" spans="2:15">
      <c r="D64" s="1273"/>
      <c r="E64" s="1275"/>
      <c r="F64" s="1275"/>
      <c r="G64" s="1275"/>
      <c r="H64" s="44"/>
      <c r="I64" s="44"/>
    </row>
    <row r="65" spans="2:29">
      <c r="D65" s="1276" t="s">
        <v>1836</v>
      </c>
      <c r="E65" s="1277"/>
      <c r="F65" s="1278"/>
      <c r="G65" s="983"/>
      <c r="H65" s="2477"/>
      <c r="I65" s="2477"/>
      <c r="J65" s="2477"/>
      <c r="K65" s="1956"/>
      <c r="L65" s="1955"/>
      <c r="M65" s="1955"/>
      <c r="N65" s="1956"/>
      <c r="O65" s="1956"/>
    </row>
    <row r="66" spans="2:29" ht="24" customHeight="1">
      <c r="D66" s="985" t="s">
        <v>1884</v>
      </c>
      <c r="E66" s="636"/>
      <c r="F66" s="636"/>
      <c r="G66" s="983"/>
      <c r="H66" s="1959"/>
      <c r="I66" s="1959"/>
      <c r="J66" s="1959"/>
      <c r="K66" s="1959"/>
      <c r="L66" s="1959"/>
      <c r="M66" s="1959"/>
      <c r="N66" s="1959"/>
      <c r="O66" s="1959"/>
    </row>
    <row r="67" spans="2:29" s="1211" customFormat="1" outlineLevel="1">
      <c r="B67" s="970"/>
      <c r="D67" s="1283" t="s">
        <v>1774</v>
      </c>
      <c r="E67" s="1284" t="s">
        <v>285</v>
      </c>
      <c r="F67" s="1285">
        <f>SUM(F68:F82)</f>
        <v>0</v>
      </c>
      <c r="G67" s="44"/>
      <c r="H67" s="2482"/>
      <c r="I67" s="2483"/>
      <c r="J67" s="2483"/>
      <c r="K67" s="1998" t="str">
        <f>IF(D67&lt;&gt;""=TRUE,"","X")</f>
        <v/>
      </c>
      <c r="L67" s="1999" t="str">
        <f>IF(ISNONTEXT(F67)=TRUE,"","X")</f>
        <v/>
      </c>
      <c r="M67" s="2000" t="str">
        <f>IF(AND(F67&gt;=0)=TRUE,"","X")</f>
        <v/>
      </c>
      <c r="N67" s="2000" t="str">
        <f>IF(F67&lt;&gt;""=TRUE,"","X")</f>
        <v/>
      </c>
      <c r="O67" s="1998" t="str">
        <f t="shared" ref="O67" si="18">IF(AND(D67&lt;&gt;"",ISBLANK(F67))=TRUE,"X","")</f>
        <v/>
      </c>
      <c r="P67" s="1226"/>
      <c r="Q67" s="1226"/>
      <c r="R67" s="1226"/>
      <c r="S67" s="1226"/>
      <c r="T67" s="1226"/>
      <c r="U67" s="1226"/>
      <c r="V67" s="1226"/>
      <c r="W67" s="1226"/>
      <c r="X67" s="1226"/>
      <c r="Y67" s="1226"/>
      <c r="Z67" s="1226"/>
      <c r="AA67" s="1226"/>
      <c r="AB67" s="1226"/>
      <c r="AC67" s="1226"/>
    </row>
    <row r="68" spans="2:29" s="44" customFormat="1" outlineLevel="1">
      <c r="B68" s="1075"/>
      <c r="D68" s="1286" t="s">
        <v>1856</v>
      </c>
      <c r="E68" s="1080" t="s">
        <v>285</v>
      </c>
      <c r="F68" s="1287"/>
      <c r="H68" s="2478"/>
      <c r="I68" s="2479"/>
      <c r="J68" s="2479"/>
      <c r="K68" s="1913" t="str">
        <f>IF(D68&lt;&gt;""=TRUE,"","X")</f>
        <v/>
      </c>
      <c r="L68" s="1994" t="str">
        <f t="shared" ref="L68:L82" si="19">IF(ISNONTEXT(F68)=TRUE,"","X")</f>
        <v/>
      </c>
      <c r="M68" s="1907" t="str">
        <f t="shared" ref="M68:M82" si="20">IF(AND(F68&gt;=0)=TRUE,"","X")</f>
        <v/>
      </c>
      <c r="N68" s="1907" t="str">
        <f>IF(F68&lt;&gt;""=TRUE,"","X")</f>
        <v>X</v>
      </c>
      <c r="O68" s="1912"/>
    </row>
    <row r="69" spans="2:29" s="44" customFormat="1" outlineLevel="1">
      <c r="B69" s="1075"/>
      <c r="D69" s="1286" t="s">
        <v>1856</v>
      </c>
      <c r="E69" s="1080" t="s">
        <v>285</v>
      </c>
      <c r="F69" s="1287"/>
      <c r="H69" s="2478"/>
      <c r="I69" s="2479"/>
      <c r="J69" s="2479"/>
      <c r="K69" s="1912"/>
      <c r="L69" s="1994" t="str">
        <f t="shared" si="19"/>
        <v/>
      </c>
      <c r="M69" s="1907" t="str">
        <f t="shared" si="20"/>
        <v/>
      </c>
      <c r="N69" s="1906"/>
      <c r="O69" s="1913" t="str">
        <f t="shared" ref="O69:O83" si="21">IF(AND(D69&lt;&gt;"",ISBLANK(F69))=TRUE,"X","")</f>
        <v>X</v>
      </c>
    </row>
    <row r="70" spans="2:29" s="44" customFormat="1" outlineLevel="1">
      <c r="B70" s="1075"/>
      <c r="D70" s="1286" t="s">
        <v>1856</v>
      </c>
      <c r="E70" s="1080" t="s">
        <v>285</v>
      </c>
      <c r="F70" s="1287"/>
      <c r="H70" s="2478"/>
      <c r="I70" s="2479"/>
      <c r="J70" s="2479"/>
      <c r="K70" s="1912"/>
      <c r="L70" s="1994" t="str">
        <f t="shared" si="19"/>
        <v/>
      </c>
      <c r="M70" s="1907" t="str">
        <f t="shared" si="20"/>
        <v/>
      </c>
      <c r="N70" s="1906"/>
      <c r="O70" s="1913" t="str">
        <f t="shared" si="21"/>
        <v>X</v>
      </c>
    </row>
    <row r="71" spans="2:29" s="44" customFormat="1" outlineLevel="1">
      <c r="B71" s="1075"/>
      <c r="D71" s="1286" t="s">
        <v>1856</v>
      </c>
      <c r="E71" s="1080" t="s">
        <v>285</v>
      </c>
      <c r="F71" s="1287"/>
      <c r="H71" s="2478"/>
      <c r="I71" s="2479"/>
      <c r="J71" s="2479"/>
      <c r="K71" s="1912"/>
      <c r="L71" s="1994" t="str">
        <f t="shared" si="19"/>
        <v/>
      </c>
      <c r="M71" s="1907" t="str">
        <f t="shared" si="20"/>
        <v/>
      </c>
      <c r="N71" s="1906"/>
      <c r="O71" s="1913" t="str">
        <f t="shared" si="21"/>
        <v>X</v>
      </c>
    </row>
    <row r="72" spans="2:29" s="44" customFormat="1" outlineLevel="1">
      <c r="B72" s="1075"/>
      <c r="D72" s="1286" t="s">
        <v>1856</v>
      </c>
      <c r="E72" s="1080" t="s">
        <v>285</v>
      </c>
      <c r="F72" s="1287"/>
      <c r="H72" s="2478"/>
      <c r="I72" s="2479"/>
      <c r="J72" s="2479"/>
      <c r="K72" s="1912"/>
      <c r="L72" s="1994" t="str">
        <f t="shared" si="19"/>
        <v/>
      </c>
      <c r="M72" s="1907" t="str">
        <f t="shared" si="20"/>
        <v/>
      </c>
      <c r="N72" s="1906"/>
      <c r="O72" s="1913" t="str">
        <f t="shared" si="21"/>
        <v>X</v>
      </c>
    </row>
    <row r="73" spans="2:29" s="44" customFormat="1" outlineLevel="1">
      <c r="B73" s="1075"/>
      <c r="D73" s="1286" t="s">
        <v>1856</v>
      </c>
      <c r="E73" s="1080" t="s">
        <v>285</v>
      </c>
      <c r="F73" s="1287"/>
      <c r="H73" s="2478"/>
      <c r="I73" s="2479"/>
      <c r="J73" s="2479"/>
      <c r="K73" s="1912"/>
      <c r="L73" s="1994" t="str">
        <f t="shared" si="19"/>
        <v/>
      </c>
      <c r="M73" s="1907" t="str">
        <f t="shared" si="20"/>
        <v/>
      </c>
      <c r="N73" s="1906"/>
      <c r="O73" s="1913" t="str">
        <f t="shared" si="21"/>
        <v>X</v>
      </c>
    </row>
    <row r="74" spans="2:29" s="44" customFormat="1" outlineLevel="1">
      <c r="B74" s="1075"/>
      <c r="D74" s="1286" t="s">
        <v>1856</v>
      </c>
      <c r="E74" s="1080" t="s">
        <v>285</v>
      </c>
      <c r="F74" s="1287"/>
      <c r="H74" s="2478"/>
      <c r="I74" s="2479"/>
      <c r="J74" s="2479"/>
      <c r="K74" s="1912"/>
      <c r="L74" s="1994" t="str">
        <f t="shared" ref="L74:L78" si="22">IF(ISNONTEXT(F74)=TRUE,"","X")</f>
        <v/>
      </c>
      <c r="M74" s="1907" t="str">
        <f t="shared" ref="M74:M78" si="23">IF(AND(F74&gt;=0)=TRUE,"","X")</f>
        <v/>
      </c>
      <c r="N74" s="1906"/>
      <c r="O74" s="1913" t="str">
        <f t="shared" ref="O74:O78" si="24">IF(AND(D74&lt;&gt;"",ISBLANK(F74))=TRUE,"X","")</f>
        <v>X</v>
      </c>
    </row>
    <row r="75" spans="2:29" s="44" customFormat="1" outlineLevel="1">
      <c r="B75" s="1075"/>
      <c r="D75" s="1286" t="s">
        <v>1856</v>
      </c>
      <c r="E75" s="1080" t="s">
        <v>285</v>
      </c>
      <c r="F75" s="1287"/>
      <c r="H75" s="2478"/>
      <c r="I75" s="2479"/>
      <c r="J75" s="2479"/>
      <c r="K75" s="1912"/>
      <c r="L75" s="1994" t="str">
        <f t="shared" si="22"/>
        <v/>
      </c>
      <c r="M75" s="1907" t="str">
        <f t="shared" si="23"/>
        <v/>
      </c>
      <c r="N75" s="1906"/>
      <c r="O75" s="1913" t="str">
        <f t="shared" si="24"/>
        <v>X</v>
      </c>
    </row>
    <row r="76" spans="2:29" s="44" customFormat="1" outlineLevel="1">
      <c r="B76" s="1075"/>
      <c r="D76" s="1286" t="s">
        <v>1856</v>
      </c>
      <c r="E76" s="1080" t="s">
        <v>285</v>
      </c>
      <c r="F76" s="1287"/>
      <c r="H76" s="2478"/>
      <c r="I76" s="2479"/>
      <c r="J76" s="2479"/>
      <c r="K76" s="1912"/>
      <c r="L76" s="1994" t="str">
        <f t="shared" si="22"/>
        <v/>
      </c>
      <c r="M76" s="1907" t="str">
        <f t="shared" si="23"/>
        <v/>
      </c>
      <c r="N76" s="1906"/>
      <c r="O76" s="1913" t="str">
        <f t="shared" si="24"/>
        <v>X</v>
      </c>
    </row>
    <row r="77" spans="2:29" s="44" customFormat="1" outlineLevel="1">
      <c r="B77" s="1075"/>
      <c r="D77" s="1286" t="s">
        <v>1856</v>
      </c>
      <c r="E77" s="1080" t="s">
        <v>285</v>
      </c>
      <c r="F77" s="1287"/>
      <c r="H77" s="2478"/>
      <c r="I77" s="2479"/>
      <c r="J77" s="2479"/>
      <c r="K77" s="1912"/>
      <c r="L77" s="1994" t="str">
        <f t="shared" si="22"/>
        <v/>
      </c>
      <c r="M77" s="1907" t="str">
        <f t="shared" si="23"/>
        <v/>
      </c>
      <c r="N77" s="1906"/>
      <c r="O77" s="1913" t="str">
        <f t="shared" si="24"/>
        <v>X</v>
      </c>
    </row>
    <row r="78" spans="2:29" s="44" customFormat="1" outlineLevel="1">
      <c r="B78" s="1075"/>
      <c r="D78" s="1286" t="s">
        <v>1856</v>
      </c>
      <c r="E78" s="1080" t="s">
        <v>285</v>
      </c>
      <c r="F78" s="1287"/>
      <c r="H78" s="2478"/>
      <c r="I78" s="2479"/>
      <c r="J78" s="2479"/>
      <c r="K78" s="1912"/>
      <c r="L78" s="1994" t="str">
        <f t="shared" si="22"/>
        <v/>
      </c>
      <c r="M78" s="1907" t="str">
        <f t="shared" si="23"/>
        <v/>
      </c>
      <c r="N78" s="1906"/>
      <c r="O78" s="1913" t="str">
        <f t="shared" si="24"/>
        <v>X</v>
      </c>
    </row>
    <row r="79" spans="2:29" s="44" customFormat="1" outlineLevel="1">
      <c r="B79" s="1075"/>
      <c r="D79" s="1286" t="s">
        <v>1856</v>
      </c>
      <c r="E79" s="1080" t="s">
        <v>285</v>
      </c>
      <c r="F79" s="1287"/>
      <c r="H79" s="2478"/>
      <c r="I79" s="2479"/>
      <c r="J79" s="2479"/>
      <c r="K79" s="1912"/>
      <c r="L79" s="1994" t="str">
        <f t="shared" si="19"/>
        <v/>
      </c>
      <c r="M79" s="1907" t="str">
        <f t="shared" si="20"/>
        <v/>
      </c>
      <c r="N79" s="1906"/>
      <c r="O79" s="1913" t="str">
        <f t="shared" si="21"/>
        <v>X</v>
      </c>
    </row>
    <row r="80" spans="2:29" s="44" customFormat="1" outlineLevel="1">
      <c r="B80" s="1075"/>
      <c r="D80" s="1286" t="s">
        <v>1856</v>
      </c>
      <c r="E80" s="1080" t="s">
        <v>285</v>
      </c>
      <c r="F80" s="1287"/>
      <c r="H80" s="2478"/>
      <c r="I80" s="2479"/>
      <c r="J80" s="2479"/>
      <c r="K80" s="1912"/>
      <c r="L80" s="1994" t="str">
        <f t="shared" si="19"/>
        <v/>
      </c>
      <c r="M80" s="1907" t="str">
        <f t="shared" si="20"/>
        <v/>
      </c>
      <c r="N80" s="1906"/>
      <c r="O80" s="1913" t="str">
        <f t="shared" si="21"/>
        <v>X</v>
      </c>
    </row>
    <row r="81" spans="1:15" s="44" customFormat="1" outlineLevel="1">
      <c r="A81" s="2130" t="s">
        <v>2670</v>
      </c>
      <c r="B81" s="1075"/>
      <c r="D81" s="1286" t="s">
        <v>1856</v>
      </c>
      <c r="E81" s="1080" t="s">
        <v>285</v>
      </c>
      <c r="F81" s="1287"/>
      <c r="H81" s="2478"/>
      <c r="I81" s="2479"/>
      <c r="J81" s="2479"/>
      <c r="K81" s="1912"/>
      <c r="L81" s="1994" t="str">
        <f t="shared" si="19"/>
        <v/>
      </c>
      <c r="M81" s="1907" t="str">
        <f t="shared" si="20"/>
        <v/>
      </c>
      <c r="N81" s="1906"/>
      <c r="O81" s="1913" t="str">
        <f t="shared" si="21"/>
        <v>X</v>
      </c>
    </row>
    <row r="82" spans="1:15" s="44" customFormat="1" outlineLevel="1">
      <c r="B82" s="1075"/>
      <c r="D82" s="1286" t="s">
        <v>1856</v>
      </c>
      <c r="E82" s="1080" t="s">
        <v>285</v>
      </c>
      <c r="F82" s="1287"/>
      <c r="G82" s="1958"/>
      <c r="H82" s="2478"/>
      <c r="I82" s="2479"/>
      <c r="J82" s="2479"/>
      <c r="K82" s="1912"/>
      <c r="L82" s="1994" t="str">
        <f t="shared" si="19"/>
        <v/>
      </c>
      <c r="M82" s="1907" t="str">
        <f t="shared" si="20"/>
        <v/>
      </c>
      <c r="N82" s="1906"/>
      <c r="O82" s="1913" t="str">
        <f t="shared" si="21"/>
        <v>X</v>
      </c>
    </row>
    <row r="83" spans="1:15" s="44" customFormat="1" outlineLevel="1">
      <c r="B83" s="632"/>
      <c r="D83" s="1288" t="s">
        <v>1775</v>
      </c>
      <c r="E83" s="1281" t="s">
        <v>285</v>
      </c>
      <c r="F83" s="1289">
        <f>SUM(F84:F98)</f>
        <v>0</v>
      </c>
      <c r="G83" s="1958"/>
      <c r="H83" s="2480"/>
      <c r="I83" s="2481"/>
      <c r="J83" s="2481"/>
      <c r="K83" s="1912" t="str">
        <f>IF(D83&lt;&gt;""=TRUE,"","X")</f>
        <v/>
      </c>
      <c r="L83" s="1993" t="str">
        <f>IF(ISNONTEXT(F83)=TRUE,"","X")</f>
        <v/>
      </c>
      <c r="M83" s="1906" t="str">
        <f>IF(AND(F83&gt;=0)=TRUE,"","X")</f>
        <v/>
      </c>
      <c r="N83" s="1906" t="str">
        <f>IF(F83&lt;&gt;""=TRUE,"","X")</f>
        <v/>
      </c>
      <c r="O83" s="1912" t="str">
        <f t="shared" si="21"/>
        <v/>
      </c>
    </row>
    <row r="84" spans="1:15" s="44" customFormat="1" outlineLevel="1">
      <c r="B84" s="1075"/>
      <c r="D84" s="1286" t="s">
        <v>1856</v>
      </c>
      <c r="E84" s="1281" t="s">
        <v>285</v>
      </c>
      <c r="F84" s="1290"/>
      <c r="H84" s="2480"/>
      <c r="I84" s="2481"/>
      <c r="J84" s="2481"/>
      <c r="K84" s="1913" t="str">
        <f t="shared" ref="K84" si="25">IF(D84&lt;&gt;""=TRUE,"","X")</f>
        <v/>
      </c>
      <c r="L84" s="1994" t="str">
        <f t="shared" ref="L84:L90" si="26">IF(ISNONTEXT(F84)=TRUE,"","X")</f>
        <v/>
      </c>
      <c r="M84" s="1907" t="str">
        <f t="shared" ref="M84:M90" si="27">IF(AND(F84&gt;=0)=TRUE,"","X")</f>
        <v/>
      </c>
      <c r="N84" s="1907" t="str">
        <f t="shared" ref="N84" si="28">IF(F84&lt;&gt;""=TRUE,"","X")</f>
        <v>X</v>
      </c>
      <c r="O84" s="1912"/>
    </row>
    <row r="85" spans="1:15" s="44" customFormat="1" outlineLevel="1">
      <c r="B85" s="1075"/>
      <c r="D85" s="1286" t="s">
        <v>1856</v>
      </c>
      <c r="E85" s="1281" t="s">
        <v>285</v>
      </c>
      <c r="F85" s="1290"/>
      <c r="H85" s="2480"/>
      <c r="I85" s="2481"/>
      <c r="J85" s="2481"/>
      <c r="K85" s="1912"/>
      <c r="L85" s="1994" t="str">
        <f t="shared" ref="L85:L89" si="29">IF(ISNONTEXT(F85)=TRUE,"","X")</f>
        <v/>
      </c>
      <c r="M85" s="1907" t="str">
        <f t="shared" ref="M85:M89" si="30">IF(AND(F85&gt;=0)=TRUE,"","X")</f>
        <v/>
      </c>
      <c r="N85" s="1906"/>
      <c r="O85" s="1913" t="str">
        <f t="shared" ref="O85:O89" si="31">IF(AND(D85&lt;&gt;"",ISBLANK(F85))=TRUE,"X","")</f>
        <v>X</v>
      </c>
    </row>
    <row r="86" spans="1:15" s="44" customFormat="1" outlineLevel="1">
      <c r="B86" s="1075"/>
      <c r="D86" s="1286" t="s">
        <v>1856</v>
      </c>
      <c r="E86" s="1281" t="s">
        <v>285</v>
      </c>
      <c r="F86" s="1290"/>
      <c r="H86" s="2480"/>
      <c r="I86" s="2481"/>
      <c r="J86" s="2481"/>
      <c r="K86" s="1912"/>
      <c r="L86" s="1994" t="str">
        <f t="shared" si="29"/>
        <v/>
      </c>
      <c r="M86" s="1907" t="str">
        <f t="shared" si="30"/>
        <v/>
      </c>
      <c r="N86" s="1906"/>
      <c r="O86" s="1913" t="str">
        <f t="shared" si="31"/>
        <v>X</v>
      </c>
    </row>
    <row r="87" spans="1:15" s="44" customFormat="1" outlineLevel="1">
      <c r="B87" s="1075"/>
      <c r="D87" s="1286" t="s">
        <v>1856</v>
      </c>
      <c r="E87" s="1281" t="s">
        <v>285</v>
      </c>
      <c r="F87" s="1290"/>
      <c r="H87" s="2480"/>
      <c r="I87" s="2481"/>
      <c r="J87" s="2481"/>
      <c r="K87" s="1912"/>
      <c r="L87" s="1994" t="str">
        <f t="shared" si="29"/>
        <v/>
      </c>
      <c r="M87" s="1907" t="str">
        <f t="shared" si="30"/>
        <v/>
      </c>
      <c r="N87" s="1906"/>
      <c r="O87" s="1913" t="str">
        <f t="shared" si="31"/>
        <v>X</v>
      </c>
    </row>
    <row r="88" spans="1:15" s="44" customFormat="1" outlineLevel="1">
      <c r="B88" s="1075"/>
      <c r="D88" s="1286" t="s">
        <v>1856</v>
      </c>
      <c r="E88" s="1281" t="s">
        <v>285</v>
      </c>
      <c r="F88" s="1290"/>
      <c r="H88" s="2480"/>
      <c r="I88" s="2481"/>
      <c r="J88" s="2481"/>
      <c r="K88" s="1912"/>
      <c r="L88" s="1994" t="str">
        <f t="shared" si="29"/>
        <v/>
      </c>
      <c r="M88" s="1907" t="str">
        <f t="shared" si="30"/>
        <v/>
      </c>
      <c r="N88" s="1906"/>
      <c r="O88" s="1913" t="str">
        <f t="shared" si="31"/>
        <v>X</v>
      </c>
    </row>
    <row r="89" spans="1:15" s="44" customFormat="1" outlineLevel="1">
      <c r="B89" s="1075"/>
      <c r="D89" s="1286" t="s">
        <v>1856</v>
      </c>
      <c r="E89" s="1281" t="s">
        <v>285</v>
      </c>
      <c r="F89" s="1290"/>
      <c r="H89" s="2480"/>
      <c r="I89" s="2481"/>
      <c r="J89" s="2481"/>
      <c r="K89" s="1912"/>
      <c r="L89" s="1994" t="str">
        <f t="shared" si="29"/>
        <v/>
      </c>
      <c r="M89" s="1907" t="str">
        <f t="shared" si="30"/>
        <v/>
      </c>
      <c r="N89" s="1906"/>
      <c r="O89" s="1913" t="str">
        <f t="shared" si="31"/>
        <v>X</v>
      </c>
    </row>
    <row r="90" spans="1:15" s="44" customFormat="1" outlineLevel="1">
      <c r="B90" s="1075"/>
      <c r="D90" s="1286" t="s">
        <v>1856</v>
      </c>
      <c r="E90" s="1281" t="s">
        <v>285</v>
      </c>
      <c r="F90" s="1290"/>
      <c r="H90" s="2480"/>
      <c r="I90" s="2481"/>
      <c r="J90" s="2481"/>
      <c r="K90" s="1912"/>
      <c r="L90" s="1994" t="str">
        <f t="shared" si="26"/>
        <v/>
      </c>
      <c r="M90" s="1907" t="str">
        <f t="shared" si="27"/>
        <v/>
      </c>
      <c r="N90" s="1906"/>
      <c r="O90" s="1913" t="str">
        <f t="shared" ref="O90" si="32">IF(AND(D90&lt;&gt;"",ISBLANK(F90))=TRUE,"X","")</f>
        <v>X</v>
      </c>
    </row>
    <row r="91" spans="1:15" s="44" customFormat="1" outlineLevel="1">
      <c r="B91" s="1075"/>
      <c r="D91" s="1286" t="s">
        <v>1856</v>
      </c>
      <c r="E91" s="1281" t="s">
        <v>285</v>
      </c>
      <c r="F91" s="1290"/>
      <c r="H91" s="2480"/>
      <c r="I91" s="2481"/>
      <c r="J91" s="2481"/>
      <c r="K91" s="1912"/>
      <c r="L91" s="1994" t="str">
        <f t="shared" ref="L91:L98" si="33">IF(ISNONTEXT(F91)=TRUE,"","X")</f>
        <v/>
      </c>
      <c r="M91" s="1907" t="str">
        <f t="shared" ref="M91:M98" si="34">IF(AND(F91&gt;=0)=TRUE,"","X")</f>
        <v/>
      </c>
      <c r="N91" s="1906"/>
      <c r="O91" s="1913" t="str">
        <f t="shared" ref="O91:O99" si="35">IF(AND(D91&lt;&gt;"",ISBLANK(F91))=TRUE,"X","")</f>
        <v>X</v>
      </c>
    </row>
    <row r="92" spans="1:15" s="44" customFormat="1" outlineLevel="1">
      <c r="B92" s="1075"/>
      <c r="D92" s="1286" t="s">
        <v>1856</v>
      </c>
      <c r="E92" s="1281" t="s">
        <v>285</v>
      </c>
      <c r="F92" s="1290"/>
      <c r="H92" s="2480"/>
      <c r="I92" s="2481"/>
      <c r="J92" s="2481"/>
      <c r="K92" s="1912"/>
      <c r="L92" s="1994" t="str">
        <f t="shared" si="33"/>
        <v/>
      </c>
      <c r="M92" s="1907" t="str">
        <f t="shared" si="34"/>
        <v/>
      </c>
      <c r="N92" s="1906"/>
      <c r="O92" s="1913" t="str">
        <f t="shared" si="35"/>
        <v>X</v>
      </c>
    </row>
    <row r="93" spans="1:15" s="44" customFormat="1" outlineLevel="1">
      <c r="B93" s="1075"/>
      <c r="D93" s="1286" t="s">
        <v>1856</v>
      </c>
      <c r="E93" s="1281" t="s">
        <v>285</v>
      </c>
      <c r="F93" s="1290"/>
      <c r="H93" s="2480"/>
      <c r="I93" s="2481"/>
      <c r="J93" s="2481"/>
      <c r="K93" s="1912"/>
      <c r="L93" s="1994" t="str">
        <f t="shared" si="33"/>
        <v/>
      </c>
      <c r="M93" s="1907" t="str">
        <f t="shared" si="34"/>
        <v/>
      </c>
      <c r="N93" s="1906"/>
      <c r="O93" s="1913" t="str">
        <f t="shared" si="35"/>
        <v>X</v>
      </c>
    </row>
    <row r="94" spans="1:15" s="44" customFormat="1" outlineLevel="1">
      <c r="B94" s="1075"/>
      <c r="D94" s="1286" t="s">
        <v>1856</v>
      </c>
      <c r="E94" s="1281" t="s">
        <v>285</v>
      </c>
      <c r="F94" s="1290"/>
      <c r="H94" s="2480"/>
      <c r="I94" s="2481"/>
      <c r="J94" s="2481"/>
      <c r="K94" s="1912"/>
      <c r="L94" s="1994" t="str">
        <f t="shared" si="33"/>
        <v/>
      </c>
      <c r="M94" s="1907" t="str">
        <f t="shared" si="34"/>
        <v/>
      </c>
      <c r="N94" s="1906"/>
      <c r="O94" s="1913" t="str">
        <f t="shared" si="35"/>
        <v>X</v>
      </c>
    </row>
    <row r="95" spans="1:15" s="44" customFormat="1" outlineLevel="1">
      <c r="B95" s="1075"/>
      <c r="D95" s="1286" t="s">
        <v>1856</v>
      </c>
      <c r="E95" s="1281" t="s">
        <v>285</v>
      </c>
      <c r="F95" s="1290"/>
      <c r="H95" s="2480"/>
      <c r="I95" s="2481"/>
      <c r="J95" s="2481"/>
      <c r="K95" s="1912"/>
      <c r="L95" s="1994" t="str">
        <f t="shared" si="33"/>
        <v/>
      </c>
      <c r="M95" s="1907" t="str">
        <f t="shared" si="34"/>
        <v/>
      </c>
      <c r="N95" s="1906"/>
      <c r="O95" s="1913" t="str">
        <f t="shared" si="35"/>
        <v>X</v>
      </c>
    </row>
    <row r="96" spans="1:15" s="44" customFormat="1" outlineLevel="1">
      <c r="B96" s="1075"/>
      <c r="D96" s="1286" t="s">
        <v>1856</v>
      </c>
      <c r="E96" s="1281" t="s">
        <v>285</v>
      </c>
      <c r="F96" s="1290"/>
      <c r="H96" s="2480"/>
      <c r="I96" s="2481"/>
      <c r="J96" s="2481"/>
      <c r="K96" s="1912"/>
      <c r="L96" s="1994" t="str">
        <f t="shared" si="33"/>
        <v/>
      </c>
      <c r="M96" s="1907" t="str">
        <f t="shared" si="34"/>
        <v/>
      </c>
      <c r="N96" s="1906"/>
      <c r="O96" s="1913" t="str">
        <f t="shared" si="35"/>
        <v>X</v>
      </c>
    </row>
    <row r="97" spans="1:18" s="44" customFormat="1" outlineLevel="1">
      <c r="A97" s="2130" t="s">
        <v>2670</v>
      </c>
      <c r="B97" s="1075"/>
      <c r="D97" s="1286" t="s">
        <v>1856</v>
      </c>
      <c r="E97" s="1281" t="s">
        <v>285</v>
      </c>
      <c r="F97" s="1290"/>
      <c r="H97" s="2480"/>
      <c r="I97" s="2481"/>
      <c r="J97" s="2481"/>
      <c r="K97" s="1912"/>
      <c r="L97" s="1994" t="str">
        <f t="shared" si="33"/>
        <v/>
      </c>
      <c r="M97" s="1907" t="str">
        <f t="shared" si="34"/>
        <v/>
      </c>
      <c r="N97" s="1906"/>
      <c r="O97" s="1913" t="str">
        <f t="shared" si="35"/>
        <v>X</v>
      </c>
    </row>
    <row r="98" spans="1:18" s="44" customFormat="1" outlineLevel="1">
      <c r="B98" s="1075"/>
      <c r="D98" s="1291" t="s">
        <v>1856</v>
      </c>
      <c r="E98" s="1292" t="s">
        <v>285</v>
      </c>
      <c r="F98" s="1293"/>
      <c r="H98" s="2480"/>
      <c r="I98" s="2481"/>
      <c r="J98" s="2481"/>
      <c r="K98" s="1912"/>
      <c r="L98" s="1994" t="str">
        <f t="shared" si="33"/>
        <v/>
      </c>
      <c r="M98" s="1907" t="str">
        <f t="shared" si="34"/>
        <v/>
      </c>
      <c r="N98" s="1906"/>
      <c r="O98" s="1913" t="str">
        <f t="shared" si="35"/>
        <v>X</v>
      </c>
    </row>
    <row r="99" spans="1:18" s="44" customFormat="1">
      <c r="B99" s="1075"/>
      <c r="D99" s="1273" t="s">
        <v>2264</v>
      </c>
      <c r="E99" s="1275" t="s">
        <v>285</v>
      </c>
      <c r="F99" s="1282">
        <f>F67+F83</f>
        <v>0</v>
      </c>
      <c r="H99" s="2493"/>
      <c r="I99" s="2494"/>
      <c r="J99" s="2494"/>
      <c r="K99" s="1992" t="str">
        <f>IF(D99&lt;&gt;""=TRUE,"","X")</f>
        <v/>
      </c>
      <c r="L99" s="1995" t="str">
        <f>IF(ISNONTEXT(F99)=TRUE,"","X")</f>
        <v/>
      </c>
      <c r="M99" s="1996" t="str">
        <f>IF(AND(F99&gt;=0)=TRUE,"","X")</f>
        <v/>
      </c>
      <c r="N99" s="1996" t="str">
        <f>IF(F99&lt;&gt;""=TRUE,"","X")</f>
        <v/>
      </c>
      <c r="O99" s="1992" t="str">
        <f t="shared" si="35"/>
        <v/>
      </c>
    </row>
    <row r="100" spans="1:18" s="1208" customFormat="1" ht="18.75">
      <c r="B100" s="1074"/>
      <c r="C100" s="46"/>
      <c r="D100" s="1294" t="s">
        <v>233</v>
      </c>
      <c r="E100" s="1129"/>
      <c r="F100" s="1129"/>
      <c r="G100" s="44"/>
      <c r="H100" s="44"/>
      <c r="I100" s="44"/>
    </row>
    <row r="101" spans="1:18" s="42" customFormat="1" outlineLevel="1">
      <c r="B101" s="971"/>
      <c r="D101" s="1250" t="s">
        <v>234</v>
      </c>
      <c r="E101" s="1077" t="s">
        <v>285</v>
      </c>
      <c r="F101" s="1251"/>
      <c r="G101" s="44"/>
      <c r="H101" s="1964"/>
      <c r="I101" s="1988"/>
      <c r="J101" s="1965"/>
      <c r="K101" s="1966"/>
      <c r="L101" s="1967" t="str">
        <f>IF(ISNONTEXT(F101)=TRUE,"","X")</f>
        <v/>
      </c>
      <c r="M101" s="1968" t="str">
        <f>IF(AND(F101&gt;=0)=TRUE,"","X")</f>
        <v/>
      </c>
      <c r="N101" s="1930" t="str">
        <f>IF(F101&lt;&gt;""=TRUE,"","X")</f>
        <v>X</v>
      </c>
      <c r="O101" s="1991"/>
      <c r="P101" s="1227"/>
      <c r="Q101" s="1227"/>
      <c r="R101" s="1227"/>
    </row>
    <row r="102" spans="1:18" s="42" customFormat="1" outlineLevel="1">
      <c r="B102" s="971"/>
      <c r="D102" s="1252" t="s">
        <v>235</v>
      </c>
      <c r="E102" s="1078" t="s">
        <v>285</v>
      </c>
      <c r="F102" s="1253"/>
      <c r="G102" s="44"/>
      <c r="H102" s="1927"/>
      <c r="I102" s="983"/>
      <c r="J102" s="1076"/>
      <c r="K102" s="1947"/>
      <c r="L102" s="1922" t="str">
        <f>IF(ISNONTEXT(F102)=TRUE,"","X")</f>
        <v/>
      </c>
      <c r="M102" s="1919" t="str">
        <f>IF(AND(F102&gt;=0)=TRUE,"","X")</f>
        <v/>
      </c>
      <c r="N102" s="1930" t="str">
        <f t="shared" ref="N102:N105" si="36">IF(F102&lt;&gt;""=TRUE,"","X")</f>
        <v>X</v>
      </c>
      <c r="O102" s="2002"/>
      <c r="P102" s="1227"/>
      <c r="Q102" s="1227"/>
      <c r="R102" s="1227"/>
    </row>
    <row r="103" spans="1:18" s="42" customFormat="1" outlineLevel="1">
      <c r="B103" s="971"/>
      <c r="D103" s="1252" t="s">
        <v>236</v>
      </c>
      <c r="E103" s="1078" t="s">
        <v>285</v>
      </c>
      <c r="F103" s="1253"/>
      <c r="G103" s="44"/>
      <c r="H103" s="1927"/>
      <c r="I103" s="983"/>
      <c r="J103" s="1076"/>
      <c r="K103" s="1947"/>
      <c r="L103" s="1922" t="str">
        <f>IF(ISNONTEXT(F103)=TRUE,"","X")</f>
        <v/>
      </c>
      <c r="M103" s="1919" t="str">
        <f>IF(AND(F103&gt;=0)=TRUE,"","X")</f>
        <v/>
      </c>
      <c r="N103" s="1930" t="str">
        <f t="shared" si="36"/>
        <v>X</v>
      </c>
      <c r="O103" s="2002"/>
      <c r="P103" s="1227"/>
      <c r="Q103" s="1227"/>
      <c r="R103" s="1227"/>
    </row>
    <row r="104" spans="1:18" s="42" customFormat="1" outlineLevel="1">
      <c r="B104" s="971"/>
      <c r="D104" s="1252" t="s">
        <v>237</v>
      </c>
      <c r="E104" s="1078" t="s">
        <v>285</v>
      </c>
      <c r="F104" s="1253"/>
      <c r="G104" s="1022"/>
      <c r="H104" s="1927"/>
      <c r="I104" s="983"/>
      <c r="J104" s="1076"/>
      <c r="K104" s="1947"/>
      <c r="L104" s="1922" t="str">
        <f>IF(ISNONTEXT(F104)=TRUE,"","X")</f>
        <v/>
      </c>
      <c r="M104" s="1919" t="str">
        <f>IF(AND(F104&gt;=0)=TRUE,"","X")</f>
        <v/>
      </c>
      <c r="N104" s="1930" t="str">
        <f t="shared" si="36"/>
        <v>X</v>
      </c>
      <c r="O104" s="2002"/>
      <c r="P104" s="1228"/>
      <c r="Q104" s="1228"/>
      <c r="R104" s="1228"/>
    </row>
    <row r="105" spans="1:18" s="42" customFormat="1" outlineLevel="1">
      <c r="B105" s="971"/>
      <c r="D105" s="1254" t="s">
        <v>238</v>
      </c>
      <c r="E105" s="1079" t="s">
        <v>285</v>
      </c>
      <c r="F105" s="1255"/>
      <c r="G105" s="1022"/>
      <c r="H105" s="1927"/>
      <c r="I105" s="983"/>
      <c r="J105" s="1076"/>
      <c r="K105" s="1947"/>
      <c r="L105" s="1922" t="str">
        <f>IF(ISNONTEXT(F105)=TRUE,"","X")</f>
        <v/>
      </c>
      <c r="M105" s="1919" t="str">
        <f>IF(AND(F105&gt;=0)=TRUE,"","X")</f>
        <v/>
      </c>
      <c r="N105" s="1930" t="str">
        <f t="shared" si="36"/>
        <v>X</v>
      </c>
      <c r="O105" s="2002"/>
      <c r="P105" s="1228"/>
      <c r="Q105" s="1228"/>
      <c r="R105" s="1228"/>
    </row>
    <row r="106" spans="1:18" s="42" customFormat="1">
      <c r="B106" s="971"/>
      <c r="D106" s="1273" t="s">
        <v>2265</v>
      </c>
      <c r="E106" s="1275" t="s">
        <v>285</v>
      </c>
      <c r="F106" s="1236">
        <f>SUM(dms_020601_02_capex_Values)</f>
        <v>0</v>
      </c>
      <c r="G106" s="1022"/>
      <c r="H106" s="1928"/>
      <c r="I106" s="1963"/>
      <c r="J106" s="1948"/>
      <c r="K106" s="1949"/>
      <c r="L106" s="1969"/>
      <c r="M106" s="1970"/>
      <c r="N106" s="1970"/>
      <c r="O106" s="1971"/>
      <c r="P106" s="1228"/>
      <c r="Q106" s="1228"/>
      <c r="R106" s="1228"/>
    </row>
    <row r="107" spans="1:18" s="1208" customFormat="1" ht="23.25" customHeight="1">
      <c r="B107" s="1074"/>
      <c r="C107" s="46"/>
      <c r="D107" s="1249" t="s">
        <v>239</v>
      </c>
      <c r="E107" s="1256"/>
      <c r="F107" s="1256"/>
      <c r="G107" s="1022"/>
      <c r="H107" s="44"/>
      <c r="I107" s="44"/>
    </row>
    <row r="108" spans="1:18">
      <c r="D108" s="1243" t="s">
        <v>240</v>
      </c>
      <c r="E108" s="1244" t="s">
        <v>285</v>
      </c>
      <c r="F108" s="1257"/>
      <c r="G108" s="1022"/>
      <c r="H108" s="1989"/>
      <c r="I108" s="1990"/>
      <c r="J108" s="2003"/>
      <c r="K108" s="2004"/>
      <c r="L108" s="1982" t="str">
        <f>IF(ISNONTEXT(F108)=TRUE,"","X")</f>
        <v/>
      </c>
      <c r="M108" s="2005" t="str">
        <f>IF(AND(F108&gt;=0)=TRUE,"","X")</f>
        <v/>
      </c>
      <c r="N108" s="1984" t="str">
        <f>IF(F108&lt;&gt;""=TRUE,"","X")</f>
        <v>X</v>
      </c>
      <c r="O108" s="2006"/>
      <c r="P108" s="1228"/>
      <c r="Q108" s="1228"/>
      <c r="R108" s="1228"/>
    </row>
    <row r="109" spans="1:18">
      <c r="D109" s="1273" t="s">
        <v>240</v>
      </c>
      <c r="E109" s="1275" t="s">
        <v>285</v>
      </c>
      <c r="F109" s="1236">
        <f>dms_020601_03_capex_Values</f>
        <v>0</v>
      </c>
      <c r="G109" s="1022"/>
      <c r="H109" s="1989"/>
      <c r="I109" s="1990"/>
      <c r="J109" s="2003"/>
      <c r="K109" s="2004"/>
      <c r="L109" s="2059"/>
      <c r="M109" s="2060"/>
      <c r="N109" s="1980"/>
      <c r="O109" s="2006"/>
    </row>
    <row r="110" spans="1:18" s="1208" customFormat="1" ht="18.75" customHeight="1">
      <c r="B110" s="1074"/>
      <c r="C110" s="46"/>
      <c r="D110" s="1295" t="s">
        <v>2266</v>
      </c>
      <c r="E110" s="1256"/>
      <c r="F110" s="1256"/>
      <c r="G110" s="1022"/>
      <c r="H110" s="44"/>
      <c r="I110" s="44"/>
    </row>
    <row r="111" spans="1:18" outlineLevel="1">
      <c r="D111" s="1296" t="s">
        <v>1856</v>
      </c>
      <c r="E111" s="1284" t="s">
        <v>285</v>
      </c>
      <c r="F111" s="1135"/>
      <c r="G111" s="44"/>
      <c r="H111" s="2007"/>
      <c r="I111" s="2008"/>
      <c r="J111" s="2009"/>
      <c r="K111" s="2009"/>
      <c r="L111" s="1932" t="str">
        <f>IF(ISNONTEXT(F111)=TRUE,"","X")</f>
        <v/>
      </c>
      <c r="M111" s="1930" t="str">
        <f>IF(AND(F111&gt;=0)=TRUE,"","X")</f>
        <v/>
      </c>
      <c r="N111" s="2016"/>
      <c r="O111" s="1931" t="str">
        <f t="shared" ref="O111:O116" si="37">IF(AND(D111&lt;&gt;"",ISBLANK(F111))=TRUE,"X","")</f>
        <v>X</v>
      </c>
      <c r="P111" s="1211"/>
      <c r="Q111" s="1211"/>
      <c r="R111" s="1211"/>
    </row>
    <row r="112" spans="1:18" outlineLevel="1">
      <c r="D112" s="1297" t="s">
        <v>1856</v>
      </c>
      <c r="E112" s="1281" t="s">
        <v>285</v>
      </c>
      <c r="F112" s="1007"/>
      <c r="G112" s="44"/>
      <c r="H112" s="2010"/>
      <c r="I112" s="2011"/>
      <c r="J112" s="2012"/>
      <c r="K112" s="2012"/>
      <c r="L112" s="1902" t="str">
        <f t="shared" ref="L112:L116" si="38">IF(ISNONTEXT(F112)=TRUE,"","X")</f>
        <v/>
      </c>
      <c r="M112" s="1895" t="str">
        <f t="shared" ref="M112:M116" si="39">IF(AND(F112&gt;=0)=TRUE,"","X")</f>
        <v/>
      </c>
      <c r="N112" s="1896"/>
      <c r="O112" s="1900" t="str">
        <f t="shared" si="37"/>
        <v>X</v>
      </c>
      <c r="P112" s="1211"/>
      <c r="Q112" s="1211"/>
      <c r="R112" s="1211"/>
    </row>
    <row r="113" spans="1:18" outlineLevel="1">
      <c r="D113" s="1297" t="s">
        <v>1856</v>
      </c>
      <c r="E113" s="1281" t="s">
        <v>285</v>
      </c>
      <c r="F113" s="1007"/>
      <c r="G113" s="44"/>
      <c r="H113" s="2010"/>
      <c r="I113" s="2011"/>
      <c r="J113" s="2012"/>
      <c r="K113" s="2012"/>
      <c r="L113" s="1902" t="str">
        <f t="shared" si="38"/>
        <v/>
      </c>
      <c r="M113" s="1895" t="str">
        <f t="shared" si="39"/>
        <v/>
      </c>
      <c r="N113" s="1896"/>
      <c r="O113" s="1900" t="str">
        <f t="shared" si="37"/>
        <v>X</v>
      </c>
      <c r="P113" s="1211"/>
      <c r="Q113" s="1211"/>
      <c r="R113" s="1211"/>
    </row>
    <row r="114" spans="1:18" outlineLevel="1">
      <c r="D114" s="1297" t="s">
        <v>1856</v>
      </c>
      <c r="E114" s="1281" t="s">
        <v>285</v>
      </c>
      <c r="F114" s="1007"/>
      <c r="G114" s="44"/>
      <c r="H114" s="2010"/>
      <c r="I114" s="2011"/>
      <c r="J114" s="2012"/>
      <c r="K114" s="2012"/>
      <c r="L114" s="1902" t="str">
        <f t="shared" si="38"/>
        <v/>
      </c>
      <c r="M114" s="1895" t="str">
        <f t="shared" si="39"/>
        <v/>
      </c>
      <c r="N114" s="1896"/>
      <c r="O114" s="1900" t="str">
        <f t="shared" si="37"/>
        <v>X</v>
      </c>
      <c r="P114" s="1211"/>
      <c r="Q114" s="1211"/>
      <c r="R114" s="1211"/>
    </row>
    <row r="115" spans="1:18" outlineLevel="1">
      <c r="D115" s="1297" t="s">
        <v>1856</v>
      </c>
      <c r="E115" s="1281" t="s">
        <v>285</v>
      </c>
      <c r="F115" s="1007"/>
      <c r="G115" s="44"/>
      <c r="H115" s="2010"/>
      <c r="I115" s="2011"/>
      <c r="J115" s="2012"/>
      <c r="K115" s="2012"/>
      <c r="L115" s="1902" t="str">
        <f t="shared" si="38"/>
        <v/>
      </c>
      <c r="M115" s="1895" t="str">
        <f t="shared" si="39"/>
        <v/>
      </c>
      <c r="N115" s="1896"/>
      <c r="O115" s="1900" t="str">
        <f t="shared" si="37"/>
        <v>X</v>
      </c>
    </row>
    <row r="116" spans="1:18" outlineLevel="1">
      <c r="D116" s="1297" t="s">
        <v>1856</v>
      </c>
      <c r="E116" s="1281" t="s">
        <v>285</v>
      </c>
      <c r="F116" s="1007"/>
      <c r="G116" s="44"/>
      <c r="H116" s="2010"/>
      <c r="I116" s="2011"/>
      <c r="J116" s="2012"/>
      <c r="K116" s="2012"/>
      <c r="L116" s="1902" t="str">
        <f t="shared" si="38"/>
        <v/>
      </c>
      <c r="M116" s="1895" t="str">
        <f t="shared" si="39"/>
        <v/>
      </c>
      <c r="N116" s="1896"/>
      <c r="O116" s="1900" t="str">
        <f t="shared" si="37"/>
        <v>X</v>
      </c>
    </row>
    <row r="117" spans="1:18" outlineLevel="1">
      <c r="D117" s="1297" t="s">
        <v>1856</v>
      </c>
      <c r="E117" s="1281" t="s">
        <v>285</v>
      </c>
      <c r="F117" s="1007"/>
      <c r="G117" s="44"/>
      <c r="H117" s="2010"/>
      <c r="I117" s="2011"/>
      <c r="J117" s="2012"/>
      <c r="K117" s="2012"/>
      <c r="L117" s="1902" t="str">
        <f t="shared" ref="L117:L126" si="40">IF(ISNONTEXT(F117)=TRUE,"","X")</f>
        <v/>
      </c>
      <c r="M117" s="1895" t="str">
        <f t="shared" ref="M117:M126" si="41">IF(AND(F117&gt;=0)=TRUE,"","X")</f>
        <v/>
      </c>
      <c r="N117" s="1896"/>
      <c r="O117" s="1900" t="str">
        <f t="shared" ref="O117:O126" si="42">IF(AND(D117&lt;&gt;"",ISBLANK(F117))=TRUE,"X","")</f>
        <v>X</v>
      </c>
      <c r="P117" s="1211"/>
      <c r="Q117" s="1211"/>
      <c r="R117" s="1211"/>
    </row>
    <row r="118" spans="1:18" outlineLevel="1">
      <c r="D118" s="1297" t="s">
        <v>1856</v>
      </c>
      <c r="E118" s="1281" t="s">
        <v>285</v>
      </c>
      <c r="F118" s="1007"/>
      <c r="G118" s="44"/>
      <c r="H118" s="2010"/>
      <c r="I118" s="2011"/>
      <c r="J118" s="2012"/>
      <c r="K118" s="2012"/>
      <c r="L118" s="1902" t="str">
        <f t="shared" si="40"/>
        <v/>
      </c>
      <c r="M118" s="1895" t="str">
        <f t="shared" si="41"/>
        <v/>
      </c>
      <c r="N118" s="1896"/>
      <c r="O118" s="1900" t="str">
        <f t="shared" si="42"/>
        <v>X</v>
      </c>
      <c r="P118" s="1211"/>
      <c r="Q118" s="1211"/>
      <c r="R118" s="1211"/>
    </row>
    <row r="119" spans="1:18" outlineLevel="1">
      <c r="D119" s="1297" t="s">
        <v>1856</v>
      </c>
      <c r="E119" s="1281" t="s">
        <v>285</v>
      </c>
      <c r="F119" s="1007"/>
      <c r="G119" s="44"/>
      <c r="H119" s="2010"/>
      <c r="I119" s="2011"/>
      <c r="J119" s="2012"/>
      <c r="K119" s="2012"/>
      <c r="L119" s="1902" t="str">
        <f t="shared" si="40"/>
        <v/>
      </c>
      <c r="M119" s="1895" t="str">
        <f t="shared" si="41"/>
        <v/>
      </c>
      <c r="N119" s="1896"/>
      <c r="O119" s="1900" t="str">
        <f t="shared" si="42"/>
        <v>X</v>
      </c>
      <c r="P119" s="1211"/>
      <c r="Q119" s="1211"/>
      <c r="R119" s="1211"/>
    </row>
    <row r="120" spans="1:18" outlineLevel="1">
      <c r="D120" s="1297" t="s">
        <v>1856</v>
      </c>
      <c r="E120" s="1281" t="s">
        <v>285</v>
      </c>
      <c r="F120" s="1007"/>
      <c r="G120" s="44"/>
      <c r="H120" s="2010"/>
      <c r="I120" s="2011"/>
      <c r="J120" s="2012"/>
      <c r="K120" s="2012"/>
      <c r="L120" s="1902" t="str">
        <f t="shared" si="40"/>
        <v/>
      </c>
      <c r="M120" s="1895" t="str">
        <f t="shared" si="41"/>
        <v/>
      </c>
      <c r="N120" s="1896"/>
      <c r="O120" s="1900" t="str">
        <f t="shared" si="42"/>
        <v>X</v>
      </c>
    </row>
    <row r="121" spans="1:18" outlineLevel="1">
      <c r="D121" s="1297" t="s">
        <v>1856</v>
      </c>
      <c r="E121" s="1281" t="s">
        <v>285</v>
      </c>
      <c r="F121" s="1007"/>
      <c r="G121" s="44"/>
      <c r="H121" s="2010"/>
      <c r="I121" s="2011"/>
      <c r="J121" s="2012"/>
      <c r="K121" s="2012"/>
      <c r="L121" s="1902" t="str">
        <f t="shared" si="40"/>
        <v/>
      </c>
      <c r="M121" s="1895" t="str">
        <f t="shared" si="41"/>
        <v/>
      </c>
      <c r="N121" s="1896"/>
      <c r="O121" s="1900" t="str">
        <f t="shared" si="42"/>
        <v>X</v>
      </c>
    </row>
    <row r="122" spans="1:18" outlineLevel="1">
      <c r="D122" s="1297" t="s">
        <v>1856</v>
      </c>
      <c r="E122" s="1281" t="s">
        <v>285</v>
      </c>
      <c r="F122" s="1007"/>
      <c r="G122" s="44"/>
      <c r="H122" s="2010"/>
      <c r="I122" s="2011"/>
      <c r="J122" s="2012"/>
      <c r="K122" s="2012"/>
      <c r="L122" s="1902" t="str">
        <f t="shared" si="40"/>
        <v/>
      </c>
      <c r="M122" s="1895" t="str">
        <f t="shared" si="41"/>
        <v/>
      </c>
      <c r="N122" s="1896"/>
      <c r="O122" s="1900" t="str">
        <f t="shared" si="42"/>
        <v>X</v>
      </c>
    </row>
    <row r="123" spans="1:18" outlineLevel="1">
      <c r="D123" s="1297" t="s">
        <v>1856</v>
      </c>
      <c r="E123" s="1281" t="s">
        <v>285</v>
      </c>
      <c r="F123" s="1007"/>
      <c r="G123" s="44"/>
      <c r="H123" s="2010"/>
      <c r="I123" s="2011"/>
      <c r="J123" s="2012"/>
      <c r="K123" s="2012"/>
      <c r="L123" s="1902" t="str">
        <f t="shared" si="40"/>
        <v/>
      </c>
      <c r="M123" s="1895" t="str">
        <f t="shared" si="41"/>
        <v/>
      </c>
      <c r="N123" s="1896"/>
      <c r="O123" s="1900" t="str">
        <f t="shared" si="42"/>
        <v>X</v>
      </c>
    </row>
    <row r="124" spans="1:18" outlineLevel="1">
      <c r="D124" s="1297" t="s">
        <v>1856</v>
      </c>
      <c r="E124" s="1281" t="s">
        <v>285</v>
      </c>
      <c r="F124" s="1007"/>
      <c r="G124" s="44"/>
      <c r="H124" s="2010"/>
      <c r="I124" s="2011"/>
      <c r="J124" s="2012"/>
      <c r="K124" s="2012"/>
      <c r="L124" s="1902" t="str">
        <f t="shared" si="40"/>
        <v/>
      </c>
      <c r="M124" s="1895" t="str">
        <f t="shared" si="41"/>
        <v/>
      </c>
      <c r="N124" s="1896"/>
      <c r="O124" s="1900" t="str">
        <f t="shared" si="42"/>
        <v>X</v>
      </c>
    </row>
    <row r="125" spans="1:18" outlineLevel="1">
      <c r="A125" s="2130" t="s">
        <v>2670</v>
      </c>
      <c r="D125" s="1297" t="s">
        <v>1856</v>
      </c>
      <c r="E125" s="1281" t="s">
        <v>285</v>
      </c>
      <c r="F125" s="1007"/>
      <c r="G125" s="44"/>
      <c r="H125" s="2010"/>
      <c r="I125" s="2011"/>
      <c r="J125" s="2012"/>
      <c r="K125" s="2012"/>
      <c r="L125" s="1902" t="str">
        <f t="shared" si="40"/>
        <v/>
      </c>
      <c r="M125" s="1895" t="str">
        <f t="shared" si="41"/>
        <v/>
      </c>
      <c r="N125" s="1896"/>
      <c r="O125" s="1900" t="str">
        <f t="shared" si="42"/>
        <v>X</v>
      </c>
    </row>
    <row r="126" spans="1:18" outlineLevel="1">
      <c r="D126" s="1298" t="s">
        <v>1856</v>
      </c>
      <c r="E126" s="1292" t="s">
        <v>285</v>
      </c>
      <c r="F126" s="1012"/>
      <c r="G126" s="44"/>
      <c r="H126" s="2017"/>
      <c r="I126" s="2018"/>
      <c r="J126" s="1952"/>
      <c r="K126" s="1952"/>
      <c r="L126" s="1902" t="str">
        <f t="shared" si="40"/>
        <v/>
      </c>
      <c r="M126" s="1895" t="str">
        <f t="shared" si="41"/>
        <v/>
      </c>
      <c r="N126" s="1896"/>
      <c r="O126" s="1900" t="str">
        <f t="shared" si="42"/>
        <v>X</v>
      </c>
    </row>
    <row r="127" spans="1:18">
      <c r="C127" s="970"/>
      <c r="D127" s="1273" t="s">
        <v>2267</v>
      </c>
      <c r="E127" s="1275" t="s">
        <v>285</v>
      </c>
      <c r="F127" s="1280">
        <f>SUM(dms_020601_05_capex_Values)</f>
        <v>0</v>
      </c>
      <c r="G127" s="44"/>
      <c r="H127" s="2010"/>
      <c r="I127" s="2011"/>
      <c r="J127" s="2012"/>
      <c r="K127" s="2012"/>
      <c r="L127" s="2019"/>
      <c r="M127" s="1951"/>
      <c r="N127" s="1951"/>
      <c r="O127" s="2020"/>
    </row>
    <row r="128" spans="1:18">
      <c r="C128" s="970"/>
      <c r="D128" s="1273" t="s">
        <v>2269</v>
      </c>
      <c r="E128" s="1275" t="s">
        <v>285</v>
      </c>
      <c r="F128" s="1205">
        <f>F127+F109+F106+F99</f>
        <v>0</v>
      </c>
      <c r="G128" s="44"/>
      <c r="H128" s="2013"/>
      <c r="I128" s="2014"/>
      <c r="J128" s="2015"/>
      <c r="K128" s="2015"/>
      <c r="L128" s="2021"/>
      <c r="M128" s="2022"/>
      <c r="N128" s="2022"/>
      <c r="O128" s="2023"/>
    </row>
    <row r="129" spans="2:11">
      <c r="D129" s="986"/>
      <c r="E129" s="986"/>
      <c r="F129" s="986"/>
      <c r="G129" s="44"/>
      <c r="H129" s="44"/>
      <c r="I129" s="44"/>
    </row>
    <row r="130" spans="2:11" ht="18.75">
      <c r="B130" s="637" t="s">
        <v>2261</v>
      </c>
      <c r="C130" s="626"/>
      <c r="D130" s="1258"/>
      <c r="E130" s="1258"/>
      <c r="F130" s="1258"/>
      <c r="G130" s="44"/>
      <c r="H130" s="44"/>
      <c r="I130" s="44"/>
    </row>
    <row r="131" spans="2:11" s="44" customFormat="1">
      <c r="B131" s="1048" t="s">
        <v>1904</v>
      </c>
      <c r="C131" s="1048"/>
      <c r="D131" s="1048"/>
      <c r="E131" s="1048"/>
      <c r="F131" s="1048"/>
    </row>
    <row r="132" spans="2:11" s="642" customFormat="1" ht="15.75">
      <c r="B132" s="969"/>
      <c r="D132" s="1259"/>
      <c r="E132" s="636"/>
      <c r="F132" s="636"/>
    </row>
    <row r="133" spans="2:11" s="60" customFormat="1" ht="18.75">
      <c r="B133" s="1872"/>
      <c r="D133" s="1016" t="s">
        <v>2572</v>
      </c>
      <c r="E133" s="1270"/>
      <c r="F133" s="1270"/>
      <c r="G133" s="975"/>
      <c r="H133" s="975"/>
      <c r="I133" s="975"/>
    </row>
    <row r="134" spans="2:11" ht="30.75" customHeight="1">
      <c r="D134" s="986"/>
      <c r="E134" s="986"/>
      <c r="F134" s="636"/>
      <c r="G134" s="44"/>
      <c r="H134" s="1894" t="s">
        <v>2599</v>
      </c>
      <c r="I134" s="1892" t="s">
        <v>2600</v>
      </c>
      <c r="J134" s="1893" t="s">
        <v>2601</v>
      </c>
      <c r="K134" s="60"/>
    </row>
    <row r="135" spans="2:11" s="1208" customFormat="1" ht="23.25" customHeight="1">
      <c r="B135" s="1229"/>
      <c r="C135" s="46"/>
      <c r="D135" s="985" t="s">
        <v>232</v>
      </c>
      <c r="E135" s="973" t="s">
        <v>2089</v>
      </c>
      <c r="F135" s="1155" t="s">
        <v>2270</v>
      </c>
      <c r="G135" s="44"/>
      <c r="H135" s="2470" t="s">
        <v>2270</v>
      </c>
      <c r="I135" s="2471"/>
      <c r="J135" s="2472"/>
      <c r="K135" s="60"/>
    </row>
    <row r="136" spans="2:11" ht="15.75" customHeight="1">
      <c r="D136" s="1299" t="s">
        <v>1777</v>
      </c>
      <c r="E136" s="1300" t="s">
        <v>1778</v>
      </c>
      <c r="F136" s="1301"/>
      <c r="H136" s="1983" t="str">
        <f>IF(ISNONTEXT(F136)=TRUE,"","X")</f>
        <v/>
      </c>
      <c r="I136" s="1984" t="str">
        <f>IF(AND(F136&gt;=0)=TRUE,"","X")</f>
        <v/>
      </c>
      <c r="J136" s="1985" t="str">
        <f>IF(F136&lt;&gt;""=TRUE,"","X")</f>
        <v>X</v>
      </c>
      <c r="K136" s="60"/>
    </row>
    <row r="137" spans="2:11" ht="18.75">
      <c r="D137" s="986"/>
      <c r="E137" s="986"/>
      <c r="F137" s="986"/>
      <c r="K137" s="60"/>
    </row>
    <row r="138" spans="2:11" ht="18.75">
      <c r="B138" s="637" t="s">
        <v>2262</v>
      </c>
      <c r="C138" s="626"/>
      <c r="D138" s="1258"/>
      <c r="E138" s="1258"/>
      <c r="F138" s="1258"/>
      <c r="G138" s="44"/>
      <c r="H138" s="44"/>
      <c r="I138" s="44"/>
    </row>
    <row r="139" spans="2:11" s="44" customFormat="1">
      <c r="B139" s="1048" t="s">
        <v>1793</v>
      </c>
      <c r="C139" s="1048"/>
      <c r="D139" s="1048"/>
      <c r="E139" s="1048"/>
      <c r="F139" s="1048"/>
    </row>
    <row r="140" spans="2:11" s="44" customFormat="1">
      <c r="B140" s="969"/>
      <c r="D140" s="1272"/>
      <c r="E140" s="636"/>
      <c r="F140" s="636"/>
    </row>
    <row r="141" spans="2:11" ht="19.5" customHeight="1">
      <c r="D141" s="974" t="s">
        <v>242</v>
      </c>
      <c r="E141" s="1126"/>
      <c r="F141" s="1126"/>
      <c r="G141" s="1076"/>
    </row>
    <row r="142" spans="2:11" ht="29.25" customHeight="1">
      <c r="D142" s="636"/>
      <c r="E142" s="636"/>
      <c r="F142" s="636"/>
      <c r="G142" s="1076"/>
      <c r="H142" s="1920" t="s">
        <v>2599</v>
      </c>
      <c r="I142" s="1921" t="s">
        <v>2600</v>
      </c>
      <c r="J142" s="2175" t="s">
        <v>2601</v>
      </c>
      <c r="K142" s="2065" t="s">
        <v>2669</v>
      </c>
    </row>
    <row r="143" spans="2:11" ht="19.5" customHeight="1" outlineLevel="1">
      <c r="D143" s="1304" t="s">
        <v>2127</v>
      </c>
      <c r="E143" s="973" t="s">
        <v>2089</v>
      </c>
      <c r="F143" s="1057" t="s">
        <v>2136</v>
      </c>
      <c r="G143" s="1076"/>
      <c r="H143" s="2391" t="s">
        <v>2270</v>
      </c>
      <c r="I143" s="2392"/>
      <c r="J143" s="2392"/>
      <c r="K143" s="2393"/>
    </row>
    <row r="144" spans="2:11" outlineLevel="1">
      <c r="D144" s="1171" t="s">
        <v>2128</v>
      </c>
      <c r="E144" s="1172" t="s">
        <v>1779</v>
      </c>
      <c r="F144" s="1265"/>
      <c r="G144" s="1076"/>
      <c r="H144" s="1983" t="str">
        <f>IF(ISNONTEXT(F144)=TRUE,"","X")</f>
        <v/>
      </c>
      <c r="I144" s="1984" t="str">
        <f>IF(AND(F144&gt;=0)=TRUE,"","X")</f>
        <v/>
      </c>
      <c r="J144" s="1985" t="str">
        <f>IF(F144&lt;&gt;""=TRUE,"","X")</f>
        <v>X</v>
      </c>
      <c r="K144" s="1981"/>
    </row>
    <row r="145" spans="4:11" outlineLevel="1">
      <c r="D145" s="1173" t="s">
        <v>2129</v>
      </c>
      <c r="E145" s="1174" t="s">
        <v>1779</v>
      </c>
      <c r="F145" s="1266"/>
      <c r="G145" s="1076"/>
      <c r="H145" s="1983" t="str">
        <f t="shared" ref="H145:H167" si="43">IF(ISNONTEXT(F145)=TRUE,"","X")</f>
        <v/>
      </c>
      <c r="I145" s="1984" t="str">
        <f t="shared" ref="I145:I167" si="44">IF(AND(F145&gt;=0)=TRUE,"","X")</f>
        <v/>
      </c>
      <c r="J145" s="1985" t="str">
        <f t="shared" ref="J145:J167" si="45">IF(F145&lt;&gt;""=TRUE,"","X")</f>
        <v>X</v>
      </c>
      <c r="K145" s="1981"/>
    </row>
    <row r="146" spans="4:11" outlineLevel="1">
      <c r="D146" s="1173" t="s">
        <v>2130</v>
      </c>
      <c r="E146" s="1174" t="s">
        <v>1779</v>
      </c>
      <c r="F146" s="1266"/>
      <c r="G146" s="1076"/>
      <c r="H146" s="1983" t="str">
        <f t="shared" si="43"/>
        <v/>
      </c>
      <c r="I146" s="1984" t="str">
        <f t="shared" si="44"/>
        <v/>
      </c>
      <c r="J146" s="1985" t="str">
        <f t="shared" si="45"/>
        <v>X</v>
      </c>
      <c r="K146" s="1981"/>
    </row>
    <row r="147" spans="4:11" ht="15" customHeight="1" outlineLevel="1">
      <c r="D147" s="1267" t="s">
        <v>2131</v>
      </c>
      <c r="E147" s="1177" t="s">
        <v>731</v>
      </c>
      <c r="F147" s="2129"/>
      <c r="G147" s="1076"/>
      <c r="H147" s="1983" t="str">
        <f>IF(ISNONTEXT(F147)=TRUE,"","X")</f>
        <v/>
      </c>
      <c r="I147" s="1984" t="str">
        <f>IF(AND(F147&gt;=0)=TRUE,"","X")</f>
        <v/>
      </c>
      <c r="J147" s="1985" t="str">
        <f>IF(F147&lt;&gt;""=TRUE,"","X")</f>
        <v>X</v>
      </c>
      <c r="K147" s="1985" t="str">
        <f>IF(AND(F147&lt;=1,F147&gt;=0),"","X")</f>
        <v/>
      </c>
    </row>
    <row r="148" spans="4:11" ht="18" customHeight="1" outlineLevel="1">
      <c r="D148" s="1303" t="s">
        <v>2132</v>
      </c>
      <c r="E148" s="1263"/>
      <c r="F148" s="1264"/>
      <c r="G148" s="1076"/>
      <c r="H148" s="1076"/>
      <c r="I148" s="1076"/>
      <c r="J148" s="1076"/>
    </row>
    <row r="149" spans="4:11" outlineLevel="1">
      <c r="D149" s="1171" t="s">
        <v>2128</v>
      </c>
      <c r="E149" s="1172" t="s">
        <v>1779</v>
      </c>
      <c r="F149" s="1265"/>
      <c r="G149" s="1076"/>
      <c r="H149" s="1983" t="str">
        <f t="shared" si="43"/>
        <v/>
      </c>
      <c r="I149" s="1984" t="str">
        <f t="shared" si="44"/>
        <v/>
      </c>
      <c r="J149" s="1985" t="str">
        <f t="shared" si="45"/>
        <v>X</v>
      </c>
      <c r="K149" s="1981"/>
    </row>
    <row r="150" spans="4:11" outlineLevel="1">
      <c r="D150" s="1173" t="s">
        <v>2129</v>
      </c>
      <c r="E150" s="1174" t="s">
        <v>1779</v>
      </c>
      <c r="F150" s="1266"/>
      <c r="G150" s="1076"/>
      <c r="H150" s="1983" t="str">
        <f t="shared" si="43"/>
        <v/>
      </c>
      <c r="I150" s="1984" t="str">
        <f t="shared" si="44"/>
        <v/>
      </c>
      <c r="J150" s="1985" t="str">
        <f t="shared" si="45"/>
        <v>X</v>
      </c>
      <c r="K150" s="1981"/>
    </row>
    <row r="151" spans="4:11" outlineLevel="1">
      <c r="D151" s="1173" t="s">
        <v>2130</v>
      </c>
      <c r="E151" s="1174" t="s">
        <v>1779</v>
      </c>
      <c r="F151" s="1266"/>
      <c r="G151" s="1076"/>
      <c r="H151" s="1983" t="str">
        <f t="shared" si="43"/>
        <v/>
      </c>
      <c r="I151" s="1984" t="str">
        <f t="shared" si="44"/>
        <v/>
      </c>
      <c r="J151" s="1985" t="str">
        <f t="shared" si="45"/>
        <v>X</v>
      </c>
      <c r="K151" s="1981"/>
    </row>
    <row r="152" spans="4:11" ht="15" customHeight="1" outlineLevel="1">
      <c r="D152" s="1267" t="s">
        <v>2131</v>
      </c>
      <c r="E152" s="1177" t="s">
        <v>731</v>
      </c>
      <c r="F152" s="2129"/>
      <c r="G152" s="1076"/>
      <c r="H152" s="1983" t="str">
        <f t="shared" si="43"/>
        <v/>
      </c>
      <c r="I152" s="1984" t="str">
        <f t="shared" si="44"/>
        <v/>
      </c>
      <c r="J152" s="1985" t="str">
        <f t="shared" si="45"/>
        <v>X</v>
      </c>
      <c r="K152" s="1985" t="str">
        <f>IF(AND(F152&lt;=1,F152&gt;=0),"","X")</f>
        <v/>
      </c>
    </row>
    <row r="153" spans="4:11" ht="18" customHeight="1" outlineLevel="1">
      <c r="D153" s="1302" t="s">
        <v>2133</v>
      </c>
      <c r="E153" s="1263"/>
      <c r="F153" s="1264"/>
      <c r="G153" s="1076"/>
      <c r="H153" s="1076"/>
      <c r="I153" s="1076"/>
      <c r="J153" s="1076"/>
    </row>
    <row r="154" spans="4:11" outlineLevel="1">
      <c r="D154" s="1171" t="s">
        <v>2128</v>
      </c>
      <c r="E154" s="1172" t="s">
        <v>1779</v>
      </c>
      <c r="F154" s="1265"/>
      <c r="G154" s="1076"/>
      <c r="H154" s="1983" t="str">
        <f t="shared" si="43"/>
        <v/>
      </c>
      <c r="I154" s="1984" t="str">
        <f t="shared" si="44"/>
        <v/>
      </c>
      <c r="J154" s="1985" t="str">
        <f t="shared" si="45"/>
        <v>X</v>
      </c>
      <c r="K154" s="1981"/>
    </row>
    <row r="155" spans="4:11" outlineLevel="1">
      <c r="D155" s="1173" t="s">
        <v>2129</v>
      </c>
      <c r="E155" s="1174" t="s">
        <v>1779</v>
      </c>
      <c r="F155" s="1266"/>
      <c r="G155" s="1076"/>
      <c r="H155" s="1983" t="str">
        <f t="shared" si="43"/>
        <v/>
      </c>
      <c r="I155" s="1984" t="str">
        <f t="shared" si="44"/>
        <v/>
      </c>
      <c r="J155" s="1985" t="str">
        <f t="shared" si="45"/>
        <v>X</v>
      </c>
      <c r="K155" s="1981"/>
    </row>
    <row r="156" spans="4:11" outlineLevel="1">
      <c r="D156" s="1173" t="s">
        <v>2130</v>
      </c>
      <c r="E156" s="1174" t="s">
        <v>1779</v>
      </c>
      <c r="F156" s="1266"/>
      <c r="G156" s="1076"/>
      <c r="H156" s="1983" t="str">
        <f t="shared" si="43"/>
        <v/>
      </c>
      <c r="I156" s="1984" t="str">
        <f t="shared" si="44"/>
        <v/>
      </c>
      <c r="J156" s="1985" t="str">
        <f t="shared" si="45"/>
        <v>X</v>
      </c>
      <c r="K156" s="1981"/>
    </row>
    <row r="157" spans="4:11" ht="15" customHeight="1" outlineLevel="1">
      <c r="D157" s="1267" t="s">
        <v>2131</v>
      </c>
      <c r="E157" s="1177" t="s">
        <v>731</v>
      </c>
      <c r="F157" s="2129"/>
      <c r="G157" s="1076"/>
      <c r="H157" s="1983" t="str">
        <f t="shared" si="43"/>
        <v/>
      </c>
      <c r="I157" s="1984" t="str">
        <f t="shared" si="44"/>
        <v/>
      </c>
      <c r="J157" s="1985" t="str">
        <f t="shared" si="45"/>
        <v>X</v>
      </c>
      <c r="K157" s="1985" t="str">
        <f>IF(AND(F157&lt;=1,F157&gt;=0),"","X")</f>
        <v/>
      </c>
    </row>
    <row r="158" spans="4:11" ht="18" customHeight="1" outlineLevel="1">
      <c r="D158" s="1303" t="s">
        <v>2134</v>
      </c>
      <c r="E158" s="1263"/>
      <c r="F158" s="1264"/>
      <c r="G158" s="1076"/>
      <c r="H158" s="1076"/>
      <c r="I158" s="1076"/>
      <c r="J158" s="1076"/>
      <c r="K158" s="1076"/>
    </row>
    <row r="159" spans="4:11" outlineLevel="1">
      <c r="D159" s="1171" t="s">
        <v>2128</v>
      </c>
      <c r="E159" s="1172" t="s">
        <v>1779</v>
      </c>
      <c r="F159" s="1265"/>
      <c r="G159" s="1076"/>
      <c r="H159" s="1983" t="str">
        <f t="shared" si="43"/>
        <v/>
      </c>
      <c r="I159" s="1984" t="str">
        <f t="shared" si="44"/>
        <v/>
      </c>
      <c r="J159" s="1985" t="str">
        <f t="shared" si="45"/>
        <v>X</v>
      </c>
      <c r="K159" s="1981"/>
    </row>
    <row r="160" spans="4:11" outlineLevel="1">
      <c r="D160" s="1173" t="s">
        <v>2129</v>
      </c>
      <c r="E160" s="1174" t="s">
        <v>1779</v>
      </c>
      <c r="F160" s="1266"/>
      <c r="G160" s="1076"/>
      <c r="H160" s="1983" t="str">
        <f t="shared" si="43"/>
        <v/>
      </c>
      <c r="I160" s="1984" t="str">
        <f t="shared" si="44"/>
        <v/>
      </c>
      <c r="J160" s="1985" t="str">
        <f t="shared" si="45"/>
        <v>X</v>
      </c>
      <c r="K160" s="1981"/>
    </row>
    <row r="161" spans="2:13" outlineLevel="1">
      <c r="D161" s="1173" t="s">
        <v>2130</v>
      </c>
      <c r="E161" s="1174" t="s">
        <v>1779</v>
      </c>
      <c r="F161" s="1266"/>
      <c r="G161" s="1076"/>
      <c r="H161" s="1983" t="str">
        <f t="shared" si="43"/>
        <v/>
      </c>
      <c r="I161" s="1984" t="str">
        <f t="shared" si="44"/>
        <v/>
      </c>
      <c r="J161" s="1985" t="str">
        <f t="shared" si="45"/>
        <v>X</v>
      </c>
      <c r="K161" s="1981"/>
    </row>
    <row r="162" spans="2:13" ht="15" customHeight="1" outlineLevel="1">
      <c r="D162" s="1267" t="s">
        <v>2131</v>
      </c>
      <c r="E162" s="1177" t="s">
        <v>731</v>
      </c>
      <c r="F162" s="2129"/>
      <c r="G162" s="1076"/>
      <c r="H162" s="1983" t="str">
        <f t="shared" si="43"/>
        <v/>
      </c>
      <c r="I162" s="1984" t="str">
        <f t="shared" si="44"/>
        <v/>
      </c>
      <c r="J162" s="1985" t="str">
        <f t="shared" si="45"/>
        <v>X</v>
      </c>
      <c r="K162" s="1985" t="str">
        <f>IF(AND(F162&lt;=1,F162&gt;=0),"","X")</f>
        <v/>
      </c>
    </row>
    <row r="163" spans="2:13" ht="18" customHeight="1" outlineLevel="1">
      <c r="D163" s="1302" t="s">
        <v>2135</v>
      </c>
      <c r="E163" s="1263"/>
      <c r="F163" s="1264"/>
      <c r="G163" s="1076"/>
      <c r="H163" s="1076"/>
      <c r="I163" s="1076"/>
      <c r="J163" s="1076"/>
      <c r="K163" s="1076"/>
      <c r="L163" s="1076"/>
      <c r="M163" s="1076"/>
    </row>
    <row r="164" spans="2:13" outlineLevel="1">
      <c r="D164" s="1171" t="s">
        <v>2128</v>
      </c>
      <c r="E164" s="1172" t="s">
        <v>1779</v>
      </c>
      <c r="F164" s="1265"/>
      <c r="G164" s="1076"/>
      <c r="H164" s="1983" t="str">
        <f t="shared" si="43"/>
        <v/>
      </c>
      <c r="I164" s="1984" t="str">
        <f t="shared" si="44"/>
        <v/>
      </c>
      <c r="J164" s="1985" t="str">
        <f t="shared" si="45"/>
        <v>X</v>
      </c>
      <c r="K164" s="1981"/>
    </row>
    <row r="165" spans="2:13" outlineLevel="1">
      <c r="D165" s="1173" t="s">
        <v>2129</v>
      </c>
      <c r="E165" s="1174" t="s">
        <v>1779</v>
      </c>
      <c r="F165" s="1266"/>
      <c r="G165" s="1076"/>
      <c r="H165" s="1983" t="str">
        <f t="shared" si="43"/>
        <v/>
      </c>
      <c r="I165" s="1984" t="str">
        <f t="shared" si="44"/>
        <v/>
      </c>
      <c r="J165" s="1985" t="str">
        <f t="shared" si="45"/>
        <v>X</v>
      </c>
      <c r="K165" s="1981"/>
    </row>
    <row r="166" spans="2:13" outlineLevel="1">
      <c r="D166" s="1173" t="s">
        <v>2130</v>
      </c>
      <c r="E166" s="1174" t="s">
        <v>1779</v>
      </c>
      <c r="F166" s="1266"/>
      <c r="G166" s="1076"/>
      <c r="H166" s="1983" t="str">
        <f t="shared" si="43"/>
        <v/>
      </c>
      <c r="I166" s="1984" t="str">
        <f t="shared" si="44"/>
        <v/>
      </c>
      <c r="J166" s="1985" t="str">
        <f t="shared" si="45"/>
        <v>X</v>
      </c>
      <c r="K166" s="1981"/>
    </row>
    <row r="167" spans="2:13" ht="15" customHeight="1" outlineLevel="1">
      <c r="D167" s="1267" t="s">
        <v>2131</v>
      </c>
      <c r="E167" s="1177" t="s">
        <v>731</v>
      </c>
      <c r="F167" s="2129"/>
      <c r="G167" s="1076"/>
      <c r="H167" s="1983" t="str">
        <f t="shared" si="43"/>
        <v/>
      </c>
      <c r="I167" s="1984" t="str">
        <f t="shared" si="44"/>
        <v/>
      </c>
      <c r="J167" s="1985" t="str">
        <f t="shared" si="45"/>
        <v>X</v>
      </c>
      <c r="K167" s="1985" t="str">
        <f>IF(AND(F167&lt;=1,F167&gt;=0),"","X")</f>
        <v/>
      </c>
    </row>
    <row r="168" spans="2:13">
      <c r="G168" s="1076"/>
    </row>
    <row r="170" spans="2:13">
      <c r="B170" s="2227" t="s">
        <v>2666</v>
      </c>
      <c r="C170" s="2224"/>
      <c r="D170" s="2225" t="s">
        <v>2694</v>
      </c>
    </row>
  </sheetData>
  <mergeCells count="23">
    <mergeCell ref="O12:O14"/>
    <mergeCell ref="H12:J14"/>
    <mergeCell ref="K12:K14"/>
    <mergeCell ref="L12:L14"/>
    <mergeCell ref="M12:M14"/>
    <mergeCell ref="N12:N14"/>
    <mergeCell ref="R15:T15"/>
    <mergeCell ref="L15:O15"/>
    <mergeCell ref="H15:K15"/>
    <mergeCell ref="H99:J99"/>
    <mergeCell ref="H18:J32"/>
    <mergeCell ref="H34:J48"/>
    <mergeCell ref="H143:K143"/>
    <mergeCell ref="H135:J135"/>
    <mergeCell ref="H17:J17"/>
    <mergeCell ref="H16:J16"/>
    <mergeCell ref="H65:J65"/>
    <mergeCell ref="H68:J82"/>
    <mergeCell ref="H84:J98"/>
    <mergeCell ref="H83:J83"/>
    <mergeCell ref="H67:J67"/>
    <mergeCell ref="H49:J49"/>
    <mergeCell ref="H33:J33"/>
  </mergeCells>
  <conditionalFormatting sqref="D170">
    <cfRule type="cellIs" dxfId="94" priority="1" operator="equal">
      <formula>FALSE</formula>
    </cfRule>
  </conditionalFormatting>
  <dataValidations count="1">
    <dataValidation allowBlank="1" showErrorMessage="1" sqref="H1:H12 A1:G1048576 I1:J11 K1:N12 P1:XFD1048576 H15:O1048576 O1:O12" xr:uid="{268BA159-FEE4-4037-A4E4-CABBFB06F1D4}"/>
  </dataValidations>
  <pageMargins left="0.70866141732283472" right="0.70866141732283472" top="0.74803149606299213" bottom="0.74803149606299213" header="0.31496062992125984" footer="0.31496062992125984"/>
  <pageSetup paperSize="9" scale="1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84229-7181-439C-85B4-858A2F132017}">
  <sheetPr codeName="Sheet15">
    <tabColor theme="3" tint="-0.249977111117893"/>
    <pageSetUpPr fitToPage="1"/>
  </sheetPr>
  <dimension ref="B1:U216"/>
  <sheetViews>
    <sheetView workbookViewId="0"/>
  </sheetViews>
  <sheetFormatPr defaultColWidth="9.140625" defaultRowHeight="15" outlineLevelRow="1"/>
  <cols>
    <col min="1" max="1" width="16.140625" style="46" customWidth="1"/>
    <col min="2" max="2" width="16.7109375" style="46" customWidth="1"/>
    <col min="3" max="3" width="2.5703125" style="46" customWidth="1"/>
    <col min="4" max="4" width="100" style="46" bestFit="1" customWidth="1"/>
    <col min="5" max="5" width="24.85546875" style="46" customWidth="1"/>
    <col min="6" max="6" width="20.7109375" style="46" customWidth="1"/>
    <col min="7" max="7" width="7" style="46" customWidth="1"/>
    <col min="8" max="21" width="3.7109375" style="46" customWidth="1"/>
    <col min="22" max="16384" width="9.140625" style="46"/>
  </cols>
  <sheetData>
    <row r="1" spans="2:21" s="42" customFormat="1" ht="20.100000000000001" customHeight="1">
      <c r="B1" s="990"/>
      <c r="C1" s="990"/>
      <c r="D1" s="1017" t="str">
        <f>dms_SheetHeading1</f>
        <v>ANNUAL INFORMATION ORDER</v>
      </c>
      <c r="E1" s="68"/>
      <c r="F1" s="68"/>
      <c r="H1" s="2121" t="s">
        <v>1842</v>
      </c>
      <c r="I1" s="1594"/>
      <c r="J1" s="1594"/>
      <c r="K1" s="1594"/>
      <c r="L1" s="1594"/>
      <c r="M1" s="1594"/>
      <c r="N1" s="1594"/>
      <c r="O1" s="2120" t="s">
        <v>1841</v>
      </c>
      <c r="P1" s="1594"/>
      <c r="Q1" s="1594"/>
      <c r="R1" s="1594"/>
      <c r="S1" s="1594"/>
      <c r="T1" s="1594"/>
      <c r="U1" s="1594"/>
    </row>
    <row r="2" spans="2:21" s="42" customFormat="1" ht="20.100000000000001" customHeight="1">
      <c r="B2" s="992"/>
      <c r="C2" s="992"/>
      <c r="D2" s="1018" t="str">
        <f>dms_SheetHeading2</f>
        <v>Australian Transmission Co.</v>
      </c>
      <c r="E2" s="68"/>
      <c r="F2" s="68"/>
      <c r="H2" s="2122" t="s">
        <v>1843</v>
      </c>
      <c r="I2" s="1595"/>
      <c r="J2" s="1595"/>
      <c r="K2" s="1595"/>
      <c r="L2" s="1595"/>
      <c r="M2" s="1595"/>
      <c r="N2" s="1595"/>
      <c r="O2" s="1677" t="s">
        <v>953</v>
      </c>
      <c r="P2" s="1595"/>
      <c r="Q2" s="1595"/>
      <c r="R2" s="1595"/>
      <c r="S2" s="1595"/>
      <c r="T2" s="1595"/>
      <c r="U2" s="1595"/>
    </row>
    <row r="3" spans="2:21" s="42" customFormat="1" ht="20.100000000000001" customHeight="1">
      <c r="B3" s="991"/>
      <c r="C3" s="991"/>
      <c r="D3" s="1019" t="str">
        <f>dms_SheetHeading3</f>
        <v>REPORTING STATEMENT: 2024-25</v>
      </c>
      <c r="E3" s="68"/>
      <c r="F3" s="68"/>
      <c r="H3" s="2123" t="s">
        <v>1844</v>
      </c>
      <c r="I3" s="1596"/>
      <c r="J3" s="1596"/>
      <c r="K3" s="1596"/>
      <c r="L3" s="1596"/>
      <c r="M3" s="1596"/>
      <c r="N3" s="1596"/>
      <c r="O3" s="1678" t="s">
        <v>954</v>
      </c>
      <c r="P3" s="1596"/>
      <c r="Q3" s="1596"/>
      <c r="R3" s="1596"/>
      <c r="S3" s="1596"/>
      <c r="T3" s="1596"/>
      <c r="U3" s="1596"/>
    </row>
    <row r="4" spans="2:21" s="42" customFormat="1" ht="20.100000000000001" customHeight="1">
      <c r="B4" s="1059"/>
      <c r="C4" s="1059"/>
      <c r="D4" s="1207" t="s">
        <v>2212</v>
      </c>
      <c r="E4" s="1059"/>
      <c r="F4" s="1059"/>
      <c r="H4" s="2125" t="s">
        <v>1846</v>
      </c>
      <c r="I4" s="2187"/>
      <c r="J4" s="2188"/>
      <c r="K4" s="2188"/>
      <c r="L4" s="1840"/>
      <c r="M4" s="1840"/>
      <c r="N4" s="1840"/>
      <c r="O4" s="1839" t="s">
        <v>1845</v>
      </c>
      <c r="P4" s="1840"/>
      <c r="Q4" s="1840"/>
      <c r="R4" s="1840"/>
      <c r="S4" s="1840"/>
      <c r="T4" s="1840"/>
      <c r="U4" s="1840"/>
    </row>
    <row r="5" spans="2:21" ht="13.5" customHeight="1">
      <c r="B5" s="44"/>
      <c r="C5" s="44"/>
      <c r="D5" s="44"/>
      <c r="E5" s="44"/>
      <c r="F5" s="44"/>
      <c r="G5" s="44"/>
      <c r="H5" s="44"/>
      <c r="I5" s="44"/>
      <c r="J5" s="44"/>
      <c r="K5" s="44"/>
      <c r="L5" s="44"/>
    </row>
    <row r="6" spans="2:21">
      <c r="B6" s="637" t="s">
        <v>2641</v>
      </c>
      <c r="C6" s="988"/>
      <c r="D6" s="988"/>
      <c r="E6" s="988"/>
      <c r="F6" s="988"/>
    </row>
    <row r="7" spans="2:21" s="44" customFormat="1">
      <c r="B7" s="1048" t="s">
        <v>1906</v>
      </c>
      <c r="C7" s="1048"/>
      <c r="D7" s="1048"/>
      <c r="E7" s="1048"/>
      <c r="F7" s="1048"/>
      <c r="G7" s="46"/>
    </row>
    <row r="8" spans="2:21" s="642" customFormat="1" ht="15.75">
      <c r="B8" s="641"/>
      <c r="C8" s="641"/>
      <c r="D8" s="1021"/>
      <c r="G8" s="46"/>
    </row>
    <row r="9" spans="2:21" s="44" customFormat="1" ht="18.75">
      <c r="D9" s="974" t="s">
        <v>2137</v>
      </c>
      <c r="E9" s="47"/>
      <c r="F9" s="47"/>
      <c r="G9" s="46"/>
    </row>
    <row r="10" spans="2:21" s="642" customFormat="1" ht="39.75">
      <c r="G10" s="46"/>
      <c r="H10" s="2272" t="s">
        <v>2635</v>
      </c>
      <c r="I10" s="2275" t="s">
        <v>2601</v>
      </c>
      <c r="J10" s="2271" t="s">
        <v>2599</v>
      </c>
      <c r="K10" s="1909" t="s">
        <v>2600</v>
      </c>
      <c r="L10" s="2171" t="s">
        <v>2601</v>
      </c>
      <c r="M10" s="1915" t="s">
        <v>2629</v>
      </c>
    </row>
    <row r="11" spans="2:21" ht="25.5" customHeight="1">
      <c r="D11" s="628"/>
      <c r="E11" s="973" t="s">
        <v>2089</v>
      </c>
      <c r="F11" s="1057" t="s">
        <v>2136</v>
      </c>
      <c r="H11" s="2522" t="s">
        <v>2633</v>
      </c>
      <c r="I11" s="2523"/>
      <c r="J11" s="2524" t="s">
        <v>2634</v>
      </c>
      <c r="K11" s="2525"/>
      <c r="L11" s="2525"/>
      <c r="M11" s="2526"/>
    </row>
    <row r="12" spans="2:21" s="983" customFormat="1">
      <c r="D12" s="1315" t="s">
        <v>2707</v>
      </c>
      <c r="E12" s="1268"/>
      <c r="F12" s="1129"/>
      <c r="G12" s="46"/>
      <c r="H12" s="2273"/>
      <c r="I12" s="2216" t="str">
        <f>IF(OR(D12="",D12="&lt;ZONE 1&gt;")=TRUE,"X","")</f>
        <v>X</v>
      </c>
      <c r="J12" s="2019"/>
      <c r="K12" s="1951"/>
      <c r="L12" s="1951"/>
      <c r="M12" s="2020"/>
      <c r="N12" s="46"/>
    </row>
    <row r="13" spans="2:21" ht="18" customHeight="1" outlineLevel="1">
      <c r="D13" s="1321" t="s">
        <v>246</v>
      </c>
      <c r="E13" s="1316" t="s">
        <v>243</v>
      </c>
      <c r="F13" s="1251"/>
      <c r="H13" s="2274"/>
      <c r="I13" s="2276"/>
      <c r="J13" s="1902" t="str">
        <f>IF(ISNONTEXT(F13)=TRUE,"","X")</f>
        <v/>
      </c>
      <c r="K13" s="1895" t="str">
        <f>IF(AND(F13&gt;=0)=TRUE,"","X")</f>
        <v/>
      </c>
      <c r="L13" s="1895" t="str">
        <f>IF(AND(F13&lt;&gt;"")=TRUE,"","X")</f>
        <v>X</v>
      </c>
      <c r="M13" s="1898"/>
    </row>
    <row r="14" spans="2:21" ht="18" customHeight="1" outlineLevel="1">
      <c r="D14" s="1317" t="s">
        <v>247</v>
      </c>
      <c r="E14" s="1318" t="s">
        <v>1782</v>
      </c>
      <c r="F14" s="1253"/>
      <c r="H14" s="2274"/>
      <c r="I14" s="2277"/>
      <c r="J14" s="1902" t="str">
        <f t="shared" ref="J14:J19" si="0">IF(ISNONTEXT(F14)=TRUE,"","X")</f>
        <v/>
      </c>
      <c r="K14" s="1895" t="str">
        <f t="shared" ref="K14:K19" si="1">IF(AND(F14&gt;=0)=TRUE,"","X")</f>
        <v/>
      </c>
      <c r="L14" s="1895" t="str">
        <f t="shared" ref="L14:L19" si="2">IF(AND(F14&lt;&gt;"")=TRUE,"","X")</f>
        <v>X</v>
      </c>
      <c r="M14" s="1898"/>
    </row>
    <row r="15" spans="2:21" ht="18" customHeight="1" outlineLevel="1">
      <c r="D15" s="1317" t="s">
        <v>248</v>
      </c>
      <c r="E15" s="1318" t="s">
        <v>243</v>
      </c>
      <c r="F15" s="1253"/>
      <c r="H15" s="2274"/>
      <c r="I15" s="2277"/>
      <c r="J15" s="1902" t="str">
        <f t="shared" si="0"/>
        <v/>
      </c>
      <c r="K15" s="1895" t="str">
        <f t="shared" si="1"/>
        <v/>
      </c>
      <c r="L15" s="1895" t="str">
        <f t="shared" si="2"/>
        <v>X</v>
      </c>
      <c r="M15" s="1898"/>
    </row>
    <row r="16" spans="2:21" ht="18" customHeight="1" outlineLevel="1">
      <c r="D16" s="1317" t="s">
        <v>249</v>
      </c>
      <c r="E16" s="1318" t="s">
        <v>1783</v>
      </c>
      <c r="F16" s="1253"/>
      <c r="H16" s="2274"/>
      <c r="I16" s="2277"/>
      <c r="J16" s="1902" t="str">
        <f t="shared" si="0"/>
        <v/>
      </c>
      <c r="K16" s="1895" t="str">
        <f t="shared" si="1"/>
        <v/>
      </c>
      <c r="L16" s="1895" t="str">
        <f t="shared" si="2"/>
        <v>X</v>
      </c>
      <c r="M16" s="1898"/>
    </row>
    <row r="17" spans="4:13" ht="18" customHeight="1" outlineLevel="1">
      <c r="D17" s="1317" t="s">
        <v>250</v>
      </c>
      <c r="E17" s="1318" t="s">
        <v>243</v>
      </c>
      <c r="F17" s="1253"/>
      <c r="H17" s="2274"/>
      <c r="I17" s="2277"/>
      <c r="J17" s="1902" t="str">
        <f t="shared" si="0"/>
        <v/>
      </c>
      <c r="K17" s="1895" t="str">
        <f t="shared" si="1"/>
        <v/>
      </c>
      <c r="L17" s="1895" t="str">
        <f t="shared" si="2"/>
        <v>X</v>
      </c>
      <c r="M17" s="1898"/>
    </row>
    <row r="18" spans="4:13" ht="18" customHeight="1" outlineLevel="1">
      <c r="D18" s="1317" t="s">
        <v>251</v>
      </c>
      <c r="E18" s="1318" t="s">
        <v>252</v>
      </c>
      <c r="F18" s="1253"/>
      <c r="H18" s="2019"/>
      <c r="I18" s="2276"/>
      <c r="J18" s="1902" t="str">
        <f t="shared" si="0"/>
        <v/>
      </c>
      <c r="K18" s="1895" t="str">
        <f t="shared" si="1"/>
        <v/>
      </c>
      <c r="L18" s="1895" t="str">
        <f t="shared" si="2"/>
        <v>X</v>
      </c>
      <c r="M18" s="1898"/>
    </row>
    <row r="19" spans="4:13" ht="18" customHeight="1" outlineLevel="1">
      <c r="D19" s="1319" t="s">
        <v>253</v>
      </c>
      <c r="E19" s="1320" t="s">
        <v>254</v>
      </c>
      <c r="F19" s="1255"/>
      <c r="H19" s="2019"/>
      <c r="I19" s="2276"/>
      <c r="J19" s="1902" t="str">
        <f t="shared" si="0"/>
        <v/>
      </c>
      <c r="K19" s="1895" t="str">
        <f t="shared" si="1"/>
        <v/>
      </c>
      <c r="L19" s="1895" t="str">
        <f t="shared" si="2"/>
        <v>X</v>
      </c>
      <c r="M19" s="1898"/>
    </row>
    <row r="20" spans="4:13" s="983" customFormat="1">
      <c r="D20" s="1315" t="s">
        <v>1865</v>
      </c>
      <c r="E20" s="1268"/>
      <c r="F20" s="1129"/>
      <c r="H20" s="2110"/>
      <c r="I20" s="2278"/>
      <c r="J20" s="2110"/>
      <c r="K20" s="2058"/>
      <c r="L20" s="2058"/>
      <c r="M20" s="2109"/>
    </row>
    <row r="21" spans="4:13" ht="15.75" customHeight="1" outlineLevel="1">
      <c r="D21" s="1321" t="s">
        <v>246</v>
      </c>
      <c r="E21" s="1316" t="s">
        <v>243</v>
      </c>
      <c r="F21" s="1251"/>
      <c r="H21" s="2019"/>
      <c r="I21" s="2276"/>
      <c r="J21" s="1902" t="str">
        <f t="shared" ref="J21:J83" si="3">IF(ISNONTEXT(F21)=TRUE,"","X")</f>
        <v/>
      </c>
      <c r="K21" s="1895" t="str">
        <f t="shared" ref="K21:K83" si="4">IF(AND(F21&gt;=0)=TRUE,"","X")</f>
        <v/>
      </c>
      <c r="L21" s="1896"/>
      <c r="M21" s="1900" t="str">
        <f t="shared" ref="M21:M27" si="5">IF(AND($D$20&lt;&gt;"",$D$20&lt;&gt;"&lt;ZONE 2&gt;",ISBLANK(F21)),"X","")</f>
        <v/>
      </c>
    </row>
    <row r="22" spans="4:13" ht="15.75" customHeight="1" outlineLevel="1">
      <c r="D22" s="1317" t="s">
        <v>247</v>
      </c>
      <c r="E22" s="1318" t="s">
        <v>1782</v>
      </c>
      <c r="F22" s="1253"/>
      <c r="H22" s="2019"/>
      <c r="I22" s="2276"/>
      <c r="J22" s="1902" t="str">
        <f t="shared" si="3"/>
        <v/>
      </c>
      <c r="K22" s="1895" t="str">
        <f t="shared" si="4"/>
        <v/>
      </c>
      <c r="L22" s="1896"/>
      <c r="M22" s="1900" t="str">
        <f t="shared" si="5"/>
        <v/>
      </c>
    </row>
    <row r="23" spans="4:13" ht="15.75" customHeight="1" outlineLevel="1">
      <c r="D23" s="1317" t="s">
        <v>248</v>
      </c>
      <c r="E23" s="1318" t="s">
        <v>243</v>
      </c>
      <c r="F23" s="1253"/>
      <c r="H23" s="2019"/>
      <c r="I23" s="2276"/>
      <c r="J23" s="1902" t="str">
        <f t="shared" si="3"/>
        <v/>
      </c>
      <c r="K23" s="1895" t="str">
        <f t="shared" si="4"/>
        <v/>
      </c>
      <c r="L23" s="1896"/>
      <c r="M23" s="1900" t="str">
        <f t="shared" si="5"/>
        <v/>
      </c>
    </row>
    <row r="24" spans="4:13" ht="15.75" customHeight="1" outlineLevel="1">
      <c r="D24" s="1317" t="s">
        <v>249</v>
      </c>
      <c r="E24" s="1318" t="s">
        <v>1783</v>
      </c>
      <c r="F24" s="1253"/>
      <c r="H24" s="2019"/>
      <c r="I24" s="2276"/>
      <c r="J24" s="1902" t="str">
        <f t="shared" si="3"/>
        <v/>
      </c>
      <c r="K24" s="1895" t="str">
        <f t="shared" si="4"/>
        <v/>
      </c>
      <c r="L24" s="1896"/>
      <c r="M24" s="1900" t="str">
        <f t="shared" si="5"/>
        <v/>
      </c>
    </row>
    <row r="25" spans="4:13" ht="15.75" customHeight="1" outlineLevel="1">
      <c r="D25" s="1317" t="s">
        <v>250</v>
      </c>
      <c r="E25" s="1318" t="s">
        <v>243</v>
      </c>
      <c r="F25" s="1253"/>
      <c r="H25" s="2019"/>
      <c r="I25" s="2276"/>
      <c r="J25" s="1902" t="str">
        <f t="shared" si="3"/>
        <v/>
      </c>
      <c r="K25" s="1895" t="str">
        <f t="shared" si="4"/>
        <v/>
      </c>
      <c r="L25" s="1896"/>
      <c r="M25" s="1900" t="str">
        <f t="shared" si="5"/>
        <v/>
      </c>
    </row>
    <row r="26" spans="4:13" ht="15.75" customHeight="1" outlineLevel="1">
      <c r="D26" s="1317" t="s">
        <v>251</v>
      </c>
      <c r="E26" s="1318" t="s">
        <v>252</v>
      </c>
      <c r="F26" s="1253"/>
      <c r="H26" s="2019"/>
      <c r="I26" s="2276"/>
      <c r="J26" s="1902" t="str">
        <f t="shared" si="3"/>
        <v/>
      </c>
      <c r="K26" s="1895" t="str">
        <f t="shared" si="4"/>
        <v/>
      </c>
      <c r="L26" s="1896"/>
      <c r="M26" s="1900" t="str">
        <f t="shared" si="5"/>
        <v/>
      </c>
    </row>
    <row r="27" spans="4:13" ht="15.75" customHeight="1" outlineLevel="1">
      <c r="D27" s="1319" t="s">
        <v>253</v>
      </c>
      <c r="E27" s="1320" t="s">
        <v>254</v>
      </c>
      <c r="F27" s="1255"/>
      <c r="H27" s="2019"/>
      <c r="I27" s="2276"/>
      <c r="J27" s="1902" t="str">
        <f t="shared" si="3"/>
        <v/>
      </c>
      <c r="K27" s="1895" t="str">
        <f t="shared" si="4"/>
        <v/>
      </c>
      <c r="L27" s="1896"/>
      <c r="M27" s="1900" t="str">
        <f t="shared" si="5"/>
        <v/>
      </c>
    </row>
    <row r="28" spans="4:13" s="983" customFormat="1">
      <c r="D28" s="1315" t="s">
        <v>1866</v>
      </c>
      <c r="E28" s="1268"/>
      <c r="F28" s="1129"/>
      <c r="H28" s="2019"/>
      <c r="I28" s="2276"/>
      <c r="J28" s="2019"/>
      <c r="K28" s="1951"/>
      <c r="L28" s="1951"/>
      <c r="M28" s="2109"/>
    </row>
    <row r="29" spans="4:13" ht="15.75" customHeight="1" outlineLevel="1">
      <c r="D29" s="1321" t="s">
        <v>246</v>
      </c>
      <c r="E29" s="1316" t="s">
        <v>243</v>
      </c>
      <c r="F29" s="1251"/>
      <c r="H29" s="2019"/>
      <c r="I29" s="2276"/>
      <c r="J29" s="1902" t="str">
        <f t="shared" si="3"/>
        <v/>
      </c>
      <c r="K29" s="1895" t="str">
        <f t="shared" si="4"/>
        <v/>
      </c>
      <c r="L29" s="1896"/>
      <c r="M29" s="1900" t="str">
        <f t="shared" ref="M29:M35" si="6">IF(AND($D$28&lt;&gt;"",$D$28&lt;&gt;"&lt;ZONE 3&gt;",ISBLANK(F29)),"X","")</f>
        <v/>
      </c>
    </row>
    <row r="30" spans="4:13" ht="15.75" customHeight="1" outlineLevel="1">
      <c r="D30" s="1317" t="s">
        <v>247</v>
      </c>
      <c r="E30" s="1318" t="s">
        <v>1782</v>
      </c>
      <c r="F30" s="1253"/>
      <c r="H30" s="2019"/>
      <c r="I30" s="2276"/>
      <c r="J30" s="1902" t="str">
        <f t="shared" si="3"/>
        <v/>
      </c>
      <c r="K30" s="1895" t="str">
        <f t="shared" si="4"/>
        <v/>
      </c>
      <c r="L30" s="1896"/>
      <c r="M30" s="1900" t="str">
        <f t="shared" si="6"/>
        <v/>
      </c>
    </row>
    <row r="31" spans="4:13" ht="15.75" customHeight="1" outlineLevel="1">
      <c r="D31" s="1317" t="s">
        <v>248</v>
      </c>
      <c r="E31" s="1318" t="s">
        <v>243</v>
      </c>
      <c r="F31" s="1253"/>
      <c r="H31" s="2019"/>
      <c r="I31" s="2276"/>
      <c r="J31" s="1902" t="str">
        <f t="shared" si="3"/>
        <v/>
      </c>
      <c r="K31" s="1895" t="str">
        <f t="shared" si="4"/>
        <v/>
      </c>
      <c r="L31" s="1896"/>
      <c r="M31" s="1900" t="str">
        <f t="shared" si="6"/>
        <v/>
      </c>
    </row>
    <row r="32" spans="4:13" ht="15.75" customHeight="1" outlineLevel="1">
      <c r="D32" s="1317" t="s">
        <v>249</v>
      </c>
      <c r="E32" s="1318" t="s">
        <v>1783</v>
      </c>
      <c r="F32" s="1253"/>
      <c r="H32" s="2019"/>
      <c r="I32" s="2276"/>
      <c r="J32" s="1902" t="str">
        <f t="shared" si="3"/>
        <v/>
      </c>
      <c r="K32" s="1895" t="str">
        <f t="shared" si="4"/>
        <v/>
      </c>
      <c r="L32" s="1896"/>
      <c r="M32" s="1900" t="str">
        <f t="shared" si="6"/>
        <v/>
      </c>
    </row>
    <row r="33" spans="2:13" ht="15.75" customHeight="1" outlineLevel="1">
      <c r="D33" s="1317" t="s">
        <v>250</v>
      </c>
      <c r="E33" s="1318" t="s">
        <v>243</v>
      </c>
      <c r="F33" s="1253"/>
      <c r="H33" s="2019"/>
      <c r="I33" s="2276"/>
      <c r="J33" s="1902" t="str">
        <f t="shared" si="3"/>
        <v/>
      </c>
      <c r="K33" s="1895" t="str">
        <f t="shared" si="4"/>
        <v/>
      </c>
      <c r="L33" s="1896"/>
      <c r="M33" s="1900" t="str">
        <f t="shared" si="6"/>
        <v/>
      </c>
    </row>
    <row r="34" spans="2:13" ht="15.75" customHeight="1" outlineLevel="1">
      <c r="D34" s="1317" t="s">
        <v>251</v>
      </c>
      <c r="E34" s="1318" t="s">
        <v>252</v>
      </c>
      <c r="F34" s="1253"/>
      <c r="H34" s="2019"/>
      <c r="I34" s="2276"/>
      <c r="J34" s="1902" t="str">
        <f t="shared" si="3"/>
        <v/>
      </c>
      <c r="K34" s="1895" t="str">
        <f t="shared" si="4"/>
        <v/>
      </c>
      <c r="L34" s="1896"/>
      <c r="M34" s="1900" t="str">
        <f t="shared" si="6"/>
        <v/>
      </c>
    </row>
    <row r="35" spans="2:13" ht="15.75" customHeight="1" outlineLevel="1">
      <c r="B35" s="49"/>
      <c r="C35" s="49"/>
      <c r="D35" s="1319" t="s">
        <v>253</v>
      </c>
      <c r="E35" s="1320" t="s">
        <v>254</v>
      </c>
      <c r="F35" s="1255"/>
      <c r="H35" s="2019"/>
      <c r="I35" s="2276"/>
      <c r="J35" s="1902" t="str">
        <f t="shared" si="3"/>
        <v/>
      </c>
      <c r="K35" s="1895" t="str">
        <f t="shared" si="4"/>
        <v/>
      </c>
      <c r="L35" s="1896"/>
      <c r="M35" s="1900" t="str">
        <f t="shared" si="6"/>
        <v/>
      </c>
    </row>
    <row r="36" spans="2:13" s="983" customFormat="1">
      <c r="D36" s="1315" t="s">
        <v>1867</v>
      </c>
      <c r="E36" s="1268"/>
      <c r="F36" s="1129"/>
      <c r="H36" s="2019"/>
      <c r="I36" s="2276"/>
      <c r="J36" s="2019"/>
      <c r="K36" s="1951"/>
      <c r="L36" s="1951"/>
      <c r="M36" s="2109"/>
    </row>
    <row r="37" spans="2:13" ht="15.75" customHeight="1" outlineLevel="1">
      <c r="D37" s="1321" t="s">
        <v>246</v>
      </c>
      <c r="E37" s="1316" t="s">
        <v>243</v>
      </c>
      <c r="F37" s="1251"/>
      <c r="H37" s="2019"/>
      <c r="I37" s="2276"/>
      <c r="J37" s="1902" t="str">
        <f t="shared" si="3"/>
        <v/>
      </c>
      <c r="K37" s="1895" t="str">
        <f t="shared" si="4"/>
        <v/>
      </c>
      <c r="L37" s="1896"/>
      <c r="M37" s="1900" t="str">
        <f t="shared" ref="M37:M43" si="7">IF(AND($D$36&lt;&gt;"",$D$36&lt;&gt;"&lt;ZONE 4&gt;",ISBLANK(F37)),"X","")</f>
        <v/>
      </c>
    </row>
    <row r="38" spans="2:13" ht="15.75" customHeight="1" outlineLevel="1">
      <c r="D38" s="1317" t="s">
        <v>247</v>
      </c>
      <c r="E38" s="1318" t="s">
        <v>1782</v>
      </c>
      <c r="F38" s="1253"/>
      <c r="H38" s="2019"/>
      <c r="I38" s="2276"/>
      <c r="J38" s="1902" t="str">
        <f t="shared" si="3"/>
        <v/>
      </c>
      <c r="K38" s="1895" t="str">
        <f t="shared" si="4"/>
        <v/>
      </c>
      <c r="L38" s="1896"/>
      <c r="M38" s="1900" t="str">
        <f t="shared" si="7"/>
        <v/>
      </c>
    </row>
    <row r="39" spans="2:13" ht="15.75" customHeight="1" outlineLevel="1">
      <c r="D39" s="1317" t="s">
        <v>248</v>
      </c>
      <c r="E39" s="1318" t="s">
        <v>243</v>
      </c>
      <c r="F39" s="1253"/>
      <c r="H39" s="2019"/>
      <c r="I39" s="2276"/>
      <c r="J39" s="1902" t="str">
        <f t="shared" si="3"/>
        <v/>
      </c>
      <c r="K39" s="1895" t="str">
        <f t="shared" si="4"/>
        <v/>
      </c>
      <c r="L39" s="1896"/>
      <c r="M39" s="1900" t="str">
        <f t="shared" si="7"/>
        <v/>
      </c>
    </row>
    <row r="40" spans="2:13" ht="15.75" customHeight="1" outlineLevel="1">
      <c r="D40" s="1317" t="s">
        <v>249</v>
      </c>
      <c r="E40" s="1318" t="s">
        <v>1783</v>
      </c>
      <c r="F40" s="1253"/>
      <c r="H40" s="2019"/>
      <c r="I40" s="2276"/>
      <c r="J40" s="1902" t="str">
        <f t="shared" si="3"/>
        <v/>
      </c>
      <c r="K40" s="1895" t="str">
        <f t="shared" si="4"/>
        <v/>
      </c>
      <c r="L40" s="1896"/>
      <c r="M40" s="1900" t="str">
        <f t="shared" si="7"/>
        <v/>
      </c>
    </row>
    <row r="41" spans="2:13" ht="15.75" customHeight="1" outlineLevel="1">
      <c r="D41" s="1317" t="s">
        <v>250</v>
      </c>
      <c r="E41" s="1318" t="s">
        <v>243</v>
      </c>
      <c r="F41" s="1253"/>
      <c r="H41" s="2019"/>
      <c r="I41" s="2276"/>
      <c r="J41" s="1902" t="str">
        <f t="shared" si="3"/>
        <v/>
      </c>
      <c r="K41" s="1895" t="str">
        <f t="shared" si="4"/>
        <v/>
      </c>
      <c r="L41" s="1896"/>
      <c r="M41" s="1900" t="str">
        <f t="shared" si="7"/>
        <v/>
      </c>
    </row>
    <row r="42" spans="2:13" ht="15.75" customHeight="1" outlineLevel="1">
      <c r="D42" s="1317" t="s">
        <v>251</v>
      </c>
      <c r="E42" s="1318" t="s">
        <v>252</v>
      </c>
      <c r="F42" s="1253"/>
      <c r="H42" s="2019"/>
      <c r="I42" s="2276"/>
      <c r="J42" s="1902" t="str">
        <f t="shared" si="3"/>
        <v/>
      </c>
      <c r="K42" s="1895" t="str">
        <f t="shared" si="4"/>
        <v/>
      </c>
      <c r="L42" s="1896"/>
      <c r="M42" s="1900" t="str">
        <f t="shared" si="7"/>
        <v/>
      </c>
    </row>
    <row r="43" spans="2:13" ht="15.75" customHeight="1" outlineLevel="1">
      <c r="D43" s="1319" t="s">
        <v>253</v>
      </c>
      <c r="E43" s="1320" t="s">
        <v>254</v>
      </c>
      <c r="F43" s="1255"/>
      <c r="H43" s="2019"/>
      <c r="I43" s="2276"/>
      <c r="J43" s="1902" t="str">
        <f t="shared" si="3"/>
        <v/>
      </c>
      <c r="K43" s="1895" t="str">
        <f t="shared" si="4"/>
        <v/>
      </c>
      <c r="L43" s="1896"/>
      <c r="M43" s="1900" t="str">
        <f t="shared" si="7"/>
        <v/>
      </c>
    </row>
    <row r="44" spans="2:13" s="983" customFormat="1">
      <c r="D44" s="1315" t="s">
        <v>1868</v>
      </c>
      <c r="E44" s="1268"/>
      <c r="F44" s="1129"/>
      <c r="H44" s="2019"/>
      <c r="I44" s="2276"/>
      <c r="J44" s="2019"/>
      <c r="K44" s="1951"/>
      <c r="L44" s="1951"/>
      <c r="M44" s="2109"/>
    </row>
    <row r="45" spans="2:13" ht="15.75" customHeight="1" outlineLevel="1">
      <c r="D45" s="1321" t="s">
        <v>246</v>
      </c>
      <c r="E45" s="1316" t="s">
        <v>243</v>
      </c>
      <c r="F45" s="1251"/>
      <c r="H45" s="2019"/>
      <c r="I45" s="2276"/>
      <c r="J45" s="1902" t="str">
        <f t="shared" si="3"/>
        <v/>
      </c>
      <c r="K45" s="1895" t="str">
        <f t="shared" si="4"/>
        <v/>
      </c>
      <c r="L45" s="1896"/>
      <c r="M45" s="1900" t="str">
        <f t="shared" ref="M45:M51" si="8">IF(AND($D$44&lt;&gt;"",$D$44&lt;&gt;"&lt;ZONE 5&gt;",ISBLANK(F45)),"X","")</f>
        <v/>
      </c>
    </row>
    <row r="46" spans="2:13" ht="15.75" customHeight="1" outlineLevel="1">
      <c r="D46" s="1317" t="s">
        <v>247</v>
      </c>
      <c r="E46" s="1318" t="s">
        <v>1782</v>
      </c>
      <c r="F46" s="1253"/>
      <c r="H46" s="2019"/>
      <c r="I46" s="2276"/>
      <c r="J46" s="1902" t="str">
        <f t="shared" si="3"/>
        <v/>
      </c>
      <c r="K46" s="1895" t="str">
        <f t="shared" si="4"/>
        <v/>
      </c>
      <c r="L46" s="1896"/>
      <c r="M46" s="1900" t="str">
        <f t="shared" si="8"/>
        <v/>
      </c>
    </row>
    <row r="47" spans="2:13" ht="15.75" customHeight="1" outlineLevel="1">
      <c r="D47" s="1317" t="s">
        <v>248</v>
      </c>
      <c r="E47" s="1318" t="s">
        <v>243</v>
      </c>
      <c r="F47" s="1253"/>
      <c r="H47" s="2019"/>
      <c r="I47" s="2276"/>
      <c r="J47" s="1902" t="str">
        <f t="shared" si="3"/>
        <v/>
      </c>
      <c r="K47" s="1895" t="str">
        <f t="shared" si="4"/>
        <v/>
      </c>
      <c r="L47" s="1896"/>
      <c r="M47" s="1900" t="str">
        <f t="shared" si="8"/>
        <v/>
      </c>
    </row>
    <row r="48" spans="2:13" ht="15.75" customHeight="1" outlineLevel="1">
      <c r="D48" s="1317" t="s">
        <v>249</v>
      </c>
      <c r="E48" s="1318" t="s">
        <v>1783</v>
      </c>
      <c r="F48" s="1253"/>
      <c r="H48" s="2019"/>
      <c r="I48" s="2276"/>
      <c r="J48" s="1902" t="str">
        <f t="shared" si="3"/>
        <v/>
      </c>
      <c r="K48" s="1895" t="str">
        <f t="shared" si="4"/>
        <v/>
      </c>
      <c r="L48" s="1896"/>
      <c r="M48" s="1900" t="str">
        <f t="shared" si="8"/>
        <v/>
      </c>
    </row>
    <row r="49" spans="2:13" ht="15.75" customHeight="1" outlineLevel="1">
      <c r="D49" s="1317" t="s">
        <v>250</v>
      </c>
      <c r="E49" s="1318" t="s">
        <v>243</v>
      </c>
      <c r="F49" s="1253"/>
      <c r="H49" s="2019"/>
      <c r="I49" s="2276"/>
      <c r="J49" s="1902" t="str">
        <f t="shared" si="3"/>
        <v/>
      </c>
      <c r="K49" s="1895" t="str">
        <f t="shared" si="4"/>
        <v/>
      </c>
      <c r="L49" s="1896"/>
      <c r="M49" s="1900" t="str">
        <f t="shared" si="8"/>
        <v/>
      </c>
    </row>
    <row r="50" spans="2:13" ht="15.75" customHeight="1" outlineLevel="1">
      <c r="D50" s="1317" t="s">
        <v>251</v>
      </c>
      <c r="E50" s="1318" t="s">
        <v>252</v>
      </c>
      <c r="F50" s="1253"/>
      <c r="H50" s="2019"/>
      <c r="I50" s="2276"/>
      <c r="J50" s="1902" t="str">
        <f t="shared" si="3"/>
        <v/>
      </c>
      <c r="K50" s="1895" t="str">
        <f t="shared" si="4"/>
        <v/>
      </c>
      <c r="L50" s="1896"/>
      <c r="M50" s="1900" t="str">
        <f t="shared" si="8"/>
        <v/>
      </c>
    </row>
    <row r="51" spans="2:13" ht="15.75" customHeight="1" outlineLevel="1">
      <c r="D51" s="1319" t="s">
        <v>253</v>
      </c>
      <c r="E51" s="1320" t="s">
        <v>254</v>
      </c>
      <c r="F51" s="1255"/>
      <c r="H51" s="2019"/>
      <c r="I51" s="2276"/>
      <c r="J51" s="1902" t="str">
        <f t="shared" si="3"/>
        <v/>
      </c>
      <c r="K51" s="1895" t="str">
        <f t="shared" si="4"/>
        <v/>
      </c>
      <c r="L51" s="1896"/>
      <c r="M51" s="1900" t="str">
        <f t="shared" si="8"/>
        <v/>
      </c>
    </row>
    <row r="52" spans="2:13" s="983" customFormat="1">
      <c r="D52" s="1315" t="s">
        <v>1869</v>
      </c>
      <c r="E52" s="1268"/>
      <c r="F52" s="1129"/>
      <c r="H52" s="2019"/>
      <c r="I52" s="2276"/>
      <c r="J52" s="2019"/>
      <c r="K52" s="1951"/>
      <c r="L52" s="1951"/>
      <c r="M52" s="2109"/>
    </row>
    <row r="53" spans="2:13" ht="15.75" customHeight="1" outlineLevel="1">
      <c r="D53" s="1321" t="s">
        <v>246</v>
      </c>
      <c r="E53" s="1316" t="s">
        <v>243</v>
      </c>
      <c r="F53" s="1251"/>
      <c r="H53" s="2019"/>
      <c r="I53" s="2276"/>
      <c r="J53" s="1902" t="str">
        <f t="shared" si="3"/>
        <v/>
      </c>
      <c r="K53" s="1895" t="str">
        <f t="shared" si="4"/>
        <v/>
      </c>
      <c r="L53" s="1896"/>
      <c r="M53" s="1900" t="str">
        <f>IF(AND($D$52&lt;&gt;"",$D$52&lt;&gt;"&lt;ZONE 6&gt;",ISBLANK(F53)),"X","")</f>
        <v/>
      </c>
    </row>
    <row r="54" spans="2:13" ht="15.75" customHeight="1" outlineLevel="1">
      <c r="D54" s="1317" t="s">
        <v>247</v>
      </c>
      <c r="E54" s="1318" t="s">
        <v>1782</v>
      </c>
      <c r="F54" s="1253"/>
      <c r="H54" s="2019"/>
      <c r="I54" s="2276"/>
      <c r="J54" s="1902" t="str">
        <f t="shared" si="3"/>
        <v/>
      </c>
      <c r="K54" s="1895" t="str">
        <f t="shared" si="4"/>
        <v/>
      </c>
      <c r="L54" s="1896"/>
      <c r="M54" s="1900" t="str">
        <f t="shared" ref="M54:M59" si="9">IF(AND($D$52&lt;&gt;"",$D$52&lt;&gt;"&lt;ZONE 6&gt;",ISBLANK(F54)),"X","")</f>
        <v/>
      </c>
    </row>
    <row r="55" spans="2:13" ht="15.75" customHeight="1" outlineLevel="1">
      <c r="D55" s="1317" t="s">
        <v>248</v>
      </c>
      <c r="E55" s="1318" t="s">
        <v>243</v>
      </c>
      <c r="F55" s="1253"/>
      <c r="H55" s="2019"/>
      <c r="I55" s="2276"/>
      <c r="J55" s="1902" t="str">
        <f t="shared" si="3"/>
        <v/>
      </c>
      <c r="K55" s="1895" t="str">
        <f t="shared" si="4"/>
        <v/>
      </c>
      <c r="L55" s="1896"/>
      <c r="M55" s="1900" t="str">
        <f t="shared" si="9"/>
        <v/>
      </c>
    </row>
    <row r="56" spans="2:13" ht="15.75" customHeight="1" outlineLevel="1">
      <c r="D56" s="1317" t="s">
        <v>249</v>
      </c>
      <c r="E56" s="1318" t="s">
        <v>1783</v>
      </c>
      <c r="F56" s="1253"/>
      <c r="H56" s="2019"/>
      <c r="I56" s="2276"/>
      <c r="J56" s="1902" t="str">
        <f t="shared" si="3"/>
        <v/>
      </c>
      <c r="K56" s="1895" t="str">
        <f t="shared" si="4"/>
        <v/>
      </c>
      <c r="L56" s="1896"/>
      <c r="M56" s="1900" t="str">
        <f t="shared" si="9"/>
        <v/>
      </c>
    </row>
    <row r="57" spans="2:13" ht="15.75" customHeight="1" outlineLevel="1">
      <c r="D57" s="1317" t="s">
        <v>250</v>
      </c>
      <c r="E57" s="1318" t="s">
        <v>243</v>
      </c>
      <c r="F57" s="1253"/>
      <c r="H57" s="2019"/>
      <c r="I57" s="2276"/>
      <c r="J57" s="1902" t="str">
        <f t="shared" si="3"/>
        <v/>
      </c>
      <c r="K57" s="1895" t="str">
        <f t="shared" si="4"/>
        <v/>
      </c>
      <c r="L57" s="1896"/>
      <c r="M57" s="1900" t="str">
        <f t="shared" si="9"/>
        <v/>
      </c>
    </row>
    <row r="58" spans="2:13" ht="15.75" customHeight="1" outlineLevel="1">
      <c r="D58" s="1317" t="s">
        <v>251</v>
      </c>
      <c r="E58" s="1318" t="s">
        <v>252</v>
      </c>
      <c r="F58" s="1253"/>
      <c r="H58" s="2019"/>
      <c r="I58" s="2276"/>
      <c r="J58" s="1902" t="str">
        <f t="shared" si="3"/>
        <v/>
      </c>
      <c r="K58" s="1895" t="str">
        <f t="shared" si="4"/>
        <v/>
      </c>
      <c r="L58" s="1896"/>
      <c r="M58" s="1900" t="str">
        <f t="shared" si="9"/>
        <v/>
      </c>
    </row>
    <row r="59" spans="2:13" ht="15.75" customHeight="1" outlineLevel="1">
      <c r="B59" s="49"/>
      <c r="C59" s="49"/>
      <c r="D59" s="1319" t="s">
        <v>253</v>
      </c>
      <c r="E59" s="1320" t="s">
        <v>254</v>
      </c>
      <c r="F59" s="1255"/>
      <c r="H59" s="2019"/>
      <c r="I59" s="2276"/>
      <c r="J59" s="1902" t="str">
        <f t="shared" si="3"/>
        <v/>
      </c>
      <c r="K59" s="1895" t="str">
        <f t="shared" si="4"/>
        <v/>
      </c>
      <c r="L59" s="1896"/>
      <c r="M59" s="1900" t="str">
        <f t="shared" si="9"/>
        <v/>
      </c>
    </row>
    <row r="60" spans="2:13" s="983" customFormat="1">
      <c r="D60" s="1315" t="s">
        <v>1870</v>
      </c>
      <c r="E60" s="1268"/>
      <c r="F60" s="1129"/>
      <c r="H60" s="2019"/>
      <c r="I60" s="2276"/>
      <c r="J60" s="2019"/>
      <c r="K60" s="1951"/>
      <c r="L60" s="1951"/>
      <c r="M60" s="2109"/>
    </row>
    <row r="61" spans="2:13" ht="15.75" customHeight="1" outlineLevel="1">
      <c r="D61" s="1321" t="s">
        <v>246</v>
      </c>
      <c r="E61" s="1316" t="s">
        <v>243</v>
      </c>
      <c r="F61" s="1251"/>
      <c r="H61" s="2019"/>
      <c r="I61" s="2276"/>
      <c r="J61" s="1902" t="str">
        <f t="shared" si="3"/>
        <v/>
      </c>
      <c r="K61" s="1895" t="str">
        <f t="shared" si="4"/>
        <v/>
      </c>
      <c r="L61" s="1896"/>
      <c r="M61" s="1900" t="str">
        <f>IF(AND($D$60&lt;&gt;"",$D$60&lt;&gt;"&lt;ZONE 7&gt;",ISBLANK(F61)),"X","")</f>
        <v/>
      </c>
    </row>
    <row r="62" spans="2:13" ht="15.75" customHeight="1" outlineLevel="1">
      <c r="D62" s="1317" t="s">
        <v>247</v>
      </c>
      <c r="E62" s="1318" t="s">
        <v>1782</v>
      </c>
      <c r="F62" s="1253"/>
      <c r="H62" s="2019"/>
      <c r="I62" s="2276"/>
      <c r="J62" s="1902" t="str">
        <f t="shared" si="3"/>
        <v/>
      </c>
      <c r="K62" s="1895" t="str">
        <f t="shared" si="4"/>
        <v/>
      </c>
      <c r="L62" s="1896"/>
      <c r="M62" s="1900" t="str">
        <f t="shared" ref="M62:M67" si="10">IF(AND($D$60&lt;&gt;"",$D$60&lt;&gt;"&lt;ZONE 7&gt;",ISBLANK(F62)),"X","")</f>
        <v/>
      </c>
    </row>
    <row r="63" spans="2:13" ht="15.75" customHeight="1" outlineLevel="1">
      <c r="D63" s="1317" t="s">
        <v>248</v>
      </c>
      <c r="E63" s="1318" t="s">
        <v>243</v>
      </c>
      <c r="F63" s="1253"/>
      <c r="H63" s="2019"/>
      <c r="I63" s="2276"/>
      <c r="J63" s="1902" t="str">
        <f t="shared" si="3"/>
        <v/>
      </c>
      <c r="K63" s="1895" t="str">
        <f t="shared" si="4"/>
        <v/>
      </c>
      <c r="L63" s="1896"/>
      <c r="M63" s="1900" t="str">
        <f t="shared" si="10"/>
        <v/>
      </c>
    </row>
    <row r="64" spans="2:13" ht="15.75" customHeight="1" outlineLevel="1">
      <c r="D64" s="1317" t="s">
        <v>249</v>
      </c>
      <c r="E64" s="1318" t="s">
        <v>1783</v>
      </c>
      <c r="F64" s="1253"/>
      <c r="H64" s="2019"/>
      <c r="I64" s="2276"/>
      <c r="J64" s="1902" t="str">
        <f t="shared" si="3"/>
        <v/>
      </c>
      <c r="K64" s="1895" t="str">
        <f t="shared" si="4"/>
        <v/>
      </c>
      <c r="L64" s="1896"/>
      <c r="M64" s="1900" t="str">
        <f t="shared" si="10"/>
        <v/>
      </c>
    </row>
    <row r="65" spans="4:13" ht="15.75" customHeight="1" outlineLevel="1">
      <c r="D65" s="1317" t="s">
        <v>250</v>
      </c>
      <c r="E65" s="1318" t="s">
        <v>243</v>
      </c>
      <c r="F65" s="1253"/>
      <c r="H65" s="2019"/>
      <c r="I65" s="2276"/>
      <c r="J65" s="1902" t="str">
        <f t="shared" si="3"/>
        <v/>
      </c>
      <c r="K65" s="1895" t="str">
        <f t="shared" si="4"/>
        <v/>
      </c>
      <c r="L65" s="1896"/>
      <c r="M65" s="1900" t="str">
        <f t="shared" si="10"/>
        <v/>
      </c>
    </row>
    <row r="66" spans="4:13" ht="15.75" customHeight="1" outlineLevel="1">
      <c r="D66" s="1317" t="s">
        <v>251</v>
      </c>
      <c r="E66" s="1318" t="s">
        <v>252</v>
      </c>
      <c r="F66" s="1253"/>
      <c r="H66" s="2019"/>
      <c r="I66" s="2276"/>
      <c r="J66" s="1902" t="str">
        <f t="shared" si="3"/>
        <v/>
      </c>
      <c r="K66" s="1895" t="str">
        <f t="shared" si="4"/>
        <v/>
      </c>
      <c r="L66" s="1896"/>
      <c r="M66" s="1900" t="str">
        <f t="shared" si="10"/>
        <v/>
      </c>
    </row>
    <row r="67" spans="4:13" ht="15.75" customHeight="1" outlineLevel="1">
      <c r="D67" s="1319" t="s">
        <v>253</v>
      </c>
      <c r="E67" s="1320" t="s">
        <v>254</v>
      </c>
      <c r="F67" s="1255"/>
      <c r="H67" s="2019"/>
      <c r="I67" s="2276"/>
      <c r="J67" s="1902" t="str">
        <f t="shared" si="3"/>
        <v/>
      </c>
      <c r="K67" s="1895" t="str">
        <f t="shared" si="4"/>
        <v/>
      </c>
      <c r="L67" s="1896"/>
      <c r="M67" s="1900" t="str">
        <f t="shared" si="10"/>
        <v/>
      </c>
    </row>
    <row r="68" spans="4:13" s="983" customFormat="1">
      <c r="D68" s="1315" t="s">
        <v>1871</v>
      </c>
      <c r="E68" s="1268"/>
      <c r="F68" s="1129"/>
      <c r="H68" s="2019"/>
      <c r="I68" s="2276"/>
      <c r="J68" s="2019"/>
      <c r="K68" s="1951"/>
      <c r="L68" s="1951"/>
      <c r="M68" s="2109"/>
    </row>
    <row r="69" spans="4:13" ht="15.75" customHeight="1" outlineLevel="1">
      <c r="D69" s="1321" t="s">
        <v>246</v>
      </c>
      <c r="E69" s="1316" t="s">
        <v>243</v>
      </c>
      <c r="F69" s="1251"/>
      <c r="H69" s="2019"/>
      <c r="I69" s="2276"/>
      <c r="J69" s="1902" t="str">
        <f t="shared" si="3"/>
        <v/>
      </c>
      <c r="K69" s="1895" t="str">
        <f t="shared" si="4"/>
        <v/>
      </c>
      <c r="L69" s="1896"/>
      <c r="M69" s="1900" t="str">
        <f>IF(AND($D$68&lt;&gt;"",$D$68&lt;&gt;"&lt;ZONE 8&gt;",ISBLANK(F69)),"X","")</f>
        <v/>
      </c>
    </row>
    <row r="70" spans="4:13" ht="15.75" customHeight="1" outlineLevel="1">
      <c r="D70" s="1317" t="s">
        <v>247</v>
      </c>
      <c r="E70" s="1318" t="s">
        <v>1782</v>
      </c>
      <c r="F70" s="1253"/>
      <c r="H70" s="2019"/>
      <c r="I70" s="2276"/>
      <c r="J70" s="1902" t="str">
        <f t="shared" si="3"/>
        <v/>
      </c>
      <c r="K70" s="1895" t="str">
        <f t="shared" si="4"/>
        <v/>
      </c>
      <c r="L70" s="1896"/>
      <c r="M70" s="1900" t="str">
        <f t="shared" ref="M70:M75" si="11">IF(AND($D$68&lt;&gt;"",$D$68&lt;&gt;"&lt;ZONE 8&gt;",ISBLANK(F70)),"X","")</f>
        <v/>
      </c>
    </row>
    <row r="71" spans="4:13" ht="15.75" customHeight="1" outlineLevel="1">
      <c r="D71" s="1317" t="s">
        <v>248</v>
      </c>
      <c r="E71" s="1318" t="s">
        <v>243</v>
      </c>
      <c r="F71" s="1253"/>
      <c r="H71" s="2019"/>
      <c r="I71" s="2276"/>
      <c r="J71" s="1902" t="str">
        <f t="shared" si="3"/>
        <v/>
      </c>
      <c r="K71" s="1895" t="str">
        <f t="shared" si="4"/>
        <v/>
      </c>
      <c r="L71" s="1896"/>
      <c r="M71" s="1900" t="str">
        <f t="shared" si="11"/>
        <v/>
      </c>
    </row>
    <row r="72" spans="4:13" ht="15.75" customHeight="1" outlineLevel="1">
      <c r="D72" s="1317" t="s">
        <v>249</v>
      </c>
      <c r="E72" s="1318" t="s">
        <v>1783</v>
      </c>
      <c r="F72" s="1253"/>
      <c r="H72" s="2019"/>
      <c r="I72" s="2276"/>
      <c r="J72" s="1902" t="str">
        <f t="shared" si="3"/>
        <v/>
      </c>
      <c r="K72" s="1895" t="str">
        <f t="shared" si="4"/>
        <v/>
      </c>
      <c r="L72" s="1896"/>
      <c r="M72" s="1900" t="str">
        <f t="shared" si="11"/>
        <v/>
      </c>
    </row>
    <row r="73" spans="4:13" ht="15.75" customHeight="1" outlineLevel="1">
      <c r="D73" s="1317" t="s">
        <v>250</v>
      </c>
      <c r="E73" s="1318" t="s">
        <v>243</v>
      </c>
      <c r="F73" s="1253"/>
      <c r="H73" s="2019"/>
      <c r="I73" s="2276"/>
      <c r="J73" s="1902" t="str">
        <f t="shared" si="3"/>
        <v/>
      </c>
      <c r="K73" s="1895" t="str">
        <f t="shared" si="4"/>
        <v/>
      </c>
      <c r="L73" s="1896"/>
      <c r="M73" s="1900" t="str">
        <f t="shared" si="11"/>
        <v/>
      </c>
    </row>
    <row r="74" spans="4:13" ht="15.75" customHeight="1" outlineLevel="1">
      <c r="D74" s="1317" t="s">
        <v>251</v>
      </c>
      <c r="E74" s="1318" t="s">
        <v>252</v>
      </c>
      <c r="F74" s="1253"/>
      <c r="H74" s="2019"/>
      <c r="I74" s="2276"/>
      <c r="J74" s="1902" t="str">
        <f t="shared" si="3"/>
        <v/>
      </c>
      <c r="K74" s="1895" t="str">
        <f t="shared" si="4"/>
        <v/>
      </c>
      <c r="L74" s="1896"/>
      <c r="M74" s="1900" t="str">
        <f t="shared" si="11"/>
        <v/>
      </c>
    </row>
    <row r="75" spans="4:13" ht="15.75" customHeight="1" outlineLevel="1">
      <c r="D75" s="1319" t="s">
        <v>253</v>
      </c>
      <c r="E75" s="1320" t="s">
        <v>254</v>
      </c>
      <c r="F75" s="1255"/>
      <c r="H75" s="2019"/>
      <c r="I75" s="2276"/>
      <c r="J75" s="1902" t="str">
        <f t="shared" si="3"/>
        <v/>
      </c>
      <c r="K75" s="1895" t="str">
        <f t="shared" si="4"/>
        <v/>
      </c>
      <c r="L75" s="1896"/>
      <c r="M75" s="1900" t="str">
        <f t="shared" si="11"/>
        <v/>
      </c>
    </row>
    <row r="76" spans="4:13" s="983" customFormat="1">
      <c r="D76" s="1315" t="s">
        <v>1872</v>
      </c>
      <c r="E76" s="1268"/>
      <c r="F76" s="1129"/>
      <c r="H76" s="2019"/>
      <c r="I76" s="2276"/>
      <c r="J76" s="2019"/>
      <c r="K76" s="1951"/>
      <c r="L76" s="1951"/>
      <c r="M76" s="2109"/>
    </row>
    <row r="77" spans="4:13" ht="15.75" customHeight="1" outlineLevel="1">
      <c r="D77" s="1321" t="s">
        <v>246</v>
      </c>
      <c r="E77" s="1316" t="s">
        <v>243</v>
      </c>
      <c r="F77" s="1251"/>
      <c r="H77" s="2019"/>
      <c r="I77" s="2276"/>
      <c r="J77" s="1902" t="str">
        <f t="shared" si="3"/>
        <v/>
      </c>
      <c r="K77" s="1895" t="str">
        <f t="shared" si="4"/>
        <v/>
      </c>
      <c r="L77" s="1896"/>
      <c r="M77" s="1900" t="str">
        <f>IF(AND($D$76&lt;&gt;"",$D$76&lt;&gt;"&lt;ZONE 9&gt;",ISBLANK(F77)),"X","")</f>
        <v/>
      </c>
    </row>
    <row r="78" spans="4:13" ht="15.75" customHeight="1" outlineLevel="1">
      <c r="D78" s="1317" t="s">
        <v>247</v>
      </c>
      <c r="E78" s="1318" t="s">
        <v>1782</v>
      </c>
      <c r="F78" s="1253"/>
      <c r="H78" s="2019"/>
      <c r="I78" s="2276"/>
      <c r="J78" s="1902" t="str">
        <f t="shared" si="3"/>
        <v/>
      </c>
      <c r="K78" s="1895" t="str">
        <f t="shared" si="4"/>
        <v/>
      </c>
      <c r="L78" s="1896"/>
      <c r="M78" s="1900" t="str">
        <f t="shared" ref="M78:M83" si="12">IF(AND($D$76&lt;&gt;"",$D$76&lt;&gt;"&lt;ZONE 9&gt;",ISBLANK(F78)),"X","")</f>
        <v/>
      </c>
    </row>
    <row r="79" spans="4:13" ht="15.75" customHeight="1" outlineLevel="1">
      <c r="D79" s="1317" t="s">
        <v>248</v>
      </c>
      <c r="E79" s="1318" t="s">
        <v>243</v>
      </c>
      <c r="F79" s="1253"/>
      <c r="H79" s="2019"/>
      <c r="I79" s="2276"/>
      <c r="J79" s="1902" t="str">
        <f t="shared" si="3"/>
        <v/>
      </c>
      <c r="K79" s="1895" t="str">
        <f t="shared" si="4"/>
        <v/>
      </c>
      <c r="L79" s="1896"/>
      <c r="M79" s="1900" t="str">
        <f t="shared" si="12"/>
        <v/>
      </c>
    </row>
    <row r="80" spans="4:13" ht="15.75" customHeight="1" outlineLevel="1">
      <c r="D80" s="1317" t="s">
        <v>249</v>
      </c>
      <c r="E80" s="1318" t="s">
        <v>1783</v>
      </c>
      <c r="F80" s="1253"/>
      <c r="H80" s="2019"/>
      <c r="I80" s="2276"/>
      <c r="J80" s="1902" t="str">
        <f t="shared" si="3"/>
        <v/>
      </c>
      <c r="K80" s="1895" t="str">
        <f t="shared" si="4"/>
        <v/>
      </c>
      <c r="L80" s="1896"/>
      <c r="M80" s="1900" t="str">
        <f t="shared" si="12"/>
        <v/>
      </c>
    </row>
    <row r="81" spans="2:13" ht="15.75" customHeight="1" outlineLevel="1">
      <c r="D81" s="1317" t="s">
        <v>250</v>
      </c>
      <c r="E81" s="1318" t="s">
        <v>243</v>
      </c>
      <c r="F81" s="1253"/>
      <c r="H81" s="2019"/>
      <c r="I81" s="2276"/>
      <c r="J81" s="1902" t="str">
        <f t="shared" si="3"/>
        <v/>
      </c>
      <c r="K81" s="1895" t="str">
        <f t="shared" si="4"/>
        <v/>
      </c>
      <c r="L81" s="1896"/>
      <c r="M81" s="1900" t="str">
        <f t="shared" si="12"/>
        <v/>
      </c>
    </row>
    <row r="82" spans="2:13" ht="15.75" customHeight="1" outlineLevel="1">
      <c r="D82" s="1317" t="s">
        <v>251</v>
      </c>
      <c r="E82" s="1318" t="s">
        <v>252</v>
      </c>
      <c r="F82" s="1253"/>
      <c r="H82" s="2019"/>
      <c r="I82" s="2276"/>
      <c r="J82" s="1902" t="str">
        <f t="shared" si="3"/>
        <v/>
      </c>
      <c r="K82" s="1895" t="str">
        <f t="shared" si="4"/>
        <v/>
      </c>
      <c r="L82" s="1896"/>
      <c r="M82" s="1900" t="str">
        <f t="shared" si="12"/>
        <v/>
      </c>
    </row>
    <row r="83" spans="2:13" ht="15.75" customHeight="1" outlineLevel="1">
      <c r="B83" s="49"/>
      <c r="C83" s="49"/>
      <c r="D83" s="1319" t="s">
        <v>253</v>
      </c>
      <c r="E83" s="1320" t="s">
        <v>254</v>
      </c>
      <c r="F83" s="1255"/>
      <c r="H83" s="2019"/>
      <c r="I83" s="2276"/>
      <c r="J83" s="1902" t="str">
        <f t="shared" si="3"/>
        <v/>
      </c>
      <c r="K83" s="1895" t="str">
        <f t="shared" si="4"/>
        <v/>
      </c>
      <c r="L83" s="1896"/>
      <c r="M83" s="1900" t="str">
        <f t="shared" si="12"/>
        <v/>
      </c>
    </row>
    <row r="84" spans="2:13" s="983" customFormat="1">
      <c r="D84" s="1315" t="s">
        <v>1873</v>
      </c>
      <c r="E84" s="1268"/>
      <c r="F84" s="1129"/>
      <c r="H84" s="2019"/>
      <c r="I84" s="2276"/>
      <c r="J84" s="2019"/>
      <c r="K84" s="1951"/>
      <c r="L84" s="1951"/>
      <c r="M84" s="2109"/>
    </row>
    <row r="85" spans="2:13" ht="15.75" customHeight="1" outlineLevel="1">
      <c r="D85" s="1321" t="s">
        <v>246</v>
      </c>
      <c r="E85" s="1316" t="s">
        <v>243</v>
      </c>
      <c r="F85" s="1251"/>
      <c r="H85" s="2019"/>
      <c r="I85" s="2276"/>
      <c r="J85" s="1902" t="str">
        <f t="shared" ref="J85:J107" si="13">IF(ISNONTEXT(F85)=TRUE,"","X")</f>
        <v/>
      </c>
      <c r="K85" s="1895" t="str">
        <f t="shared" ref="K85:K107" si="14">IF(AND(F85&gt;=0)=TRUE,"","X")</f>
        <v/>
      </c>
      <c r="L85" s="1896"/>
      <c r="M85" s="1900" t="str">
        <f>IF(AND($D$84&lt;&gt;"",$D$84&lt;&gt;"&lt;ZONE 10&gt;",ISBLANK(F85)),"X","")</f>
        <v/>
      </c>
    </row>
    <row r="86" spans="2:13" ht="15.75" customHeight="1" outlineLevel="1">
      <c r="D86" s="1317" t="s">
        <v>247</v>
      </c>
      <c r="E86" s="1318" t="s">
        <v>1782</v>
      </c>
      <c r="F86" s="1253"/>
      <c r="H86" s="2019"/>
      <c r="I86" s="2276"/>
      <c r="J86" s="1902" t="str">
        <f t="shared" si="13"/>
        <v/>
      </c>
      <c r="K86" s="1895" t="str">
        <f t="shared" si="14"/>
        <v/>
      </c>
      <c r="L86" s="1896"/>
      <c r="M86" s="1900" t="str">
        <f t="shared" ref="M86:M91" si="15">IF(AND($D$84&lt;&gt;"",$D$84&lt;&gt;"&lt;ZONE 10&gt;",ISBLANK(F86)),"X","")</f>
        <v/>
      </c>
    </row>
    <row r="87" spans="2:13" ht="15.75" customHeight="1" outlineLevel="1">
      <c r="D87" s="1317" t="s">
        <v>248</v>
      </c>
      <c r="E87" s="1318" t="s">
        <v>243</v>
      </c>
      <c r="F87" s="1253"/>
      <c r="H87" s="2019"/>
      <c r="I87" s="2276"/>
      <c r="J87" s="1902" t="str">
        <f t="shared" si="13"/>
        <v/>
      </c>
      <c r="K87" s="1895" t="str">
        <f t="shared" si="14"/>
        <v/>
      </c>
      <c r="L87" s="1896"/>
      <c r="M87" s="1900" t="str">
        <f t="shared" si="15"/>
        <v/>
      </c>
    </row>
    <row r="88" spans="2:13" ht="15.75" customHeight="1" outlineLevel="1">
      <c r="D88" s="1317" t="s">
        <v>249</v>
      </c>
      <c r="E88" s="1318" t="s">
        <v>1783</v>
      </c>
      <c r="F88" s="1253"/>
      <c r="H88" s="2019"/>
      <c r="I88" s="2276"/>
      <c r="J88" s="1902" t="str">
        <f t="shared" si="13"/>
        <v/>
      </c>
      <c r="K88" s="1895" t="str">
        <f t="shared" si="14"/>
        <v/>
      </c>
      <c r="L88" s="1896"/>
      <c r="M88" s="1900" t="str">
        <f t="shared" si="15"/>
        <v/>
      </c>
    </row>
    <row r="89" spans="2:13" ht="15.75" customHeight="1" outlineLevel="1">
      <c r="D89" s="1317" t="s">
        <v>250</v>
      </c>
      <c r="E89" s="1318" t="s">
        <v>243</v>
      </c>
      <c r="F89" s="1253"/>
      <c r="H89" s="2019"/>
      <c r="I89" s="2276"/>
      <c r="J89" s="1902" t="str">
        <f t="shared" si="13"/>
        <v/>
      </c>
      <c r="K89" s="1895" t="str">
        <f t="shared" si="14"/>
        <v/>
      </c>
      <c r="L89" s="1896"/>
      <c r="M89" s="1900" t="str">
        <f t="shared" si="15"/>
        <v/>
      </c>
    </row>
    <row r="90" spans="2:13" ht="15.75" customHeight="1" outlineLevel="1">
      <c r="D90" s="1317" t="s">
        <v>251</v>
      </c>
      <c r="E90" s="1318" t="s">
        <v>252</v>
      </c>
      <c r="F90" s="1253"/>
      <c r="H90" s="2019"/>
      <c r="I90" s="2276"/>
      <c r="J90" s="1902" t="str">
        <f t="shared" si="13"/>
        <v/>
      </c>
      <c r="K90" s="1895" t="str">
        <f t="shared" si="14"/>
        <v/>
      </c>
      <c r="L90" s="1896"/>
      <c r="M90" s="1900" t="str">
        <f t="shared" si="15"/>
        <v/>
      </c>
    </row>
    <row r="91" spans="2:13" ht="15.75" customHeight="1" outlineLevel="1">
      <c r="D91" s="1319" t="s">
        <v>253</v>
      </c>
      <c r="E91" s="1320" t="s">
        <v>254</v>
      </c>
      <c r="F91" s="1255"/>
      <c r="H91" s="2019"/>
      <c r="I91" s="2276"/>
      <c r="J91" s="1902" t="str">
        <f t="shared" si="13"/>
        <v/>
      </c>
      <c r="K91" s="1895" t="str">
        <f t="shared" si="14"/>
        <v/>
      </c>
      <c r="L91" s="1896"/>
      <c r="M91" s="1900" t="str">
        <f t="shared" si="15"/>
        <v/>
      </c>
    </row>
    <row r="92" spans="2:13" s="983" customFormat="1">
      <c r="D92" s="1315" t="s">
        <v>1874</v>
      </c>
      <c r="E92" s="1268"/>
      <c r="F92" s="1129"/>
      <c r="H92" s="2019"/>
      <c r="I92" s="2276"/>
      <c r="J92" s="2019"/>
      <c r="K92" s="1951"/>
      <c r="L92" s="1951"/>
      <c r="M92" s="2109"/>
    </row>
    <row r="93" spans="2:13" ht="15.75" customHeight="1" outlineLevel="1">
      <c r="D93" s="1321" t="s">
        <v>246</v>
      </c>
      <c r="E93" s="1316" t="s">
        <v>243</v>
      </c>
      <c r="F93" s="1251"/>
      <c r="H93" s="2019"/>
      <c r="I93" s="2276"/>
      <c r="J93" s="1902" t="str">
        <f t="shared" si="13"/>
        <v/>
      </c>
      <c r="K93" s="1895" t="str">
        <f t="shared" si="14"/>
        <v/>
      </c>
      <c r="L93" s="1896"/>
      <c r="M93" s="1900" t="str">
        <f>IF(AND($D$92&lt;&gt;"",$D$92&lt;&gt;"&lt;ZONE 11&gt;",ISBLANK(F93)),"X","")</f>
        <v/>
      </c>
    </row>
    <row r="94" spans="2:13" ht="15.75" customHeight="1" outlineLevel="1">
      <c r="D94" s="1317" t="s">
        <v>247</v>
      </c>
      <c r="E94" s="1318" t="s">
        <v>1782</v>
      </c>
      <c r="F94" s="1253"/>
      <c r="H94" s="2019"/>
      <c r="I94" s="2276"/>
      <c r="J94" s="1902" t="str">
        <f t="shared" si="13"/>
        <v/>
      </c>
      <c r="K94" s="1895" t="str">
        <f t="shared" si="14"/>
        <v/>
      </c>
      <c r="L94" s="1896"/>
      <c r="M94" s="1900" t="str">
        <f t="shared" ref="M94:M99" si="16">IF(AND($D$92&lt;&gt;"",$D$92&lt;&gt;"&lt;ZONE 11&gt;",ISBLANK(F94)),"X","")</f>
        <v/>
      </c>
    </row>
    <row r="95" spans="2:13" ht="15.75" customHeight="1" outlineLevel="1">
      <c r="D95" s="1317" t="s">
        <v>248</v>
      </c>
      <c r="E95" s="1318" t="s">
        <v>243</v>
      </c>
      <c r="F95" s="1253"/>
      <c r="H95" s="2019"/>
      <c r="I95" s="2276"/>
      <c r="J95" s="1902" t="str">
        <f t="shared" si="13"/>
        <v/>
      </c>
      <c r="K95" s="1895" t="str">
        <f t="shared" si="14"/>
        <v/>
      </c>
      <c r="L95" s="1896"/>
      <c r="M95" s="1900" t="str">
        <f t="shared" si="16"/>
        <v/>
      </c>
    </row>
    <row r="96" spans="2:13" ht="15.75" customHeight="1" outlineLevel="1">
      <c r="D96" s="1317" t="s">
        <v>249</v>
      </c>
      <c r="E96" s="1318" t="s">
        <v>1783</v>
      </c>
      <c r="F96" s="1253"/>
      <c r="H96" s="2019"/>
      <c r="I96" s="2276"/>
      <c r="J96" s="1902" t="str">
        <f t="shared" si="13"/>
        <v/>
      </c>
      <c r="K96" s="1895" t="str">
        <f t="shared" si="14"/>
        <v/>
      </c>
      <c r="L96" s="1896"/>
      <c r="M96" s="1900" t="str">
        <f t="shared" si="16"/>
        <v/>
      </c>
    </row>
    <row r="97" spans="2:13" ht="15.75" customHeight="1" outlineLevel="1">
      <c r="D97" s="1317" t="s">
        <v>250</v>
      </c>
      <c r="E97" s="1318" t="s">
        <v>243</v>
      </c>
      <c r="F97" s="1253"/>
      <c r="H97" s="2019"/>
      <c r="I97" s="2276"/>
      <c r="J97" s="1902" t="str">
        <f t="shared" si="13"/>
        <v/>
      </c>
      <c r="K97" s="1895" t="str">
        <f t="shared" si="14"/>
        <v/>
      </c>
      <c r="L97" s="1896"/>
      <c r="M97" s="1900" t="str">
        <f t="shared" si="16"/>
        <v/>
      </c>
    </row>
    <row r="98" spans="2:13" ht="15.75" customHeight="1" outlineLevel="1">
      <c r="D98" s="1317" t="s">
        <v>251</v>
      </c>
      <c r="E98" s="1318" t="s">
        <v>252</v>
      </c>
      <c r="F98" s="1253"/>
      <c r="H98" s="2019"/>
      <c r="I98" s="2276"/>
      <c r="J98" s="1902" t="str">
        <f t="shared" si="13"/>
        <v/>
      </c>
      <c r="K98" s="1895" t="str">
        <f t="shared" si="14"/>
        <v/>
      </c>
      <c r="L98" s="1896"/>
      <c r="M98" s="1900" t="str">
        <f t="shared" si="16"/>
        <v/>
      </c>
    </row>
    <row r="99" spans="2:13" ht="15.75" customHeight="1" outlineLevel="1">
      <c r="D99" s="1319" t="s">
        <v>253</v>
      </c>
      <c r="E99" s="1320" t="s">
        <v>254</v>
      </c>
      <c r="F99" s="1255"/>
      <c r="H99" s="2019"/>
      <c r="I99" s="2276"/>
      <c r="J99" s="1902" t="str">
        <f t="shared" si="13"/>
        <v/>
      </c>
      <c r="K99" s="1895" t="str">
        <f t="shared" si="14"/>
        <v/>
      </c>
      <c r="L99" s="1896"/>
      <c r="M99" s="1900" t="str">
        <f t="shared" si="16"/>
        <v/>
      </c>
    </row>
    <row r="100" spans="2:13" s="983" customFormat="1">
      <c r="D100" s="1315" t="s">
        <v>1875</v>
      </c>
      <c r="E100" s="1268"/>
      <c r="F100" s="1129"/>
      <c r="H100" s="2019"/>
      <c r="I100" s="2276"/>
      <c r="J100" s="2019"/>
      <c r="K100" s="1951"/>
      <c r="L100" s="1951"/>
      <c r="M100" s="2109"/>
    </row>
    <row r="101" spans="2:13" ht="15.75" customHeight="1" outlineLevel="1">
      <c r="D101" s="1321" t="s">
        <v>246</v>
      </c>
      <c r="E101" s="1316" t="s">
        <v>243</v>
      </c>
      <c r="F101" s="1251"/>
      <c r="H101" s="2019"/>
      <c r="I101" s="2276"/>
      <c r="J101" s="1902" t="str">
        <f t="shared" si="13"/>
        <v/>
      </c>
      <c r="K101" s="1895" t="str">
        <f t="shared" si="14"/>
        <v/>
      </c>
      <c r="L101" s="1896"/>
      <c r="M101" s="1900" t="str">
        <f>IF(AND($D$100&lt;&gt;"",$D$100&lt;&gt;"&lt;ZONE 12&gt;",ISBLANK(F101)),"X","")</f>
        <v/>
      </c>
    </row>
    <row r="102" spans="2:13" ht="15.75" customHeight="1" outlineLevel="1">
      <c r="D102" s="1317" t="s">
        <v>247</v>
      </c>
      <c r="E102" s="1318" t="s">
        <v>1782</v>
      </c>
      <c r="F102" s="1253"/>
      <c r="H102" s="2019"/>
      <c r="I102" s="2276"/>
      <c r="J102" s="1902" t="str">
        <f t="shared" si="13"/>
        <v/>
      </c>
      <c r="K102" s="1895" t="str">
        <f t="shared" si="14"/>
        <v/>
      </c>
      <c r="L102" s="1896"/>
      <c r="M102" s="1900" t="str">
        <f t="shared" ref="M102:M107" si="17">IF(AND($D$100&lt;&gt;"",$D$100&lt;&gt;"&lt;ZONE 12&gt;",ISBLANK(F102)),"X","")</f>
        <v/>
      </c>
    </row>
    <row r="103" spans="2:13" ht="15.75" customHeight="1" outlineLevel="1">
      <c r="D103" s="1317" t="s">
        <v>248</v>
      </c>
      <c r="E103" s="1318" t="s">
        <v>243</v>
      </c>
      <c r="F103" s="1253"/>
      <c r="H103" s="2019"/>
      <c r="I103" s="2276"/>
      <c r="J103" s="1902" t="str">
        <f t="shared" si="13"/>
        <v/>
      </c>
      <c r="K103" s="1895" t="str">
        <f t="shared" si="14"/>
        <v/>
      </c>
      <c r="L103" s="1896"/>
      <c r="M103" s="1900" t="str">
        <f t="shared" si="17"/>
        <v/>
      </c>
    </row>
    <row r="104" spans="2:13" ht="15.75" customHeight="1" outlineLevel="1">
      <c r="D104" s="1317" t="s">
        <v>249</v>
      </c>
      <c r="E104" s="1318" t="s">
        <v>1783</v>
      </c>
      <c r="F104" s="1253"/>
      <c r="H104" s="2019"/>
      <c r="I104" s="2276"/>
      <c r="J104" s="1902" t="str">
        <f t="shared" si="13"/>
        <v/>
      </c>
      <c r="K104" s="1895" t="str">
        <f t="shared" si="14"/>
        <v/>
      </c>
      <c r="L104" s="1896"/>
      <c r="M104" s="1900" t="str">
        <f t="shared" si="17"/>
        <v/>
      </c>
    </row>
    <row r="105" spans="2:13" ht="15.75" customHeight="1" outlineLevel="1">
      <c r="D105" s="1317" t="s">
        <v>250</v>
      </c>
      <c r="E105" s="1318" t="s">
        <v>243</v>
      </c>
      <c r="F105" s="1253"/>
      <c r="H105" s="2019"/>
      <c r="I105" s="2276"/>
      <c r="J105" s="1902" t="str">
        <f t="shared" si="13"/>
        <v/>
      </c>
      <c r="K105" s="1895" t="str">
        <f t="shared" si="14"/>
        <v/>
      </c>
      <c r="L105" s="1896"/>
      <c r="M105" s="1900" t="str">
        <f t="shared" si="17"/>
        <v/>
      </c>
    </row>
    <row r="106" spans="2:13" ht="15.75" customHeight="1" outlineLevel="1">
      <c r="D106" s="1317" t="s">
        <v>251</v>
      </c>
      <c r="E106" s="1318" t="s">
        <v>252</v>
      </c>
      <c r="F106" s="1253"/>
      <c r="H106" s="2019"/>
      <c r="I106" s="2276"/>
      <c r="J106" s="1902" t="str">
        <f t="shared" si="13"/>
        <v/>
      </c>
      <c r="K106" s="1895" t="str">
        <f t="shared" si="14"/>
        <v/>
      </c>
      <c r="L106" s="1896"/>
      <c r="M106" s="1900" t="str">
        <f t="shared" si="17"/>
        <v/>
      </c>
    </row>
    <row r="107" spans="2:13" ht="15.75" customHeight="1" outlineLevel="1">
      <c r="B107" s="49"/>
      <c r="C107" s="49"/>
      <c r="D107" s="1319" t="s">
        <v>253</v>
      </c>
      <c r="E107" s="1320" t="s">
        <v>254</v>
      </c>
      <c r="F107" s="1255"/>
      <c r="H107" s="2019"/>
      <c r="I107" s="2276"/>
      <c r="J107" s="1905" t="str">
        <f t="shared" si="13"/>
        <v/>
      </c>
      <c r="K107" s="1914" t="str">
        <f t="shared" si="14"/>
        <v/>
      </c>
      <c r="L107" s="1975"/>
      <c r="M107" s="1903" t="str">
        <f t="shared" si="17"/>
        <v/>
      </c>
    </row>
    <row r="109" spans="2:13">
      <c r="B109" s="637" t="s">
        <v>2282</v>
      </c>
      <c r="C109" s="988"/>
      <c r="D109" s="988"/>
      <c r="E109" s="988"/>
      <c r="F109" s="988"/>
    </row>
    <row r="110" spans="2:13" s="44" customFormat="1">
      <c r="B110" s="1048" t="s">
        <v>1881</v>
      </c>
      <c r="C110" s="1048"/>
      <c r="D110" s="1048"/>
      <c r="E110" s="1048"/>
      <c r="F110" s="1048"/>
    </row>
    <row r="111" spans="2:13" s="642" customFormat="1" ht="15.75">
      <c r="B111" s="44"/>
      <c r="C111" s="44"/>
      <c r="D111" s="1322"/>
      <c r="E111" s="44"/>
      <c r="F111" s="44"/>
    </row>
    <row r="112" spans="2:13" s="44" customFormat="1" ht="21.75" customHeight="1">
      <c r="D112" s="974" t="s">
        <v>2138</v>
      </c>
      <c r="E112" s="974"/>
      <c r="F112" s="974"/>
      <c r="G112" s="1314"/>
      <c r="H112" s="1314"/>
      <c r="I112" s="1314"/>
      <c r="J112" s="1314"/>
      <c r="K112" s="1314"/>
      <c r="L112" s="1314"/>
    </row>
    <row r="113" spans="4:13" s="642" customFormat="1" ht="40.5" customHeight="1">
      <c r="D113" s="1125"/>
      <c r="E113" s="1021"/>
      <c r="H113" s="2272" t="s">
        <v>2635</v>
      </c>
      <c r="I113" s="2275" t="s">
        <v>2601</v>
      </c>
      <c r="J113" s="2271" t="s">
        <v>2599</v>
      </c>
      <c r="K113" s="1909" t="s">
        <v>2600</v>
      </c>
      <c r="L113" s="1915" t="s">
        <v>2601</v>
      </c>
      <c r="M113" s="1915" t="s">
        <v>2629</v>
      </c>
    </row>
    <row r="114" spans="4:13" s="44" customFormat="1" ht="33.75" customHeight="1">
      <c r="E114" s="973" t="s">
        <v>2089</v>
      </c>
      <c r="F114" s="635" t="s">
        <v>2253</v>
      </c>
      <c r="H114" s="2522" t="s">
        <v>2633</v>
      </c>
      <c r="I114" s="2523"/>
      <c r="J114" s="2394" t="s">
        <v>2253</v>
      </c>
      <c r="K114" s="2395"/>
      <c r="L114" s="2395"/>
      <c r="M114" s="2396"/>
    </row>
    <row r="115" spans="4:13" s="983" customFormat="1">
      <c r="D115" s="1315" t="s">
        <v>2707</v>
      </c>
      <c r="E115" s="1268"/>
      <c r="F115" s="1129"/>
      <c r="H115" s="2019"/>
      <c r="I115" s="2216" t="str">
        <f>IF(OR(D115="",D115="&lt;ZONE 1&gt;")=TRUE,"X","")</f>
        <v>X</v>
      </c>
      <c r="J115" s="2019"/>
      <c r="K115" s="1951"/>
      <c r="L115" s="1951"/>
      <c r="M115" s="2109"/>
    </row>
    <row r="116" spans="4:13" ht="15.75" customHeight="1" outlineLevel="1">
      <c r="D116" s="1323" t="s">
        <v>1876</v>
      </c>
      <c r="E116" s="1324" t="s">
        <v>285</v>
      </c>
      <c r="F116" s="1325"/>
      <c r="H116" s="2019"/>
      <c r="I116" s="1951"/>
      <c r="J116" s="1902" t="str">
        <f t="shared" ref="J116:J121" si="18">IF(ISNONTEXT(F116)=TRUE,"","X")</f>
        <v/>
      </c>
      <c r="K116" s="1895" t="str">
        <f t="shared" ref="K116:K121" si="19">IF(AND(F116&gt;=0)=TRUE,"","X")</f>
        <v/>
      </c>
      <c r="L116" s="1895" t="str">
        <f t="shared" ref="L116:L121" si="20">IF(AND(F116&lt;&gt;"")=TRUE,"","X")</f>
        <v>X</v>
      </c>
      <c r="M116" s="1898"/>
    </row>
    <row r="117" spans="4:13" ht="15.75" customHeight="1" outlineLevel="1">
      <c r="D117" s="1326" t="s">
        <v>1877</v>
      </c>
      <c r="E117" s="1327" t="s">
        <v>285</v>
      </c>
      <c r="F117" s="1328"/>
      <c r="H117" s="2019"/>
      <c r="I117" s="1951"/>
      <c r="J117" s="1902" t="str">
        <f t="shared" si="18"/>
        <v/>
      </c>
      <c r="K117" s="1895" t="str">
        <f t="shared" si="19"/>
        <v/>
      </c>
      <c r="L117" s="1895" t="str">
        <f t="shared" si="20"/>
        <v>X</v>
      </c>
      <c r="M117" s="1898"/>
    </row>
    <row r="118" spans="4:13" ht="15.75" customHeight="1" outlineLevel="1">
      <c r="D118" s="1326" t="s">
        <v>1878</v>
      </c>
      <c r="E118" s="1327" t="s">
        <v>285</v>
      </c>
      <c r="F118" s="1328"/>
      <c r="H118" s="2019"/>
      <c r="I118" s="1951"/>
      <c r="J118" s="1902" t="str">
        <f t="shared" si="18"/>
        <v/>
      </c>
      <c r="K118" s="1895" t="str">
        <f t="shared" si="19"/>
        <v/>
      </c>
      <c r="L118" s="1895" t="str">
        <f t="shared" si="20"/>
        <v>X</v>
      </c>
      <c r="M118" s="1898"/>
    </row>
    <row r="119" spans="4:13" ht="15.75" customHeight="1" outlineLevel="1">
      <c r="D119" s="1326" t="s">
        <v>2528</v>
      </c>
      <c r="E119" s="1327" t="s">
        <v>285</v>
      </c>
      <c r="F119" s="1328"/>
      <c r="H119" s="2019"/>
      <c r="I119" s="1951"/>
      <c r="J119" s="1902" t="str">
        <f t="shared" si="18"/>
        <v/>
      </c>
      <c r="K119" s="1895" t="str">
        <f t="shared" si="19"/>
        <v/>
      </c>
      <c r="L119" s="1895" t="str">
        <f t="shared" si="20"/>
        <v>X</v>
      </c>
      <c r="M119" s="1898"/>
    </row>
    <row r="120" spans="4:13" ht="15.75" customHeight="1" outlineLevel="1">
      <c r="D120" s="1326" t="s">
        <v>1879</v>
      </c>
      <c r="E120" s="1327" t="s">
        <v>285</v>
      </c>
      <c r="F120" s="1328"/>
      <c r="H120" s="2019"/>
      <c r="I120" s="1951"/>
      <c r="J120" s="1902" t="str">
        <f t="shared" si="18"/>
        <v/>
      </c>
      <c r="K120" s="1895" t="str">
        <f t="shared" si="19"/>
        <v/>
      </c>
      <c r="L120" s="1895" t="str">
        <f t="shared" si="20"/>
        <v>X</v>
      </c>
      <c r="M120" s="1898"/>
    </row>
    <row r="121" spans="4:13" ht="15.75" customHeight="1" outlineLevel="1">
      <c r="D121" s="1329" t="s">
        <v>1880</v>
      </c>
      <c r="E121" s="1330" t="s">
        <v>285</v>
      </c>
      <c r="F121" s="1331"/>
      <c r="H121" s="2019"/>
      <c r="I121" s="1951"/>
      <c r="J121" s="1902" t="str">
        <f t="shared" si="18"/>
        <v/>
      </c>
      <c r="K121" s="1895" t="str">
        <f t="shared" si="19"/>
        <v/>
      </c>
      <c r="L121" s="1895" t="str">
        <f t="shared" si="20"/>
        <v>X</v>
      </c>
      <c r="M121" s="1898"/>
    </row>
    <row r="122" spans="4:13" s="983" customFormat="1">
      <c r="D122" s="1315" t="s">
        <v>1865</v>
      </c>
      <c r="E122" s="1268"/>
      <c r="F122" s="1129"/>
      <c r="H122" s="2019"/>
      <c r="I122" s="1951"/>
      <c r="J122" s="2019"/>
      <c r="K122" s="1951"/>
      <c r="L122" s="1951"/>
      <c r="M122" s="2109"/>
    </row>
    <row r="123" spans="4:13" ht="15.75" customHeight="1" outlineLevel="1">
      <c r="D123" s="1323" t="s">
        <v>1876</v>
      </c>
      <c r="E123" s="1324" t="s">
        <v>285</v>
      </c>
      <c r="F123" s="1325"/>
      <c r="H123" s="2019"/>
      <c r="I123" s="1951"/>
      <c r="J123" s="1902" t="str">
        <f t="shared" ref="J123:J128" si="21">IF(ISNONTEXT(F123)=TRUE,"","X")</f>
        <v/>
      </c>
      <c r="K123" s="1895" t="str">
        <f t="shared" ref="K123:K128" si="22">IF(AND(F123&gt;=0)=TRUE,"","X")</f>
        <v/>
      </c>
      <c r="L123" s="1896"/>
      <c r="M123" s="1900" t="str">
        <f>IF(AND($D$122&lt;&gt;"",$D$122&lt;&gt;"&lt;ZONE 2&gt;",ISBLANK(F123)),"X","")</f>
        <v/>
      </c>
    </row>
    <row r="124" spans="4:13" ht="15.75" customHeight="1" outlineLevel="1">
      <c r="D124" s="1326" t="s">
        <v>1877</v>
      </c>
      <c r="E124" s="1327" t="s">
        <v>285</v>
      </c>
      <c r="F124" s="1328"/>
      <c r="H124" s="2019"/>
      <c r="I124" s="1951"/>
      <c r="J124" s="1902" t="str">
        <f t="shared" si="21"/>
        <v/>
      </c>
      <c r="K124" s="1895" t="str">
        <f t="shared" si="22"/>
        <v/>
      </c>
      <c r="L124" s="1896"/>
      <c r="M124" s="1900" t="str">
        <f t="shared" ref="M124:M128" si="23">IF(AND($D$122&lt;&gt;"",$D$122&lt;&gt;"&lt;ZONE 2&gt;",ISBLANK(F124)),"X","")</f>
        <v/>
      </c>
    </row>
    <row r="125" spans="4:13" ht="15.75" customHeight="1" outlineLevel="1">
      <c r="D125" s="1326" t="s">
        <v>1878</v>
      </c>
      <c r="E125" s="1327" t="s">
        <v>285</v>
      </c>
      <c r="F125" s="1328"/>
      <c r="H125" s="2019"/>
      <c r="I125" s="1951"/>
      <c r="J125" s="1902" t="str">
        <f t="shared" si="21"/>
        <v/>
      </c>
      <c r="K125" s="1895" t="str">
        <f t="shared" si="22"/>
        <v/>
      </c>
      <c r="L125" s="1896"/>
      <c r="M125" s="1900" t="str">
        <f t="shared" si="23"/>
        <v/>
      </c>
    </row>
    <row r="126" spans="4:13" ht="15.75" customHeight="1" outlineLevel="1">
      <c r="D126" s="1326" t="s">
        <v>2528</v>
      </c>
      <c r="E126" s="1327" t="s">
        <v>285</v>
      </c>
      <c r="F126" s="1328"/>
      <c r="H126" s="2019"/>
      <c r="I126" s="1951"/>
      <c r="J126" s="1902" t="str">
        <f t="shared" si="21"/>
        <v/>
      </c>
      <c r="K126" s="1895" t="str">
        <f t="shared" si="22"/>
        <v/>
      </c>
      <c r="L126" s="1896"/>
      <c r="M126" s="1900" t="str">
        <f t="shared" si="23"/>
        <v/>
      </c>
    </row>
    <row r="127" spans="4:13" ht="15.75" customHeight="1" outlineLevel="1">
      <c r="D127" s="1326" t="s">
        <v>1879</v>
      </c>
      <c r="E127" s="1327" t="s">
        <v>285</v>
      </c>
      <c r="F127" s="1328"/>
      <c r="H127" s="2019"/>
      <c r="I127" s="1951"/>
      <c r="J127" s="1902" t="str">
        <f t="shared" si="21"/>
        <v/>
      </c>
      <c r="K127" s="1895" t="str">
        <f t="shared" si="22"/>
        <v/>
      </c>
      <c r="L127" s="1896"/>
      <c r="M127" s="1900" t="str">
        <f t="shared" si="23"/>
        <v/>
      </c>
    </row>
    <row r="128" spans="4:13" ht="15.75" customHeight="1" outlineLevel="1">
      <c r="D128" s="1329" t="s">
        <v>1880</v>
      </c>
      <c r="E128" s="1330" t="s">
        <v>285</v>
      </c>
      <c r="F128" s="1331"/>
      <c r="H128" s="2019"/>
      <c r="I128" s="1951"/>
      <c r="J128" s="1902" t="str">
        <f t="shared" si="21"/>
        <v/>
      </c>
      <c r="K128" s="1895" t="str">
        <f t="shared" si="22"/>
        <v/>
      </c>
      <c r="L128" s="1896"/>
      <c r="M128" s="1900" t="str">
        <f t="shared" si="23"/>
        <v/>
      </c>
    </row>
    <row r="129" spans="4:13" s="983" customFormat="1">
      <c r="D129" s="1315" t="s">
        <v>1866</v>
      </c>
      <c r="E129" s="1268"/>
      <c r="F129" s="1129"/>
      <c r="H129" s="2019"/>
      <c r="I129" s="1951"/>
      <c r="J129" s="2019"/>
      <c r="K129" s="1951"/>
      <c r="L129" s="1951"/>
      <c r="M129" s="2020"/>
    </row>
    <row r="130" spans="4:13" ht="15.75" customHeight="1" outlineLevel="1">
      <c r="D130" s="1323" t="s">
        <v>1876</v>
      </c>
      <c r="E130" s="1324" t="s">
        <v>285</v>
      </c>
      <c r="F130" s="1325"/>
      <c r="H130" s="2019"/>
      <c r="I130" s="1951"/>
      <c r="J130" s="1902" t="str">
        <f t="shared" ref="J130:J135" si="24">IF(ISNONTEXT(F130)=TRUE,"","X")</f>
        <v/>
      </c>
      <c r="K130" s="1895" t="str">
        <f t="shared" ref="K130:K135" si="25">IF(AND(F130&gt;=0)=TRUE,"","X")</f>
        <v/>
      </c>
      <c r="L130" s="1896"/>
      <c r="M130" s="1900" t="str">
        <f>IF(AND($D$129&lt;&gt;"",$D$129&lt;&gt;"&lt;ZONE 3&gt;",ISBLANK(F130)),"X","")</f>
        <v/>
      </c>
    </row>
    <row r="131" spans="4:13" ht="15.75" customHeight="1" outlineLevel="1">
      <c r="D131" s="1326" t="s">
        <v>1877</v>
      </c>
      <c r="E131" s="1327" t="s">
        <v>285</v>
      </c>
      <c r="F131" s="1328"/>
      <c r="H131" s="2019"/>
      <c r="I131" s="1951"/>
      <c r="J131" s="1902" t="str">
        <f t="shared" si="24"/>
        <v/>
      </c>
      <c r="K131" s="1895" t="str">
        <f t="shared" si="25"/>
        <v/>
      </c>
      <c r="L131" s="1896"/>
      <c r="M131" s="1900" t="str">
        <f t="shared" ref="M131:M135" si="26">IF(AND($D$129&lt;&gt;"",$D$129&lt;&gt;"&lt;ZONE 3&gt;",ISBLANK(F131)),"X","")</f>
        <v/>
      </c>
    </row>
    <row r="132" spans="4:13" ht="15.75" customHeight="1" outlineLevel="1">
      <c r="D132" s="1326" t="s">
        <v>1878</v>
      </c>
      <c r="E132" s="1327" t="s">
        <v>285</v>
      </c>
      <c r="F132" s="1328"/>
      <c r="H132" s="2019"/>
      <c r="I132" s="1951"/>
      <c r="J132" s="1902" t="str">
        <f t="shared" si="24"/>
        <v/>
      </c>
      <c r="K132" s="1895" t="str">
        <f t="shared" si="25"/>
        <v/>
      </c>
      <c r="L132" s="1896"/>
      <c r="M132" s="1900" t="str">
        <f t="shared" si="26"/>
        <v/>
      </c>
    </row>
    <row r="133" spans="4:13" ht="15.75" customHeight="1" outlineLevel="1">
      <c r="D133" s="1326" t="s">
        <v>2528</v>
      </c>
      <c r="E133" s="1327" t="s">
        <v>285</v>
      </c>
      <c r="F133" s="1328"/>
      <c r="H133" s="2019"/>
      <c r="I133" s="1951"/>
      <c r="J133" s="1902" t="str">
        <f t="shared" si="24"/>
        <v/>
      </c>
      <c r="K133" s="1895" t="str">
        <f t="shared" si="25"/>
        <v/>
      </c>
      <c r="L133" s="1896"/>
      <c r="M133" s="1900" t="str">
        <f t="shared" si="26"/>
        <v/>
      </c>
    </row>
    <row r="134" spans="4:13" ht="15.75" customHeight="1" outlineLevel="1">
      <c r="D134" s="1326" t="s">
        <v>1879</v>
      </c>
      <c r="E134" s="1327" t="s">
        <v>285</v>
      </c>
      <c r="F134" s="1328"/>
      <c r="H134" s="2019"/>
      <c r="I134" s="1951"/>
      <c r="J134" s="1902" t="str">
        <f t="shared" si="24"/>
        <v/>
      </c>
      <c r="K134" s="1895" t="str">
        <f t="shared" si="25"/>
        <v/>
      </c>
      <c r="L134" s="1896"/>
      <c r="M134" s="1900" t="str">
        <f t="shared" si="26"/>
        <v/>
      </c>
    </row>
    <row r="135" spans="4:13" ht="15.75" customHeight="1" outlineLevel="1">
      <c r="D135" s="1329" t="s">
        <v>1880</v>
      </c>
      <c r="E135" s="1330" t="s">
        <v>285</v>
      </c>
      <c r="F135" s="1331"/>
      <c r="H135" s="2019"/>
      <c r="I135" s="1951"/>
      <c r="J135" s="1902" t="str">
        <f t="shared" si="24"/>
        <v/>
      </c>
      <c r="K135" s="1895" t="str">
        <f t="shared" si="25"/>
        <v/>
      </c>
      <c r="L135" s="1896"/>
      <c r="M135" s="1900" t="str">
        <f t="shared" si="26"/>
        <v/>
      </c>
    </row>
    <row r="136" spans="4:13" s="983" customFormat="1">
      <c r="D136" s="1315" t="s">
        <v>1867</v>
      </c>
      <c r="E136" s="1268"/>
      <c r="F136" s="1129"/>
      <c r="H136" s="2019"/>
      <c r="I136" s="1951"/>
      <c r="J136" s="2019"/>
      <c r="K136" s="1951"/>
      <c r="L136" s="1951"/>
      <c r="M136" s="2109"/>
    </row>
    <row r="137" spans="4:13" ht="15.75" customHeight="1" outlineLevel="1">
      <c r="D137" s="1323" t="s">
        <v>1876</v>
      </c>
      <c r="E137" s="1324" t="s">
        <v>285</v>
      </c>
      <c r="F137" s="1325"/>
      <c r="H137" s="2019"/>
      <c r="I137" s="1951"/>
      <c r="J137" s="1902" t="str">
        <f t="shared" ref="J137:J142" si="27">IF(ISNONTEXT(F137)=TRUE,"","X")</f>
        <v/>
      </c>
      <c r="K137" s="1895" t="str">
        <f t="shared" ref="K137:K142" si="28">IF(AND(F137&gt;=0)=TRUE,"","X")</f>
        <v/>
      </c>
      <c r="L137" s="1896"/>
      <c r="M137" s="1900" t="str">
        <f>IF(AND($D$136&lt;&gt;"",$D$136&lt;&gt;"&lt;ZONE 4&gt;",ISBLANK(F137)),"X","")</f>
        <v/>
      </c>
    </row>
    <row r="138" spans="4:13" ht="15.75" customHeight="1" outlineLevel="1">
      <c r="D138" s="1326" t="s">
        <v>1877</v>
      </c>
      <c r="E138" s="1327" t="s">
        <v>285</v>
      </c>
      <c r="F138" s="1328"/>
      <c r="H138" s="2019"/>
      <c r="I138" s="1951"/>
      <c r="J138" s="1902" t="str">
        <f t="shared" si="27"/>
        <v/>
      </c>
      <c r="K138" s="1895" t="str">
        <f t="shared" si="28"/>
        <v/>
      </c>
      <c r="L138" s="1896"/>
      <c r="M138" s="1900" t="str">
        <f t="shared" ref="M138:M142" si="29">IF(AND($D$136&lt;&gt;"",$D$136&lt;&gt;"&lt;ZONE 4&gt;",ISBLANK(F138)),"X","")</f>
        <v/>
      </c>
    </row>
    <row r="139" spans="4:13" ht="15.75" customHeight="1" outlineLevel="1">
      <c r="D139" s="1326" t="s">
        <v>1878</v>
      </c>
      <c r="E139" s="1327" t="s">
        <v>285</v>
      </c>
      <c r="F139" s="1328"/>
      <c r="H139" s="2019"/>
      <c r="I139" s="1951"/>
      <c r="J139" s="1902" t="str">
        <f t="shared" si="27"/>
        <v/>
      </c>
      <c r="K139" s="1895" t="str">
        <f t="shared" si="28"/>
        <v/>
      </c>
      <c r="L139" s="1896"/>
      <c r="M139" s="1900" t="str">
        <f t="shared" si="29"/>
        <v/>
      </c>
    </row>
    <row r="140" spans="4:13" ht="15.75" customHeight="1" outlineLevel="1">
      <c r="D140" s="1326" t="s">
        <v>2528</v>
      </c>
      <c r="E140" s="1327" t="s">
        <v>285</v>
      </c>
      <c r="F140" s="1328"/>
      <c r="H140" s="2019"/>
      <c r="I140" s="1951"/>
      <c r="J140" s="1902" t="str">
        <f t="shared" si="27"/>
        <v/>
      </c>
      <c r="K140" s="1895" t="str">
        <f t="shared" si="28"/>
        <v/>
      </c>
      <c r="L140" s="1896"/>
      <c r="M140" s="1900" t="str">
        <f t="shared" si="29"/>
        <v/>
      </c>
    </row>
    <row r="141" spans="4:13" ht="15.75" customHeight="1" outlineLevel="1">
      <c r="D141" s="1326" t="s">
        <v>1879</v>
      </c>
      <c r="E141" s="1327" t="s">
        <v>285</v>
      </c>
      <c r="F141" s="1328"/>
      <c r="H141" s="2019"/>
      <c r="I141" s="1951"/>
      <c r="J141" s="1902" t="str">
        <f t="shared" si="27"/>
        <v/>
      </c>
      <c r="K141" s="1895" t="str">
        <f t="shared" si="28"/>
        <v/>
      </c>
      <c r="L141" s="1896"/>
      <c r="M141" s="1900" t="str">
        <f t="shared" si="29"/>
        <v/>
      </c>
    </row>
    <row r="142" spans="4:13" ht="15.75" customHeight="1" outlineLevel="1">
      <c r="D142" s="1329" t="s">
        <v>1880</v>
      </c>
      <c r="E142" s="1330" t="s">
        <v>285</v>
      </c>
      <c r="F142" s="1331"/>
      <c r="H142" s="2019"/>
      <c r="I142" s="1951"/>
      <c r="J142" s="1902" t="str">
        <f t="shared" si="27"/>
        <v/>
      </c>
      <c r="K142" s="1895" t="str">
        <f t="shared" si="28"/>
        <v/>
      </c>
      <c r="L142" s="1896"/>
      <c r="M142" s="1900" t="str">
        <f t="shared" si="29"/>
        <v/>
      </c>
    </row>
    <row r="143" spans="4:13" s="983" customFormat="1">
      <c r="D143" s="1315" t="s">
        <v>1868</v>
      </c>
      <c r="E143" s="1268"/>
      <c r="F143" s="1129"/>
      <c r="H143" s="2019"/>
      <c r="I143" s="1951"/>
      <c r="J143" s="2019"/>
      <c r="K143" s="1951"/>
      <c r="L143" s="1951"/>
      <c r="M143" s="2109"/>
    </row>
    <row r="144" spans="4:13" ht="15.75" customHeight="1" outlineLevel="1">
      <c r="D144" s="1323" t="s">
        <v>1876</v>
      </c>
      <c r="E144" s="1324" t="s">
        <v>285</v>
      </c>
      <c r="F144" s="1325"/>
      <c r="H144" s="2019"/>
      <c r="I144" s="1951"/>
      <c r="J144" s="1902" t="str">
        <f t="shared" ref="J144:J149" si="30">IF(ISNONTEXT(F144)=TRUE,"","X")</f>
        <v/>
      </c>
      <c r="K144" s="1895" t="str">
        <f t="shared" ref="K144:K149" si="31">IF(AND(F144&gt;=0)=TRUE,"","X")</f>
        <v/>
      </c>
      <c r="L144" s="1896"/>
      <c r="M144" s="1900" t="str">
        <f>IF(AND($D$143&lt;&gt;"",$D$143&lt;&gt;"&lt;ZONE 5&gt;",ISBLANK(F144)),"X","")</f>
        <v/>
      </c>
    </row>
    <row r="145" spans="4:13" ht="15.75" customHeight="1" outlineLevel="1">
      <c r="D145" s="1326" t="s">
        <v>1877</v>
      </c>
      <c r="E145" s="1327" t="s">
        <v>285</v>
      </c>
      <c r="F145" s="1328"/>
      <c r="H145" s="2019"/>
      <c r="I145" s="1951"/>
      <c r="J145" s="1902" t="str">
        <f t="shared" si="30"/>
        <v/>
      </c>
      <c r="K145" s="1895" t="str">
        <f t="shared" si="31"/>
        <v/>
      </c>
      <c r="L145" s="1896"/>
      <c r="M145" s="1900" t="str">
        <f t="shared" ref="M145:M149" si="32">IF(AND($D$143&lt;&gt;"",$D$143&lt;&gt;"&lt;ZONE 5&gt;",ISBLANK(F145)),"X","")</f>
        <v/>
      </c>
    </row>
    <row r="146" spans="4:13" ht="15.75" customHeight="1" outlineLevel="1">
      <c r="D146" s="1326" t="s">
        <v>1878</v>
      </c>
      <c r="E146" s="1327" t="s">
        <v>285</v>
      </c>
      <c r="F146" s="1328"/>
      <c r="H146" s="2019"/>
      <c r="I146" s="1951"/>
      <c r="J146" s="1902" t="str">
        <f t="shared" si="30"/>
        <v/>
      </c>
      <c r="K146" s="1895" t="str">
        <f t="shared" si="31"/>
        <v/>
      </c>
      <c r="L146" s="1896"/>
      <c r="M146" s="1900" t="str">
        <f t="shared" si="32"/>
        <v/>
      </c>
    </row>
    <row r="147" spans="4:13" ht="15.75" customHeight="1" outlineLevel="1">
      <c r="D147" s="1326" t="s">
        <v>2528</v>
      </c>
      <c r="E147" s="1327" t="s">
        <v>285</v>
      </c>
      <c r="F147" s="1328"/>
      <c r="H147" s="2019"/>
      <c r="I147" s="1951"/>
      <c r="J147" s="1902" t="str">
        <f t="shared" si="30"/>
        <v/>
      </c>
      <c r="K147" s="1895" t="str">
        <f t="shared" si="31"/>
        <v/>
      </c>
      <c r="L147" s="1896"/>
      <c r="M147" s="1900" t="str">
        <f t="shared" si="32"/>
        <v/>
      </c>
    </row>
    <row r="148" spans="4:13" ht="15.75" customHeight="1" outlineLevel="1">
      <c r="D148" s="1326" t="s">
        <v>1879</v>
      </c>
      <c r="E148" s="1327" t="s">
        <v>285</v>
      </c>
      <c r="F148" s="1328"/>
      <c r="H148" s="2019"/>
      <c r="I148" s="1951"/>
      <c r="J148" s="1902" t="str">
        <f t="shared" si="30"/>
        <v/>
      </c>
      <c r="K148" s="1895" t="str">
        <f t="shared" si="31"/>
        <v/>
      </c>
      <c r="L148" s="1896"/>
      <c r="M148" s="1900" t="str">
        <f t="shared" si="32"/>
        <v/>
      </c>
    </row>
    <row r="149" spans="4:13" ht="15.75" customHeight="1" outlineLevel="1">
      <c r="D149" s="1329" t="s">
        <v>1880</v>
      </c>
      <c r="E149" s="1330" t="s">
        <v>285</v>
      </c>
      <c r="F149" s="1331"/>
      <c r="H149" s="2019"/>
      <c r="I149" s="1951"/>
      <c r="J149" s="1902" t="str">
        <f t="shared" si="30"/>
        <v/>
      </c>
      <c r="K149" s="1895" t="str">
        <f t="shared" si="31"/>
        <v/>
      </c>
      <c r="L149" s="1896"/>
      <c r="M149" s="1900" t="str">
        <f t="shared" si="32"/>
        <v/>
      </c>
    </row>
    <row r="150" spans="4:13" s="983" customFormat="1">
      <c r="D150" s="1315" t="s">
        <v>1869</v>
      </c>
      <c r="E150" s="1268"/>
      <c r="F150" s="1129"/>
      <c r="H150" s="2019"/>
      <c r="I150" s="1951"/>
      <c r="J150" s="2019"/>
      <c r="K150" s="1951"/>
      <c r="L150" s="1951"/>
      <c r="M150" s="2109"/>
    </row>
    <row r="151" spans="4:13" ht="15.75" customHeight="1" outlineLevel="1">
      <c r="D151" s="1323" t="s">
        <v>1876</v>
      </c>
      <c r="E151" s="1324" t="s">
        <v>285</v>
      </c>
      <c r="F151" s="1325"/>
      <c r="H151" s="2019"/>
      <c r="I151" s="1951"/>
      <c r="J151" s="1902" t="str">
        <f t="shared" ref="J151:J156" si="33">IF(ISNONTEXT(F151)=TRUE,"","X")</f>
        <v/>
      </c>
      <c r="K151" s="1895" t="str">
        <f t="shared" ref="K151:K156" si="34">IF(AND(F151&gt;=0)=TRUE,"","X")</f>
        <v/>
      </c>
      <c r="L151" s="1896"/>
      <c r="M151" s="1900" t="str">
        <f>IF(AND($D$150&lt;&gt;"",$D$150&lt;&gt;"&lt;ZONE 6&gt;",ISBLANK(F151)),"X","")</f>
        <v/>
      </c>
    </row>
    <row r="152" spans="4:13" ht="15.75" customHeight="1" outlineLevel="1">
      <c r="D152" s="1326" t="s">
        <v>1877</v>
      </c>
      <c r="E152" s="1327" t="s">
        <v>285</v>
      </c>
      <c r="F152" s="1328"/>
      <c r="H152" s="2019"/>
      <c r="I152" s="1951"/>
      <c r="J152" s="1902" t="str">
        <f t="shared" si="33"/>
        <v/>
      </c>
      <c r="K152" s="1895" t="str">
        <f t="shared" si="34"/>
        <v/>
      </c>
      <c r="L152" s="1896"/>
      <c r="M152" s="1900" t="str">
        <f t="shared" ref="M152:M156" si="35">IF(AND($D$150&lt;&gt;"",$D$150&lt;&gt;"&lt;ZONE 6&gt;",ISBLANK(F152)),"X","")</f>
        <v/>
      </c>
    </row>
    <row r="153" spans="4:13" ht="15.75" customHeight="1" outlineLevel="1">
      <c r="D153" s="1326" t="s">
        <v>1878</v>
      </c>
      <c r="E153" s="1327" t="s">
        <v>285</v>
      </c>
      <c r="F153" s="1328"/>
      <c r="H153" s="2019"/>
      <c r="I153" s="1951"/>
      <c r="J153" s="1902" t="str">
        <f t="shared" si="33"/>
        <v/>
      </c>
      <c r="K153" s="1895" t="str">
        <f t="shared" si="34"/>
        <v/>
      </c>
      <c r="L153" s="1896"/>
      <c r="M153" s="1900" t="str">
        <f t="shared" si="35"/>
        <v/>
      </c>
    </row>
    <row r="154" spans="4:13" ht="15.75" customHeight="1" outlineLevel="1">
      <c r="D154" s="1326" t="s">
        <v>2528</v>
      </c>
      <c r="E154" s="1327" t="s">
        <v>285</v>
      </c>
      <c r="F154" s="1328"/>
      <c r="H154" s="2019"/>
      <c r="I154" s="1951"/>
      <c r="J154" s="1902" t="str">
        <f t="shared" si="33"/>
        <v/>
      </c>
      <c r="K154" s="1895" t="str">
        <f t="shared" si="34"/>
        <v/>
      </c>
      <c r="L154" s="1896"/>
      <c r="M154" s="1900" t="str">
        <f t="shared" si="35"/>
        <v/>
      </c>
    </row>
    <row r="155" spans="4:13" ht="15.75" customHeight="1" outlineLevel="1">
      <c r="D155" s="1326" t="s">
        <v>1879</v>
      </c>
      <c r="E155" s="1327" t="s">
        <v>285</v>
      </c>
      <c r="F155" s="1328"/>
      <c r="H155" s="2019"/>
      <c r="I155" s="1951"/>
      <c r="J155" s="1902" t="str">
        <f t="shared" si="33"/>
        <v/>
      </c>
      <c r="K155" s="1895" t="str">
        <f t="shared" si="34"/>
        <v/>
      </c>
      <c r="L155" s="1896"/>
      <c r="M155" s="1900" t="str">
        <f t="shared" si="35"/>
        <v/>
      </c>
    </row>
    <row r="156" spans="4:13" ht="15.75" customHeight="1" outlineLevel="1">
      <c r="D156" s="1329" t="s">
        <v>1880</v>
      </c>
      <c r="E156" s="1330" t="s">
        <v>285</v>
      </c>
      <c r="F156" s="1331"/>
      <c r="H156" s="2019"/>
      <c r="I156" s="1951"/>
      <c r="J156" s="1902" t="str">
        <f t="shared" si="33"/>
        <v/>
      </c>
      <c r="K156" s="1895" t="str">
        <f t="shared" si="34"/>
        <v/>
      </c>
      <c r="L156" s="1896"/>
      <c r="M156" s="1900" t="str">
        <f t="shared" si="35"/>
        <v/>
      </c>
    </row>
    <row r="157" spans="4:13" s="983" customFormat="1">
      <c r="D157" s="1315" t="s">
        <v>1870</v>
      </c>
      <c r="E157" s="1268"/>
      <c r="F157" s="1129"/>
      <c r="H157" s="2019"/>
      <c r="I157" s="1951"/>
      <c r="J157" s="2019"/>
      <c r="K157" s="1951"/>
      <c r="L157" s="1951"/>
      <c r="M157" s="2109"/>
    </row>
    <row r="158" spans="4:13" ht="15.75" customHeight="1" outlineLevel="1">
      <c r="D158" s="1323" t="s">
        <v>1876</v>
      </c>
      <c r="E158" s="1324" t="s">
        <v>285</v>
      </c>
      <c r="F158" s="1325"/>
      <c r="H158" s="2019"/>
      <c r="I158" s="1951"/>
      <c r="J158" s="1902" t="str">
        <f t="shared" ref="J158:J163" si="36">IF(ISNONTEXT(F158)=TRUE,"","X")</f>
        <v/>
      </c>
      <c r="K158" s="1895" t="str">
        <f t="shared" ref="K158:K163" si="37">IF(AND(F158&gt;=0)=TRUE,"","X")</f>
        <v/>
      </c>
      <c r="L158" s="1896"/>
      <c r="M158" s="1900" t="str">
        <f>IF(AND($D$157&lt;&gt;"",$D$157&lt;&gt;"&lt;ZONE 7&gt;",ISBLANK(F158)),"X","")</f>
        <v/>
      </c>
    </row>
    <row r="159" spans="4:13" ht="15.75" customHeight="1" outlineLevel="1">
      <c r="D159" s="1326" t="s">
        <v>1877</v>
      </c>
      <c r="E159" s="1327" t="s">
        <v>285</v>
      </c>
      <c r="F159" s="1328"/>
      <c r="H159" s="2019"/>
      <c r="I159" s="1951"/>
      <c r="J159" s="1902" t="str">
        <f t="shared" si="36"/>
        <v/>
      </c>
      <c r="K159" s="1895" t="str">
        <f t="shared" si="37"/>
        <v/>
      </c>
      <c r="L159" s="1896"/>
      <c r="M159" s="1900" t="str">
        <f t="shared" ref="M159:M163" si="38">IF(AND($D$157&lt;&gt;"",$D$157&lt;&gt;"&lt;ZONE 7&gt;",ISBLANK(F159)),"X","")</f>
        <v/>
      </c>
    </row>
    <row r="160" spans="4:13" ht="15.75" customHeight="1" outlineLevel="1">
      <c r="D160" s="1326" t="s">
        <v>1878</v>
      </c>
      <c r="E160" s="1327" t="s">
        <v>285</v>
      </c>
      <c r="F160" s="1328"/>
      <c r="H160" s="2019"/>
      <c r="I160" s="1951"/>
      <c r="J160" s="1902" t="str">
        <f t="shared" si="36"/>
        <v/>
      </c>
      <c r="K160" s="1895" t="str">
        <f t="shared" si="37"/>
        <v/>
      </c>
      <c r="L160" s="1896"/>
      <c r="M160" s="1900" t="str">
        <f t="shared" si="38"/>
        <v/>
      </c>
    </row>
    <row r="161" spans="4:13" ht="15.75" customHeight="1" outlineLevel="1">
      <c r="D161" s="1326" t="s">
        <v>2528</v>
      </c>
      <c r="E161" s="1327" t="s">
        <v>285</v>
      </c>
      <c r="F161" s="1328"/>
      <c r="H161" s="2019"/>
      <c r="I161" s="1951"/>
      <c r="J161" s="1902" t="str">
        <f t="shared" si="36"/>
        <v/>
      </c>
      <c r="K161" s="1895" t="str">
        <f t="shared" si="37"/>
        <v/>
      </c>
      <c r="L161" s="1896"/>
      <c r="M161" s="1900" t="str">
        <f t="shared" si="38"/>
        <v/>
      </c>
    </row>
    <row r="162" spans="4:13" ht="15.75" customHeight="1" outlineLevel="1">
      <c r="D162" s="1326" t="s">
        <v>1879</v>
      </c>
      <c r="E162" s="1327" t="s">
        <v>285</v>
      </c>
      <c r="F162" s="1328"/>
      <c r="H162" s="2019"/>
      <c r="I162" s="1951"/>
      <c r="J162" s="1902" t="str">
        <f t="shared" si="36"/>
        <v/>
      </c>
      <c r="K162" s="1895" t="str">
        <f t="shared" si="37"/>
        <v/>
      </c>
      <c r="L162" s="1896"/>
      <c r="M162" s="1900" t="str">
        <f t="shared" si="38"/>
        <v/>
      </c>
    </row>
    <row r="163" spans="4:13" ht="15.75" customHeight="1" outlineLevel="1">
      <c r="D163" s="1329" t="s">
        <v>1880</v>
      </c>
      <c r="E163" s="1330" t="s">
        <v>285</v>
      </c>
      <c r="F163" s="1331"/>
      <c r="H163" s="2019"/>
      <c r="I163" s="1951"/>
      <c r="J163" s="1902" t="str">
        <f t="shared" si="36"/>
        <v/>
      </c>
      <c r="K163" s="1895" t="str">
        <f t="shared" si="37"/>
        <v/>
      </c>
      <c r="L163" s="1896"/>
      <c r="M163" s="1900" t="str">
        <f t="shared" si="38"/>
        <v/>
      </c>
    </row>
    <row r="164" spans="4:13" s="983" customFormat="1">
      <c r="D164" s="1315" t="s">
        <v>1871</v>
      </c>
      <c r="E164" s="1268"/>
      <c r="F164" s="1129"/>
      <c r="H164" s="2019"/>
      <c r="I164" s="1951"/>
      <c r="J164" s="2019"/>
      <c r="K164" s="1951"/>
      <c r="L164" s="1951"/>
      <c r="M164" s="2109"/>
    </row>
    <row r="165" spans="4:13" ht="15.75" customHeight="1" outlineLevel="1">
      <c r="D165" s="1323" t="s">
        <v>1876</v>
      </c>
      <c r="E165" s="1324" t="s">
        <v>285</v>
      </c>
      <c r="F165" s="1325"/>
      <c r="H165" s="2019"/>
      <c r="I165" s="1951"/>
      <c r="J165" s="1902" t="str">
        <f t="shared" ref="J165:J170" si="39">IF(ISNONTEXT(F165)=TRUE,"","X")</f>
        <v/>
      </c>
      <c r="K165" s="1895" t="str">
        <f t="shared" ref="K165:K170" si="40">IF(AND(F165&gt;=0)=TRUE,"","X")</f>
        <v/>
      </c>
      <c r="L165" s="1896"/>
      <c r="M165" s="1900" t="str">
        <f>IF(AND($D$164&lt;&gt;"",$D$164&lt;&gt;"&lt;ZONE 8&gt;",ISBLANK(F165)),"X","")</f>
        <v/>
      </c>
    </row>
    <row r="166" spans="4:13" ht="15.75" customHeight="1" outlineLevel="1">
      <c r="D166" s="1326" t="s">
        <v>1877</v>
      </c>
      <c r="E166" s="1327" t="s">
        <v>285</v>
      </c>
      <c r="F166" s="1328"/>
      <c r="H166" s="2019"/>
      <c r="I166" s="1951"/>
      <c r="J166" s="1902" t="str">
        <f t="shared" si="39"/>
        <v/>
      </c>
      <c r="K166" s="1895" t="str">
        <f t="shared" si="40"/>
        <v/>
      </c>
      <c r="L166" s="1896"/>
      <c r="M166" s="1900" t="str">
        <f t="shared" ref="M166:M170" si="41">IF(AND($D$164&lt;&gt;"",$D$164&lt;&gt;"&lt;ZONE 8&gt;",ISBLANK(F166)),"X","")</f>
        <v/>
      </c>
    </row>
    <row r="167" spans="4:13" ht="15.75" customHeight="1" outlineLevel="1">
      <c r="D167" s="1326" t="s">
        <v>1878</v>
      </c>
      <c r="E167" s="1327" t="s">
        <v>285</v>
      </c>
      <c r="F167" s="1328"/>
      <c r="H167" s="2019"/>
      <c r="I167" s="1951"/>
      <c r="J167" s="1902" t="str">
        <f t="shared" si="39"/>
        <v/>
      </c>
      <c r="K167" s="1895" t="str">
        <f t="shared" si="40"/>
        <v/>
      </c>
      <c r="L167" s="1896"/>
      <c r="M167" s="1900" t="str">
        <f t="shared" si="41"/>
        <v/>
      </c>
    </row>
    <row r="168" spans="4:13" ht="15.75" customHeight="1" outlineLevel="1">
      <c r="D168" s="1326" t="s">
        <v>2528</v>
      </c>
      <c r="E168" s="1327" t="s">
        <v>285</v>
      </c>
      <c r="F168" s="1328"/>
      <c r="H168" s="2019"/>
      <c r="I168" s="1951"/>
      <c r="J168" s="1902" t="str">
        <f t="shared" si="39"/>
        <v/>
      </c>
      <c r="K168" s="1895" t="str">
        <f t="shared" si="40"/>
        <v/>
      </c>
      <c r="L168" s="1896"/>
      <c r="M168" s="1900" t="str">
        <f t="shared" si="41"/>
        <v/>
      </c>
    </row>
    <row r="169" spans="4:13" ht="15.75" customHeight="1" outlineLevel="1">
      <c r="D169" s="1326" t="s">
        <v>1879</v>
      </c>
      <c r="E169" s="1327" t="s">
        <v>285</v>
      </c>
      <c r="F169" s="1328"/>
      <c r="H169" s="2019"/>
      <c r="I169" s="1951"/>
      <c r="J169" s="1902" t="str">
        <f t="shared" si="39"/>
        <v/>
      </c>
      <c r="K169" s="1895" t="str">
        <f t="shared" si="40"/>
        <v/>
      </c>
      <c r="L169" s="1896"/>
      <c r="M169" s="1900" t="str">
        <f t="shared" si="41"/>
        <v/>
      </c>
    </row>
    <row r="170" spans="4:13" ht="15.75" customHeight="1" outlineLevel="1">
      <c r="D170" s="1329" t="s">
        <v>1880</v>
      </c>
      <c r="E170" s="1330" t="s">
        <v>285</v>
      </c>
      <c r="F170" s="1331"/>
      <c r="H170" s="2019"/>
      <c r="I170" s="1951"/>
      <c r="J170" s="1902" t="str">
        <f t="shared" si="39"/>
        <v/>
      </c>
      <c r="K170" s="1895" t="str">
        <f t="shared" si="40"/>
        <v/>
      </c>
      <c r="L170" s="1896"/>
      <c r="M170" s="1900" t="str">
        <f t="shared" si="41"/>
        <v/>
      </c>
    </row>
    <row r="171" spans="4:13" s="983" customFormat="1">
      <c r="D171" s="1315" t="s">
        <v>1872</v>
      </c>
      <c r="E171" s="1268"/>
      <c r="F171" s="1129"/>
      <c r="H171" s="2019"/>
      <c r="I171" s="1951"/>
      <c r="J171" s="2019"/>
      <c r="K171" s="1951"/>
      <c r="L171" s="1951"/>
      <c r="M171" s="2109"/>
    </row>
    <row r="172" spans="4:13" ht="15.75" customHeight="1" outlineLevel="1">
      <c r="D172" s="1323" t="s">
        <v>1876</v>
      </c>
      <c r="E172" s="1324" t="s">
        <v>285</v>
      </c>
      <c r="F172" s="1325"/>
      <c r="H172" s="2019"/>
      <c r="I172" s="1951"/>
      <c r="J172" s="1902" t="str">
        <f t="shared" ref="J172:J177" si="42">IF(ISNONTEXT(F172)=TRUE,"","X")</f>
        <v/>
      </c>
      <c r="K172" s="1895" t="str">
        <f t="shared" ref="K172:K177" si="43">IF(AND(F172&gt;=0)=TRUE,"","X")</f>
        <v/>
      </c>
      <c r="L172" s="1896"/>
      <c r="M172" s="1900" t="str">
        <f>IF(AND($D$171&lt;&gt;"",$D$171&lt;&gt;"&lt;ZONE 9&gt;",ISBLANK(F172)),"X","")</f>
        <v/>
      </c>
    </row>
    <row r="173" spans="4:13" ht="15.75" customHeight="1" outlineLevel="1">
      <c r="D173" s="1326" t="s">
        <v>1877</v>
      </c>
      <c r="E173" s="1327" t="s">
        <v>285</v>
      </c>
      <c r="F173" s="1328"/>
      <c r="H173" s="2019"/>
      <c r="I173" s="1951"/>
      <c r="J173" s="1902" t="str">
        <f t="shared" si="42"/>
        <v/>
      </c>
      <c r="K173" s="1895" t="str">
        <f t="shared" si="43"/>
        <v/>
      </c>
      <c r="L173" s="1896"/>
      <c r="M173" s="1900" t="str">
        <f t="shared" ref="M173:M177" si="44">IF(AND($D$171&lt;&gt;"",$D$171&lt;&gt;"&lt;ZONE 9&gt;",ISBLANK(F173)),"X","")</f>
        <v/>
      </c>
    </row>
    <row r="174" spans="4:13" ht="15.75" customHeight="1" outlineLevel="1">
      <c r="D174" s="1326" t="s">
        <v>1878</v>
      </c>
      <c r="E174" s="1327" t="s">
        <v>285</v>
      </c>
      <c r="F174" s="1328"/>
      <c r="H174" s="2019"/>
      <c r="I174" s="1951"/>
      <c r="J174" s="1902" t="str">
        <f t="shared" si="42"/>
        <v/>
      </c>
      <c r="K174" s="1895" t="str">
        <f t="shared" si="43"/>
        <v/>
      </c>
      <c r="L174" s="1896"/>
      <c r="M174" s="1900" t="str">
        <f t="shared" si="44"/>
        <v/>
      </c>
    </row>
    <row r="175" spans="4:13" ht="15.75" customHeight="1" outlineLevel="1">
      <c r="D175" s="1326" t="s">
        <v>2528</v>
      </c>
      <c r="E175" s="1327" t="s">
        <v>285</v>
      </c>
      <c r="F175" s="1328"/>
      <c r="H175" s="2019"/>
      <c r="I175" s="1951"/>
      <c r="J175" s="1902" t="str">
        <f t="shared" si="42"/>
        <v/>
      </c>
      <c r="K175" s="1895" t="str">
        <f t="shared" si="43"/>
        <v/>
      </c>
      <c r="L175" s="1896"/>
      <c r="M175" s="1900" t="str">
        <f t="shared" si="44"/>
        <v/>
      </c>
    </row>
    <row r="176" spans="4:13" ht="15.75" customHeight="1" outlineLevel="1">
      <c r="D176" s="1326" t="s">
        <v>1879</v>
      </c>
      <c r="E176" s="1327" t="s">
        <v>285</v>
      </c>
      <c r="F176" s="1328"/>
      <c r="H176" s="2019"/>
      <c r="I176" s="1951"/>
      <c r="J176" s="1902" t="str">
        <f t="shared" si="42"/>
        <v/>
      </c>
      <c r="K176" s="1895" t="str">
        <f t="shared" si="43"/>
        <v/>
      </c>
      <c r="L176" s="1896"/>
      <c r="M176" s="1900" t="str">
        <f t="shared" si="44"/>
        <v/>
      </c>
    </row>
    <row r="177" spans="4:13" ht="15.75" customHeight="1" outlineLevel="1">
      <c r="D177" s="1329" t="s">
        <v>1880</v>
      </c>
      <c r="E177" s="1330" t="s">
        <v>285</v>
      </c>
      <c r="F177" s="1331"/>
      <c r="H177" s="2019"/>
      <c r="I177" s="1951"/>
      <c r="J177" s="1902" t="str">
        <f t="shared" si="42"/>
        <v/>
      </c>
      <c r="K177" s="1895" t="str">
        <f t="shared" si="43"/>
        <v/>
      </c>
      <c r="L177" s="1896"/>
      <c r="M177" s="1900" t="str">
        <f t="shared" si="44"/>
        <v/>
      </c>
    </row>
    <row r="178" spans="4:13" s="983" customFormat="1">
      <c r="D178" s="1315" t="s">
        <v>1873</v>
      </c>
      <c r="E178" s="1268"/>
      <c r="F178" s="1129"/>
      <c r="H178" s="2019"/>
      <c r="I178" s="1951"/>
      <c r="J178" s="2019"/>
      <c r="K178" s="1951"/>
      <c r="L178" s="1951"/>
      <c r="M178" s="2109"/>
    </row>
    <row r="179" spans="4:13" ht="15.75" customHeight="1" outlineLevel="1">
      <c r="D179" s="1323" t="s">
        <v>1876</v>
      </c>
      <c r="E179" s="1324" t="s">
        <v>285</v>
      </c>
      <c r="F179" s="1325"/>
      <c r="H179" s="2019"/>
      <c r="I179" s="1951"/>
      <c r="J179" s="1902" t="str">
        <f t="shared" ref="J179:J184" si="45">IF(ISNONTEXT(F179)=TRUE,"","X")</f>
        <v/>
      </c>
      <c r="K179" s="1895" t="str">
        <f t="shared" ref="K179:K184" si="46">IF(AND(F179&gt;=0)=TRUE,"","X")</f>
        <v/>
      </c>
      <c r="L179" s="1896"/>
      <c r="M179" s="1900" t="str">
        <f>IF(AND($D$178&lt;&gt;"",$D$178&lt;&gt;"&lt;ZONE 10&gt;",ISBLANK(F179)),"X","")</f>
        <v/>
      </c>
    </row>
    <row r="180" spans="4:13" ht="15.75" customHeight="1" outlineLevel="1">
      <c r="D180" s="1326" t="s">
        <v>1877</v>
      </c>
      <c r="E180" s="1327" t="s">
        <v>285</v>
      </c>
      <c r="F180" s="1328"/>
      <c r="H180" s="2019"/>
      <c r="I180" s="1951"/>
      <c r="J180" s="1902" t="str">
        <f t="shared" si="45"/>
        <v/>
      </c>
      <c r="K180" s="1895" t="str">
        <f t="shared" si="46"/>
        <v/>
      </c>
      <c r="L180" s="1896"/>
      <c r="M180" s="1900" t="str">
        <f t="shared" ref="M180:M184" si="47">IF(AND($D$178&lt;&gt;"",$D$178&lt;&gt;"&lt;ZONE 10&gt;",ISBLANK(F180)),"X","")</f>
        <v/>
      </c>
    </row>
    <row r="181" spans="4:13" ht="15.75" customHeight="1" outlineLevel="1">
      <c r="D181" s="1326" t="s">
        <v>1878</v>
      </c>
      <c r="E181" s="1327" t="s">
        <v>285</v>
      </c>
      <c r="F181" s="1328"/>
      <c r="H181" s="2019"/>
      <c r="I181" s="1951"/>
      <c r="J181" s="1902" t="str">
        <f t="shared" si="45"/>
        <v/>
      </c>
      <c r="K181" s="1895" t="str">
        <f t="shared" si="46"/>
        <v/>
      </c>
      <c r="L181" s="1896"/>
      <c r="M181" s="1900" t="str">
        <f t="shared" si="47"/>
        <v/>
      </c>
    </row>
    <row r="182" spans="4:13" ht="15.75" customHeight="1" outlineLevel="1">
      <c r="D182" s="1326" t="s">
        <v>2528</v>
      </c>
      <c r="E182" s="1327" t="s">
        <v>285</v>
      </c>
      <c r="F182" s="1328"/>
      <c r="H182" s="2019"/>
      <c r="I182" s="1951"/>
      <c r="J182" s="1902" t="str">
        <f t="shared" si="45"/>
        <v/>
      </c>
      <c r="K182" s="1895" t="str">
        <f t="shared" si="46"/>
        <v/>
      </c>
      <c r="L182" s="1896"/>
      <c r="M182" s="1900" t="str">
        <f t="shared" si="47"/>
        <v/>
      </c>
    </row>
    <row r="183" spans="4:13" ht="15.75" customHeight="1" outlineLevel="1">
      <c r="D183" s="1326" t="s">
        <v>1879</v>
      </c>
      <c r="E183" s="1327" t="s">
        <v>285</v>
      </c>
      <c r="F183" s="1328"/>
      <c r="H183" s="2019"/>
      <c r="I183" s="1951"/>
      <c r="J183" s="1902" t="str">
        <f t="shared" si="45"/>
        <v/>
      </c>
      <c r="K183" s="1895" t="str">
        <f t="shared" si="46"/>
        <v/>
      </c>
      <c r="L183" s="1896"/>
      <c r="M183" s="1900" t="str">
        <f t="shared" si="47"/>
        <v/>
      </c>
    </row>
    <row r="184" spans="4:13" ht="15.75" customHeight="1" outlineLevel="1">
      <c r="D184" s="1329" t="s">
        <v>1880</v>
      </c>
      <c r="E184" s="1330" t="s">
        <v>285</v>
      </c>
      <c r="F184" s="1331"/>
      <c r="H184" s="2019"/>
      <c r="I184" s="1951"/>
      <c r="J184" s="1902" t="str">
        <f t="shared" si="45"/>
        <v/>
      </c>
      <c r="K184" s="1895" t="str">
        <f t="shared" si="46"/>
        <v/>
      </c>
      <c r="L184" s="1896"/>
      <c r="M184" s="1900" t="str">
        <f t="shared" si="47"/>
        <v/>
      </c>
    </row>
    <row r="185" spans="4:13" s="983" customFormat="1">
      <c r="D185" s="1315" t="s">
        <v>1874</v>
      </c>
      <c r="E185" s="1268"/>
      <c r="F185" s="1129"/>
      <c r="H185" s="2019"/>
      <c r="I185" s="1951"/>
      <c r="J185" s="2019"/>
      <c r="K185" s="1951"/>
      <c r="L185" s="1951"/>
      <c r="M185" s="2109"/>
    </row>
    <row r="186" spans="4:13" ht="15.75" customHeight="1" outlineLevel="1">
      <c r="D186" s="1323" t="s">
        <v>1876</v>
      </c>
      <c r="E186" s="1324" t="s">
        <v>285</v>
      </c>
      <c r="F186" s="1325"/>
      <c r="H186" s="2019"/>
      <c r="I186" s="1951"/>
      <c r="J186" s="1902" t="str">
        <f t="shared" ref="J186:J191" si="48">IF(ISNONTEXT(F186)=TRUE,"","X")</f>
        <v/>
      </c>
      <c r="K186" s="1895" t="str">
        <f t="shared" ref="K186:K191" si="49">IF(AND(F186&gt;=0)=TRUE,"","X")</f>
        <v/>
      </c>
      <c r="L186" s="1896"/>
      <c r="M186" s="1900" t="str">
        <f>IF(AND($D$185&lt;&gt;"",$D$185&lt;&gt;"&lt;ZONE 11&gt;",ISBLANK(F186)),"X","")</f>
        <v/>
      </c>
    </row>
    <row r="187" spans="4:13" ht="15.75" customHeight="1" outlineLevel="1">
      <c r="D187" s="1326" t="s">
        <v>1877</v>
      </c>
      <c r="E187" s="1327" t="s">
        <v>285</v>
      </c>
      <c r="F187" s="1328"/>
      <c r="H187" s="2019"/>
      <c r="I187" s="1951"/>
      <c r="J187" s="1902" t="str">
        <f t="shared" si="48"/>
        <v/>
      </c>
      <c r="K187" s="1895" t="str">
        <f t="shared" si="49"/>
        <v/>
      </c>
      <c r="L187" s="1896"/>
      <c r="M187" s="1900" t="str">
        <f t="shared" ref="M187:M191" si="50">IF(AND($D$185&lt;&gt;"",$D$185&lt;&gt;"&lt;ZONE 11&gt;",ISBLANK(F187)),"X","")</f>
        <v/>
      </c>
    </row>
    <row r="188" spans="4:13" ht="15.75" customHeight="1" outlineLevel="1">
      <c r="D188" s="1326" t="s">
        <v>1878</v>
      </c>
      <c r="E188" s="1327" t="s">
        <v>285</v>
      </c>
      <c r="F188" s="1328"/>
      <c r="H188" s="2019"/>
      <c r="I188" s="1951"/>
      <c r="J188" s="1902" t="str">
        <f t="shared" si="48"/>
        <v/>
      </c>
      <c r="K188" s="1895" t="str">
        <f t="shared" si="49"/>
        <v/>
      </c>
      <c r="L188" s="1896"/>
      <c r="M188" s="1900" t="str">
        <f t="shared" si="50"/>
        <v/>
      </c>
    </row>
    <row r="189" spans="4:13" ht="15.75" customHeight="1" outlineLevel="1">
      <c r="D189" s="1326" t="s">
        <v>2528</v>
      </c>
      <c r="E189" s="1327" t="s">
        <v>285</v>
      </c>
      <c r="F189" s="1328"/>
      <c r="H189" s="2019"/>
      <c r="I189" s="1951"/>
      <c r="J189" s="1902" t="str">
        <f t="shared" si="48"/>
        <v/>
      </c>
      <c r="K189" s="1895" t="str">
        <f t="shared" si="49"/>
        <v/>
      </c>
      <c r="L189" s="1896"/>
      <c r="M189" s="1900" t="str">
        <f t="shared" si="50"/>
        <v/>
      </c>
    </row>
    <row r="190" spans="4:13" ht="15.75" customHeight="1" outlineLevel="1">
      <c r="D190" s="1326" t="s">
        <v>1879</v>
      </c>
      <c r="E190" s="1327" t="s">
        <v>285</v>
      </c>
      <c r="F190" s="1328"/>
      <c r="H190" s="2019"/>
      <c r="I190" s="1951"/>
      <c r="J190" s="1902" t="str">
        <f t="shared" si="48"/>
        <v/>
      </c>
      <c r="K190" s="1895" t="str">
        <f t="shared" si="49"/>
        <v/>
      </c>
      <c r="L190" s="1896"/>
      <c r="M190" s="1900" t="str">
        <f t="shared" si="50"/>
        <v/>
      </c>
    </row>
    <row r="191" spans="4:13" ht="15.75" customHeight="1" outlineLevel="1">
      <c r="D191" s="1329" t="s">
        <v>1880</v>
      </c>
      <c r="E191" s="1330" t="s">
        <v>285</v>
      </c>
      <c r="F191" s="1331"/>
      <c r="H191" s="2019"/>
      <c r="I191" s="1951"/>
      <c r="J191" s="1902" t="str">
        <f t="shared" si="48"/>
        <v/>
      </c>
      <c r="K191" s="1895" t="str">
        <f t="shared" si="49"/>
        <v/>
      </c>
      <c r="L191" s="1896"/>
      <c r="M191" s="1900" t="str">
        <f t="shared" si="50"/>
        <v/>
      </c>
    </row>
    <row r="192" spans="4:13" s="983" customFormat="1">
      <c r="D192" s="1315" t="s">
        <v>1875</v>
      </c>
      <c r="E192" s="1268"/>
      <c r="F192" s="1129"/>
      <c r="H192" s="2019"/>
      <c r="I192" s="1951"/>
      <c r="J192" s="2019"/>
      <c r="K192" s="1951"/>
      <c r="L192" s="1951"/>
      <c r="M192" s="2109"/>
    </row>
    <row r="193" spans="2:14" ht="15.75" customHeight="1" outlineLevel="1">
      <c r="D193" s="1323" t="s">
        <v>1876</v>
      </c>
      <c r="E193" s="1324" t="s">
        <v>285</v>
      </c>
      <c r="F193" s="1325"/>
      <c r="G193" s="983"/>
      <c r="H193" s="2019"/>
      <c r="I193" s="1951"/>
      <c r="J193" s="1902" t="str">
        <f t="shared" ref="J193:J198" si="51">IF(ISNONTEXT(F193)=TRUE,"","X")</f>
        <v/>
      </c>
      <c r="K193" s="1895" t="str">
        <f t="shared" ref="K193:K198" si="52">IF(AND(F193&gt;=0)=TRUE,"","X")</f>
        <v/>
      </c>
      <c r="L193" s="1896"/>
      <c r="M193" s="1900" t="str">
        <f>IF(AND($D$192&lt;&gt;"",$D$192&lt;&gt;"&lt;ZONE 12&gt;",ISBLANK(F193)),"X","")</f>
        <v/>
      </c>
    </row>
    <row r="194" spans="2:14" ht="15.75" customHeight="1" outlineLevel="1">
      <c r="D194" s="1326" t="s">
        <v>1877</v>
      </c>
      <c r="E194" s="1327" t="s">
        <v>285</v>
      </c>
      <c r="F194" s="1328"/>
      <c r="G194" s="983"/>
      <c r="H194" s="2019"/>
      <c r="I194" s="1951"/>
      <c r="J194" s="1902" t="str">
        <f t="shared" si="51"/>
        <v/>
      </c>
      <c r="K194" s="1895" t="str">
        <f t="shared" si="52"/>
        <v/>
      </c>
      <c r="L194" s="1896"/>
      <c r="M194" s="1900" t="str">
        <f t="shared" ref="M194:M198" si="53">IF(AND($D$192&lt;&gt;"",$D$192&lt;&gt;"&lt;ZONE 12&gt;",ISBLANK(F194)),"X","")</f>
        <v/>
      </c>
    </row>
    <row r="195" spans="2:14" ht="15.75" customHeight="1" outlineLevel="1">
      <c r="D195" s="1326" t="s">
        <v>1878</v>
      </c>
      <c r="E195" s="1327" t="s">
        <v>285</v>
      </c>
      <c r="F195" s="1328"/>
      <c r="G195" s="983"/>
      <c r="H195" s="2019"/>
      <c r="I195" s="1951"/>
      <c r="J195" s="1902" t="str">
        <f t="shared" si="51"/>
        <v/>
      </c>
      <c r="K195" s="1895" t="str">
        <f t="shared" si="52"/>
        <v/>
      </c>
      <c r="L195" s="1896"/>
      <c r="M195" s="1900" t="str">
        <f t="shared" si="53"/>
        <v/>
      </c>
    </row>
    <row r="196" spans="2:14" ht="15.75" customHeight="1" outlineLevel="1">
      <c r="D196" s="1326" t="s">
        <v>2528</v>
      </c>
      <c r="E196" s="1327" t="s">
        <v>285</v>
      </c>
      <c r="F196" s="1328"/>
      <c r="H196" s="2019"/>
      <c r="I196" s="1951"/>
      <c r="J196" s="1902" t="str">
        <f t="shared" si="51"/>
        <v/>
      </c>
      <c r="K196" s="1895" t="str">
        <f t="shared" si="52"/>
        <v/>
      </c>
      <c r="L196" s="1896"/>
      <c r="M196" s="1900" t="str">
        <f t="shared" si="53"/>
        <v/>
      </c>
    </row>
    <row r="197" spans="2:14" ht="15.75" customHeight="1" outlineLevel="1">
      <c r="D197" s="1326" t="s">
        <v>1879</v>
      </c>
      <c r="E197" s="1327" t="s">
        <v>285</v>
      </c>
      <c r="F197" s="1328"/>
      <c r="G197" s="983"/>
      <c r="H197" s="2019"/>
      <c r="I197" s="1951"/>
      <c r="J197" s="1902" t="str">
        <f t="shared" si="51"/>
        <v/>
      </c>
      <c r="K197" s="1895" t="str">
        <f t="shared" si="52"/>
        <v/>
      </c>
      <c r="L197" s="1896"/>
      <c r="M197" s="1900" t="str">
        <f t="shared" si="53"/>
        <v/>
      </c>
    </row>
    <row r="198" spans="2:14" ht="15.75" customHeight="1" outlineLevel="1">
      <c r="D198" s="1329" t="s">
        <v>1880</v>
      </c>
      <c r="E198" s="1330" t="s">
        <v>285</v>
      </c>
      <c r="F198" s="1331"/>
      <c r="G198" s="983"/>
      <c r="H198" s="2021"/>
      <c r="I198" s="2022"/>
      <c r="J198" s="1905" t="str">
        <f t="shared" si="51"/>
        <v/>
      </c>
      <c r="K198" s="1914" t="str">
        <f t="shared" si="52"/>
        <v/>
      </c>
      <c r="L198" s="1975"/>
      <c r="M198" s="1903" t="str">
        <f t="shared" si="53"/>
        <v/>
      </c>
    </row>
    <row r="199" spans="2:14">
      <c r="G199" s="983"/>
      <c r="H199" s="44"/>
      <c r="I199" s="44"/>
      <c r="J199" s="44"/>
      <c r="K199" s="44"/>
      <c r="L199" s="44"/>
      <c r="M199" s="44"/>
      <c r="N199" s="44"/>
    </row>
    <row r="200" spans="2:14" ht="18.75">
      <c r="B200" s="637" t="s">
        <v>2283</v>
      </c>
      <c r="C200" s="626"/>
      <c r="D200" s="626"/>
      <c r="E200" s="626"/>
      <c r="F200" s="626"/>
      <c r="G200" s="983"/>
    </row>
    <row r="201" spans="2:14" s="642" customFormat="1" ht="15.75">
      <c r="B201" s="1048" t="s">
        <v>1905</v>
      </c>
      <c r="C201" s="1048"/>
      <c r="D201" s="1048"/>
      <c r="E201" s="1048"/>
      <c r="F201" s="1048"/>
      <c r="G201" s="983"/>
    </row>
    <row r="202" spans="2:14" s="642" customFormat="1" ht="15.75">
      <c r="G202" s="983"/>
    </row>
    <row r="203" spans="2:14" s="44" customFormat="1" ht="18.75">
      <c r="D203" s="974" t="s">
        <v>2139</v>
      </c>
      <c r="E203" s="47"/>
      <c r="F203" s="47"/>
      <c r="G203" s="983"/>
    </row>
    <row r="204" spans="2:14" s="44" customFormat="1" ht="31.5" customHeight="1">
      <c r="H204" s="1908" t="s">
        <v>2599</v>
      </c>
      <c r="I204" s="1909" t="s">
        <v>2600</v>
      </c>
      <c r="J204" s="1915" t="s">
        <v>2601</v>
      </c>
    </row>
    <row r="205" spans="2:14" s="44" customFormat="1" ht="27" customHeight="1">
      <c r="D205" s="1303" t="s">
        <v>2126</v>
      </c>
      <c r="E205" s="973" t="s">
        <v>2089</v>
      </c>
      <c r="F205" s="1057" t="s">
        <v>2284</v>
      </c>
      <c r="G205" s="57"/>
      <c r="H205" s="2394" t="s">
        <v>2284</v>
      </c>
      <c r="I205" s="2395"/>
      <c r="J205" s="2396"/>
    </row>
    <row r="206" spans="2:14" outlineLevel="1">
      <c r="D206" s="1332" t="s">
        <v>2140</v>
      </c>
      <c r="E206" s="1333" t="s">
        <v>1780</v>
      </c>
      <c r="F206" s="1334" t="s">
        <v>223</v>
      </c>
      <c r="H206" s="1932" t="str">
        <f t="shared" ref="H206:H213" si="54">IF(ISNONTEXT(F206)=TRUE,"","X")</f>
        <v>X</v>
      </c>
      <c r="I206" s="1930" t="str">
        <f t="shared" ref="I206:I213" si="55">IF(AND(F206&gt;=0)=TRUE,"","X")</f>
        <v/>
      </c>
      <c r="J206" s="1931" t="str">
        <f t="shared" ref="J206:J213" si="56">IF(AND(F206&lt;&gt;"")=TRUE,"","X")</f>
        <v>X</v>
      </c>
      <c r="K206" s="44"/>
    </row>
    <row r="207" spans="2:14" outlineLevel="1">
      <c r="D207" s="1335" t="s">
        <v>2141</v>
      </c>
      <c r="E207" s="1336" t="s">
        <v>1780</v>
      </c>
      <c r="F207" s="1290" t="s">
        <v>223</v>
      </c>
      <c r="H207" s="1902" t="str">
        <f t="shared" si="54"/>
        <v>X</v>
      </c>
      <c r="I207" s="1895" t="str">
        <f t="shared" si="55"/>
        <v/>
      </c>
      <c r="J207" s="1900" t="str">
        <f t="shared" si="56"/>
        <v>X</v>
      </c>
      <c r="K207" s="44"/>
    </row>
    <row r="208" spans="2:14" outlineLevel="1">
      <c r="D208" s="1335" t="s">
        <v>2142</v>
      </c>
      <c r="E208" s="1336" t="s">
        <v>1781</v>
      </c>
      <c r="F208" s="1290" t="s">
        <v>223</v>
      </c>
      <c r="H208" s="1902" t="str">
        <f t="shared" si="54"/>
        <v>X</v>
      </c>
      <c r="I208" s="1895" t="str">
        <f t="shared" si="55"/>
        <v/>
      </c>
      <c r="J208" s="1900" t="str">
        <f t="shared" si="56"/>
        <v>X</v>
      </c>
      <c r="K208" s="44"/>
    </row>
    <row r="209" spans="2:11" outlineLevel="1">
      <c r="D209" s="1335" t="s">
        <v>2143</v>
      </c>
      <c r="E209" s="1336" t="s">
        <v>1781</v>
      </c>
      <c r="F209" s="1290" t="s">
        <v>223</v>
      </c>
      <c r="H209" s="1902" t="str">
        <f t="shared" si="54"/>
        <v>X</v>
      </c>
      <c r="I209" s="1895" t="str">
        <f t="shared" si="55"/>
        <v/>
      </c>
      <c r="J209" s="1900" t="str">
        <f t="shared" si="56"/>
        <v>X</v>
      </c>
      <c r="K209" s="44"/>
    </row>
    <row r="210" spans="2:11" outlineLevel="1">
      <c r="D210" s="1335" t="s">
        <v>2144</v>
      </c>
      <c r="E210" s="1336" t="s">
        <v>1780</v>
      </c>
      <c r="F210" s="1290" t="s">
        <v>223</v>
      </c>
      <c r="H210" s="1902" t="str">
        <f t="shared" si="54"/>
        <v>X</v>
      </c>
      <c r="I210" s="1895" t="str">
        <f t="shared" si="55"/>
        <v/>
      </c>
      <c r="J210" s="1900" t="str">
        <f t="shared" si="56"/>
        <v>X</v>
      </c>
      <c r="K210" s="44"/>
    </row>
    <row r="211" spans="2:11" outlineLevel="1">
      <c r="D211" s="1335" t="s">
        <v>2145</v>
      </c>
      <c r="E211" s="1336" t="s">
        <v>1780</v>
      </c>
      <c r="F211" s="1290" t="s">
        <v>223</v>
      </c>
      <c r="H211" s="1902" t="str">
        <f t="shared" si="54"/>
        <v>X</v>
      </c>
      <c r="I211" s="1895" t="str">
        <f t="shared" si="55"/>
        <v/>
      </c>
      <c r="J211" s="1900" t="str">
        <f t="shared" si="56"/>
        <v>X</v>
      </c>
      <c r="K211" s="44"/>
    </row>
    <row r="212" spans="2:11" outlineLevel="1">
      <c r="D212" s="1335" t="s">
        <v>2146</v>
      </c>
      <c r="E212" s="1336" t="s">
        <v>1781</v>
      </c>
      <c r="F212" s="1290" t="s">
        <v>223</v>
      </c>
      <c r="H212" s="1902" t="str">
        <f t="shared" si="54"/>
        <v>X</v>
      </c>
      <c r="I212" s="1895" t="str">
        <f t="shared" si="55"/>
        <v/>
      </c>
      <c r="J212" s="1900" t="str">
        <f t="shared" si="56"/>
        <v>X</v>
      </c>
      <c r="K212" s="44"/>
    </row>
    <row r="213" spans="2:11" outlineLevel="1">
      <c r="D213" s="1337" t="s">
        <v>2147</v>
      </c>
      <c r="E213" s="1338" t="s">
        <v>1781</v>
      </c>
      <c r="F213" s="1293" t="s">
        <v>223</v>
      </c>
      <c r="H213" s="1905" t="str">
        <f t="shared" si="54"/>
        <v>X</v>
      </c>
      <c r="I213" s="1914" t="str">
        <f t="shared" si="55"/>
        <v/>
      </c>
      <c r="J213" s="1903" t="str">
        <f t="shared" si="56"/>
        <v>X</v>
      </c>
      <c r="K213" s="44"/>
    </row>
    <row r="216" spans="2:11">
      <c r="B216" s="2227" t="s">
        <v>2666</v>
      </c>
      <c r="C216" s="2224"/>
      <c r="D216" s="2225" t="s">
        <v>2694</v>
      </c>
    </row>
  </sheetData>
  <mergeCells count="5">
    <mergeCell ref="H114:I114"/>
    <mergeCell ref="J114:M114"/>
    <mergeCell ref="J11:M11"/>
    <mergeCell ref="H205:J205"/>
    <mergeCell ref="H11:I11"/>
  </mergeCells>
  <phoneticPr fontId="99" type="noConversion"/>
  <conditionalFormatting sqref="D216">
    <cfRule type="cellIs" dxfId="93" priority="1" operator="equal">
      <formula>FALSE</formula>
    </cfRule>
  </conditionalFormatting>
  <dataValidations count="1">
    <dataValidation allowBlank="1" showErrorMessage="1" sqref="I12 H204:J213 L214:XFD1048576 O204:XFD213 I1:XFD9 J10:XFD107 I10 Y108:XFD203 K108:K113 K115:K1048576 I115:I1048576 A1:H1048576 I14:I113 S113:X203 L199:R203 P113:R198 L108:X112 J108:J1048576 K113:M113 K115:M198" xr:uid="{A713FE5C-77E6-4B0C-BC72-CA47D1F26EA9}"/>
  </dataValidations>
  <pageMargins left="0.7" right="0.7" top="0.75" bottom="0.75" header="0.3" footer="0.3"/>
  <pageSetup paperSize="8"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CB74-3440-4D40-AD7E-9BCDB8BCD3D8}">
  <sheetPr codeName="Sheet17">
    <tabColor theme="3" tint="-0.249977111117893"/>
    <pageSetUpPr fitToPage="1"/>
  </sheetPr>
  <dimension ref="A1:Y50"/>
  <sheetViews>
    <sheetView workbookViewId="0"/>
  </sheetViews>
  <sheetFormatPr defaultColWidth="9.140625" defaultRowHeight="15"/>
  <cols>
    <col min="1" max="1" width="28.140625" style="46" customWidth="1"/>
    <col min="2" max="2" width="15.7109375" style="46" customWidth="1"/>
    <col min="3" max="3" width="2.5703125" style="46" customWidth="1"/>
    <col min="4" max="4" width="63.140625" style="46" customWidth="1"/>
    <col min="5" max="5" width="16.28515625" style="46" bestFit="1" customWidth="1"/>
    <col min="6" max="7" width="15.5703125" style="46" customWidth="1"/>
    <col min="8" max="8" width="21.42578125" style="46" customWidth="1"/>
    <col min="9" max="22" width="3.7109375" style="46" customWidth="1"/>
    <col min="23" max="73" width="12.5703125" style="46" customWidth="1"/>
    <col min="74" max="16384" width="9.140625" style="46"/>
  </cols>
  <sheetData>
    <row r="1" spans="2:22" s="1389" customFormat="1" ht="20.100000000000001" customHeight="1">
      <c r="B1" s="1017"/>
      <c r="C1" s="1017"/>
      <c r="D1" s="1017" t="str">
        <f>dms_SheetHeading1</f>
        <v>ANNUAL INFORMATION ORDER</v>
      </c>
      <c r="E1" s="1379"/>
      <c r="F1" s="1380"/>
      <c r="G1" s="1380"/>
      <c r="I1" s="2121" t="s">
        <v>1842</v>
      </c>
      <c r="J1" s="1594"/>
      <c r="K1" s="1594"/>
      <c r="L1" s="1594"/>
      <c r="M1" s="1594"/>
      <c r="N1" s="1594"/>
      <c r="O1" s="1594"/>
      <c r="P1" s="2120" t="s">
        <v>1841</v>
      </c>
      <c r="Q1" s="1594"/>
      <c r="R1" s="1594"/>
      <c r="S1" s="1594"/>
      <c r="T1" s="1594"/>
      <c r="U1" s="1594"/>
      <c r="V1" s="1594"/>
    </row>
    <row r="2" spans="2:22" s="1389" customFormat="1" ht="20.100000000000001" customHeight="1">
      <c r="B2" s="1018"/>
      <c r="C2" s="1018"/>
      <c r="D2" s="1018" t="str">
        <f>dms_SheetHeading2</f>
        <v>Australian Transmission Co.</v>
      </c>
      <c r="E2" s="1379"/>
      <c r="F2" s="1380"/>
      <c r="G2" s="1380"/>
      <c r="I2" s="2122" t="s">
        <v>1843</v>
      </c>
      <c r="J2" s="1595"/>
      <c r="K2" s="1595"/>
      <c r="L2" s="1595"/>
      <c r="M2" s="1595"/>
      <c r="N2" s="1595"/>
      <c r="O2" s="1595"/>
      <c r="P2" s="1677" t="s">
        <v>953</v>
      </c>
      <c r="Q2" s="1595"/>
      <c r="R2" s="1595"/>
      <c r="S2" s="1595"/>
      <c r="T2" s="1595"/>
      <c r="U2" s="1595"/>
      <c r="V2" s="1595"/>
    </row>
    <row r="3" spans="2:22" s="1389" customFormat="1" ht="20.100000000000001" customHeight="1">
      <c r="B3" s="1019"/>
      <c r="C3" s="1019"/>
      <c r="D3" s="1019" t="str">
        <f>dms_SheetHeading3</f>
        <v>REPORTING STATEMENT: 2024-25</v>
      </c>
      <c r="E3" s="1379"/>
      <c r="F3" s="1380"/>
      <c r="G3" s="1380"/>
      <c r="I3" s="2123" t="s">
        <v>1844</v>
      </c>
      <c r="J3" s="1596"/>
      <c r="K3" s="1596"/>
      <c r="L3" s="1596"/>
      <c r="M3" s="1596"/>
      <c r="N3" s="1596"/>
      <c r="O3" s="1596"/>
      <c r="P3" s="1678" t="s">
        <v>954</v>
      </c>
      <c r="Q3" s="1596"/>
      <c r="R3" s="1596"/>
      <c r="S3" s="1596"/>
      <c r="T3" s="1596"/>
      <c r="U3" s="1596"/>
      <c r="V3" s="1596"/>
    </row>
    <row r="4" spans="2:22" s="1389" customFormat="1" ht="20.100000000000001" customHeight="1">
      <c r="B4" s="1207"/>
      <c r="C4" s="1207"/>
      <c r="D4" s="1207" t="s">
        <v>2213</v>
      </c>
      <c r="E4" s="1207"/>
      <c r="F4" s="1207"/>
      <c r="G4" s="1207"/>
      <c r="I4" s="2125" t="s">
        <v>1846</v>
      </c>
      <c r="J4" s="2187"/>
      <c r="K4" s="2188"/>
      <c r="L4" s="1840"/>
      <c r="M4" s="1840"/>
      <c r="N4" s="1840"/>
      <c r="O4" s="1840"/>
      <c r="P4" s="1839" t="s">
        <v>1845</v>
      </c>
      <c r="Q4" s="1840"/>
      <c r="R4" s="1840"/>
      <c r="S4" s="1840"/>
      <c r="T4" s="1840"/>
      <c r="U4" s="1840"/>
      <c r="V4" s="1840"/>
    </row>
    <row r="5" spans="2:22" ht="13.5" customHeight="1">
      <c r="B5" s="44"/>
      <c r="C5" s="44"/>
      <c r="D5" s="1416"/>
      <c r="E5" s="1417"/>
      <c r="F5" s="1417"/>
      <c r="G5" s="1417"/>
      <c r="H5" s="44"/>
      <c r="I5" s="44"/>
      <c r="J5" s="44"/>
      <c r="K5" s="44"/>
    </row>
    <row r="6" spans="2:22" s="1022" customFormat="1" ht="18" customHeight="1">
      <c r="B6" s="1415" t="s">
        <v>2115</v>
      </c>
      <c r="C6" s="1415"/>
      <c r="D6" s="1415"/>
      <c r="E6" s="1415"/>
      <c r="F6" s="1415"/>
      <c r="G6" s="1415"/>
    </row>
    <row r="7" spans="2:22" ht="18" customHeight="1">
      <c r="B7" s="1048" t="s">
        <v>1898</v>
      </c>
      <c r="C7" s="1048"/>
      <c r="D7" s="1048"/>
      <c r="E7" s="1048"/>
      <c r="F7" s="1048"/>
      <c r="G7" s="1048"/>
    </row>
    <row r="8" spans="2:22" ht="20.25" customHeight="1">
      <c r="B8" s="44"/>
      <c r="C8" s="44"/>
      <c r="D8" s="1416"/>
      <c r="E8" s="1417"/>
      <c r="F8" s="1417"/>
      <c r="G8" s="1417"/>
    </row>
    <row r="9" spans="2:22" s="42" customFormat="1" ht="22.5" customHeight="1">
      <c r="B9" s="1457"/>
      <c r="C9" s="48"/>
      <c r="D9" s="1466" t="s">
        <v>255</v>
      </c>
      <c r="E9" s="1467"/>
      <c r="F9" s="1467"/>
      <c r="G9" s="1468"/>
      <c r="I9" s="46"/>
      <c r="J9" s="46"/>
      <c r="K9" s="46"/>
      <c r="S9" s="46"/>
      <c r="T9" s="46"/>
      <c r="U9" s="46"/>
    </row>
    <row r="10" spans="2:22" s="44" customFormat="1" ht="34.5" customHeight="1">
      <c r="D10" s="636"/>
      <c r="E10" s="636"/>
      <c r="F10" s="636"/>
      <c r="G10" s="636"/>
      <c r="I10" s="1908" t="s">
        <v>2599</v>
      </c>
      <c r="J10" s="1909" t="s">
        <v>2600</v>
      </c>
      <c r="K10" s="1915" t="s">
        <v>2601</v>
      </c>
      <c r="L10" s="1908" t="s">
        <v>2599</v>
      </c>
      <c r="M10" s="1909" t="s">
        <v>2600</v>
      </c>
      <c r="N10" s="1915" t="s">
        <v>2601</v>
      </c>
      <c r="O10" s="1956"/>
      <c r="S10" s="46"/>
      <c r="T10" s="46"/>
      <c r="U10" s="46"/>
    </row>
    <row r="11" spans="2:22" s="44" customFormat="1" ht="34.5" customHeight="1">
      <c r="D11" s="1169"/>
      <c r="E11" s="973" t="s">
        <v>2089</v>
      </c>
      <c r="F11" s="1459" t="s">
        <v>2313</v>
      </c>
      <c r="G11" s="1460" t="s">
        <v>2314</v>
      </c>
      <c r="H11" s="1458"/>
      <c r="I11" s="2394" t="s">
        <v>2313</v>
      </c>
      <c r="J11" s="2395"/>
      <c r="K11" s="2396"/>
      <c r="L11" s="2394" t="s">
        <v>2314</v>
      </c>
      <c r="M11" s="2395"/>
      <c r="N11" s="2396"/>
      <c r="O11" s="1956"/>
      <c r="S11" s="46"/>
      <c r="T11" s="46"/>
      <c r="U11" s="46"/>
    </row>
    <row r="12" spans="2:22">
      <c r="D12" s="1366" t="s">
        <v>256</v>
      </c>
      <c r="E12" s="1461" t="s">
        <v>1772</v>
      </c>
      <c r="F12" s="1368"/>
      <c r="G12" s="1369"/>
      <c r="I12" s="1902" t="str">
        <f>IF(ISNONTEXT(F12)=TRUE,"","X")</f>
        <v/>
      </c>
      <c r="J12" s="1895" t="str">
        <f>IF(AND(F12&gt;=0)=TRUE,"","X")</f>
        <v/>
      </c>
      <c r="K12" s="1900" t="str">
        <f>IF(AND(F12&lt;&gt;"")=TRUE,"","X")</f>
        <v>X</v>
      </c>
      <c r="L12" s="1902" t="str">
        <f>IF(ISNONTEXT(G12)=TRUE,"","X")</f>
        <v/>
      </c>
      <c r="M12" s="1895" t="str">
        <f>IF(AND(G12&gt;=0)=TRUE,"","X")</f>
        <v/>
      </c>
      <c r="N12" s="1900" t="str">
        <f>IF(AND(G12&lt;&gt;"")=TRUE,"","X")</f>
        <v>X</v>
      </c>
      <c r="O12" s="1956"/>
    </row>
    <row r="13" spans="2:22">
      <c r="D13" s="1370" t="s">
        <v>257</v>
      </c>
      <c r="E13" s="1462" t="s">
        <v>1772</v>
      </c>
      <c r="F13" s="1372"/>
      <c r="G13" s="1373"/>
      <c r="I13" s="1902" t="str">
        <f t="shared" ref="I13:I19" si="0">IF(ISNONTEXT(F13)=TRUE,"","X")</f>
        <v/>
      </c>
      <c r="J13" s="1895" t="str">
        <f t="shared" ref="J13:J19" si="1">IF(AND(F13&gt;=0)=TRUE,"","X")</f>
        <v/>
      </c>
      <c r="K13" s="1900" t="str">
        <f t="shared" ref="K13:K19" si="2">IF(AND(F13&lt;&gt;"")=TRUE,"","X")</f>
        <v>X</v>
      </c>
      <c r="L13" s="1902" t="str">
        <f t="shared" ref="L13:L19" si="3">IF(ISNONTEXT(G13)=TRUE,"","X")</f>
        <v/>
      </c>
      <c r="M13" s="1895" t="str">
        <f t="shared" ref="M13:M19" si="4">IF(AND(G13&gt;=0)=TRUE,"","X")</f>
        <v/>
      </c>
      <c r="N13" s="1900" t="str">
        <f t="shared" ref="N13:N19" si="5">IF(AND(G13&lt;&gt;"")=TRUE,"","X")</f>
        <v>X</v>
      </c>
      <c r="O13" s="1956"/>
    </row>
    <row r="14" spans="2:22">
      <c r="D14" s="1370" t="s">
        <v>258</v>
      </c>
      <c r="E14" s="1463" t="s">
        <v>243</v>
      </c>
      <c r="F14" s="1372"/>
      <c r="G14" s="1373"/>
      <c r="I14" s="1902" t="str">
        <f t="shared" si="0"/>
        <v/>
      </c>
      <c r="J14" s="1895" t="str">
        <f t="shared" si="1"/>
        <v/>
      </c>
      <c r="K14" s="1900" t="str">
        <f t="shared" si="2"/>
        <v>X</v>
      </c>
      <c r="L14" s="1902" t="str">
        <f t="shared" si="3"/>
        <v/>
      </c>
      <c r="M14" s="1895" t="str">
        <f t="shared" si="4"/>
        <v/>
      </c>
      <c r="N14" s="1900" t="str">
        <f t="shared" si="5"/>
        <v>X</v>
      </c>
      <c r="O14" s="1956"/>
    </row>
    <row r="15" spans="2:22">
      <c r="D15" s="1370" t="s">
        <v>259</v>
      </c>
      <c r="E15" s="1463" t="s">
        <v>243</v>
      </c>
      <c r="F15" s="1372"/>
      <c r="G15" s="1373"/>
      <c r="I15" s="1902" t="str">
        <f t="shared" si="0"/>
        <v/>
      </c>
      <c r="J15" s="1895" t="str">
        <f t="shared" si="1"/>
        <v/>
      </c>
      <c r="K15" s="1900" t="str">
        <f t="shared" si="2"/>
        <v>X</v>
      </c>
      <c r="L15" s="1902" t="str">
        <f t="shared" si="3"/>
        <v/>
      </c>
      <c r="M15" s="1895" t="str">
        <f t="shared" si="4"/>
        <v/>
      </c>
      <c r="N15" s="1900" t="str">
        <f t="shared" si="5"/>
        <v>X</v>
      </c>
      <c r="O15" s="1956"/>
    </row>
    <row r="16" spans="2:22">
      <c r="D16" s="1370" t="s">
        <v>1792</v>
      </c>
      <c r="E16" s="1462" t="s">
        <v>1772</v>
      </c>
      <c r="F16" s="1372"/>
      <c r="G16" s="1373"/>
      <c r="I16" s="1902" t="str">
        <f t="shared" si="0"/>
        <v/>
      </c>
      <c r="J16" s="1895" t="str">
        <f t="shared" si="1"/>
        <v/>
      </c>
      <c r="K16" s="1900" t="str">
        <f t="shared" si="2"/>
        <v>X</v>
      </c>
      <c r="L16" s="1902" t="str">
        <f t="shared" si="3"/>
        <v/>
      </c>
      <c r="M16" s="1895" t="str">
        <f t="shared" si="4"/>
        <v/>
      </c>
      <c r="N16" s="1900" t="str">
        <f t="shared" si="5"/>
        <v>X</v>
      </c>
      <c r="O16" s="1956"/>
    </row>
    <row r="17" spans="2:25">
      <c r="D17" s="1370" t="s">
        <v>260</v>
      </c>
      <c r="E17" s="1462" t="s">
        <v>1772</v>
      </c>
      <c r="F17" s="1372"/>
      <c r="G17" s="1373"/>
      <c r="I17" s="1902" t="str">
        <f t="shared" si="0"/>
        <v/>
      </c>
      <c r="J17" s="1895" t="str">
        <f t="shared" si="1"/>
        <v/>
      </c>
      <c r="K17" s="1900" t="str">
        <f t="shared" si="2"/>
        <v>X</v>
      </c>
      <c r="L17" s="1902" t="str">
        <f t="shared" si="3"/>
        <v/>
      </c>
      <c r="M17" s="1895" t="str">
        <f t="shared" si="4"/>
        <v/>
      </c>
      <c r="N17" s="1900" t="str">
        <f t="shared" si="5"/>
        <v>X</v>
      </c>
      <c r="O17" s="1956"/>
    </row>
    <row r="18" spans="2:25">
      <c r="D18" s="1370" t="s">
        <v>2148</v>
      </c>
      <c r="E18" s="1462" t="s">
        <v>1772</v>
      </c>
      <c r="F18" s="1372"/>
      <c r="G18" s="1373"/>
      <c r="I18" s="1902" t="str">
        <f t="shared" si="0"/>
        <v/>
      </c>
      <c r="J18" s="1895" t="str">
        <f t="shared" si="1"/>
        <v/>
      </c>
      <c r="K18" s="1900" t="str">
        <f t="shared" si="2"/>
        <v>X</v>
      </c>
      <c r="L18" s="1902" t="str">
        <f t="shared" si="3"/>
        <v/>
      </c>
      <c r="M18" s="1895" t="str">
        <f t="shared" si="4"/>
        <v/>
      </c>
      <c r="N18" s="1900" t="str">
        <f t="shared" si="5"/>
        <v>X</v>
      </c>
      <c r="O18" s="1956"/>
    </row>
    <row r="19" spans="2:25">
      <c r="D19" s="1370" t="s">
        <v>1794</v>
      </c>
      <c r="E19" s="1462" t="s">
        <v>1772</v>
      </c>
      <c r="F19" s="1372"/>
      <c r="G19" s="1373"/>
      <c r="I19" s="1902" t="str">
        <f t="shared" si="0"/>
        <v/>
      </c>
      <c r="J19" s="1895" t="str">
        <f t="shared" si="1"/>
        <v/>
      </c>
      <c r="K19" s="1900" t="str">
        <f t="shared" si="2"/>
        <v>X</v>
      </c>
      <c r="L19" s="1902" t="str">
        <f t="shared" si="3"/>
        <v/>
      </c>
      <c r="M19" s="1895" t="str">
        <f t="shared" si="4"/>
        <v/>
      </c>
      <c r="N19" s="1900" t="str">
        <f t="shared" si="5"/>
        <v>X</v>
      </c>
      <c r="O19" s="1956"/>
    </row>
    <row r="20" spans="2:25">
      <c r="D20" s="1464" t="s">
        <v>1847</v>
      </c>
      <c r="E20" s="1465" t="s">
        <v>1772</v>
      </c>
      <c r="F20" s="1375"/>
      <c r="G20" s="1376"/>
      <c r="I20" s="1905" t="str">
        <f t="shared" ref="I20" si="6">IF(ISNONTEXT(F20)=TRUE,"","X")</f>
        <v/>
      </c>
      <c r="J20" s="1914" t="str">
        <f t="shared" ref="J20" si="7">IF(AND(F20&gt;=0)=TRUE,"","X")</f>
        <v/>
      </c>
      <c r="K20" s="1903" t="str">
        <f t="shared" ref="K20" si="8">IF(AND(F20&lt;&gt;"")=TRUE,"","X")</f>
        <v>X</v>
      </c>
      <c r="L20" s="1905" t="str">
        <f t="shared" ref="L20" si="9">IF(ISNONTEXT(G20)=TRUE,"","X")</f>
        <v/>
      </c>
      <c r="M20" s="1914" t="str">
        <f t="shared" ref="M20" si="10">IF(AND(G20&gt;=0)=TRUE,"","X")</f>
        <v/>
      </c>
      <c r="N20" s="1903" t="str">
        <f t="shared" ref="N20" si="11">IF(AND(G20&lt;&gt;"")=TRUE,"","X")</f>
        <v>X</v>
      </c>
      <c r="O20" s="1956"/>
    </row>
    <row r="21" spans="2:25">
      <c r="H21" s="1440"/>
      <c r="I21" s="1440"/>
      <c r="J21" s="1440"/>
    </row>
    <row r="22" spans="2:25" s="1022" customFormat="1" ht="18" customHeight="1">
      <c r="B22" s="637" t="s">
        <v>2149</v>
      </c>
      <c r="C22" s="637"/>
      <c r="D22" s="637"/>
      <c r="E22" s="637"/>
      <c r="F22" s="637"/>
      <c r="G22" s="637"/>
    </row>
    <row r="23" spans="2:25" s="44" customFormat="1" ht="18" customHeight="1">
      <c r="B23" s="1048" t="s">
        <v>1882</v>
      </c>
      <c r="C23" s="1048"/>
      <c r="D23" s="1048"/>
      <c r="E23" s="1048"/>
      <c r="F23" s="1048"/>
      <c r="G23" s="1048"/>
    </row>
    <row r="24" spans="2:25" s="44" customFormat="1">
      <c r="D24" s="1322"/>
    </row>
    <row r="25" spans="2:25" s="44" customFormat="1" ht="23.25" customHeight="1">
      <c r="D25" s="1466" t="s">
        <v>2150</v>
      </c>
      <c r="E25" s="1467"/>
      <c r="F25" s="1467"/>
      <c r="G25" s="1468"/>
    </row>
    <row r="26" spans="2:25" s="642" customFormat="1" ht="15.75">
      <c r="D26" s="1021"/>
      <c r="S26" s="44"/>
      <c r="T26" s="44"/>
      <c r="U26" s="44"/>
      <c r="Y26" s="44"/>
    </row>
    <row r="27" spans="2:25" ht="37.5" customHeight="1">
      <c r="D27" s="986"/>
      <c r="E27" s="636"/>
      <c r="F27" s="1470" t="s">
        <v>2111</v>
      </c>
      <c r="G27" s="1470"/>
      <c r="I27" s="2536" t="s">
        <v>2630</v>
      </c>
      <c r="J27" s="2453"/>
      <c r="K27" s="2454"/>
      <c r="L27" s="1908" t="s">
        <v>2599</v>
      </c>
      <c r="M27" s="1909" t="s">
        <v>2600</v>
      </c>
      <c r="N27" s="1915" t="s">
        <v>2601</v>
      </c>
      <c r="O27" s="1923" t="s">
        <v>2629</v>
      </c>
      <c r="P27" s="1908" t="s">
        <v>2599</v>
      </c>
      <c r="Q27" s="1909" t="s">
        <v>2600</v>
      </c>
      <c r="R27" s="1915" t="s">
        <v>2601</v>
      </c>
      <c r="S27" s="1923" t="s">
        <v>2629</v>
      </c>
      <c r="T27" s="44"/>
      <c r="U27" s="44"/>
      <c r="W27" s="44"/>
      <c r="X27" s="44"/>
      <c r="Y27" s="44"/>
    </row>
    <row r="28" spans="2:25" ht="23.25" customHeight="1">
      <c r="B28" s="44"/>
      <c r="C28" s="44"/>
      <c r="D28" s="1469" t="s">
        <v>1785</v>
      </c>
      <c r="E28" s="973" t="s">
        <v>2089</v>
      </c>
      <c r="F28" s="1471" t="s">
        <v>2315</v>
      </c>
      <c r="G28" s="1471" t="s">
        <v>2316</v>
      </c>
      <c r="I28" s="2413" t="s">
        <v>2622</v>
      </c>
      <c r="J28" s="2414"/>
      <c r="K28" s="2492"/>
      <c r="L28" s="2413" t="s">
        <v>2315</v>
      </c>
      <c r="M28" s="2414"/>
      <c r="N28" s="2414"/>
      <c r="O28" s="2492"/>
      <c r="P28" s="2413" t="s">
        <v>2636</v>
      </c>
      <c r="Q28" s="2414"/>
      <c r="R28" s="2414"/>
      <c r="S28" s="2492"/>
      <c r="T28" s="44"/>
      <c r="U28" s="44"/>
      <c r="W28" s="642"/>
      <c r="X28" s="642"/>
      <c r="Y28" s="44"/>
    </row>
    <row r="29" spans="2:25" ht="15" customHeight="1">
      <c r="D29" s="1419" t="s">
        <v>256</v>
      </c>
      <c r="E29" s="1420" t="s">
        <v>285</v>
      </c>
      <c r="F29" s="1233"/>
      <c r="G29" s="1214"/>
      <c r="I29" s="2029"/>
      <c r="J29" s="2030"/>
      <c r="K29" s="2031"/>
      <c r="L29" s="1902" t="str">
        <f>IF(ISNONTEXT(F29)=TRUE,"","X")</f>
        <v/>
      </c>
      <c r="M29" s="1895" t="str">
        <f>IF(AND(F29&gt;=0)=TRUE,"","X")</f>
        <v/>
      </c>
      <c r="N29" s="1895" t="str">
        <f>IF(AND(F29&lt;&gt;"")=TRUE,"","X")</f>
        <v>X</v>
      </c>
      <c r="O29" s="1898"/>
      <c r="P29" s="1902" t="str">
        <f>IF(ISNONTEXT(G29)=TRUE,"","X")</f>
        <v/>
      </c>
      <c r="Q29" s="1895" t="str">
        <f>IF(AND(G29&gt;=0)=TRUE,"","X")</f>
        <v/>
      </c>
      <c r="R29" s="1895" t="str">
        <f>IF(AND(G29&lt;&gt;"")=TRUE,"","X")</f>
        <v>X</v>
      </c>
      <c r="S29" s="1898"/>
      <c r="T29" s="44"/>
      <c r="U29" s="44"/>
      <c r="W29" s="44"/>
      <c r="X29" s="44"/>
      <c r="Y29" s="44"/>
    </row>
    <row r="30" spans="2:25" ht="15.75">
      <c r="D30" s="1421" t="s">
        <v>257</v>
      </c>
      <c r="E30" s="1422" t="s">
        <v>285</v>
      </c>
      <c r="F30" s="1237"/>
      <c r="G30" s="1215"/>
      <c r="I30" s="2029"/>
      <c r="J30" s="2030"/>
      <c r="K30" s="2031"/>
      <c r="L30" s="1902" t="str">
        <f t="shared" ref="L30:L47" si="12">IF(ISNONTEXT(F30)=TRUE,"","X")</f>
        <v/>
      </c>
      <c r="M30" s="1895" t="str">
        <f t="shared" ref="M30:M47" si="13">IF(AND(F30&gt;=0)=TRUE,"","X")</f>
        <v/>
      </c>
      <c r="N30" s="1895" t="str">
        <f t="shared" ref="N30:N40" si="14">IF(AND(F30&lt;&gt;"")=TRUE,"","X")</f>
        <v>X</v>
      </c>
      <c r="O30" s="1898"/>
      <c r="P30" s="1902" t="str">
        <f t="shared" ref="P30:P47" si="15">IF(ISNONTEXT(G30)=TRUE,"","X")</f>
        <v/>
      </c>
      <c r="Q30" s="1895" t="str">
        <f t="shared" ref="Q30:Q47" si="16">IF(AND(G30&gt;=0)=TRUE,"","X")</f>
        <v/>
      </c>
      <c r="R30" s="1895" t="str">
        <f t="shared" ref="R30:R40" si="17">IF(AND(G30&lt;&gt;"")=TRUE,"","X")</f>
        <v>X</v>
      </c>
      <c r="S30" s="1898"/>
      <c r="T30" s="44"/>
      <c r="U30" s="44"/>
      <c r="W30" s="642"/>
      <c r="X30" s="642"/>
      <c r="Y30" s="44"/>
    </row>
    <row r="31" spans="2:25">
      <c r="D31" s="1421" t="s">
        <v>258</v>
      </c>
      <c r="E31" s="1422" t="s">
        <v>285</v>
      </c>
      <c r="F31" s="1237"/>
      <c r="G31" s="1215"/>
      <c r="I31" s="2029"/>
      <c r="J31" s="2030"/>
      <c r="K31" s="2031"/>
      <c r="L31" s="1902" t="str">
        <f t="shared" si="12"/>
        <v/>
      </c>
      <c r="M31" s="1895" t="str">
        <f t="shared" si="13"/>
        <v/>
      </c>
      <c r="N31" s="1895" t="str">
        <f t="shared" si="14"/>
        <v>X</v>
      </c>
      <c r="O31" s="1898"/>
      <c r="P31" s="1902" t="str">
        <f t="shared" si="15"/>
        <v/>
      </c>
      <c r="Q31" s="1895" t="str">
        <f t="shared" si="16"/>
        <v/>
      </c>
      <c r="R31" s="1895" t="str">
        <f t="shared" si="17"/>
        <v>X</v>
      </c>
      <c r="S31" s="1898"/>
      <c r="T31" s="44"/>
      <c r="U31" s="44"/>
      <c r="W31" s="44"/>
      <c r="X31" s="44"/>
      <c r="Y31" s="44"/>
    </row>
    <row r="32" spans="2:25" ht="15.75" customHeight="1">
      <c r="D32" s="1423" t="s">
        <v>259</v>
      </c>
      <c r="E32" s="1320" t="s">
        <v>285</v>
      </c>
      <c r="F32" s="1239"/>
      <c r="G32" s="1216"/>
      <c r="I32" s="2032"/>
      <c r="J32" s="2033"/>
      <c r="K32" s="2034"/>
      <c r="L32" s="1905" t="str">
        <f t="shared" si="12"/>
        <v/>
      </c>
      <c r="M32" s="1914" t="str">
        <f t="shared" si="13"/>
        <v/>
      </c>
      <c r="N32" s="1914" t="str">
        <f t="shared" si="14"/>
        <v>X</v>
      </c>
      <c r="O32" s="1976"/>
      <c r="P32" s="1905" t="str">
        <f t="shared" si="15"/>
        <v/>
      </c>
      <c r="Q32" s="1914" t="str">
        <f t="shared" si="16"/>
        <v/>
      </c>
      <c r="R32" s="1914" t="str">
        <f t="shared" si="17"/>
        <v>X</v>
      </c>
      <c r="S32" s="1976"/>
      <c r="T32" s="44"/>
      <c r="U32" s="44"/>
      <c r="W32" s="642"/>
      <c r="X32" s="642"/>
      <c r="Y32" s="44"/>
    </row>
    <row r="33" spans="1:24" s="44" customFormat="1">
      <c r="D33" s="1469" t="s">
        <v>1786</v>
      </c>
      <c r="E33" s="985"/>
      <c r="F33" s="985"/>
      <c r="G33" s="985"/>
      <c r="I33" s="1962"/>
      <c r="J33" s="1962"/>
      <c r="K33" s="1962"/>
      <c r="L33" s="1962"/>
      <c r="M33" s="1962"/>
      <c r="N33" s="1962"/>
      <c r="O33" s="1962"/>
      <c r="P33" s="1962"/>
      <c r="Q33" s="1962"/>
      <c r="R33" s="1962"/>
    </row>
    <row r="34" spans="1:24" ht="15.75">
      <c r="D34" s="1419" t="s">
        <v>1790</v>
      </c>
      <c r="E34" s="1420" t="s">
        <v>285</v>
      </c>
      <c r="F34" s="1233"/>
      <c r="G34" s="1214"/>
      <c r="I34" s="2026"/>
      <c r="J34" s="2027"/>
      <c r="K34" s="2028"/>
      <c r="L34" s="1932" t="str">
        <f t="shared" si="12"/>
        <v/>
      </c>
      <c r="M34" s="1930" t="str">
        <f t="shared" si="13"/>
        <v/>
      </c>
      <c r="N34" s="1930" t="str">
        <f t="shared" si="14"/>
        <v>X</v>
      </c>
      <c r="O34" s="1987"/>
      <c r="P34" s="1932" t="str">
        <f t="shared" si="15"/>
        <v/>
      </c>
      <c r="Q34" s="1930" t="str">
        <f t="shared" si="16"/>
        <v/>
      </c>
      <c r="R34" s="1930" t="str">
        <f t="shared" si="17"/>
        <v>X</v>
      </c>
      <c r="S34" s="2114"/>
      <c r="T34" s="44"/>
      <c r="U34" s="44"/>
      <c r="W34" s="642"/>
      <c r="X34" s="642"/>
    </row>
    <row r="35" spans="1:24">
      <c r="D35" s="1421" t="s">
        <v>260</v>
      </c>
      <c r="E35" s="1422" t="s">
        <v>285</v>
      </c>
      <c r="F35" s="1237"/>
      <c r="G35" s="1215"/>
      <c r="I35" s="2029"/>
      <c r="J35" s="2030"/>
      <c r="K35" s="2031"/>
      <c r="L35" s="1902" t="str">
        <f t="shared" si="12"/>
        <v/>
      </c>
      <c r="M35" s="1895" t="str">
        <f t="shared" si="13"/>
        <v/>
      </c>
      <c r="N35" s="1895" t="str">
        <f t="shared" si="14"/>
        <v>X</v>
      </c>
      <c r="O35" s="1898"/>
      <c r="P35" s="1902" t="str">
        <f t="shared" si="15"/>
        <v/>
      </c>
      <c r="Q35" s="1895" t="str">
        <f t="shared" si="16"/>
        <v/>
      </c>
      <c r="R35" s="1895" t="str">
        <f t="shared" si="17"/>
        <v>X</v>
      </c>
      <c r="S35" s="2109"/>
      <c r="T35" s="44"/>
      <c r="U35" s="44"/>
    </row>
    <row r="36" spans="1:24">
      <c r="D36" s="1423" t="s">
        <v>261</v>
      </c>
      <c r="E36" s="1320" t="s">
        <v>285</v>
      </c>
      <c r="F36" s="1239"/>
      <c r="G36" s="1216"/>
      <c r="I36" s="2032"/>
      <c r="J36" s="2033"/>
      <c r="K36" s="2034"/>
      <c r="L36" s="1905" t="str">
        <f t="shared" si="12"/>
        <v/>
      </c>
      <c r="M36" s="1914" t="str">
        <f t="shared" si="13"/>
        <v/>
      </c>
      <c r="N36" s="1914" t="str">
        <f t="shared" si="14"/>
        <v>X</v>
      </c>
      <c r="O36" s="1976"/>
      <c r="P36" s="1905" t="str">
        <f t="shared" si="15"/>
        <v/>
      </c>
      <c r="Q36" s="1914" t="str">
        <f t="shared" si="16"/>
        <v/>
      </c>
      <c r="R36" s="1914" t="str">
        <f t="shared" si="17"/>
        <v>X</v>
      </c>
      <c r="S36" s="2098"/>
      <c r="T36" s="44"/>
      <c r="U36" s="44"/>
    </row>
    <row r="37" spans="1:24" s="44" customFormat="1">
      <c r="D37" s="1469" t="s">
        <v>1787</v>
      </c>
      <c r="E37" s="985"/>
      <c r="F37" s="985"/>
      <c r="G37" s="985"/>
    </row>
    <row r="38" spans="1:24">
      <c r="B38" s="49"/>
      <c r="C38" s="49"/>
      <c r="D38" s="1424" t="s">
        <v>262</v>
      </c>
      <c r="E38" s="1425" t="s">
        <v>285</v>
      </c>
      <c r="F38" s="1245"/>
      <c r="G38" s="1257"/>
      <c r="I38" s="2035"/>
      <c r="J38" s="2003"/>
      <c r="K38" s="2004"/>
      <c r="L38" s="1983" t="str">
        <f t="shared" si="12"/>
        <v/>
      </c>
      <c r="M38" s="1984" t="str">
        <f t="shared" si="13"/>
        <v/>
      </c>
      <c r="N38" s="1984" t="str">
        <f t="shared" si="14"/>
        <v>X</v>
      </c>
      <c r="O38" s="1981"/>
      <c r="P38" s="1983" t="str">
        <f t="shared" si="15"/>
        <v/>
      </c>
      <c r="Q38" s="1984" t="str">
        <f t="shared" si="16"/>
        <v/>
      </c>
      <c r="R38" s="1984" t="str">
        <f t="shared" si="17"/>
        <v>X</v>
      </c>
      <c r="S38" s="2201"/>
      <c r="T38" s="44"/>
      <c r="U38" s="44"/>
    </row>
    <row r="39" spans="1:24" s="44" customFormat="1">
      <c r="D39" s="1469" t="s">
        <v>1788</v>
      </c>
      <c r="E39" s="985"/>
      <c r="F39" s="985"/>
      <c r="G39" s="985"/>
    </row>
    <row r="40" spans="1:24">
      <c r="D40" s="1424" t="s">
        <v>263</v>
      </c>
      <c r="E40" s="1425" t="s">
        <v>285</v>
      </c>
      <c r="F40" s="1245"/>
      <c r="G40" s="1257"/>
      <c r="I40" s="2035"/>
      <c r="J40" s="2003"/>
      <c r="K40" s="2004"/>
      <c r="L40" s="1983" t="str">
        <f t="shared" si="12"/>
        <v/>
      </c>
      <c r="M40" s="1984" t="str">
        <f t="shared" si="13"/>
        <v/>
      </c>
      <c r="N40" s="1984" t="str">
        <f t="shared" si="14"/>
        <v>X</v>
      </c>
      <c r="O40" s="1981"/>
      <c r="P40" s="1983" t="str">
        <f t="shared" si="15"/>
        <v/>
      </c>
      <c r="Q40" s="1984" t="str">
        <f t="shared" si="16"/>
        <v/>
      </c>
      <c r="R40" s="1984" t="str">
        <f t="shared" si="17"/>
        <v>X</v>
      </c>
      <c r="S40" s="2202"/>
    </row>
    <row r="41" spans="1:24" s="44" customFormat="1">
      <c r="D41" s="1469" t="s">
        <v>1789</v>
      </c>
      <c r="E41" s="985"/>
      <c r="F41" s="985"/>
      <c r="G41" s="985"/>
    </row>
    <row r="42" spans="1:24" ht="15" customHeight="1">
      <c r="D42" s="1472" t="s">
        <v>1769</v>
      </c>
      <c r="E42" s="1420" t="s">
        <v>285</v>
      </c>
      <c r="F42" s="1233"/>
      <c r="G42" s="1214"/>
      <c r="I42" s="2527" t="s">
        <v>2637</v>
      </c>
      <c r="J42" s="2528"/>
      <c r="K42" s="2529"/>
      <c r="L42" s="1932" t="str">
        <f t="shared" si="12"/>
        <v/>
      </c>
      <c r="M42" s="1930" t="str">
        <f t="shared" si="13"/>
        <v/>
      </c>
      <c r="N42" s="2016"/>
      <c r="O42" s="1931" t="str">
        <f t="shared" ref="O42:O47" si="18">IF(AND(D42&lt;&gt;"",LEFT(D42,5)&lt;&gt;"&lt;TNSP",ISBLANK(F42))=TRUE,"X","")</f>
        <v/>
      </c>
      <c r="P42" s="1932" t="str">
        <f t="shared" si="15"/>
        <v/>
      </c>
      <c r="Q42" s="1930" t="str">
        <f t="shared" si="16"/>
        <v/>
      </c>
      <c r="R42" s="2016"/>
      <c r="S42" s="1931" t="str">
        <f t="shared" ref="S42:S47" si="19">IF(AND(D42&lt;&gt;"",LEFT(D42,5)&lt;&gt;"&lt;TNSP",ISBLANK(G42))=TRUE,"X","")</f>
        <v/>
      </c>
    </row>
    <row r="43" spans="1:24">
      <c r="D43" s="1473" t="s">
        <v>1770</v>
      </c>
      <c r="E43" s="1422" t="s">
        <v>285</v>
      </c>
      <c r="F43" s="1237"/>
      <c r="G43" s="1215"/>
      <c r="I43" s="2530"/>
      <c r="J43" s="2531"/>
      <c r="K43" s="2532"/>
      <c r="L43" s="1902" t="str">
        <f t="shared" si="12"/>
        <v/>
      </c>
      <c r="M43" s="1895" t="str">
        <f t="shared" si="13"/>
        <v/>
      </c>
      <c r="N43" s="1896"/>
      <c r="O43" s="1900" t="str">
        <f t="shared" si="18"/>
        <v/>
      </c>
      <c r="P43" s="1902" t="str">
        <f t="shared" si="15"/>
        <v/>
      </c>
      <c r="Q43" s="1895" t="str">
        <f t="shared" si="16"/>
        <v/>
      </c>
      <c r="R43" s="1896"/>
      <c r="S43" s="1900" t="str">
        <f t="shared" si="19"/>
        <v/>
      </c>
    </row>
    <row r="44" spans="1:24">
      <c r="D44" s="1473" t="s">
        <v>1771</v>
      </c>
      <c r="E44" s="1422" t="s">
        <v>285</v>
      </c>
      <c r="F44" s="1237"/>
      <c r="G44" s="1215"/>
      <c r="I44" s="2530"/>
      <c r="J44" s="2531"/>
      <c r="K44" s="2532"/>
      <c r="L44" s="1902" t="str">
        <f t="shared" si="12"/>
        <v/>
      </c>
      <c r="M44" s="1895" t="str">
        <f t="shared" si="13"/>
        <v/>
      </c>
      <c r="N44" s="1896"/>
      <c r="O44" s="1900" t="str">
        <f t="shared" si="18"/>
        <v/>
      </c>
      <c r="P44" s="1902" t="str">
        <f t="shared" si="15"/>
        <v/>
      </c>
      <c r="Q44" s="1895" t="str">
        <f t="shared" si="16"/>
        <v/>
      </c>
      <c r="R44" s="1896"/>
      <c r="S44" s="1900" t="str">
        <f t="shared" si="19"/>
        <v/>
      </c>
    </row>
    <row r="45" spans="1:24">
      <c r="D45" s="1473" t="s">
        <v>2151</v>
      </c>
      <c r="E45" s="1422" t="s">
        <v>285</v>
      </c>
      <c r="F45" s="1237"/>
      <c r="G45" s="1215"/>
      <c r="I45" s="2530"/>
      <c r="J45" s="2531"/>
      <c r="K45" s="2532"/>
      <c r="L45" s="1902" t="str">
        <f t="shared" si="12"/>
        <v/>
      </c>
      <c r="M45" s="1895" t="str">
        <f t="shared" si="13"/>
        <v/>
      </c>
      <c r="N45" s="1896"/>
      <c r="O45" s="1900" t="str">
        <f t="shared" si="18"/>
        <v/>
      </c>
      <c r="P45" s="1902" t="str">
        <f t="shared" si="15"/>
        <v/>
      </c>
      <c r="Q45" s="1895" t="str">
        <f t="shared" si="16"/>
        <v/>
      </c>
      <c r="R45" s="1896"/>
      <c r="S45" s="1900" t="str">
        <f t="shared" si="19"/>
        <v/>
      </c>
    </row>
    <row r="46" spans="1:24">
      <c r="A46" s="2130" t="s">
        <v>2670</v>
      </c>
      <c r="D46" s="1473" t="s">
        <v>2152</v>
      </c>
      <c r="E46" s="1422" t="s">
        <v>285</v>
      </c>
      <c r="F46" s="1237"/>
      <c r="G46" s="1215"/>
      <c r="I46" s="2530"/>
      <c r="J46" s="2531"/>
      <c r="K46" s="2532"/>
      <c r="L46" s="1902" t="str">
        <f t="shared" si="12"/>
        <v/>
      </c>
      <c r="M46" s="1895" t="str">
        <f t="shared" si="13"/>
        <v/>
      </c>
      <c r="N46" s="1896"/>
      <c r="O46" s="1900" t="str">
        <f t="shared" si="18"/>
        <v/>
      </c>
      <c r="P46" s="1902" t="str">
        <f t="shared" si="15"/>
        <v/>
      </c>
      <c r="Q46" s="1895" t="str">
        <f t="shared" si="16"/>
        <v/>
      </c>
      <c r="R46" s="1896"/>
      <c r="S46" s="1900" t="str">
        <f t="shared" si="19"/>
        <v/>
      </c>
    </row>
    <row r="47" spans="1:24">
      <c r="D47" s="1474" t="s">
        <v>2153</v>
      </c>
      <c r="E47" s="1320" t="s">
        <v>285</v>
      </c>
      <c r="F47" s="1239"/>
      <c r="G47" s="1216"/>
      <c r="I47" s="2533"/>
      <c r="J47" s="2534"/>
      <c r="K47" s="2535"/>
      <c r="L47" s="1905" t="str">
        <f t="shared" si="12"/>
        <v/>
      </c>
      <c r="M47" s="1914" t="str">
        <f t="shared" si="13"/>
        <v/>
      </c>
      <c r="N47" s="1975"/>
      <c r="O47" s="1903" t="str">
        <f t="shared" si="18"/>
        <v/>
      </c>
      <c r="P47" s="1905" t="str">
        <f t="shared" si="15"/>
        <v/>
      </c>
      <c r="Q47" s="1914" t="str">
        <f t="shared" si="16"/>
        <v/>
      </c>
      <c r="R47" s="1975"/>
      <c r="S47" s="1903" t="str">
        <f t="shared" si="19"/>
        <v/>
      </c>
    </row>
    <row r="48" spans="1:24">
      <c r="I48" s="1962"/>
      <c r="J48" s="1962"/>
      <c r="K48" s="1962"/>
    </row>
    <row r="49" spans="2:11">
      <c r="I49" s="1962"/>
      <c r="J49" s="1962"/>
      <c r="K49" s="1962"/>
    </row>
    <row r="50" spans="2:11">
      <c r="B50" s="2227" t="s">
        <v>2666</v>
      </c>
      <c r="C50" s="2224"/>
      <c r="D50" s="2225" t="s">
        <v>2694</v>
      </c>
    </row>
  </sheetData>
  <mergeCells count="7">
    <mergeCell ref="L28:O28"/>
    <mergeCell ref="P28:S28"/>
    <mergeCell ref="I11:K11"/>
    <mergeCell ref="L11:N11"/>
    <mergeCell ref="I42:K47"/>
    <mergeCell ref="I27:K27"/>
    <mergeCell ref="I28:K28"/>
  </mergeCells>
  <conditionalFormatting sqref="D50">
    <cfRule type="cellIs" dxfId="92" priority="1" operator="equal">
      <formula>FALSE</formula>
    </cfRule>
  </conditionalFormatting>
  <dataValidations count="1">
    <dataValidation allowBlank="1" showErrorMessage="1" sqref="A1:XFD1048576" xr:uid="{21EB8C8E-885E-477B-B0B6-A3C693E77762}"/>
  </dataValidations>
  <pageMargins left="0.70866141732283472" right="0.70866141732283472" top="0.74803149606299213" bottom="0.74803149606299213" header="0.31496062992125984" footer="0.31496062992125984"/>
  <pageSetup paperSize="8" scale="1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F0E4-9410-4A94-8948-26FE6596BD32}">
  <sheetPr codeName="Sheet27">
    <tabColor theme="3" tint="-0.249977111117893"/>
    <pageSetUpPr fitToPage="1"/>
  </sheetPr>
  <dimension ref="B1:AP40"/>
  <sheetViews>
    <sheetView workbookViewId="0"/>
  </sheetViews>
  <sheetFormatPr defaultColWidth="9.140625" defaultRowHeight="15" outlineLevelRow="1"/>
  <cols>
    <col min="1" max="1" width="20.7109375" style="44" customWidth="1"/>
    <col min="2" max="2" width="17.28515625" style="1475" customWidth="1"/>
    <col min="3" max="3" width="2.5703125" style="1475" customWidth="1"/>
    <col min="4" max="4" width="40.85546875" style="44" customWidth="1"/>
    <col min="5" max="5" width="12.5703125" style="44" customWidth="1"/>
    <col min="6" max="6" width="20.5703125" style="44" customWidth="1"/>
    <col min="7" max="7" width="16.42578125" style="44" customWidth="1"/>
    <col min="8" max="8" width="18" style="44" customWidth="1"/>
    <col min="9" max="9" width="18.5703125" style="44" customWidth="1"/>
    <col min="10" max="10" width="16.42578125" style="44" customWidth="1"/>
    <col min="11" max="11" width="17.28515625" style="44" customWidth="1"/>
    <col min="12" max="12" width="14" style="44" customWidth="1"/>
    <col min="13" max="14" width="16.28515625" style="44" customWidth="1"/>
    <col min="15" max="15" width="9.140625" style="44"/>
    <col min="16" max="42" width="3.7109375" style="44" customWidth="1"/>
    <col min="43" max="16384" width="9.140625" style="44"/>
  </cols>
  <sheetData>
    <row r="1" spans="2:42" s="1119" customFormat="1" ht="20.100000000000001" customHeight="1">
      <c r="B1" s="1017"/>
      <c r="C1" s="1017"/>
      <c r="D1" s="1017" t="str">
        <f>dms_SheetHeading1</f>
        <v>ANNUAL INFORMATION ORDER</v>
      </c>
      <c r="E1" s="1381"/>
      <c r="F1" s="1381"/>
      <c r="G1" s="1381"/>
      <c r="H1" s="1381"/>
      <c r="I1" s="1381"/>
      <c r="J1" s="1381"/>
      <c r="K1" s="1381"/>
      <c r="L1" s="1381"/>
      <c r="M1" s="1381"/>
      <c r="N1" s="1381"/>
      <c r="P1" s="2121" t="s">
        <v>1842</v>
      </c>
      <c r="Q1" s="1594"/>
      <c r="R1" s="1594"/>
      <c r="S1" s="1594"/>
      <c r="T1" s="1594"/>
      <c r="U1" s="1594"/>
      <c r="V1" s="2120" t="s">
        <v>1841</v>
      </c>
      <c r="W1" s="1594"/>
      <c r="X1" s="1594"/>
      <c r="Y1" s="1594"/>
      <c r="Z1" s="1594"/>
      <c r="AA1" s="1594"/>
      <c r="AB1" s="1594"/>
    </row>
    <row r="2" spans="2:42" s="1119" customFormat="1" ht="20.100000000000001" customHeight="1">
      <c r="B2" s="1018"/>
      <c r="C2" s="1018"/>
      <c r="D2" s="1018" t="str">
        <f>dms_SheetHeading2</f>
        <v>Australian Transmission Co.</v>
      </c>
      <c r="E2" s="1381"/>
      <c r="F2" s="1381"/>
      <c r="G2" s="1381"/>
      <c r="H2" s="1381"/>
      <c r="I2" s="1381"/>
      <c r="J2" s="1381"/>
      <c r="K2" s="1381"/>
      <c r="L2" s="1381"/>
      <c r="M2" s="1381"/>
      <c r="N2" s="1381"/>
      <c r="P2" s="2122" t="s">
        <v>1843</v>
      </c>
      <c r="Q2" s="1595"/>
      <c r="R2" s="1595"/>
      <c r="S2" s="1595"/>
      <c r="T2" s="1595"/>
      <c r="U2" s="1595"/>
      <c r="V2" s="1677" t="s">
        <v>953</v>
      </c>
      <c r="W2" s="1595"/>
      <c r="X2" s="1595"/>
      <c r="Y2" s="1595"/>
      <c r="Z2" s="1595"/>
      <c r="AA2" s="1595"/>
      <c r="AB2" s="1595"/>
    </row>
    <row r="3" spans="2:42" s="1119" customFormat="1" ht="20.100000000000001" customHeight="1">
      <c r="B3" s="1019"/>
      <c r="C3" s="1019"/>
      <c r="D3" s="1019" t="str">
        <f>dms_SheetHeading3</f>
        <v>REPORTING STATEMENT: 2024-25</v>
      </c>
      <c r="E3" s="1381"/>
      <c r="F3" s="1381"/>
      <c r="G3" s="1381"/>
      <c r="H3" s="1381"/>
      <c r="I3" s="1381"/>
      <c r="J3" s="1381"/>
      <c r="K3" s="1381"/>
      <c r="L3" s="1381"/>
      <c r="M3" s="1381"/>
      <c r="N3" s="1381"/>
      <c r="P3" s="2123" t="s">
        <v>1844</v>
      </c>
      <c r="Q3" s="1596"/>
      <c r="R3" s="1596"/>
      <c r="S3" s="1596"/>
      <c r="T3" s="1596"/>
      <c r="U3" s="1596"/>
      <c r="V3" s="1678" t="s">
        <v>954</v>
      </c>
      <c r="W3" s="1596"/>
      <c r="X3" s="1596"/>
      <c r="Y3" s="1596"/>
      <c r="Z3" s="1596"/>
      <c r="AA3" s="1596"/>
      <c r="AB3" s="1596"/>
    </row>
    <row r="4" spans="2:42" s="1119" customFormat="1" ht="20.100000000000001" customHeight="1">
      <c r="B4" s="1382"/>
      <c r="C4" s="1382"/>
      <c r="D4" s="1382" t="s">
        <v>2214</v>
      </c>
      <c r="E4" s="1383"/>
      <c r="F4" s="1383"/>
      <c r="G4" s="1383"/>
      <c r="H4" s="1383"/>
      <c r="I4" s="1383"/>
      <c r="J4" s="1383"/>
      <c r="K4" s="1383"/>
      <c r="L4" s="1383"/>
      <c r="M4" s="1383"/>
      <c r="N4" s="1383"/>
      <c r="P4" s="2125" t="s">
        <v>1846</v>
      </c>
      <c r="Q4" s="2187"/>
      <c r="R4" s="2188"/>
      <c r="S4" s="1840"/>
      <c r="T4" s="1840"/>
      <c r="U4" s="1840"/>
      <c r="V4" s="1839" t="s">
        <v>1845</v>
      </c>
      <c r="W4" s="1840"/>
      <c r="X4" s="1840"/>
      <c r="Y4" s="1840"/>
      <c r="Z4" s="1840"/>
      <c r="AA4" s="1840"/>
      <c r="AB4" s="1840"/>
    </row>
    <row r="5" spans="2:42" ht="13.5" customHeight="1">
      <c r="B5" s="44"/>
      <c r="C5" s="44"/>
      <c r="D5" s="1123"/>
    </row>
    <row r="6" spans="2:42" s="46" customFormat="1">
      <c r="B6" s="637" t="s">
        <v>2159</v>
      </c>
      <c r="C6" s="637"/>
      <c r="D6" s="637"/>
      <c r="E6" s="637"/>
      <c r="F6" s="988"/>
      <c r="G6" s="988"/>
      <c r="H6" s="988"/>
      <c r="I6" s="988"/>
      <c r="J6" s="988"/>
      <c r="K6" s="988"/>
      <c r="L6" s="988"/>
      <c r="M6" s="988"/>
      <c r="N6" s="988"/>
    </row>
    <row r="7" spans="2:42" s="46" customFormat="1">
      <c r="B7" s="637" t="s">
        <v>2160</v>
      </c>
      <c r="C7" s="637"/>
      <c r="D7" s="637"/>
      <c r="E7" s="637"/>
      <c r="F7" s="988"/>
      <c r="G7" s="988"/>
      <c r="H7" s="988"/>
      <c r="I7" s="988"/>
      <c r="J7" s="988"/>
      <c r="K7" s="988"/>
      <c r="L7" s="988"/>
      <c r="M7" s="988"/>
      <c r="N7" s="988"/>
    </row>
    <row r="8" spans="2:42" s="46" customFormat="1">
      <c r="B8" s="637" t="s">
        <v>2161</v>
      </c>
      <c r="C8" s="637"/>
      <c r="D8" s="637"/>
      <c r="E8" s="637"/>
      <c r="F8" s="988"/>
      <c r="G8" s="988"/>
      <c r="H8" s="988"/>
      <c r="I8" s="988"/>
      <c r="J8" s="988"/>
      <c r="K8" s="988"/>
      <c r="L8" s="988"/>
      <c r="M8" s="988"/>
      <c r="N8" s="988"/>
    </row>
    <row r="9" spans="2:42" s="46" customFormat="1">
      <c r="B9" s="637" t="s">
        <v>2158</v>
      </c>
      <c r="C9" s="637"/>
      <c r="D9" s="637"/>
      <c r="E9" s="637"/>
      <c r="F9" s="988"/>
      <c r="G9" s="988"/>
      <c r="H9" s="988"/>
      <c r="I9" s="988"/>
      <c r="J9" s="988"/>
      <c r="K9" s="988"/>
      <c r="L9" s="988"/>
      <c r="M9" s="988"/>
      <c r="N9" s="988"/>
    </row>
    <row r="10" spans="2:42" s="46" customFormat="1">
      <c r="B10" s="1048" t="s">
        <v>1886</v>
      </c>
      <c r="C10" s="1048"/>
      <c r="D10" s="1048"/>
      <c r="E10" s="1048"/>
      <c r="F10" s="1048"/>
      <c r="G10" s="1048"/>
      <c r="H10" s="1048"/>
      <c r="I10" s="1048"/>
      <c r="J10" s="1048"/>
      <c r="K10" s="1048"/>
      <c r="L10" s="1048"/>
      <c r="M10" s="1048"/>
      <c r="N10" s="1048"/>
    </row>
    <row r="11" spans="2:42" s="46" customFormat="1" ht="11.25" customHeight="1">
      <c r="B11" s="44"/>
      <c r="C11" s="44"/>
      <c r="D11" s="640"/>
      <c r="E11" s="44"/>
      <c r="F11" s="44"/>
    </row>
    <row r="12" spans="2:42" ht="18" customHeight="1">
      <c r="D12" s="1480" t="s">
        <v>2154</v>
      </c>
      <c r="E12" s="1480"/>
      <c r="F12" s="1480"/>
      <c r="G12" s="1480"/>
      <c r="H12" s="1480"/>
      <c r="I12" s="1480"/>
      <c r="J12" s="1480"/>
      <c r="K12" s="1480"/>
      <c r="L12" s="1480"/>
      <c r="M12" s="1480"/>
      <c r="N12" s="1480"/>
    </row>
    <row r="13" spans="2:42" ht="35.25" customHeight="1">
      <c r="B13" s="1344"/>
      <c r="C13" s="1344"/>
      <c r="D13" s="636"/>
      <c r="E13" s="636"/>
      <c r="F13" s="636"/>
      <c r="G13" s="636"/>
      <c r="H13" s="636"/>
      <c r="I13" s="636"/>
      <c r="J13" s="636"/>
      <c r="K13" s="636"/>
      <c r="L13" s="636"/>
      <c r="M13" s="636"/>
      <c r="N13" s="636"/>
      <c r="P13" s="1908" t="s">
        <v>2599</v>
      </c>
      <c r="Q13" s="1909" t="s">
        <v>2600</v>
      </c>
      <c r="R13" s="1915" t="s">
        <v>2601</v>
      </c>
      <c r="S13" s="1908" t="s">
        <v>2599</v>
      </c>
      <c r="T13" s="1909" t="s">
        <v>2600</v>
      </c>
      <c r="U13" s="1915" t="s">
        <v>2601</v>
      </c>
      <c r="V13" s="1908" t="s">
        <v>2599</v>
      </c>
      <c r="W13" s="1909" t="s">
        <v>2600</v>
      </c>
      <c r="X13" s="1915" t="s">
        <v>2601</v>
      </c>
      <c r="Y13" s="1908" t="s">
        <v>2599</v>
      </c>
      <c r="Z13" s="1909" t="s">
        <v>2600</v>
      </c>
      <c r="AA13" s="1915" t="s">
        <v>2601</v>
      </c>
      <c r="AB13" s="1908" t="s">
        <v>2599</v>
      </c>
      <c r="AC13" s="1909" t="s">
        <v>2600</v>
      </c>
      <c r="AD13" s="1915" t="s">
        <v>2601</v>
      </c>
      <c r="AE13" s="1908" t="s">
        <v>2599</v>
      </c>
      <c r="AF13" s="1909" t="s">
        <v>2600</v>
      </c>
      <c r="AG13" s="1915" t="s">
        <v>2601</v>
      </c>
      <c r="AH13" s="1908" t="s">
        <v>2599</v>
      </c>
      <c r="AI13" s="1909" t="s">
        <v>2600</v>
      </c>
      <c r="AJ13" s="1915" t="s">
        <v>2601</v>
      </c>
      <c r="AK13" s="1908" t="s">
        <v>2599</v>
      </c>
      <c r="AL13" s="1909" t="s">
        <v>2600</v>
      </c>
      <c r="AM13" s="1915" t="s">
        <v>2601</v>
      </c>
      <c r="AN13" s="1908" t="s">
        <v>2599</v>
      </c>
      <c r="AO13" s="1909" t="s">
        <v>2600</v>
      </c>
      <c r="AP13" s="1915" t="s">
        <v>2601</v>
      </c>
    </row>
    <row r="14" spans="2:42" ht="57.75" customHeight="1">
      <c r="B14" s="1344"/>
      <c r="C14" s="1344"/>
      <c r="D14" s="1476"/>
      <c r="E14" s="973" t="s">
        <v>2089</v>
      </c>
      <c r="F14" s="1500" t="s">
        <v>2294</v>
      </c>
      <c r="G14" s="1501" t="s">
        <v>2207</v>
      </c>
      <c r="H14" s="1501" t="s">
        <v>2295</v>
      </c>
      <c r="I14" s="1501" t="s">
        <v>2296</v>
      </c>
      <c r="J14" s="1501" t="s">
        <v>2297</v>
      </c>
      <c r="K14" s="1502" t="s">
        <v>2298</v>
      </c>
      <c r="L14" s="1502" t="s">
        <v>2299</v>
      </c>
      <c r="M14" s="1502" t="s">
        <v>2671</v>
      </c>
      <c r="N14" s="1503" t="s">
        <v>2672</v>
      </c>
      <c r="P14" s="2394" t="s">
        <v>2294</v>
      </c>
      <c r="Q14" s="2395"/>
      <c r="R14" s="2396"/>
      <c r="S14" s="2394" t="s">
        <v>2207</v>
      </c>
      <c r="T14" s="2395"/>
      <c r="U14" s="2396"/>
      <c r="V14" s="2394" t="s">
        <v>2295</v>
      </c>
      <c r="W14" s="2395"/>
      <c r="X14" s="2396"/>
      <c r="Y14" s="2394" t="s">
        <v>2296</v>
      </c>
      <c r="Z14" s="2395"/>
      <c r="AA14" s="2396"/>
      <c r="AB14" s="2394" t="s">
        <v>2297</v>
      </c>
      <c r="AC14" s="2395"/>
      <c r="AD14" s="2396"/>
      <c r="AE14" s="2394" t="s">
        <v>2298</v>
      </c>
      <c r="AF14" s="2395"/>
      <c r="AG14" s="2396"/>
      <c r="AH14" s="2394" t="s">
        <v>2349</v>
      </c>
      <c r="AI14" s="2395"/>
      <c r="AJ14" s="2396"/>
      <c r="AK14" s="2394" t="s">
        <v>2317</v>
      </c>
      <c r="AL14" s="2395"/>
      <c r="AM14" s="2396"/>
      <c r="AN14" s="2394" t="s">
        <v>2318</v>
      </c>
      <c r="AO14" s="2395"/>
      <c r="AP14" s="2396"/>
    </row>
    <row r="15" spans="2:42" ht="15" customHeight="1">
      <c r="B15" s="1344"/>
      <c r="C15" s="1344"/>
      <c r="D15" s="1483" t="s">
        <v>2156</v>
      </c>
      <c r="E15" s="1484" t="s">
        <v>285</v>
      </c>
      <c r="F15" s="2157">
        <f>SUM(G15:J15)</f>
        <v>0</v>
      </c>
      <c r="G15" s="1485"/>
      <c r="H15" s="1485"/>
      <c r="I15" s="1485"/>
      <c r="J15" s="1485"/>
      <c r="K15" s="1485"/>
      <c r="L15" s="2157">
        <f>G15+K15</f>
        <v>0</v>
      </c>
      <c r="M15" s="1485"/>
      <c r="N15" s="1489"/>
      <c r="P15" s="1899"/>
      <c r="Q15" s="1896"/>
      <c r="R15" s="1898"/>
      <c r="S15" s="1902" t="str">
        <f>IF(ISNONTEXT(G15)=TRUE,"","X")</f>
        <v/>
      </c>
      <c r="T15" s="1895" t="str">
        <f>IF(AND(G15&gt;=0)=TRUE,"","X")</f>
        <v/>
      </c>
      <c r="U15" s="1900" t="str">
        <f>IF(AND(G15&lt;&gt;"")=TRUE,"","X")</f>
        <v>X</v>
      </c>
      <c r="V15" s="1902" t="str">
        <f>IF(ISNONTEXT(H15)=TRUE,"","X")</f>
        <v/>
      </c>
      <c r="W15" s="1895" t="str">
        <f>IF(AND(H15&gt;=0)=TRUE,"","X")</f>
        <v/>
      </c>
      <c r="X15" s="1900" t="str">
        <f>IF(AND(H15&lt;&gt;"")=TRUE,"","X")</f>
        <v>X</v>
      </c>
      <c r="Y15" s="1902" t="str">
        <f>IF(ISNONTEXT(I15)=TRUE,"","X")</f>
        <v/>
      </c>
      <c r="Z15" s="1895" t="str">
        <f>IF(AND(I15&gt;=0)=TRUE,"","X")</f>
        <v/>
      </c>
      <c r="AA15" s="1900" t="str">
        <f>IF(AND(I15&lt;&gt;"")=TRUE,"","X")</f>
        <v>X</v>
      </c>
      <c r="AB15" s="1902" t="str">
        <f>IF(ISNONTEXT(J15)=TRUE,"","X")</f>
        <v/>
      </c>
      <c r="AC15" s="1895" t="str">
        <f>IF(AND(J15&gt;=0)=TRUE,"","X")</f>
        <v/>
      </c>
      <c r="AD15" s="1900" t="str">
        <f>IF(AND(J15&lt;&gt;"")=TRUE,"","X")</f>
        <v>X</v>
      </c>
      <c r="AE15" s="1902" t="str">
        <f>IF(ISNONTEXT(K15)=TRUE,"","X")</f>
        <v/>
      </c>
      <c r="AF15" s="1895" t="str">
        <f>IF(AND(K15&gt;=0)=TRUE,"","X")</f>
        <v/>
      </c>
      <c r="AG15" s="1900" t="str">
        <f>IF(AND(K15&lt;&gt;"")=TRUE,"","X")</f>
        <v>X</v>
      </c>
      <c r="AH15" s="1899"/>
      <c r="AI15" s="1896"/>
      <c r="AJ15" s="1898"/>
      <c r="AK15" s="1902" t="str">
        <f>IF(ISNONTEXT(M15)=TRUE,"","X")</f>
        <v/>
      </c>
      <c r="AL15" s="1895" t="str">
        <f>IF(AND(M15&gt;=0)=TRUE,"","X")</f>
        <v/>
      </c>
      <c r="AM15" s="1900" t="str">
        <f>IF(AND(M15&lt;&gt;"")=TRUE,"","X")</f>
        <v>X</v>
      </c>
      <c r="AN15" s="1902" t="str">
        <f>IF(ISNONTEXT(N15)=TRUE,"","X")</f>
        <v/>
      </c>
      <c r="AO15" s="1895" t="str">
        <f>IF(AND(N15&gt;=0)=TRUE,"","X")</f>
        <v/>
      </c>
      <c r="AP15" s="1900" t="str">
        <f>IF(AND(N15&lt;&gt;"")=TRUE,"","X")</f>
        <v>X</v>
      </c>
    </row>
    <row r="16" spans="2:42" ht="15" customHeight="1">
      <c r="B16" s="1344"/>
      <c r="C16" s="1344"/>
      <c r="D16" s="1486" t="s">
        <v>2157</v>
      </c>
      <c r="E16" s="1487" t="s">
        <v>285</v>
      </c>
      <c r="F16" s="2158">
        <f>SUM(G16:J16)</f>
        <v>0</v>
      </c>
      <c r="G16" s="1488"/>
      <c r="H16" s="1488"/>
      <c r="I16" s="1488"/>
      <c r="J16" s="1488"/>
      <c r="K16" s="1488"/>
      <c r="L16" s="2158">
        <f>G16+K16</f>
        <v>0</v>
      </c>
      <c r="M16" s="1488"/>
      <c r="N16" s="1490"/>
      <c r="P16" s="1974"/>
      <c r="Q16" s="1975"/>
      <c r="R16" s="1976"/>
      <c r="S16" s="1905" t="str">
        <f t="shared" ref="S16:S26" si="0">IF(ISNONTEXT(G16)=TRUE,"","X")</f>
        <v/>
      </c>
      <c r="T16" s="1914" t="str">
        <f t="shared" ref="T16:T26" si="1">IF(AND(G16&gt;=0)=TRUE,"","X")</f>
        <v/>
      </c>
      <c r="U16" s="1903" t="str">
        <f t="shared" ref="U16:U26" si="2">IF(AND(G16&lt;&gt;"")=TRUE,"","X")</f>
        <v>X</v>
      </c>
      <c r="V16" s="1905" t="str">
        <f t="shared" ref="V16:V26" si="3">IF(ISNONTEXT(H16)=TRUE,"","X")</f>
        <v/>
      </c>
      <c r="W16" s="1914" t="str">
        <f t="shared" ref="W16:W26" si="4">IF(AND(H16&gt;=0)=TRUE,"","X")</f>
        <v/>
      </c>
      <c r="X16" s="1903" t="str">
        <f t="shared" ref="X16:X26" si="5">IF(AND(H16&lt;&gt;"")=TRUE,"","X")</f>
        <v>X</v>
      </c>
      <c r="Y16" s="1905" t="str">
        <f t="shared" ref="Y16:Y26" si="6">IF(ISNONTEXT(I16)=TRUE,"","X")</f>
        <v/>
      </c>
      <c r="Z16" s="1914" t="str">
        <f t="shared" ref="Z16:Z26" si="7">IF(AND(I16&gt;=0)=TRUE,"","X")</f>
        <v/>
      </c>
      <c r="AA16" s="1903" t="str">
        <f t="shared" ref="AA16:AA26" si="8">IF(AND(I16&lt;&gt;"")=TRUE,"","X")</f>
        <v>X</v>
      </c>
      <c r="AB16" s="1905" t="str">
        <f t="shared" ref="AB16:AB26" si="9">IF(ISNONTEXT(J16)=TRUE,"","X")</f>
        <v/>
      </c>
      <c r="AC16" s="1914" t="str">
        <f t="shared" ref="AC16:AC26" si="10">IF(AND(J16&gt;=0)=TRUE,"","X")</f>
        <v/>
      </c>
      <c r="AD16" s="1903" t="str">
        <f t="shared" ref="AD16:AD26" si="11">IF(AND(J16&lt;&gt;"")=TRUE,"","X")</f>
        <v>X</v>
      </c>
      <c r="AE16" s="1905" t="str">
        <f t="shared" ref="AE16:AE26" si="12">IF(ISNONTEXT(K16)=TRUE,"","X")</f>
        <v/>
      </c>
      <c r="AF16" s="1914" t="str">
        <f t="shared" ref="AF16:AF26" si="13">IF(AND(K16&gt;=0)=TRUE,"","X")</f>
        <v/>
      </c>
      <c r="AG16" s="1903" t="str">
        <f t="shared" ref="AG16:AG26" si="14">IF(AND(K16&lt;&gt;"")=TRUE,"","X")</f>
        <v>X</v>
      </c>
      <c r="AH16" s="1974"/>
      <c r="AI16" s="1975"/>
      <c r="AJ16" s="1976"/>
      <c r="AK16" s="1905" t="str">
        <f t="shared" ref="AK16:AK26" si="15">IF(ISNONTEXT(M16)=TRUE,"","X")</f>
        <v/>
      </c>
      <c r="AL16" s="1914" t="str">
        <f t="shared" ref="AL16:AL26" si="16">IF(AND(M16&gt;=0)=TRUE,"","X")</f>
        <v/>
      </c>
      <c r="AM16" s="1903" t="str">
        <f t="shared" ref="AM16:AM26" si="17">IF(AND(M16&lt;&gt;"")=TRUE,"","X")</f>
        <v>X</v>
      </c>
      <c r="AN16" s="1905" t="str">
        <f t="shared" ref="AN16:AN26" si="18">IF(ISNONTEXT(N16)=TRUE,"","X")</f>
        <v/>
      </c>
      <c r="AO16" s="1914" t="str">
        <f t="shared" ref="AO16:AO26" si="19">IF(AND(N16&gt;=0)=TRUE,"","X")</f>
        <v/>
      </c>
      <c r="AP16" s="1903" t="str">
        <f t="shared" ref="AP16:AP26" si="20">IF(AND(N16&lt;&gt;"")=TRUE,"","X")</f>
        <v>X</v>
      </c>
    </row>
    <row r="17" spans="2:42">
      <c r="B17" s="1344"/>
      <c r="C17" s="1344"/>
      <c r="D17" s="1478"/>
      <c r="E17" s="1478"/>
      <c r="F17" s="1479"/>
      <c r="G17" s="636"/>
      <c r="H17" s="636"/>
      <c r="I17" s="636"/>
      <c r="J17" s="636"/>
      <c r="K17" s="636"/>
      <c r="L17" s="636"/>
      <c r="M17" s="636"/>
      <c r="N17" s="636"/>
    </row>
    <row r="18" spans="2:42" ht="18" customHeight="1">
      <c r="D18" s="1480" t="s">
        <v>2155</v>
      </c>
      <c r="E18" s="1481"/>
      <c r="F18" s="1482"/>
      <c r="G18" s="1482"/>
      <c r="H18" s="1482"/>
      <c r="I18" s="1482"/>
      <c r="J18" s="1482"/>
      <c r="K18" s="1482"/>
      <c r="L18" s="1482"/>
      <c r="M18" s="1482"/>
      <c r="N18" s="1482"/>
    </row>
    <row r="19" spans="2:42" ht="35.25" customHeight="1">
      <c r="P19" s="1908" t="s">
        <v>2599</v>
      </c>
      <c r="Q19" s="1909" t="s">
        <v>2600</v>
      </c>
      <c r="R19" s="1915" t="s">
        <v>2601</v>
      </c>
      <c r="S19" s="1908" t="s">
        <v>2599</v>
      </c>
      <c r="T19" s="1909" t="s">
        <v>2600</v>
      </c>
      <c r="U19" s="1915" t="s">
        <v>2601</v>
      </c>
      <c r="V19" s="1908" t="s">
        <v>2599</v>
      </c>
      <c r="W19" s="1909" t="s">
        <v>2600</v>
      </c>
      <c r="X19" s="1915" t="s">
        <v>2601</v>
      </c>
      <c r="Y19" s="1908" t="s">
        <v>2599</v>
      </c>
      <c r="Z19" s="1909" t="s">
        <v>2600</v>
      </c>
      <c r="AA19" s="1915" t="s">
        <v>2601</v>
      </c>
      <c r="AB19" s="1908" t="s">
        <v>2599</v>
      </c>
      <c r="AC19" s="1909" t="s">
        <v>2600</v>
      </c>
      <c r="AD19" s="1915" t="s">
        <v>2601</v>
      </c>
      <c r="AE19" s="1908" t="s">
        <v>2599</v>
      </c>
      <c r="AF19" s="1909" t="s">
        <v>2600</v>
      </c>
      <c r="AG19" s="1915" t="s">
        <v>2601</v>
      </c>
      <c r="AH19" s="1908" t="s">
        <v>2599</v>
      </c>
      <c r="AI19" s="1909" t="s">
        <v>2600</v>
      </c>
      <c r="AJ19" s="1915" t="s">
        <v>2601</v>
      </c>
      <c r="AK19" s="1908" t="s">
        <v>2599</v>
      </c>
      <c r="AL19" s="1909" t="s">
        <v>2600</v>
      </c>
      <c r="AM19" s="1915" t="s">
        <v>2601</v>
      </c>
      <c r="AN19" s="1908" t="s">
        <v>2599</v>
      </c>
      <c r="AO19" s="1909" t="s">
        <v>2600</v>
      </c>
      <c r="AP19" s="1915" t="s">
        <v>2601</v>
      </c>
    </row>
    <row r="20" spans="2:42" ht="48.75" customHeight="1">
      <c r="B20" s="1344"/>
      <c r="C20" s="1344"/>
      <c r="D20" s="1478"/>
      <c r="E20" s="973" t="s">
        <v>2089</v>
      </c>
      <c r="F20" s="2183" t="s">
        <v>2294</v>
      </c>
      <c r="G20" s="2166" t="s">
        <v>2207</v>
      </c>
      <c r="H20" s="2166" t="s">
        <v>2295</v>
      </c>
      <c r="I20" s="2166" t="s">
        <v>2296</v>
      </c>
      <c r="J20" s="2166" t="s">
        <v>2297</v>
      </c>
      <c r="K20" s="2181" t="s">
        <v>2298</v>
      </c>
      <c r="L20" s="2181" t="s">
        <v>2299</v>
      </c>
      <c r="M20" s="1502" t="s">
        <v>2671</v>
      </c>
      <c r="N20" s="1503" t="s">
        <v>2672</v>
      </c>
      <c r="P20" s="2394" t="s">
        <v>2294</v>
      </c>
      <c r="Q20" s="2395"/>
      <c r="R20" s="2396"/>
      <c r="S20" s="2394" t="s">
        <v>2207</v>
      </c>
      <c r="T20" s="2395"/>
      <c r="U20" s="2396"/>
      <c r="V20" s="2394" t="s">
        <v>2295</v>
      </c>
      <c r="W20" s="2395"/>
      <c r="X20" s="2396"/>
      <c r="Y20" s="2394" t="s">
        <v>2296</v>
      </c>
      <c r="Z20" s="2395"/>
      <c r="AA20" s="2396"/>
      <c r="AB20" s="2394" t="s">
        <v>2297</v>
      </c>
      <c r="AC20" s="2395"/>
      <c r="AD20" s="2396"/>
      <c r="AE20" s="2394" t="s">
        <v>2298</v>
      </c>
      <c r="AF20" s="2395"/>
      <c r="AG20" s="2396"/>
      <c r="AH20" s="2394" t="s">
        <v>2349</v>
      </c>
      <c r="AI20" s="2395"/>
      <c r="AJ20" s="2396"/>
      <c r="AK20" s="2394" t="s">
        <v>2317</v>
      </c>
      <c r="AL20" s="2395"/>
      <c r="AM20" s="2396"/>
      <c r="AN20" s="2394" t="s">
        <v>2318</v>
      </c>
      <c r="AO20" s="2395"/>
      <c r="AP20" s="2396"/>
    </row>
    <row r="21" spans="2:42">
      <c r="B21" s="1344"/>
      <c r="C21" s="1344"/>
      <c r="D21" s="1493" t="s">
        <v>2156</v>
      </c>
      <c r="E21" s="1484" t="s">
        <v>285</v>
      </c>
      <c r="F21" s="2176">
        <f>F22+F23</f>
        <v>0</v>
      </c>
      <c r="G21" s="1496">
        <f t="shared" ref="G21" si="21">G22+G23</f>
        <v>0</v>
      </c>
      <c r="H21" s="1496">
        <f t="shared" ref="H21" si="22">H22+H23</f>
        <v>0</v>
      </c>
      <c r="I21" s="1496">
        <f t="shared" ref="I21" si="23">I22+I23</f>
        <v>0</v>
      </c>
      <c r="J21" s="1496">
        <f t="shared" ref="J21" si="24">J22+J23</f>
        <v>0</v>
      </c>
      <c r="K21" s="2179">
        <f t="shared" ref="K21" si="25">K22+K23</f>
        <v>0</v>
      </c>
      <c r="L21" s="2184">
        <f t="shared" ref="L21" si="26">L22+L23</f>
        <v>0</v>
      </c>
      <c r="M21" s="2180">
        <f t="shared" ref="M21" si="27">M22+M23</f>
        <v>0</v>
      </c>
      <c r="N21" s="1497">
        <f t="shared" ref="N21" si="28">N22+N23</f>
        <v>0</v>
      </c>
      <c r="P21" s="1899"/>
      <c r="Q21" s="1896"/>
      <c r="R21" s="1898"/>
      <c r="S21" s="1899"/>
      <c r="T21" s="1896"/>
      <c r="U21" s="1898"/>
      <c r="V21" s="1899"/>
      <c r="W21" s="1896"/>
      <c r="X21" s="1898"/>
      <c r="Y21" s="1899"/>
      <c r="Z21" s="1896"/>
      <c r="AA21" s="1898"/>
      <c r="AB21" s="1899"/>
      <c r="AC21" s="1896"/>
      <c r="AD21" s="1898"/>
      <c r="AE21" s="1899"/>
      <c r="AF21" s="1896"/>
      <c r="AG21" s="1898"/>
      <c r="AH21" s="1899"/>
      <c r="AI21" s="1896"/>
      <c r="AJ21" s="1898"/>
      <c r="AK21" s="1899"/>
      <c r="AL21" s="1896"/>
      <c r="AM21" s="1898"/>
      <c r="AN21" s="1899"/>
      <c r="AO21" s="1896"/>
      <c r="AP21" s="1898"/>
    </row>
    <row r="22" spans="2:42">
      <c r="B22" s="1344"/>
      <c r="C22" s="1344"/>
      <c r="D22" s="1492" t="s">
        <v>1849</v>
      </c>
      <c r="E22" s="1477" t="s">
        <v>285</v>
      </c>
      <c r="F22" s="2178">
        <f>SUM(G22:J22)</f>
        <v>0</v>
      </c>
      <c r="G22" s="1426"/>
      <c r="H22" s="1426"/>
      <c r="I22" s="1426"/>
      <c r="J22" s="1426"/>
      <c r="K22" s="1426"/>
      <c r="L22" s="2182">
        <f>G22+K22</f>
        <v>0</v>
      </c>
      <c r="M22" s="1426"/>
      <c r="N22" s="1495"/>
      <c r="P22" s="1899"/>
      <c r="Q22" s="1896"/>
      <c r="R22" s="1896"/>
      <c r="S22" s="1902" t="str">
        <f t="shared" si="0"/>
        <v/>
      </c>
      <c r="T22" s="1895" t="str">
        <f t="shared" si="1"/>
        <v/>
      </c>
      <c r="U22" s="1900" t="str">
        <f t="shared" si="2"/>
        <v>X</v>
      </c>
      <c r="V22" s="1902" t="str">
        <f t="shared" si="3"/>
        <v/>
      </c>
      <c r="W22" s="1895" t="str">
        <f t="shared" si="4"/>
        <v/>
      </c>
      <c r="X22" s="1900" t="str">
        <f t="shared" si="5"/>
        <v>X</v>
      </c>
      <c r="Y22" s="1902" t="str">
        <f t="shared" si="6"/>
        <v/>
      </c>
      <c r="Z22" s="1895" t="str">
        <f t="shared" si="7"/>
        <v/>
      </c>
      <c r="AA22" s="1900" t="str">
        <f t="shared" si="8"/>
        <v>X</v>
      </c>
      <c r="AB22" s="1902" t="str">
        <f t="shared" si="9"/>
        <v/>
      </c>
      <c r="AC22" s="1895" t="str">
        <f t="shared" si="10"/>
        <v/>
      </c>
      <c r="AD22" s="1900" t="str">
        <f t="shared" si="11"/>
        <v>X</v>
      </c>
      <c r="AE22" s="1902" t="str">
        <f t="shared" si="12"/>
        <v/>
      </c>
      <c r="AF22" s="1895" t="str">
        <f t="shared" si="13"/>
        <v/>
      </c>
      <c r="AG22" s="1900" t="str">
        <f t="shared" si="14"/>
        <v>X</v>
      </c>
      <c r="AH22" s="1899"/>
      <c r="AI22" s="1896"/>
      <c r="AJ22" s="1898"/>
      <c r="AK22" s="1902" t="str">
        <f t="shared" si="15"/>
        <v/>
      </c>
      <c r="AL22" s="1895" t="str">
        <f t="shared" si="16"/>
        <v/>
      </c>
      <c r="AM22" s="1900" t="str">
        <f t="shared" si="17"/>
        <v>X</v>
      </c>
      <c r="AN22" s="1902" t="str">
        <f t="shared" si="18"/>
        <v/>
      </c>
      <c r="AO22" s="1895" t="str">
        <f t="shared" si="19"/>
        <v/>
      </c>
      <c r="AP22" s="1900" t="str">
        <f t="shared" si="20"/>
        <v>X</v>
      </c>
    </row>
    <row r="23" spans="2:42">
      <c r="B23" s="1344"/>
      <c r="C23" s="1344"/>
      <c r="D23" s="1492" t="s">
        <v>1850</v>
      </c>
      <c r="E23" s="1477" t="s">
        <v>285</v>
      </c>
      <c r="F23" s="2178">
        <f>SUM(G23:J23)</f>
        <v>0</v>
      </c>
      <c r="G23" s="1426"/>
      <c r="H23" s="1426"/>
      <c r="I23" s="1426"/>
      <c r="J23" s="1426"/>
      <c r="K23" s="1426"/>
      <c r="L23" s="2178">
        <f>G23+K23</f>
        <v>0</v>
      </c>
      <c r="M23" s="1426"/>
      <c r="N23" s="1495"/>
      <c r="P23" s="1899"/>
      <c r="Q23" s="1896"/>
      <c r="R23" s="1898"/>
      <c r="S23" s="1902" t="str">
        <f t="shared" si="0"/>
        <v/>
      </c>
      <c r="T23" s="1895" t="str">
        <f t="shared" si="1"/>
        <v/>
      </c>
      <c r="U23" s="1900" t="str">
        <f t="shared" si="2"/>
        <v>X</v>
      </c>
      <c r="V23" s="1902" t="str">
        <f t="shared" si="3"/>
        <v/>
      </c>
      <c r="W23" s="1895" t="str">
        <f t="shared" si="4"/>
        <v/>
      </c>
      <c r="X23" s="1900" t="str">
        <f t="shared" si="5"/>
        <v>X</v>
      </c>
      <c r="Y23" s="1902" t="str">
        <f t="shared" si="6"/>
        <v/>
      </c>
      <c r="Z23" s="1895" t="str">
        <f t="shared" si="7"/>
        <v/>
      </c>
      <c r="AA23" s="1900" t="str">
        <f t="shared" si="8"/>
        <v>X</v>
      </c>
      <c r="AB23" s="1902" t="str">
        <f t="shared" si="9"/>
        <v/>
      </c>
      <c r="AC23" s="1895" t="str">
        <f t="shared" si="10"/>
        <v/>
      </c>
      <c r="AD23" s="1900" t="str">
        <f t="shared" si="11"/>
        <v>X</v>
      </c>
      <c r="AE23" s="1902" t="str">
        <f t="shared" si="12"/>
        <v/>
      </c>
      <c r="AF23" s="1895" t="str">
        <f t="shared" si="13"/>
        <v/>
      </c>
      <c r="AG23" s="1900" t="str">
        <f t="shared" si="14"/>
        <v>X</v>
      </c>
      <c r="AH23" s="1899"/>
      <c r="AI23" s="1896"/>
      <c r="AJ23" s="1898"/>
      <c r="AK23" s="1902" t="str">
        <f t="shared" si="15"/>
        <v/>
      </c>
      <c r="AL23" s="1895" t="str">
        <f t="shared" si="16"/>
        <v/>
      </c>
      <c r="AM23" s="1900" t="str">
        <f t="shared" si="17"/>
        <v>X</v>
      </c>
      <c r="AN23" s="1902" t="str">
        <f t="shared" si="18"/>
        <v/>
      </c>
      <c r="AO23" s="1895" t="str">
        <f t="shared" si="19"/>
        <v/>
      </c>
      <c r="AP23" s="1900" t="str">
        <f t="shared" si="20"/>
        <v>X</v>
      </c>
    </row>
    <row r="24" spans="2:42" ht="15" customHeight="1">
      <c r="B24" s="1344"/>
      <c r="C24" s="1344"/>
      <c r="D24" s="1491" t="s">
        <v>2157</v>
      </c>
      <c r="E24" s="1477" t="s">
        <v>285</v>
      </c>
      <c r="F24" s="2177">
        <f>F25+F26</f>
        <v>0</v>
      </c>
      <c r="G24" s="1498">
        <f t="shared" ref="G24:J24" si="29">G25+G26</f>
        <v>0</v>
      </c>
      <c r="H24" s="1498">
        <f t="shared" si="29"/>
        <v>0</v>
      </c>
      <c r="I24" s="1498">
        <f t="shared" si="29"/>
        <v>0</v>
      </c>
      <c r="J24" s="1498">
        <f t="shared" si="29"/>
        <v>0</v>
      </c>
      <c r="K24" s="1498">
        <f t="shared" ref="K24" si="30">K25+K26</f>
        <v>0</v>
      </c>
      <c r="L24" s="2177">
        <f t="shared" ref="L24" si="31">L25+L26</f>
        <v>0</v>
      </c>
      <c r="M24" s="1498">
        <f t="shared" ref="M24" si="32">M25+M26</f>
        <v>0</v>
      </c>
      <c r="N24" s="1499">
        <f t="shared" ref="N24" si="33">N25+N26</f>
        <v>0</v>
      </c>
      <c r="P24" s="1899"/>
      <c r="Q24" s="1896"/>
      <c r="R24" s="1898"/>
      <c r="S24" s="1899"/>
      <c r="T24" s="1896"/>
      <c r="U24" s="1898"/>
      <c r="V24" s="1899"/>
      <c r="W24" s="1896"/>
      <c r="X24" s="1898"/>
      <c r="Y24" s="1899"/>
      <c r="Z24" s="1896"/>
      <c r="AA24" s="1898"/>
      <c r="AB24" s="1899"/>
      <c r="AC24" s="1896"/>
      <c r="AD24" s="1898"/>
      <c r="AE24" s="1899"/>
      <c r="AF24" s="1896"/>
      <c r="AG24" s="1898"/>
      <c r="AH24" s="1899"/>
      <c r="AI24" s="1896"/>
      <c r="AJ24" s="1898"/>
      <c r="AK24" s="1899"/>
      <c r="AL24" s="1896"/>
      <c r="AM24" s="1898"/>
      <c r="AN24" s="1899"/>
      <c r="AO24" s="1896"/>
      <c r="AP24" s="1898"/>
    </row>
    <row r="25" spans="2:42">
      <c r="B25" s="1344"/>
      <c r="C25" s="1344"/>
      <c r="D25" s="1492" t="s">
        <v>1849</v>
      </c>
      <c r="E25" s="1477" t="s">
        <v>285</v>
      </c>
      <c r="F25" s="2178">
        <f>SUM(G25:J25)</f>
        <v>0</v>
      </c>
      <c r="G25" s="1426"/>
      <c r="H25" s="1426"/>
      <c r="I25" s="1426"/>
      <c r="J25" s="1426"/>
      <c r="K25" s="1426"/>
      <c r="L25" s="2178">
        <f>G25+K25</f>
        <v>0</v>
      </c>
      <c r="M25" s="1426"/>
      <c r="N25" s="1495"/>
      <c r="P25" s="1899"/>
      <c r="Q25" s="1896"/>
      <c r="R25" s="1896"/>
      <c r="S25" s="1902" t="str">
        <f t="shared" si="0"/>
        <v/>
      </c>
      <c r="T25" s="1895" t="str">
        <f t="shared" si="1"/>
        <v/>
      </c>
      <c r="U25" s="1900" t="str">
        <f t="shared" si="2"/>
        <v>X</v>
      </c>
      <c r="V25" s="1902" t="str">
        <f t="shared" si="3"/>
        <v/>
      </c>
      <c r="W25" s="1895" t="str">
        <f t="shared" si="4"/>
        <v/>
      </c>
      <c r="X25" s="1900" t="str">
        <f t="shared" si="5"/>
        <v>X</v>
      </c>
      <c r="Y25" s="1902" t="str">
        <f t="shared" si="6"/>
        <v/>
      </c>
      <c r="Z25" s="1895" t="str">
        <f t="shared" si="7"/>
        <v/>
      </c>
      <c r="AA25" s="1900" t="str">
        <f t="shared" si="8"/>
        <v>X</v>
      </c>
      <c r="AB25" s="1902" t="str">
        <f t="shared" si="9"/>
        <v/>
      </c>
      <c r="AC25" s="1895" t="str">
        <f t="shared" si="10"/>
        <v/>
      </c>
      <c r="AD25" s="1900" t="str">
        <f t="shared" si="11"/>
        <v>X</v>
      </c>
      <c r="AE25" s="1902" t="str">
        <f t="shared" si="12"/>
        <v/>
      </c>
      <c r="AF25" s="1895" t="str">
        <f t="shared" si="13"/>
        <v/>
      </c>
      <c r="AG25" s="1900" t="str">
        <f t="shared" si="14"/>
        <v>X</v>
      </c>
      <c r="AH25" s="1899"/>
      <c r="AI25" s="1896"/>
      <c r="AJ25" s="1898"/>
      <c r="AK25" s="1902" t="str">
        <f t="shared" si="15"/>
        <v/>
      </c>
      <c r="AL25" s="1895" t="str">
        <f t="shared" si="16"/>
        <v/>
      </c>
      <c r="AM25" s="1900" t="str">
        <f t="shared" si="17"/>
        <v>X</v>
      </c>
      <c r="AN25" s="1902" t="str">
        <f t="shared" si="18"/>
        <v/>
      </c>
      <c r="AO25" s="1895" t="str">
        <f t="shared" si="19"/>
        <v/>
      </c>
      <c r="AP25" s="1900" t="str">
        <f t="shared" si="20"/>
        <v>X</v>
      </c>
    </row>
    <row r="26" spans="2:42">
      <c r="B26" s="1344"/>
      <c r="C26" s="1344"/>
      <c r="D26" s="1494" t="s">
        <v>1850</v>
      </c>
      <c r="E26" s="1487" t="s">
        <v>285</v>
      </c>
      <c r="F26" s="2185">
        <f>SUM(G26:J26)</f>
        <v>0</v>
      </c>
      <c r="G26" s="1488"/>
      <c r="H26" s="1488"/>
      <c r="I26" s="1488"/>
      <c r="J26" s="1488"/>
      <c r="K26" s="1488"/>
      <c r="L26" s="2185">
        <f>G26+K26</f>
        <v>0</v>
      </c>
      <c r="M26" s="1488"/>
      <c r="N26" s="1490"/>
      <c r="P26" s="1974"/>
      <c r="Q26" s="1975"/>
      <c r="R26" s="1976"/>
      <c r="S26" s="1905" t="str">
        <f t="shared" si="0"/>
        <v/>
      </c>
      <c r="T26" s="1914" t="str">
        <f t="shared" si="1"/>
        <v/>
      </c>
      <c r="U26" s="1903" t="str">
        <f t="shared" si="2"/>
        <v>X</v>
      </c>
      <c r="V26" s="1905" t="str">
        <f t="shared" si="3"/>
        <v/>
      </c>
      <c r="W26" s="1914" t="str">
        <f t="shared" si="4"/>
        <v/>
      </c>
      <c r="X26" s="1903" t="str">
        <f t="shared" si="5"/>
        <v>X</v>
      </c>
      <c r="Y26" s="1905" t="str">
        <f t="shared" si="6"/>
        <v/>
      </c>
      <c r="Z26" s="1914" t="str">
        <f t="shared" si="7"/>
        <v/>
      </c>
      <c r="AA26" s="1903" t="str">
        <f t="shared" si="8"/>
        <v>X</v>
      </c>
      <c r="AB26" s="1905" t="str">
        <f t="shared" si="9"/>
        <v/>
      </c>
      <c r="AC26" s="1914" t="str">
        <f t="shared" si="10"/>
        <v/>
      </c>
      <c r="AD26" s="1903" t="str">
        <f t="shared" si="11"/>
        <v>X</v>
      </c>
      <c r="AE26" s="1905" t="str">
        <f t="shared" si="12"/>
        <v/>
      </c>
      <c r="AF26" s="1914" t="str">
        <f t="shared" si="13"/>
        <v/>
      </c>
      <c r="AG26" s="1903" t="str">
        <f t="shared" si="14"/>
        <v>X</v>
      </c>
      <c r="AH26" s="1974"/>
      <c r="AI26" s="1975"/>
      <c r="AJ26" s="1976"/>
      <c r="AK26" s="1905" t="str">
        <f t="shared" si="15"/>
        <v/>
      </c>
      <c r="AL26" s="1914" t="str">
        <f t="shared" si="16"/>
        <v/>
      </c>
      <c r="AM26" s="1903" t="str">
        <f t="shared" si="17"/>
        <v>X</v>
      </c>
      <c r="AN26" s="1905" t="str">
        <f t="shared" si="18"/>
        <v/>
      </c>
      <c r="AO26" s="1914" t="str">
        <f t="shared" si="19"/>
        <v/>
      </c>
      <c r="AP26" s="1903" t="str">
        <f t="shared" si="20"/>
        <v>X</v>
      </c>
    </row>
    <row r="27" spans="2:42">
      <c r="B27" s="1344"/>
      <c r="C27" s="1344"/>
      <c r="D27" s="636"/>
      <c r="E27" s="636"/>
      <c r="F27" s="636"/>
      <c r="G27" s="636"/>
      <c r="H27" s="636"/>
      <c r="I27" s="636"/>
      <c r="J27" s="636"/>
      <c r="K27" s="636"/>
      <c r="L27" s="636"/>
      <c r="M27" s="636"/>
      <c r="N27" s="636"/>
    </row>
    <row r="29" spans="2:42">
      <c r="B29" s="2227" t="s">
        <v>2666</v>
      </c>
      <c r="C29" s="2224"/>
      <c r="D29" s="2226" t="b">
        <f>AND(L31=L32=L35=L36=L37=L38=L39=L40=TRUE)</f>
        <v>1</v>
      </c>
    </row>
    <row r="30" spans="2:42" ht="18.75" outlineLevel="1">
      <c r="D30" s="2220" t="s">
        <v>2154</v>
      </c>
      <c r="E30" s="2221"/>
      <c r="F30" s="2222"/>
      <c r="G30" s="2222"/>
      <c r="H30" s="2222"/>
      <c r="I30" s="2231"/>
      <c r="J30" s="2231"/>
      <c r="K30" s="2231"/>
      <c r="L30" s="2231"/>
      <c r="M30" s="2231"/>
      <c r="N30" s="2231"/>
    </row>
    <row r="31" spans="2:42" outlineLevel="1">
      <c r="D31" s="2223" t="s">
        <v>2156</v>
      </c>
      <c r="E31" s="1951"/>
      <c r="F31" s="1951"/>
      <c r="G31" s="1951"/>
      <c r="H31" s="1951"/>
      <c r="I31" s="2232"/>
      <c r="J31" s="2232"/>
      <c r="K31" s="2232"/>
      <c r="L31" s="2232" t="b">
        <f>dms_021001_07_opex_Values=dms_021001_08_opex_Values+dms_021001_09_opex_Values</f>
        <v>1</v>
      </c>
      <c r="M31" s="2232"/>
      <c r="N31" s="2232"/>
    </row>
    <row r="32" spans="2:42" outlineLevel="1">
      <c r="D32" s="2223" t="s">
        <v>2157</v>
      </c>
      <c r="E32" s="1951"/>
      <c r="F32" s="1951"/>
      <c r="G32" s="1951"/>
      <c r="H32" s="1951"/>
      <c r="I32" s="2232"/>
      <c r="J32" s="2232"/>
      <c r="K32" s="2232"/>
      <c r="L32" s="2232" t="b">
        <f>dms_021001_07_opex_Values=dms_021001_08_opex_Values+dms_021001_09_opex_Values</f>
        <v>1</v>
      </c>
      <c r="M32" s="2232"/>
      <c r="N32" s="2232"/>
    </row>
    <row r="33" spans="4:14" outlineLevel="1"/>
    <row r="34" spans="4:14" ht="18.75" outlineLevel="1">
      <c r="D34" s="2220" t="s">
        <v>2155</v>
      </c>
      <c r="E34" s="2221"/>
      <c r="F34" s="2222"/>
      <c r="G34" s="2222"/>
      <c r="H34" s="2222"/>
      <c r="I34" s="2231"/>
      <c r="J34" s="2231"/>
      <c r="K34" s="2231"/>
      <c r="L34" s="2231"/>
      <c r="M34" s="2231"/>
      <c r="N34" s="2231"/>
    </row>
    <row r="35" spans="4:14" outlineLevel="1">
      <c r="D35" s="2233" t="s">
        <v>2156</v>
      </c>
      <c r="E35" s="1951"/>
      <c r="F35" s="1951"/>
      <c r="G35" s="1951"/>
      <c r="H35" s="1951"/>
      <c r="I35" s="2232"/>
      <c r="J35" s="2232"/>
      <c r="K35" s="2232"/>
      <c r="L35" s="2232" t="b">
        <f t="shared" ref="L35:L40" si="34">dms_021001_07_opex_Values=dms_021001_08_opex_Values+dms_021001_09_opex_Values</f>
        <v>1</v>
      </c>
      <c r="M35" s="2232"/>
      <c r="N35" s="2232"/>
    </row>
    <row r="36" spans="4:14" outlineLevel="1">
      <c r="D36" s="2234" t="s">
        <v>1849</v>
      </c>
      <c r="E36" s="1951"/>
      <c r="F36" s="1951"/>
      <c r="G36" s="1951"/>
      <c r="H36" s="1951"/>
      <c r="I36" s="2232"/>
      <c r="J36" s="2232"/>
      <c r="K36" s="2232"/>
      <c r="L36" s="2232" t="b">
        <f t="shared" si="34"/>
        <v>1</v>
      </c>
      <c r="M36" s="2232"/>
      <c r="N36" s="2232"/>
    </row>
    <row r="37" spans="4:14" outlineLevel="1">
      <c r="D37" s="2234" t="s">
        <v>1850</v>
      </c>
      <c r="E37" s="1951"/>
      <c r="F37" s="1951"/>
      <c r="G37" s="1951"/>
      <c r="H37" s="1951"/>
      <c r="I37" s="2232"/>
      <c r="J37" s="2232"/>
      <c r="K37" s="2232"/>
      <c r="L37" s="2232" t="b">
        <f t="shared" si="34"/>
        <v>1</v>
      </c>
      <c r="M37" s="2232"/>
      <c r="N37" s="2232"/>
    </row>
    <row r="38" spans="4:14" outlineLevel="1">
      <c r="D38" s="2233" t="s">
        <v>2157</v>
      </c>
      <c r="E38" s="1951"/>
      <c r="F38" s="1951"/>
      <c r="G38" s="1951"/>
      <c r="H38" s="1951"/>
      <c r="I38" s="2232"/>
      <c r="J38" s="2232"/>
      <c r="K38" s="2232"/>
      <c r="L38" s="2232" t="b">
        <f t="shared" si="34"/>
        <v>1</v>
      </c>
      <c r="M38" s="2232"/>
      <c r="N38" s="2232"/>
    </row>
    <row r="39" spans="4:14" outlineLevel="1">
      <c r="D39" s="2234" t="s">
        <v>1849</v>
      </c>
      <c r="E39" s="1951"/>
      <c r="F39" s="1951"/>
      <c r="G39" s="1951"/>
      <c r="H39" s="1951"/>
      <c r="I39" s="2232"/>
      <c r="J39" s="2232"/>
      <c r="K39" s="2232"/>
      <c r="L39" s="2232" t="b">
        <f t="shared" si="34"/>
        <v>1</v>
      </c>
      <c r="M39" s="2232"/>
      <c r="N39" s="2232"/>
    </row>
    <row r="40" spans="4:14" outlineLevel="1">
      <c r="D40" s="2234" t="s">
        <v>1850</v>
      </c>
      <c r="E40" s="1951"/>
      <c r="F40" s="1951"/>
      <c r="G40" s="1951"/>
      <c r="H40" s="1951"/>
      <c r="I40" s="2232"/>
      <c r="J40" s="2232"/>
      <c r="K40" s="2232"/>
      <c r="L40" s="2232" t="b">
        <f t="shared" si="34"/>
        <v>1</v>
      </c>
      <c r="M40" s="2232"/>
      <c r="N40" s="2232"/>
    </row>
  </sheetData>
  <mergeCells count="18">
    <mergeCell ref="P14:R14"/>
    <mergeCell ref="S14:U14"/>
    <mergeCell ref="V14:X14"/>
    <mergeCell ref="Y14:AA14"/>
    <mergeCell ref="P20:R20"/>
    <mergeCell ref="S20:U20"/>
    <mergeCell ref="V20:X20"/>
    <mergeCell ref="Y20:AA20"/>
    <mergeCell ref="AB20:AD20"/>
    <mergeCell ref="AE20:AG20"/>
    <mergeCell ref="AH20:AJ20"/>
    <mergeCell ref="AK20:AM20"/>
    <mergeCell ref="AN20:AP20"/>
    <mergeCell ref="AB14:AD14"/>
    <mergeCell ref="AE14:AG14"/>
    <mergeCell ref="AH14:AJ14"/>
    <mergeCell ref="AK14:AM14"/>
    <mergeCell ref="AN14:AP14"/>
  </mergeCells>
  <conditionalFormatting sqref="F15:F16 F22:F23 F25:F26">
    <cfRule type="expression" dxfId="91" priority="18">
      <formula>dms_worksheet210flag="Worksheet 2.10"</formula>
    </cfRule>
  </conditionalFormatting>
  <conditionalFormatting sqref="G22:G23 G25:G26">
    <cfRule type="expression" dxfId="90" priority="17">
      <formula>dms_worksheet210flag="Worksheet 2.10"</formula>
    </cfRule>
  </conditionalFormatting>
  <conditionalFormatting sqref="H22:H23 H25:H26">
    <cfRule type="expression" dxfId="89" priority="16">
      <formula>dms_worksheet210flag="Worksheet 2.10"</formula>
    </cfRule>
  </conditionalFormatting>
  <conditionalFormatting sqref="I22:I23 I25:I26">
    <cfRule type="expression" dxfId="88" priority="15">
      <formula>dms_worksheet210flag="Worksheet 2.10"</formula>
    </cfRule>
  </conditionalFormatting>
  <conditionalFormatting sqref="J22:K23 M22:N23 J25:K26 M25:N26">
    <cfRule type="expression" dxfId="87" priority="14">
      <formula>dms_worksheet210flag="Worksheet 2.10"</formula>
    </cfRule>
  </conditionalFormatting>
  <conditionalFormatting sqref="G15:G16">
    <cfRule type="expression" dxfId="86" priority="13">
      <formula>dms_worksheet210flag="Worksheet 2.10"</formula>
    </cfRule>
  </conditionalFormatting>
  <conditionalFormatting sqref="H15:H16">
    <cfRule type="expression" dxfId="85" priority="12">
      <formula>dms_worksheet210flag="Worksheet 2.10"</formula>
    </cfRule>
  </conditionalFormatting>
  <conditionalFormatting sqref="I15:I16">
    <cfRule type="expression" dxfId="84" priority="11">
      <formula>dms_worksheet210flag="Worksheet 2.10"</formula>
    </cfRule>
  </conditionalFormatting>
  <conditionalFormatting sqref="J15:J16">
    <cfRule type="expression" dxfId="83" priority="10">
      <formula>dms_worksheet210flag="Worksheet 2.10"</formula>
    </cfRule>
  </conditionalFormatting>
  <conditionalFormatting sqref="K15:N16">
    <cfRule type="expression" dxfId="82" priority="9">
      <formula>dms_worksheet210flag="Worksheet 2.10"</formula>
    </cfRule>
  </conditionalFormatting>
  <conditionalFormatting sqref="R22">
    <cfRule type="expression" dxfId="81" priority="6">
      <formula>$F$22=""</formula>
    </cfRule>
  </conditionalFormatting>
  <conditionalFormatting sqref="R25">
    <cfRule type="expression" dxfId="80" priority="5">
      <formula>$F$25=""</formula>
    </cfRule>
  </conditionalFormatting>
  <conditionalFormatting sqref="L22">
    <cfRule type="expression" dxfId="79" priority="4">
      <formula>dms_worksheet210flag="Worksheet 2.10"</formula>
    </cfRule>
  </conditionalFormatting>
  <conditionalFormatting sqref="L23">
    <cfRule type="expression" dxfId="78" priority="3">
      <formula>dms_worksheet210flag="Worksheet 2.10"</formula>
    </cfRule>
  </conditionalFormatting>
  <conditionalFormatting sqref="L25">
    <cfRule type="expression" dxfId="77" priority="2">
      <formula>dms_worksheet210flag="Worksheet 2.10"</formula>
    </cfRule>
  </conditionalFormatting>
  <conditionalFormatting sqref="L26">
    <cfRule type="expression" dxfId="76" priority="1">
      <formula>dms_worksheet210flag="Worksheet 2.10"</formula>
    </cfRule>
  </conditionalFormatting>
  <dataValidations count="1">
    <dataValidation allowBlank="1" sqref="P13:AP13 P19:AP19 V1:V4 P1:P4" xr:uid="{CCB072BA-397B-4820-B73C-AD7F519866D8}"/>
  </dataValidations>
  <pageMargins left="0.7" right="0.7" top="0.75" bottom="0.75"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C0EF-DE5F-432F-B785-7297AA7A913F}">
  <sheetPr codeName="Sheet19">
    <tabColor theme="3" tint="-0.249977111117893"/>
  </sheetPr>
  <dimension ref="B1:Z27"/>
  <sheetViews>
    <sheetView workbookViewId="0"/>
  </sheetViews>
  <sheetFormatPr defaultColWidth="9.140625" defaultRowHeight="15"/>
  <cols>
    <col min="1" max="1" width="20.7109375" style="46" customWidth="1"/>
    <col min="2" max="2" width="15.85546875" style="46" customWidth="1"/>
    <col min="3" max="3" width="2.5703125" style="46" customWidth="1"/>
    <col min="4" max="4" width="35.28515625" style="46" customWidth="1"/>
    <col min="5" max="5" width="9.5703125" style="46" customWidth="1"/>
    <col min="6" max="10" width="16.5703125" style="46" customWidth="1"/>
    <col min="11" max="11" width="16.140625" style="46" customWidth="1"/>
    <col min="12" max="12" width="3.7109375" style="44" customWidth="1"/>
    <col min="13" max="26" width="3.7109375" style="46" customWidth="1"/>
    <col min="27" max="32" width="9.28515625" style="46" customWidth="1"/>
    <col min="33" max="37" width="9.5703125" style="46" customWidth="1"/>
    <col min="38" max="40" width="9.28515625" style="46" customWidth="1"/>
    <col min="41" max="41" width="12.28515625" style="46" customWidth="1"/>
    <col min="42" max="42" width="9.140625" style="46"/>
    <col min="43" max="51" width="9.28515625" style="46" customWidth="1"/>
    <col min="52" max="56" width="9.5703125" style="46" customWidth="1"/>
    <col min="57" max="59" width="9.28515625" style="46" customWidth="1"/>
    <col min="60" max="60" width="12.28515625" style="46" customWidth="1"/>
    <col min="61" max="16384" width="9.140625" style="46"/>
  </cols>
  <sheetData>
    <row r="1" spans="2:26" s="1389" customFormat="1" ht="20.100000000000001" customHeight="1">
      <c r="B1" s="1017"/>
      <c r="C1" s="1017"/>
      <c r="D1" s="1017" t="str">
        <f>dms_SheetHeading1</f>
        <v>ANNUAL INFORMATION ORDER</v>
      </c>
      <c r="E1" s="1384"/>
      <c r="F1" s="1384"/>
      <c r="G1" s="1384"/>
      <c r="H1" s="1385"/>
      <c r="I1" s="1385"/>
      <c r="J1" s="1385"/>
      <c r="K1" s="1119"/>
      <c r="L1" s="2121" t="s">
        <v>1842</v>
      </c>
      <c r="M1" s="1594"/>
      <c r="N1" s="1594"/>
      <c r="O1" s="1594"/>
      <c r="P1" s="1594"/>
      <c r="Q1" s="1594"/>
      <c r="R1" s="2120" t="s">
        <v>1841</v>
      </c>
      <c r="S1" s="1594"/>
      <c r="T1" s="1594"/>
      <c r="U1" s="1594"/>
      <c r="V1" s="1594"/>
      <c r="W1" s="1594"/>
      <c r="X1" s="1594"/>
    </row>
    <row r="2" spans="2:26" s="1389" customFormat="1" ht="20.100000000000001" customHeight="1">
      <c r="B2" s="1018"/>
      <c r="C2" s="1018"/>
      <c r="D2" s="1018" t="str">
        <f>dms_SheetHeading2</f>
        <v>Australian Transmission Co.</v>
      </c>
      <c r="E2" s="1384"/>
      <c r="F2" s="1384"/>
      <c r="G2" s="1384"/>
      <c r="H2" s="1385"/>
      <c r="I2" s="1385"/>
      <c r="J2" s="1385"/>
      <c r="K2" s="1119"/>
      <c r="L2" s="2122" t="s">
        <v>1843</v>
      </c>
      <c r="M2" s="1595"/>
      <c r="N2" s="1595"/>
      <c r="O2" s="1595"/>
      <c r="P2" s="1595"/>
      <c r="Q2" s="1595"/>
      <c r="R2" s="1677" t="s">
        <v>953</v>
      </c>
      <c r="S2" s="1595"/>
      <c r="T2" s="1595"/>
      <c r="U2" s="1595"/>
      <c r="V2" s="1595"/>
      <c r="W2" s="1595"/>
      <c r="X2" s="1595"/>
    </row>
    <row r="3" spans="2:26" s="1389" customFormat="1" ht="20.100000000000001" customHeight="1">
      <c r="B3" s="1019"/>
      <c r="C3" s="1019"/>
      <c r="D3" s="1019" t="str">
        <f>dms_SheetHeading3</f>
        <v>REPORTING STATEMENT: 2024-25</v>
      </c>
      <c r="E3" s="1386"/>
      <c r="F3" s="1386"/>
      <c r="G3" s="1386"/>
      <c r="H3" s="1385"/>
      <c r="I3" s="1385"/>
      <c r="J3" s="1385"/>
      <c r="K3" s="1119"/>
      <c r="L3" s="2123" t="s">
        <v>1844</v>
      </c>
      <c r="M3" s="1596"/>
      <c r="N3" s="1596"/>
      <c r="O3" s="1596"/>
      <c r="P3" s="1596"/>
      <c r="Q3" s="1596"/>
      <c r="R3" s="1678" t="s">
        <v>954</v>
      </c>
      <c r="S3" s="1596"/>
      <c r="T3" s="1596"/>
      <c r="U3" s="1596"/>
      <c r="V3" s="1596"/>
      <c r="W3" s="1596"/>
      <c r="X3" s="1596"/>
    </row>
    <row r="4" spans="2:26" s="1389" customFormat="1" ht="20.100000000000001" customHeight="1">
      <c r="B4" s="1207"/>
      <c r="C4" s="1207"/>
      <c r="D4" s="1207" t="s">
        <v>2215</v>
      </c>
      <c r="E4" s="1207"/>
      <c r="F4" s="1207"/>
      <c r="G4" s="1207"/>
      <c r="H4" s="1207"/>
      <c r="I4" s="1207"/>
      <c r="J4" s="1207"/>
      <c r="K4" s="1119"/>
      <c r="L4" s="2125" t="s">
        <v>1846</v>
      </c>
      <c r="M4" s="2187"/>
      <c r="N4" s="2188"/>
      <c r="O4" s="1840"/>
      <c r="P4" s="1840"/>
      <c r="Q4" s="1840"/>
      <c r="R4" s="1839" t="s">
        <v>1845</v>
      </c>
      <c r="S4" s="1840"/>
      <c r="T4" s="1840"/>
      <c r="U4" s="1840"/>
      <c r="V4" s="1840"/>
      <c r="W4" s="1840"/>
      <c r="X4" s="1840"/>
    </row>
    <row r="5" spans="2:26" ht="13.5" customHeight="1">
      <c r="B5" s="44"/>
      <c r="C5" s="44"/>
      <c r="D5" s="1427"/>
      <c r="E5" s="1416"/>
      <c r="F5" s="1416"/>
      <c r="G5" s="1416"/>
      <c r="H5" s="1416"/>
      <c r="I5" s="1416"/>
      <c r="J5" s="1416"/>
      <c r="K5" s="44"/>
    </row>
    <row r="6" spans="2:26">
      <c r="B6" s="637" t="s">
        <v>2163</v>
      </c>
      <c r="C6" s="988"/>
      <c r="D6" s="988"/>
      <c r="E6" s="988"/>
      <c r="F6" s="988"/>
      <c r="G6" s="988"/>
      <c r="H6" s="988"/>
      <c r="I6" s="988"/>
      <c r="J6" s="988"/>
      <c r="K6" s="44"/>
      <c r="M6" s="44"/>
    </row>
    <row r="7" spans="2:26" s="44" customFormat="1">
      <c r="B7" s="1048" t="s">
        <v>1888</v>
      </c>
      <c r="C7" s="1048"/>
      <c r="D7" s="1048"/>
      <c r="E7" s="1048"/>
      <c r="F7" s="1048"/>
      <c r="G7" s="1048"/>
      <c r="H7" s="1048"/>
      <c r="I7" s="1048"/>
      <c r="J7" s="1048"/>
    </row>
    <row r="8" spans="2:26" s="44" customFormat="1">
      <c r="D8" s="1322"/>
    </row>
    <row r="9" spans="2:26">
      <c r="B9" s="1416"/>
      <c r="C9" s="1416"/>
      <c r="D9" s="1466" t="s">
        <v>2573</v>
      </c>
      <c r="E9" s="1524"/>
      <c r="F9" s="1524"/>
      <c r="G9" s="1524"/>
      <c r="H9" s="1524"/>
      <c r="I9" s="1524"/>
      <c r="J9" s="1525"/>
      <c r="K9" s="44"/>
      <c r="L9" s="46"/>
    </row>
    <row r="10" spans="2:26">
      <c r="B10" s="1416"/>
      <c r="C10" s="1416"/>
      <c r="D10" s="1416"/>
      <c r="E10" s="1416"/>
      <c r="F10" s="1416"/>
      <c r="G10" s="1416"/>
      <c r="H10" s="1416"/>
      <c r="I10" s="1416"/>
      <c r="J10" s="1416"/>
      <c r="K10" s="44"/>
      <c r="L10" s="46"/>
    </row>
    <row r="11" spans="2:26" ht="26.25" customHeight="1">
      <c r="B11" s="1211"/>
      <c r="C11" s="1211"/>
      <c r="D11" s="636"/>
      <c r="E11" s="1504"/>
      <c r="F11" s="1418" t="s">
        <v>1848</v>
      </c>
      <c r="G11" s="1418"/>
      <c r="H11" s="1418"/>
      <c r="I11" s="1418"/>
      <c r="J11" s="1418"/>
      <c r="K11" s="44"/>
      <c r="L11" s="1908" t="s">
        <v>2599</v>
      </c>
      <c r="M11" s="1909" t="s">
        <v>2600</v>
      </c>
      <c r="N11" s="1915" t="s">
        <v>2601</v>
      </c>
      <c r="O11" s="1908" t="s">
        <v>2599</v>
      </c>
      <c r="P11" s="1909" t="s">
        <v>2600</v>
      </c>
      <c r="Q11" s="1915" t="s">
        <v>2601</v>
      </c>
      <c r="R11" s="1908" t="s">
        <v>2599</v>
      </c>
      <c r="S11" s="1909" t="s">
        <v>2600</v>
      </c>
      <c r="T11" s="1915" t="s">
        <v>2601</v>
      </c>
      <c r="U11" s="1908" t="s">
        <v>2599</v>
      </c>
      <c r="V11" s="1909" t="s">
        <v>2600</v>
      </c>
      <c r="W11" s="1915" t="s">
        <v>2601</v>
      </c>
      <c r="X11" s="1908" t="s">
        <v>2599</v>
      </c>
      <c r="Y11" s="1909" t="s">
        <v>2600</v>
      </c>
      <c r="Z11" s="1915" t="s">
        <v>2601</v>
      </c>
    </row>
    <row r="12" spans="2:26" ht="38.25" customHeight="1">
      <c r="B12" s="1211"/>
      <c r="C12" s="1211"/>
      <c r="D12" s="636"/>
      <c r="E12" s="973" t="s">
        <v>2089</v>
      </c>
      <c r="F12" s="1471" t="s">
        <v>2319</v>
      </c>
      <c r="G12" s="1471" t="s">
        <v>2320</v>
      </c>
      <c r="H12" s="1471" t="s">
        <v>2321</v>
      </c>
      <c r="I12" s="1471" t="s">
        <v>2322</v>
      </c>
      <c r="J12" s="1471" t="s">
        <v>2162</v>
      </c>
      <c r="K12" s="44"/>
      <c r="L12" s="2394" t="s">
        <v>2319</v>
      </c>
      <c r="M12" s="2395"/>
      <c r="N12" s="2396"/>
      <c r="O12" s="2394" t="s">
        <v>2320</v>
      </c>
      <c r="P12" s="2395"/>
      <c r="Q12" s="2396"/>
      <c r="R12" s="2394" t="s">
        <v>2321</v>
      </c>
      <c r="S12" s="2395"/>
      <c r="T12" s="2396"/>
      <c r="U12" s="2394" t="s">
        <v>2322</v>
      </c>
      <c r="V12" s="2395"/>
      <c r="W12" s="2396"/>
      <c r="X12" s="2394" t="s">
        <v>2162</v>
      </c>
      <c r="Y12" s="2395"/>
      <c r="Z12" s="2396"/>
    </row>
    <row r="13" spans="2:26">
      <c r="B13" s="986"/>
      <c r="C13" s="986"/>
      <c r="D13" s="1505" t="s">
        <v>61</v>
      </c>
      <c r="E13" s="1506" t="s">
        <v>285</v>
      </c>
      <c r="F13" s="1507"/>
      <c r="G13" s="1507"/>
      <c r="H13" s="1507"/>
      <c r="I13" s="1507"/>
      <c r="J13" s="1508"/>
      <c r="K13" s="44"/>
      <c r="L13" s="1902" t="str">
        <f>IF(ISNONTEXT(F13)=TRUE,"","X")</f>
        <v/>
      </c>
      <c r="M13" s="1895" t="str">
        <f>IF(AND(F13&gt;=0)=TRUE,"","X")</f>
        <v/>
      </c>
      <c r="N13" s="1900" t="str">
        <f>IF(AND(F13&lt;&gt;"")=TRUE,"","X")</f>
        <v>X</v>
      </c>
      <c r="O13" s="1902" t="str">
        <f>IF(ISNONTEXT(G13)=TRUE,"","X")</f>
        <v/>
      </c>
      <c r="P13" s="1895" t="str">
        <f>IF(AND(G13&gt;=0)=TRUE,"","X")</f>
        <v/>
      </c>
      <c r="Q13" s="1900" t="str">
        <f>IF(AND(G13&lt;&gt;"")=TRUE,"","X")</f>
        <v>X</v>
      </c>
      <c r="R13" s="1902" t="str">
        <f>IF(ISNONTEXT(H13)=TRUE,"","X")</f>
        <v/>
      </c>
      <c r="S13" s="1895" t="str">
        <f>IF(AND(H13&gt;=0)=TRUE,"","X")</f>
        <v/>
      </c>
      <c r="T13" s="1900" t="str">
        <f>IF(AND(H13&lt;&gt;"")=TRUE,"","X")</f>
        <v>X</v>
      </c>
      <c r="U13" s="1902" t="str">
        <f>IF(ISNONTEXT(I13)=TRUE,"","X")</f>
        <v/>
      </c>
      <c r="V13" s="1895" t="str">
        <f>IF(AND(I13&gt;=0)=TRUE,"","X")</f>
        <v/>
      </c>
      <c r="W13" s="1900" t="str">
        <f>IF(AND(I13&lt;&gt;"")=TRUE,"","X")</f>
        <v>X</v>
      </c>
      <c r="X13" s="1902" t="str">
        <f>IF(ISNONTEXT(J13)=TRUE,"","X")</f>
        <v/>
      </c>
      <c r="Y13" s="1895" t="str">
        <f>IF(AND(J13&gt;=0)=TRUE,"","X")</f>
        <v/>
      </c>
      <c r="Z13" s="1900" t="str">
        <f>IF(AND(J13&lt;&gt;"")=TRUE,"","X")</f>
        <v>X</v>
      </c>
    </row>
    <row r="14" spans="2:26">
      <c r="B14" s="986"/>
      <c r="C14" s="986"/>
      <c r="D14" s="1509" t="s">
        <v>1889</v>
      </c>
      <c r="E14" s="1510" t="s">
        <v>285</v>
      </c>
      <c r="F14" s="1511"/>
      <c r="G14" s="1511"/>
      <c r="H14" s="1511"/>
      <c r="I14" s="1511"/>
      <c r="J14" s="1512"/>
      <c r="K14" s="44"/>
      <c r="L14" s="1902" t="str">
        <f t="shared" ref="L14:L24" si="0">IF(ISNONTEXT(F14)=TRUE,"","X")</f>
        <v/>
      </c>
      <c r="M14" s="1895" t="str">
        <f t="shared" ref="M14:M24" si="1">IF(AND(F14&gt;=0)=TRUE,"","X")</f>
        <v/>
      </c>
      <c r="N14" s="1900" t="str">
        <f t="shared" ref="N14:N24" si="2">IF(AND(F14&lt;&gt;"")=TRUE,"","X")</f>
        <v>X</v>
      </c>
      <c r="O14" s="1902" t="str">
        <f t="shared" ref="O14:O24" si="3">IF(ISNONTEXT(G14)=TRUE,"","X")</f>
        <v/>
      </c>
      <c r="P14" s="1895" t="str">
        <f t="shared" ref="P14:P24" si="4">IF(AND(G14&gt;=0)=TRUE,"","X")</f>
        <v/>
      </c>
      <c r="Q14" s="1900" t="str">
        <f t="shared" ref="Q14:Q24" si="5">IF(AND(G14&lt;&gt;"")=TRUE,"","X")</f>
        <v>X</v>
      </c>
      <c r="R14" s="1902" t="str">
        <f t="shared" ref="R14:R24" si="6">IF(ISNONTEXT(H14)=TRUE,"","X")</f>
        <v/>
      </c>
      <c r="S14" s="1895" t="str">
        <f t="shared" ref="S14:S24" si="7">IF(AND(H14&gt;=0)=TRUE,"","X")</f>
        <v/>
      </c>
      <c r="T14" s="1900" t="str">
        <f t="shared" ref="T14:T24" si="8">IF(AND(H14&lt;&gt;"")=TRUE,"","X")</f>
        <v>X</v>
      </c>
      <c r="U14" s="1902" t="str">
        <f t="shared" ref="U14:U24" si="9">IF(ISNONTEXT(I14)=TRUE,"","X")</f>
        <v/>
      </c>
      <c r="V14" s="1895" t="str">
        <f t="shared" ref="V14:V24" si="10">IF(AND(I14&gt;=0)=TRUE,"","X")</f>
        <v/>
      </c>
      <c r="W14" s="1900" t="str">
        <f t="shared" ref="W14:W24" si="11">IF(AND(I14&lt;&gt;"")=TRUE,"","X")</f>
        <v>X</v>
      </c>
      <c r="X14" s="1902" t="str">
        <f t="shared" ref="X14:X24" si="12">IF(ISNONTEXT(J14)=TRUE,"","X")</f>
        <v/>
      </c>
      <c r="Y14" s="1895" t="str">
        <f t="shared" ref="Y14:Y24" si="13">IF(AND(J14&gt;=0)=TRUE,"","X")</f>
        <v/>
      </c>
      <c r="Z14" s="1900" t="str">
        <f t="shared" ref="Z14:Z24" si="14">IF(AND(J14&lt;&gt;"")=TRUE,"","X")</f>
        <v>X</v>
      </c>
    </row>
    <row r="15" spans="2:26">
      <c r="B15" s="986"/>
      <c r="C15" s="986"/>
      <c r="D15" s="1509" t="s">
        <v>1890</v>
      </c>
      <c r="E15" s="1510" t="s">
        <v>285</v>
      </c>
      <c r="F15" s="1511"/>
      <c r="G15" s="1511"/>
      <c r="H15" s="1511"/>
      <c r="I15" s="1511"/>
      <c r="J15" s="1512"/>
      <c r="K15" s="44"/>
      <c r="L15" s="1902" t="str">
        <f t="shared" si="0"/>
        <v/>
      </c>
      <c r="M15" s="1895" t="str">
        <f t="shared" si="1"/>
        <v/>
      </c>
      <c r="N15" s="1900" t="str">
        <f t="shared" si="2"/>
        <v>X</v>
      </c>
      <c r="O15" s="1902" t="str">
        <f t="shared" si="3"/>
        <v/>
      </c>
      <c r="P15" s="1895" t="str">
        <f t="shared" si="4"/>
        <v/>
      </c>
      <c r="Q15" s="1900" t="str">
        <f t="shared" si="5"/>
        <v>X</v>
      </c>
      <c r="R15" s="1902" t="str">
        <f t="shared" si="6"/>
        <v/>
      </c>
      <c r="S15" s="1895" t="str">
        <f t="shared" si="7"/>
        <v/>
      </c>
      <c r="T15" s="1900" t="str">
        <f t="shared" si="8"/>
        <v>X</v>
      </c>
      <c r="U15" s="1902" t="str">
        <f t="shared" si="9"/>
        <v/>
      </c>
      <c r="V15" s="1895" t="str">
        <f t="shared" si="10"/>
        <v/>
      </c>
      <c r="W15" s="1900" t="str">
        <f t="shared" si="11"/>
        <v>X</v>
      </c>
      <c r="X15" s="1902" t="str">
        <f t="shared" si="12"/>
        <v/>
      </c>
      <c r="Y15" s="1895" t="str">
        <f t="shared" si="13"/>
        <v/>
      </c>
      <c r="Z15" s="1900" t="str">
        <f t="shared" si="14"/>
        <v>X</v>
      </c>
    </row>
    <row r="16" spans="2:26">
      <c r="B16" s="986"/>
      <c r="C16" s="986"/>
      <c r="D16" s="1509" t="s">
        <v>1891</v>
      </c>
      <c r="E16" s="1510" t="s">
        <v>285</v>
      </c>
      <c r="F16" s="1511"/>
      <c r="G16" s="1511"/>
      <c r="H16" s="1511"/>
      <c r="I16" s="1511"/>
      <c r="J16" s="1512"/>
      <c r="K16" s="44"/>
      <c r="L16" s="1902" t="str">
        <f t="shared" si="0"/>
        <v/>
      </c>
      <c r="M16" s="1895" t="str">
        <f t="shared" si="1"/>
        <v/>
      </c>
      <c r="N16" s="1900" t="str">
        <f t="shared" si="2"/>
        <v>X</v>
      </c>
      <c r="O16" s="1902" t="str">
        <f t="shared" si="3"/>
        <v/>
      </c>
      <c r="P16" s="1895" t="str">
        <f t="shared" si="4"/>
        <v/>
      </c>
      <c r="Q16" s="1900" t="str">
        <f t="shared" si="5"/>
        <v>X</v>
      </c>
      <c r="R16" s="1902" t="str">
        <f t="shared" si="6"/>
        <v/>
      </c>
      <c r="S16" s="1895" t="str">
        <f t="shared" si="7"/>
        <v/>
      </c>
      <c r="T16" s="1900" t="str">
        <f t="shared" si="8"/>
        <v>X</v>
      </c>
      <c r="U16" s="1902" t="str">
        <f t="shared" si="9"/>
        <v/>
      </c>
      <c r="V16" s="1895" t="str">
        <f t="shared" si="10"/>
        <v/>
      </c>
      <c r="W16" s="1900" t="str">
        <f t="shared" si="11"/>
        <v>X</v>
      </c>
      <c r="X16" s="1902" t="str">
        <f t="shared" si="12"/>
        <v/>
      </c>
      <c r="Y16" s="1895" t="str">
        <f t="shared" si="13"/>
        <v/>
      </c>
      <c r="Z16" s="1900" t="str">
        <f t="shared" si="14"/>
        <v>X</v>
      </c>
    </row>
    <row r="17" spans="2:26">
      <c r="B17" s="986"/>
      <c r="C17" s="986"/>
      <c r="D17" s="1513" t="s">
        <v>1892</v>
      </c>
      <c r="E17" s="1510" t="s">
        <v>285</v>
      </c>
      <c r="F17" s="1514">
        <f>SUM(dms_021201_09_Material_Values)</f>
        <v>0</v>
      </c>
      <c r="G17" s="1514">
        <f>SUM(dms_021201_09_Labour_Values)</f>
        <v>0</v>
      </c>
      <c r="H17" s="1514">
        <f>SUM(dms_021201_09_Contract_Values)</f>
        <v>0</v>
      </c>
      <c r="I17" s="1514">
        <f>SUM(dms_021201_09_Other_Values)</f>
        <v>0</v>
      </c>
      <c r="J17" s="1515">
        <f>SUM(dms_021201_09_ContractNL_Values)</f>
        <v>0</v>
      </c>
      <c r="K17" s="44"/>
      <c r="L17" s="1899" t="str">
        <f t="shared" si="0"/>
        <v/>
      </c>
      <c r="M17" s="1896" t="str">
        <f t="shared" si="1"/>
        <v/>
      </c>
      <c r="N17" s="1898" t="str">
        <f t="shared" si="2"/>
        <v/>
      </c>
      <c r="O17" s="1899" t="str">
        <f t="shared" si="3"/>
        <v/>
      </c>
      <c r="P17" s="1896" t="str">
        <f t="shared" si="4"/>
        <v/>
      </c>
      <c r="Q17" s="1898" t="str">
        <f t="shared" si="5"/>
        <v/>
      </c>
      <c r="R17" s="1899" t="str">
        <f t="shared" si="6"/>
        <v/>
      </c>
      <c r="S17" s="1896" t="str">
        <f t="shared" si="7"/>
        <v/>
      </c>
      <c r="T17" s="1898" t="str">
        <f t="shared" si="8"/>
        <v/>
      </c>
      <c r="U17" s="1899" t="str">
        <f t="shared" si="9"/>
        <v/>
      </c>
      <c r="V17" s="1896" t="str">
        <f t="shared" si="10"/>
        <v/>
      </c>
      <c r="W17" s="1898" t="str">
        <f t="shared" si="11"/>
        <v/>
      </c>
      <c r="X17" s="1899" t="str">
        <f t="shared" si="12"/>
        <v/>
      </c>
      <c r="Y17" s="1896" t="str">
        <f t="shared" si="13"/>
        <v/>
      </c>
      <c r="Z17" s="1898" t="str">
        <f t="shared" si="14"/>
        <v/>
      </c>
    </row>
    <row r="18" spans="2:26">
      <c r="B18" s="986"/>
      <c r="C18" s="986"/>
      <c r="D18" s="1516" t="s">
        <v>1765</v>
      </c>
      <c r="E18" s="1510" t="s">
        <v>285</v>
      </c>
      <c r="F18" s="1511"/>
      <c r="G18" s="1511"/>
      <c r="H18" s="1511"/>
      <c r="I18" s="1511"/>
      <c r="J18" s="1512"/>
      <c r="K18" s="44"/>
      <c r="L18" s="1902" t="str">
        <f t="shared" si="0"/>
        <v/>
      </c>
      <c r="M18" s="1895" t="str">
        <f t="shared" si="1"/>
        <v/>
      </c>
      <c r="N18" s="1900" t="str">
        <f t="shared" si="2"/>
        <v>X</v>
      </c>
      <c r="O18" s="1902" t="str">
        <f t="shared" si="3"/>
        <v/>
      </c>
      <c r="P18" s="1895" t="str">
        <f t="shared" si="4"/>
        <v/>
      </c>
      <c r="Q18" s="1900" t="str">
        <f t="shared" si="5"/>
        <v>X</v>
      </c>
      <c r="R18" s="1902" t="str">
        <f t="shared" si="6"/>
        <v/>
      </c>
      <c r="S18" s="1895" t="str">
        <f t="shared" si="7"/>
        <v/>
      </c>
      <c r="T18" s="1900" t="str">
        <f t="shared" si="8"/>
        <v>X</v>
      </c>
      <c r="U18" s="1902" t="str">
        <f t="shared" si="9"/>
        <v/>
      </c>
      <c r="V18" s="1895" t="str">
        <f t="shared" si="10"/>
        <v/>
      </c>
      <c r="W18" s="1900" t="str">
        <f t="shared" si="11"/>
        <v>X</v>
      </c>
      <c r="X18" s="1902" t="str">
        <f t="shared" si="12"/>
        <v/>
      </c>
      <c r="Y18" s="1895" t="str">
        <f t="shared" si="13"/>
        <v/>
      </c>
      <c r="Z18" s="1900" t="str">
        <f t="shared" si="14"/>
        <v>X</v>
      </c>
    </row>
    <row r="19" spans="2:26">
      <c r="B19" s="986"/>
      <c r="C19" s="986"/>
      <c r="D19" s="1516" t="s">
        <v>1793</v>
      </c>
      <c r="E19" s="1510" t="s">
        <v>285</v>
      </c>
      <c r="F19" s="1511"/>
      <c r="G19" s="1511"/>
      <c r="H19" s="1511"/>
      <c r="I19" s="1511"/>
      <c r="J19" s="1512"/>
      <c r="K19" s="44"/>
      <c r="L19" s="1902" t="str">
        <f t="shared" si="0"/>
        <v/>
      </c>
      <c r="M19" s="1895" t="str">
        <f t="shared" si="1"/>
        <v/>
      </c>
      <c r="N19" s="1900" t="str">
        <f t="shared" si="2"/>
        <v>X</v>
      </c>
      <c r="O19" s="1902" t="str">
        <f t="shared" si="3"/>
        <v/>
      </c>
      <c r="P19" s="1895" t="str">
        <f t="shared" si="4"/>
        <v/>
      </c>
      <c r="Q19" s="1900" t="str">
        <f t="shared" si="5"/>
        <v>X</v>
      </c>
      <c r="R19" s="1902" t="str">
        <f t="shared" si="6"/>
        <v/>
      </c>
      <c r="S19" s="1895" t="str">
        <f t="shared" si="7"/>
        <v/>
      </c>
      <c r="T19" s="1900" t="str">
        <f t="shared" si="8"/>
        <v>X</v>
      </c>
      <c r="U19" s="1902" t="str">
        <f t="shared" si="9"/>
        <v/>
      </c>
      <c r="V19" s="1895" t="str">
        <f t="shared" si="10"/>
        <v/>
      </c>
      <c r="W19" s="1900" t="str">
        <f t="shared" si="11"/>
        <v>X</v>
      </c>
      <c r="X19" s="1902" t="str">
        <f t="shared" si="12"/>
        <v/>
      </c>
      <c r="Y19" s="1895" t="str">
        <f t="shared" si="13"/>
        <v/>
      </c>
      <c r="Z19" s="1900" t="str">
        <f t="shared" si="14"/>
        <v>X</v>
      </c>
    </row>
    <row r="20" spans="2:26">
      <c r="B20" s="986"/>
      <c r="C20" s="986"/>
      <c r="D20" s="1516" t="s">
        <v>1791</v>
      </c>
      <c r="E20" s="1510" t="s">
        <v>285</v>
      </c>
      <c r="F20" s="1511"/>
      <c r="G20" s="1511"/>
      <c r="H20" s="1511"/>
      <c r="I20" s="1511"/>
      <c r="J20" s="1512"/>
      <c r="K20" s="44"/>
      <c r="L20" s="1902" t="str">
        <f t="shared" si="0"/>
        <v/>
      </c>
      <c r="M20" s="1895" t="str">
        <f t="shared" si="1"/>
        <v/>
      </c>
      <c r="N20" s="1900" t="str">
        <f t="shared" si="2"/>
        <v>X</v>
      </c>
      <c r="O20" s="1902" t="str">
        <f t="shared" si="3"/>
        <v/>
      </c>
      <c r="P20" s="1895" t="str">
        <f t="shared" si="4"/>
        <v/>
      </c>
      <c r="Q20" s="1900" t="str">
        <f t="shared" si="5"/>
        <v>X</v>
      </c>
      <c r="R20" s="1902" t="str">
        <f t="shared" si="6"/>
        <v/>
      </c>
      <c r="S20" s="1895" t="str">
        <f t="shared" si="7"/>
        <v/>
      </c>
      <c r="T20" s="1900" t="str">
        <f t="shared" si="8"/>
        <v>X</v>
      </c>
      <c r="U20" s="1902" t="str">
        <f t="shared" si="9"/>
        <v/>
      </c>
      <c r="V20" s="1895" t="str">
        <f t="shared" si="10"/>
        <v/>
      </c>
      <c r="W20" s="1900" t="str">
        <f t="shared" si="11"/>
        <v>X</v>
      </c>
      <c r="X20" s="1902" t="str">
        <f t="shared" si="12"/>
        <v/>
      </c>
      <c r="Y20" s="1895" t="str">
        <f t="shared" si="13"/>
        <v/>
      </c>
      <c r="Z20" s="1900" t="str">
        <f t="shared" si="14"/>
        <v>X</v>
      </c>
    </row>
    <row r="21" spans="2:26">
      <c r="B21" s="986"/>
      <c r="C21" s="986"/>
      <c r="D21" s="1517" t="s">
        <v>1893</v>
      </c>
      <c r="E21" s="1510" t="s">
        <v>285</v>
      </c>
      <c r="F21" s="1511"/>
      <c r="G21" s="1511"/>
      <c r="H21" s="1511"/>
      <c r="I21" s="1511"/>
      <c r="J21" s="1512"/>
      <c r="K21" s="44"/>
      <c r="L21" s="1902" t="str">
        <f t="shared" si="0"/>
        <v/>
      </c>
      <c r="M21" s="1895" t="str">
        <f t="shared" si="1"/>
        <v/>
      </c>
      <c r="N21" s="1900" t="str">
        <f t="shared" si="2"/>
        <v>X</v>
      </c>
      <c r="O21" s="1902" t="str">
        <f t="shared" si="3"/>
        <v/>
      </c>
      <c r="P21" s="1895" t="str">
        <f t="shared" si="4"/>
        <v/>
      </c>
      <c r="Q21" s="1900" t="str">
        <f t="shared" si="5"/>
        <v>X</v>
      </c>
      <c r="R21" s="1902" t="str">
        <f t="shared" si="6"/>
        <v/>
      </c>
      <c r="S21" s="1895" t="str">
        <f t="shared" si="7"/>
        <v/>
      </c>
      <c r="T21" s="1900" t="str">
        <f t="shared" si="8"/>
        <v>X</v>
      </c>
      <c r="U21" s="1902" t="str">
        <f t="shared" si="9"/>
        <v/>
      </c>
      <c r="V21" s="1895" t="str">
        <f t="shared" si="10"/>
        <v/>
      </c>
      <c r="W21" s="1900" t="str">
        <f t="shared" si="11"/>
        <v>X</v>
      </c>
      <c r="X21" s="1902" t="str">
        <f t="shared" si="12"/>
        <v/>
      </c>
      <c r="Y21" s="1895" t="str">
        <f t="shared" si="13"/>
        <v/>
      </c>
      <c r="Z21" s="1900" t="str">
        <f t="shared" si="14"/>
        <v>X</v>
      </c>
    </row>
    <row r="22" spans="2:26">
      <c r="B22" s="986"/>
      <c r="C22" s="986"/>
      <c r="D22" s="1513" t="s">
        <v>1894</v>
      </c>
      <c r="E22" s="1510" t="s">
        <v>285</v>
      </c>
      <c r="F22" s="1514">
        <f t="shared" ref="F22" si="15">SUM(dms_021201_04_Material_Values)</f>
        <v>0</v>
      </c>
      <c r="G22" s="1514">
        <f>SUM(dms_021201_04_Labour_Values)</f>
        <v>0</v>
      </c>
      <c r="H22" s="1514">
        <f>SUM(dms_021201_04_Contract_Values)</f>
        <v>0</v>
      </c>
      <c r="I22" s="1514">
        <f>SUM(dms_021201_04_Other_Values)</f>
        <v>0</v>
      </c>
      <c r="J22" s="1515">
        <f>SUM(dms_021201_04_ContractNL_Values)</f>
        <v>0</v>
      </c>
      <c r="K22" s="44"/>
      <c r="L22" s="1899" t="str">
        <f t="shared" si="0"/>
        <v/>
      </c>
      <c r="M22" s="1896" t="str">
        <f t="shared" si="1"/>
        <v/>
      </c>
      <c r="N22" s="1898" t="str">
        <f t="shared" si="2"/>
        <v/>
      </c>
      <c r="O22" s="1899" t="str">
        <f t="shared" si="3"/>
        <v/>
      </c>
      <c r="P22" s="1896" t="str">
        <f t="shared" si="4"/>
        <v/>
      </c>
      <c r="Q22" s="1898" t="str">
        <f t="shared" si="5"/>
        <v/>
      </c>
      <c r="R22" s="1899" t="str">
        <f t="shared" si="6"/>
        <v/>
      </c>
      <c r="S22" s="1896" t="str">
        <f t="shared" si="7"/>
        <v/>
      </c>
      <c r="T22" s="1898" t="str">
        <f t="shared" si="8"/>
        <v/>
      </c>
      <c r="U22" s="1899" t="str">
        <f t="shared" si="9"/>
        <v/>
      </c>
      <c r="V22" s="1896" t="str">
        <f t="shared" si="10"/>
        <v/>
      </c>
      <c r="W22" s="1898" t="str">
        <f t="shared" si="11"/>
        <v/>
      </c>
      <c r="X22" s="1899" t="str">
        <f t="shared" si="12"/>
        <v/>
      </c>
      <c r="Y22" s="1896" t="str">
        <f t="shared" si="13"/>
        <v/>
      </c>
      <c r="Z22" s="1898" t="str">
        <f t="shared" si="14"/>
        <v/>
      </c>
    </row>
    <row r="23" spans="2:26">
      <c r="B23" s="986"/>
      <c r="C23" s="986"/>
      <c r="D23" s="1518" t="s">
        <v>63</v>
      </c>
      <c r="E23" s="1519" t="s">
        <v>285</v>
      </c>
      <c r="F23" s="1511"/>
      <c r="G23" s="1511"/>
      <c r="H23" s="1511"/>
      <c r="I23" s="1511"/>
      <c r="J23" s="1512"/>
      <c r="K23" s="44"/>
      <c r="L23" s="1902" t="str">
        <f t="shared" si="0"/>
        <v/>
      </c>
      <c r="M23" s="1895" t="str">
        <f t="shared" si="1"/>
        <v/>
      </c>
      <c r="N23" s="1900" t="str">
        <f t="shared" si="2"/>
        <v>X</v>
      </c>
      <c r="O23" s="1902" t="str">
        <f t="shared" si="3"/>
        <v/>
      </c>
      <c r="P23" s="1895" t="str">
        <f t="shared" si="4"/>
        <v/>
      </c>
      <c r="Q23" s="1900" t="str">
        <f t="shared" si="5"/>
        <v>X</v>
      </c>
      <c r="R23" s="1902" t="str">
        <f t="shared" si="6"/>
        <v/>
      </c>
      <c r="S23" s="1895" t="str">
        <f t="shared" si="7"/>
        <v/>
      </c>
      <c r="T23" s="1900" t="str">
        <f t="shared" si="8"/>
        <v>X</v>
      </c>
      <c r="U23" s="1902" t="str">
        <f t="shared" si="9"/>
        <v/>
      </c>
      <c r="V23" s="1895" t="str">
        <f t="shared" si="10"/>
        <v/>
      </c>
      <c r="W23" s="1900" t="str">
        <f t="shared" si="11"/>
        <v>X</v>
      </c>
      <c r="X23" s="1902" t="str">
        <f t="shared" si="12"/>
        <v/>
      </c>
      <c r="Y23" s="1895" t="str">
        <f t="shared" si="13"/>
        <v/>
      </c>
      <c r="Z23" s="1900" t="str">
        <f t="shared" si="14"/>
        <v>X</v>
      </c>
    </row>
    <row r="24" spans="2:26">
      <c r="B24" s="986"/>
      <c r="C24" s="986"/>
      <c r="D24" s="1520" t="s">
        <v>64</v>
      </c>
      <c r="E24" s="1521" t="s">
        <v>285</v>
      </c>
      <c r="F24" s="1522"/>
      <c r="G24" s="1522"/>
      <c r="H24" s="1522"/>
      <c r="I24" s="1522"/>
      <c r="J24" s="1523"/>
      <c r="K24" s="44"/>
      <c r="L24" s="1905" t="str">
        <f t="shared" si="0"/>
        <v/>
      </c>
      <c r="M24" s="1914" t="str">
        <f t="shared" si="1"/>
        <v/>
      </c>
      <c r="N24" s="1903" t="str">
        <f t="shared" si="2"/>
        <v>X</v>
      </c>
      <c r="O24" s="1905" t="str">
        <f t="shared" si="3"/>
        <v/>
      </c>
      <c r="P24" s="1914" t="str">
        <f t="shared" si="4"/>
        <v/>
      </c>
      <c r="Q24" s="1903" t="str">
        <f t="shared" si="5"/>
        <v>X</v>
      </c>
      <c r="R24" s="1905" t="str">
        <f t="shared" si="6"/>
        <v/>
      </c>
      <c r="S24" s="1914" t="str">
        <f t="shared" si="7"/>
        <v/>
      </c>
      <c r="T24" s="1903" t="str">
        <f t="shared" si="8"/>
        <v>X</v>
      </c>
      <c r="U24" s="1905" t="str">
        <f t="shared" si="9"/>
        <v/>
      </c>
      <c r="V24" s="1914" t="str">
        <f t="shared" si="10"/>
        <v/>
      </c>
      <c r="W24" s="1903" t="str">
        <f t="shared" si="11"/>
        <v>X</v>
      </c>
      <c r="X24" s="1905" t="str">
        <f t="shared" si="12"/>
        <v/>
      </c>
      <c r="Y24" s="1914" t="str">
        <f t="shared" si="13"/>
        <v/>
      </c>
      <c r="Z24" s="1903" t="str">
        <f t="shared" si="14"/>
        <v>X</v>
      </c>
    </row>
    <row r="25" spans="2:26">
      <c r="K25" s="44"/>
      <c r="L25" s="46"/>
    </row>
    <row r="27" spans="2:26">
      <c r="B27" s="2227" t="s">
        <v>2666</v>
      </c>
      <c r="C27" s="2224"/>
      <c r="D27" s="2225" t="s">
        <v>2694</v>
      </c>
    </row>
  </sheetData>
  <mergeCells count="5">
    <mergeCell ref="U12:W12"/>
    <mergeCell ref="X12:Z12"/>
    <mergeCell ref="L12:N12"/>
    <mergeCell ref="O12:Q12"/>
    <mergeCell ref="R12:T12"/>
  </mergeCells>
  <conditionalFormatting sqref="D27">
    <cfRule type="cellIs" dxfId="75" priority="1" operator="equal">
      <formula>FALSE</formula>
    </cfRule>
  </conditionalFormatting>
  <dataValidations count="1">
    <dataValidation allowBlank="1" sqref="L11:Z11 R1:R4 L1:L4" xr:uid="{BDFE19FF-6F13-41C7-B07C-7C2370620F2D}"/>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F8DF-C0C5-4B9F-9970-B4D31671CDD3}">
  <sheetPr codeName="Sheet12">
    <tabColor theme="3" tint="-0.249977111117893"/>
    <pageSetUpPr fitToPage="1"/>
  </sheetPr>
  <dimension ref="A1:DT221"/>
  <sheetViews>
    <sheetView zoomScaleNormal="100" workbookViewId="0"/>
  </sheetViews>
  <sheetFormatPr defaultColWidth="9.140625" defaultRowHeight="18.75" customHeight="1" outlineLevelRow="1" outlineLevelCol="1"/>
  <cols>
    <col min="1" max="1" width="27.42578125" style="46" customWidth="1"/>
    <col min="2" max="2" width="17.7109375" style="46" customWidth="1"/>
    <col min="3" max="3" width="1.85546875" style="46" customWidth="1"/>
    <col min="4" max="4" width="77.140625" style="46" bestFit="1" customWidth="1"/>
    <col min="5" max="5" width="15" style="634" bestFit="1" customWidth="1"/>
    <col min="6" max="10" width="8.7109375" style="46" customWidth="1"/>
    <col min="11" max="19" width="8.7109375" style="46" customWidth="1" outlineLevel="1"/>
    <col min="20" max="20" width="8.7109375" style="46" customWidth="1"/>
    <col min="21" max="29" width="8.7109375" style="46" hidden="1" customWidth="1" outlineLevel="1"/>
    <col min="30" max="30" width="8.7109375" style="46" customWidth="1" collapsed="1"/>
    <col min="31" max="39" width="8.7109375" style="46" hidden="1" customWidth="1" outlineLevel="1"/>
    <col min="40" max="40" width="8.7109375" style="46" customWidth="1" collapsed="1"/>
    <col min="41" max="49" width="8.7109375" style="46" hidden="1" customWidth="1" outlineLevel="1"/>
    <col min="50" max="50" width="8.7109375" style="46" customWidth="1" collapsed="1"/>
    <col min="51" max="59" width="8.7109375" style="46" hidden="1" customWidth="1" outlineLevel="1"/>
    <col min="60" max="60" width="8.7109375" style="46" customWidth="1" collapsed="1"/>
    <col min="61" max="69" width="8.7109375" style="46" hidden="1" customWidth="1" outlineLevel="1"/>
    <col min="70" max="70" width="8.7109375" style="46" customWidth="1" collapsed="1"/>
    <col min="71" max="79" width="8.7109375" style="46" hidden="1" customWidth="1" outlineLevel="1"/>
    <col min="80" max="80" width="8.7109375" style="46" customWidth="1" collapsed="1"/>
    <col min="81" max="89" width="8.7109375" style="46" hidden="1" customWidth="1" outlineLevel="1"/>
    <col min="90" max="90" width="8.7109375" style="46" customWidth="1" collapsed="1"/>
    <col min="91" max="99" width="8.7109375" style="46" hidden="1" customWidth="1" outlineLevel="1"/>
    <col min="100" max="100" width="8.7109375" style="46" customWidth="1" collapsed="1"/>
    <col min="101" max="101" width="9.140625" style="46"/>
    <col min="102" max="123" width="3.7109375" style="46" customWidth="1"/>
    <col min="124" max="124" width="3.28515625" style="46" bestFit="1" customWidth="1"/>
    <col min="125" max="16384" width="9.140625" style="46"/>
  </cols>
  <sheetData>
    <row r="1" spans="2:124" s="1389" customFormat="1" ht="20.100000000000001" customHeight="1">
      <c r="B1" s="1017"/>
      <c r="C1" s="1017"/>
      <c r="D1" s="1017" t="str">
        <f>dms_SheetHeading1</f>
        <v>ANNUAL INFORMATION ORDER</v>
      </c>
      <c r="E1" s="1387"/>
      <c r="F1" s="1384"/>
      <c r="G1" s="1388"/>
      <c r="H1" s="1388"/>
      <c r="I1" s="1388"/>
      <c r="J1" s="1388"/>
      <c r="K1" s="1388"/>
      <c r="L1" s="1388"/>
      <c r="M1" s="1388"/>
      <c r="N1" s="1388"/>
      <c r="O1" s="1388"/>
      <c r="P1" s="1388"/>
      <c r="Q1" s="1388"/>
      <c r="R1" s="1388"/>
      <c r="S1" s="1388"/>
      <c r="T1" s="1388"/>
      <c r="U1" s="1388"/>
      <c r="V1" s="1388"/>
      <c r="W1" s="1388"/>
      <c r="X1" s="1388"/>
      <c r="Y1" s="1388"/>
      <c r="Z1" s="1388"/>
      <c r="AA1" s="1388"/>
      <c r="AB1" s="1388"/>
      <c r="AC1" s="1388"/>
      <c r="AD1" s="1388"/>
      <c r="AE1" s="1388"/>
      <c r="AF1" s="1388"/>
      <c r="AG1" s="1388"/>
      <c r="AH1" s="1388"/>
      <c r="AI1" s="1388"/>
      <c r="AJ1" s="1388"/>
      <c r="AK1" s="1388"/>
      <c r="AL1" s="1388"/>
      <c r="AM1" s="1388"/>
      <c r="AN1" s="1388"/>
      <c r="AO1" s="1388"/>
      <c r="AP1" s="1388"/>
      <c r="AQ1" s="1388"/>
      <c r="AR1" s="1388"/>
      <c r="AS1" s="1388"/>
      <c r="AT1" s="1388"/>
      <c r="AU1" s="1388"/>
      <c r="AV1" s="1388"/>
      <c r="AW1" s="1388"/>
      <c r="AX1" s="1388"/>
      <c r="AY1" s="1388"/>
      <c r="AZ1" s="1388"/>
      <c r="BA1" s="1388"/>
      <c r="BB1" s="1388"/>
      <c r="BC1" s="1388"/>
      <c r="BD1" s="1388"/>
      <c r="BE1" s="1388"/>
      <c r="BF1" s="1388"/>
      <c r="BG1" s="1388"/>
      <c r="BH1" s="1388"/>
      <c r="BI1" s="1388"/>
      <c r="BJ1" s="1388"/>
      <c r="BK1" s="1388"/>
      <c r="BL1" s="1388"/>
      <c r="BM1" s="1388"/>
      <c r="BN1" s="1388"/>
      <c r="BO1" s="1388"/>
      <c r="BP1" s="1388"/>
      <c r="BQ1" s="1388"/>
      <c r="BR1" s="1388"/>
      <c r="BS1" s="1388"/>
      <c r="BT1" s="1388"/>
      <c r="BU1" s="1388"/>
      <c r="BV1" s="1388"/>
      <c r="BW1" s="1388"/>
      <c r="BX1" s="1388"/>
      <c r="BY1" s="1388"/>
      <c r="BZ1" s="1388"/>
      <c r="CA1" s="1388"/>
      <c r="CB1" s="1388"/>
      <c r="CC1" s="1388"/>
      <c r="CD1" s="1388"/>
      <c r="CE1" s="1388"/>
      <c r="CF1" s="1388"/>
      <c r="CG1" s="1388"/>
      <c r="CH1" s="1388"/>
      <c r="CI1" s="1388"/>
      <c r="CJ1" s="1388"/>
      <c r="CK1" s="1388"/>
      <c r="CL1" s="1388"/>
      <c r="CM1" s="1388"/>
      <c r="CN1" s="1388"/>
      <c r="CO1" s="1388"/>
      <c r="CP1" s="1388"/>
      <c r="CQ1" s="1388"/>
      <c r="CR1" s="1388"/>
      <c r="CS1" s="1388"/>
      <c r="CT1" s="1388"/>
      <c r="CU1" s="1388"/>
      <c r="CV1" s="1388"/>
      <c r="CX1" s="2121" t="s">
        <v>1842</v>
      </c>
      <c r="CY1" s="1594"/>
      <c r="CZ1" s="1594"/>
      <c r="DA1" s="1594"/>
      <c r="DB1" s="1594"/>
      <c r="DC1" s="1594"/>
      <c r="DD1" s="1594"/>
      <c r="DE1" s="2120" t="s">
        <v>1841</v>
      </c>
      <c r="DF1" s="1594"/>
      <c r="DG1" s="1594"/>
      <c r="DH1" s="1594"/>
      <c r="DI1" s="1594"/>
      <c r="DJ1" s="1594"/>
      <c r="DK1" s="1594"/>
      <c r="DL1" s="1594"/>
      <c r="DM1" s="1594"/>
    </row>
    <row r="2" spans="2:124" s="1389" customFormat="1" ht="20.100000000000001" customHeight="1">
      <c r="B2" s="1018"/>
      <c r="C2" s="1018"/>
      <c r="D2" s="1018" t="str">
        <f>dms_SheetHeading2</f>
        <v>Australian Transmission Co.</v>
      </c>
      <c r="E2" s="1387"/>
      <c r="F2" s="1390"/>
      <c r="G2" s="1388"/>
      <c r="H2" s="1388"/>
      <c r="I2" s="1388"/>
      <c r="J2" s="1388"/>
      <c r="K2" s="1388"/>
      <c r="L2" s="1388"/>
      <c r="M2" s="1388"/>
      <c r="N2" s="1388"/>
      <c r="O2" s="1388"/>
      <c r="P2" s="1388"/>
      <c r="Q2" s="1388"/>
      <c r="R2" s="1388"/>
      <c r="S2" s="1388"/>
      <c r="T2" s="1388"/>
      <c r="U2" s="1388"/>
      <c r="V2" s="1388"/>
      <c r="W2" s="1388"/>
      <c r="X2" s="1388"/>
      <c r="Y2" s="1388"/>
      <c r="Z2" s="1388"/>
      <c r="AA2" s="1388"/>
      <c r="AB2" s="1388"/>
      <c r="AC2" s="1388"/>
      <c r="AD2" s="1388"/>
      <c r="AE2" s="1388"/>
      <c r="AF2" s="1388"/>
      <c r="AG2" s="1388"/>
      <c r="AH2" s="1388"/>
      <c r="AI2" s="1388"/>
      <c r="AJ2" s="1388"/>
      <c r="AK2" s="1388"/>
      <c r="AL2" s="1388"/>
      <c r="AM2" s="1388"/>
      <c r="AN2" s="1388"/>
      <c r="AO2" s="1388"/>
      <c r="AP2" s="1388"/>
      <c r="AQ2" s="1388"/>
      <c r="AR2" s="1388"/>
      <c r="AS2" s="1388"/>
      <c r="AT2" s="1388"/>
      <c r="AU2" s="1388"/>
      <c r="AV2" s="1388"/>
      <c r="AW2" s="1388"/>
      <c r="AX2" s="1388"/>
      <c r="AY2" s="1388"/>
      <c r="AZ2" s="1388"/>
      <c r="BA2" s="1388"/>
      <c r="BB2" s="1388"/>
      <c r="BC2" s="1388"/>
      <c r="BD2" s="1388"/>
      <c r="BE2" s="1388"/>
      <c r="BF2" s="1388"/>
      <c r="BG2" s="1388"/>
      <c r="BH2" s="1388"/>
      <c r="BI2" s="1388"/>
      <c r="BJ2" s="1388"/>
      <c r="BK2" s="1388"/>
      <c r="BL2" s="1388"/>
      <c r="BM2" s="1388"/>
      <c r="BN2" s="1388"/>
      <c r="BO2" s="1388"/>
      <c r="BP2" s="1388"/>
      <c r="BQ2" s="1388"/>
      <c r="BR2" s="1388"/>
      <c r="BS2" s="1388"/>
      <c r="BT2" s="1388"/>
      <c r="BU2" s="1388"/>
      <c r="BV2" s="1388"/>
      <c r="BW2" s="1388"/>
      <c r="BX2" s="1388"/>
      <c r="BY2" s="1388"/>
      <c r="BZ2" s="1388"/>
      <c r="CA2" s="1388"/>
      <c r="CB2" s="1388"/>
      <c r="CC2" s="1388"/>
      <c r="CD2" s="1388"/>
      <c r="CE2" s="1388"/>
      <c r="CF2" s="1388"/>
      <c r="CG2" s="1388"/>
      <c r="CH2" s="1388"/>
      <c r="CI2" s="1388"/>
      <c r="CJ2" s="1388"/>
      <c r="CK2" s="1388"/>
      <c r="CL2" s="1388"/>
      <c r="CM2" s="1388"/>
      <c r="CN2" s="1388"/>
      <c r="CO2" s="1388"/>
      <c r="CP2" s="1388"/>
      <c r="CQ2" s="1388"/>
      <c r="CR2" s="1388"/>
      <c r="CS2" s="1388"/>
      <c r="CT2" s="1388"/>
      <c r="CU2" s="1388"/>
      <c r="CV2" s="1388"/>
      <c r="CX2" s="2122" t="s">
        <v>1843</v>
      </c>
      <c r="CY2" s="1595"/>
      <c r="CZ2" s="1595"/>
      <c r="DA2" s="1595"/>
      <c r="DB2" s="1595"/>
      <c r="DC2" s="1595"/>
      <c r="DD2" s="1595"/>
      <c r="DE2" s="1677" t="s">
        <v>953</v>
      </c>
      <c r="DF2" s="1595"/>
      <c r="DG2" s="1595"/>
      <c r="DH2" s="1595"/>
      <c r="DI2" s="1595"/>
      <c r="DJ2" s="1595"/>
      <c r="DK2" s="1595"/>
      <c r="DL2" s="1595"/>
      <c r="DM2" s="1595"/>
    </row>
    <row r="3" spans="2:124" s="1389" customFormat="1" ht="20.100000000000001" customHeight="1">
      <c r="B3" s="1019"/>
      <c r="C3" s="1019"/>
      <c r="D3" s="1019" t="str">
        <f>dms_SheetHeading3</f>
        <v>REPORTING STATEMENT: 2024-25</v>
      </c>
      <c r="E3" s="1387"/>
      <c r="F3" s="1384"/>
      <c r="G3" s="1379"/>
      <c r="H3" s="1379"/>
      <c r="I3" s="1379"/>
      <c r="J3" s="1379"/>
      <c r="K3" s="1379"/>
      <c r="L3" s="1379"/>
      <c r="M3" s="1379"/>
      <c r="N3" s="1379"/>
      <c r="O3" s="1379"/>
      <c r="P3" s="1391"/>
      <c r="Q3" s="1391"/>
      <c r="R3" s="1391"/>
      <c r="S3" s="1391"/>
      <c r="T3" s="1391"/>
      <c r="U3" s="1391"/>
      <c r="V3" s="1391"/>
      <c r="W3" s="1392"/>
      <c r="X3" s="1392"/>
      <c r="Y3" s="1392"/>
      <c r="Z3" s="1392"/>
      <c r="AA3" s="1392"/>
      <c r="AB3" s="1392"/>
      <c r="AC3" s="1392"/>
      <c r="AD3" s="1392"/>
      <c r="AE3" s="1392"/>
      <c r="AF3" s="1392"/>
      <c r="AG3" s="1392"/>
      <c r="AH3" s="1392"/>
      <c r="AI3" s="1392"/>
      <c r="AJ3" s="1392"/>
      <c r="AK3" s="1392"/>
      <c r="AL3" s="1392"/>
      <c r="AM3" s="1392"/>
      <c r="AN3" s="1392"/>
      <c r="AO3" s="1392"/>
      <c r="AP3" s="1392"/>
      <c r="AQ3" s="1392"/>
      <c r="AR3" s="1392"/>
      <c r="AS3" s="1392"/>
      <c r="AT3" s="1392"/>
      <c r="AU3" s="1392"/>
      <c r="AV3" s="1392"/>
      <c r="AW3" s="1392"/>
      <c r="AX3" s="1392"/>
      <c r="AY3" s="1392"/>
      <c r="AZ3" s="1392"/>
      <c r="BA3" s="1392"/>
      <c r="BB3" s="1392"/>
      <c r="BC3" s="1392"/>
      <c r="BD3" s="1392"/>
      <c r="BE3" s="1379"/>
      <c r="BF3" s="1379"/>
      <c r="BG3" s="1379"/>
      <c r="BH3" s="1379"/>
      <c r="BI3" s="1379"/>
      <c r="BJ3" s="1379"/>
      <c r="BK3" s="1379"/>
      <c r="BL3" s="1379"/>
      <c r="BM3" s="1379"/>
      <c r="BN3" s="1379"/>
      <c r="BO3" s="1379"/>
      <c r="BP3" s="1379"/>
      <c r="BQ3" s="1379"/>
      <c r="BR3" s="1379"/>
      <c r="BS3" s="1379"/>
      <c r="BT3" s="1379"/>
      <c r="BU3" s="1379"/>
      <c r="BV3" s="1379"/>
      <c r="BW3" s="1379"/>
      <c r="BX3" s="1379"/>
      <c r="BY3" s="1379"/>
      <c r="BZ3" s="1379"/>
      <c r="CA3" s="1379"/>
      <c r="CB3" s="1379"/>
      <c r="CC3" s="1379"/>
      <c r="CD3" s="1379"/>
      <c r="CE3" s="1379"/>
      <c r="CF3" s="1379"/>
      <c r="CG3" s="1379"/>
      <c r="CH3" s="1379"/>
      <c r="CI3" s="1379"/>
      <c r="CJ3" s="1379"/>
      <c r="CK3" s="1379"/>
      <c r="CL3" s="1379"/>
      <c r="CM3" s="1379"/>
      <c r="CN3" s="1379"/>
      <c r="CO3" s="1379"/>
      <c r="CP3" s="1379"/>
      <c r="CQ3" s="1379"/>
      <c r="CR3" s="1379"/>
      <c r="CS3" s="1379"/>
      <c r="CT3" s="1379"/>
      <c r="CU3" s="1379"/>
      <c r="CV3" s="1379"/>
      <c r="CX3" s="2123" t="s">
        <v>1844</v>
      </c>
      <c r="CY3" s="1596"/>
      <c r="CZ3" s="1596"/>
      <c r="DA3" s="1596"/>
      <c r="DB3" s="1596"/>
      <c r="DC3" s="1596"/>
      <c r="DD3" s="1596"/>
      <c r="DE3" s="1678" t="s">
        <v>954</v>
      </c>
      <c r="DF3" s="1596"/>
      <c r="DG3" s="1596"/>
      <c r="DH3" s="1596"/>
      <c r="DI3" s="1596"/>
      <c r="DJ3" s="1596"/>
      <c r="DK3" s="1596"/>
      <c r="DL3" s="1596"/>
      <c r="DM3" s="1596"/>
    </row>
    <row r="4" spans="2:124" s="1389" customFormat="1" ht="20.100000000000001" customHeight="1">
      <c r="B4" s="1393"/>
      <c r="C4" s="1393"/>
      <c r="D4" s="1207" t="s">
        <v>2324</v>
      </c>
      <c r="E4" s="1394"/>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7"/>
      <c r="AM4" s="1207"/>
      <c r="AN4" s="1207"/>
      <c r="AO4" s="1207"/>
      <c r="AP4" s="1207"/>
      <c r="AQ4" s="1207"/>
      <c r="AR4" s="1207"/>
      <c r="AS4" s="1207"/>
      <c r="AT4" s="1207"/>
      <c r="AU4" s="1207"/>
      <c r="AV4" s="1207"/>
      <c r="AW4" s="1207"/>
      <c r="AX4" s="1207"/>
      <c r="AY4" s="1207"/>
      <c r="AZ4" s="1207"/>
      <c r="BA4" s="1207"/>
      <c r="BB4" s="1207"/>
      <c r="BC4" s="1207"/>
      <c r="BD4" s="1207"/>
      <c r="BE4" s="1207"/>
      <c r="BF4" s="1207"/>
      <c r="BG4" s="1207"/>
      <c r="BH4" s="1207"/>
      <c r="BI4" s="1207"/>
      <c r="BJ4" s="1207"/>
      <c r="BK4" s="1207"/>
      <c r="BL4" s="1207"/>
      <c r="BM4" s="1207"/>
      <c r="BN4" s="1207"/>
      <c r="BO4" s="1207"/>
      <c r="BP4" s="1207"/>
      <c r="BQ4" s="1207"/>
      <c r="BR4" s="1207"/>
      <c r="BS4" s="1207"/>
      <c r="BT4" s="1207"/>
      <c r="BU4" s="1207"/>
      <c r="BV4" s="1207"/>
      <c r="BW4" s="1207"/>
      <c r="BX4" s="1207"/>
      <c r="BY4" s="1207"/>
      <c r="BZ4" s="1207"/>
      <c r="CA4" s="1207"/>
      <c r="CB4" s="1207"/>
      <c r="CC4" s="1207"/>
      <c r="CD4" s="1207"/>
      <c r="CE4" s="1207"/>
      <c r="CF4" s="1207"/>
      <c r="CG4" s="1207"/>
      <c r="CH4" s="1207"/>
      <c r="CI4" s="1207"/>
      <c r="CJ4" s="1207"/>
      <c r="CK4" s="1207"/>
      <c r="CL4" s="1207"/>
      <c r="CM4" s="1207"/>
      <c r="CN4" s="1207"/>
      <c r="CO4" s="1207"/>
      <c r="CP4" s="1207"/>
      <c r="CQ4" s="1207"/>
      <c r="CR4" s="1207"/>
      <c r="CS4" s="1207"/>
      <c r="CT4" s="1207"/>
      <c r="CU4" s="1207"/>
      <c r="CV4" s="1207"/>
      <c r="CX4" s="2125" t="s">
        <v>1846</v>
      </c>
      <c r="CY4" s="2187"/>
      <c r="CZ4" s="2188"/>
      <c r="DA4" s="1840"/>
      <c r="DB4" s="1840"/>
      <c r="DC4" s="1840"/>
      <c r="DD4" s="1840"/>
      <c r="DE4" s="1839" t="s">
        <v>1845</v>
      </c>
      <c r="DF4" s="1840"/>
      <c r="DG4" s="1840"/>
      <c r="DH4" s="1840"/>
      <c r="DI4" s="1840"/>
      <c r="DJ4" s="1840"/>
      <c r="DK4" s="1840"/>
      <c r="DL4" s="1840"/>
      <c r="DM4" s="1840"/>
    </row>
    <row r="5" spans="2:124" s="44" customFormat="1" ht="13.5" customHeight="1"/>
    <row r="6" spans="2:124" ht="26.25" customHeight="1">
      <c r="B6" s="637" t="s">
        <v>2057</v>
      </c>
      <c r="C6" s="988"/>
      <c r="D6" s="98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c r="AE6" s="1428"/>
      <c r="AF6" s="1428"/>
      <c r="AG6" s="1428"/>
      <c r="AH6" s="1428"/>
      <c r="AI6" s="1428"/>
      <c r="AJ6" s="1428"/>
      <c r="AK6" s="1428"/>
      <c r="AL6" s="1428"/>
      <c r="AM6" s="1428"/>
      <c r="AN6" s="1428"/>
      <c r="AO6" s="1428"/>
      <c r="AP6" s="1428"/>
      <c r="AQ6" s="1428"/>
      <c r="AR6" s="1428"/>
      <c r="AS6" s="1428"/>
      <c r="AT6" s="1428"/>
      <c r="AU6" s="1428"/>
      <c r="AV6" s="1428"/>
      <c r="AW6" s="1428"/>
      <c r="AX6" s="1428"/>
      <c r="AY6" s="1428"/>
      <c r="AZ6" s="1428"/>
      <c r="BA6" s="1428"/>
      <c r="BB6" s="1428"/>
      <c r="BC6" s="1428"/>
      <c r="BD6" s="1428"/>
      <c r="BE6" s="1428"/>
      <c r="BF6" s="1428"/>
      <c r="BG6" s="1428"/>
      <c r="BH6" s="1428"/>
      <c r="BI6" s="1428"/>
      <c r="BJ6" s="1428"/>
      <c r="BK6" s="1428"/>
      <c r="BL6" s="1428"/>
      <c r="BM6" s="1428"/>
      <c r="BN6" s="1428"/>
      <c r="BO6" s="1428"/>
      <c r="BP6" s="1428"/>
      <c r="BQ6" s="1428"/>
      <c r="BR6" s="1428"/>
      <c r="BS6" s="1428"/>
      <c r="BT6" s="1428"/>
      <c r="BU6" s="1428"/>
      <c r="BV6" s="1428"/>
      <c r="BW6" s="1428"/>
      <c r="BX6" s="1428"/>
      <c r="BY6" s="1428"/>
      <c r="BZ6" s="1428"/>
      <c r="CA6" s="1428"/>
      <c r="CB6" s="1428"/>
      <c r="CC6" s="1428"/>
      <c r="CD6" s="1428"/>
      <c r="CE6" s="1428"/>
      <c r="CF6" s="1428"/>
      <c r="CG6" s="1428"/>
      <c r="CH6" s="1428"/>
      <c r="CI6" s="1428"/>
      <c r="CJ6" s="1428"/>
      <c r="CK6" s="1428"/>
      <c r="CL6" s="1428"/>
      <c r="CM6" s="1428"/>
      <c r="CN6" s="1428"/>
      <c r="CO6" s="1428"/>
      <c r="CP6" s="1428"/>
      <c r="CQ6" s="1428"/>
      <c r="CR6" s="1428"/>
      <c r="CS6" s="1428"/>
      <c r="CT6" s="1428"/>
      <c r="CU6" s="1428"/>
      <c r="CV6" s="1428"/>
    </row>
    <row r="7" spans="2:124" s="44" customFormat="1" ht="20.25" customHeight="1">
      <c r="B7" s="1048" t="s">
        <v>2058</v>
      </c>
      <c r="C7" s="1048"/>
      <c r="D7" s="1048"/>
      <c r="E7" s="1048"/>
      <c r="F7" s="1048"/>
      <c r="G7" s="1048"/>
      <c r="H7" s="1048"/>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8"/>
      <c r="AK7" s="1048"/>
      <c r="AL7" s="1048"/>
      <c r="AM7" s="1048"/>
      <c r="AN7" s="1048"/>
      <c r="AO7" s="1048"/>
      <c r="AP7" s="1048"/>
      <c r="AQ7" s="1048"/>
      <c r="AR7" s="1048"/>
      <c r="AS7" s="1048"/>
      <c r="AT7" s="1048"/>
      <c r="AU7" s="1048"/>
      <c r="AV7" s="1048"/>
      <c r="AW7" s="1048"/>
      <c r="AX7" s="1048"/>
      <c r="AY7" s="1048"/>
      <c r="AZ7" s="1048"/>
      <c r="BA7" s="1048"/>
      <c r="BB7" s="1048"/>
      <c r="BC7" s="1048"/>
      <c r="BD7" s="1048"/>
      <c r="BE7" s="1048"/>
      <c r="BF7" s="1048"/>
      <c r="BG7" s="1048"/>
      <c r="BH7" s="1048"/>
      <c r="BI7" s="1048"/>
      <c r="BJ7" s="1048"/>
      <c r="BK7" s="1048"/>
      <c r="BL7" s="1048"/>
      <c r="BM7" s="1048"/>
      <c r="BN7" s="1048"/>
      <c r="BO7" s="1048"/>
      <c r="BP7" s="1048"/>
      <c r="BQ7" s="1048"/>
      <c r="BR7" s="1048"/>
      <c r="BS7" s="1048"/>
      <c r="BT7" s="1048"/>
      <c r="BU7" s="1048"/>
      <c r="BV7" s="1048"/>
      <c r="BW7" s="1048"/>
      <c r="BX7" s="1048"/>
      <c r="BY7" s="1048"/>
      <c r="BZ7" s="1048"/>
      <c r="CA7" s="1048"/>
      <c r="CB7" s="1048"/>
      <c r="CC7" s="1048"/>
      <c r="CD7" s="1048"/>
      <c r="CE7" s="1048"/>
      <c r="CF7" s="1048"/>
      <c r="CG7" s="1048"/>
      <c r="CH7" s="1048"/>
      <c r="CI7" s="1048"/>
      <c r="CJ7" s="1048"/>
      <c r="CK7" s="1048"/>
      <c r="CL7" s="1048"/>
      <c r="CM7" s="1048"/>
      <c r="CN7" s="1048"/>
      <c r="CO7" s="1048"/>
      <c r="CP7" s="1048"/>
      <c r="CQ7" s="1048"/>
      <c r="CR7" s="1048"/>
      <c r="CS7" s="1048"/>
      <c r="CT7" s="1048"/>
      <c r="CU7" s="1048"/>
      <c r="CV7" s="1048"/>
    </row>
    <row r="8" spans="2:124" ht="12" customHeight="1">
      <c r="B8" s="48"/>
      <c r="C8" s="48"/>
      <c r="E8" s="1526"/>
      <c r="F8" s="1526"/>
      <c r="G8" s="1526"/>
      <c r="H8" s="1526"/>
      <c r="I8" s="1526"/>
      <c r="J8" s="1526"/>
      <c r="K8" s="1526"/>
      <c r="L8" s="1526"/>
      <c r="M8" s="1526"/>
      <c r="N8" s="1526"/>
      <c r="O8" s="1526"/>
      <c r="P8" s="1526"/>
      <c r="Q8" s="1526"/>
      <c r="R8" s="1526"/>
      <c r="S8" s="1526"/>
      <c r="T8" s="1526"/>
      <c r="U8" s="1526"/>
      <c r="V8" s="1526"/>
      <c r="W8" s="1526"/>
      <c r="X8" s="1526"/>
      <c r="Y8" s="1526"/>
      <c r="Z8" s="1526"/>
      <c r="AA8" s="1526"/>
      <c r="AB8" s="1526"/>
      <c r="AC8" s="1526"/>
      <c r="AD8" s="1526"/>
      <c r="AE8" s="1526"/>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c r="BB8" s="1526"/>
      <c r="BC8" s="1526"/>
      <c r="BD8" s="1526"/>
      <c r="BE8" s="1526"/>
      <c r="BF8" s="1526"/>
      <c r="BG8" s="1526"/>
      <c r="BH8" s="1526"/>
      <c r="BI8" s="1526"/>
      <c r="BJ8" s="1526"/>
      <c r="BK8" s="1526"/>
      <c r="BL8" s="1526"/>
      <c r="BM8" s="1526"/>
      <c r="BN8" s="1526"/>
      <c r="BO8" s="1526"/>
      <c r="BP8" s="1526"/>
      <c r="BQ8" s="1526"/>
      <c r="BR8" s="1526"/>
      <c r="BS8" s="1526"/>
      <c r="BT8" s="1526"/>
      <c r="BU8" s="1526"/>
      <c r="BV8" s="1526"/>
      <c r="BW8" s="1526"/>
      <c r="BX8" s="1526"/>
      <c r="BY8" s="1526"/>
      <c r="BZ8" s="1526"/>
      <c r="CA8" s="1526"/>
      <c r="CB8" s="1526"/>
      <c r="CC8" s="1526"/>
      <c r="CD8" s="1526"/>
      <c r="CE8" s="1526"/>
      <c r="CF8" s="1526"/>
      <c r="CG8" s="1526"/>
      <c r="CH8" s="1526"/>
      <c r="CI8" s="1526"/>
      <c r="CJ8" s="1526"/>
      <c r="CK8" s="1526"/>
      <c r="CL8" s="1526"/>
      <c r="CM8" s="1526"/>
      <c r="CN8" s="1526"/>
      <c r="CO8" s="1526"/>
      <c r="CP8" s="1526"/>
      <c r="CQ8" s="1526"/>
      <c r="CR8" s="1526"/>
      <c r="CS8" s="1526"/>
      <c r="CT8" s="1526"/>
      <c r="CU8" s="1526"/>
      <c r="CV8" s="1526"/>
    </row>
    <row r="9" spans="2:124" ht="15">
      <c r="D9" s="974" t="s">
        <v>2323</v>
      </c>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4"/>
      <c r="AY9" s="974"/>
      <c r="AZ9" s="974"/>
      <c r="BA9" s="974"/>
      <c r="BB9" s="974"/>
      <c r="BC9" s="974"/>
      <c r="BD9" s="974"/>
      <c r="BE9" s="974"/>
      <c r="BF9" s="974"/>
      <c r="BG9" s="974"/>
      <c r="BH9" s="974"/>
      <c r="BI9" s="974"/>
      <c r="BJ9" s="974"/>
      <c r="BK9" s="974"/>
      <c r="BL9" s="974"/>
      <c r="BM9" s="974"/>
      <c r="BN9" s="974"/>
      <c r="BO9" s="974"/>
      <c r="BP9" s="974"/>
      <c r="BQ9" s="974"/>
      <c r="BR9" s="974"/>
      <c r="BS9" s="974"/>
      <c r="BT9" s="974"/>
      <c r="BU9" s="974"/>
      <c r="BV9" s="974"/>
      <c r="BW9" s="974"/>
      <c r="BX9" s="974"/>
      <c r="BY9" s="974"/>
      <c r="BZ9" s="974"/>
      <c r="CA9" s="974"/>
      <c r="CB9" s="974"/>
      <c r="CC9" s="974"/>
      <c r="CD9" s="974"/>
      <c r="CE9" s="974"/>
      <c r="CF9" s="974"/>
      <c r="CG9" s="974"/>
      <c r="CH9" s="974"/>
      <c r="CI9" s="974"/>
      <c r="CJ9" s="974"/>
      <c r="CK9" s="974"/>
      <c r="CL9" s="974"/>
      <c r="CM9" s="974"/>
      <c r="CN9" s="974"/>
      <c r="CO9" s="974"/>
      <c r="CP9" s="974"/>
      <c r="CQ9" s="974"/>
      <c r="CR9" s="974"/>
      <c r="CS9" s="974"/>
      <c r="CT9" s="974"/>
      <c r="CU9" s="974"/>
      <c r="CV9" s="974"/>
    </row>
    <row r="10" spans="2:124" ht="41.25" customHeight="1">
      <c r="E10" s="46"/>
      <c r="CX10" s="2536" t="s">
        <v>2635</v>
      </c>
      <c r="CY10" s="2453"/>
      <c r="CZ10" s="2454"/>
      <c r="DA10" s="2206" t="s">
        <v>2599</v>
      </c>
      <c r="DB10" s="1909" t="s">
        <v>2600</v>
      </c>
      <c r="DC10" s="1915" t="s">
        <v>2601</v>
      </c>
      <c r="DD10" s="1893" t="s">
        <v>2629</v>
      </c>
      <c r="DE10" s="2207" t="s">
        <v>2599</v>
      </c>
      <c r="DF10" s="1909" t="s">
        <v>2600</v>
      </c>
      <c r="DG10" s="1915" t="s">
        <v>2601</v>
      </c>
      <c r="DH10" s="1893" t="s">
        <v>2629</v>
      </c>
      <c r="DI10" s="2207" t="s">
        <v>2599</v>
      </c>
      <c r="DJ10" s="1909" t="s">
        <v>2600</v>
      </c>
      <c r="DK10" s="1915" t="s">
        <v>2601</v>
      </c>
      <c r="DL10" s="1893" t="s">
        <v>2629</v>
      </c>
      <c r="DM10" s="2207" t="s">
        <v>2599</v>
      </c>
      <c r="DN10" s="1909" t="s">
        <v>2600</v>
      </c>
      <c r="DO10" s="1915" t="s">
        <v>2601</v>
      </c>
      <c r="DP10" s="1893" t="s">
        <v>2629</v>
      </c>
      <c r="DQ10" s="2207" t="s">
        <v>2599</v>
      </c>
      <c r="DR10" s="1909" t="s">
        <v>2600</v>
      </c>
      <c r="DS10" s="1915" t="s">
        <v>2601</v>
      </c>
      <c r="DT10" s="1893" t="s">
        <v>2629</v>
      </c>
    </row>
    <row r="11" spans="2:124" s="1274" customFormat="1" ht="30.75" customHeight="1">
      <c r="B11" s="986"/>
      <c r="C11" s="986"/>
      <c r="D11" s="1130" t="s">
        <v>2302</v>
      </c>
      <c r="E11" s="973" t="s">
        <v>2089</v>
      </c>
      <c r="F11" s="1534" t="str">
        <f>CRY</f>
        <v>2024-25</v>
      </c>
      <c r="G11" s="1535" t="str">
        <f>IF(dms_RPT="financial",(VALUE(LEFT(F11,4)-1)&amp;"-"&amp;MID(F11,3,2)),VALUE(LEFT(F11,4)-1))</f>
        <v>2023-24</v>
      </c>
      <c r="H11" s="1535" t="str">
        <f t="shared" ref="H11:AL11" si="0">IF(dms_RPT="financial",(VALUE(LEFT(G11,4)-1)&amp;"-"&amp;MID(G11,3,2)),VALUE(LEFT(G11,4)-1))</f>
        <v>2022-23</v>
      </c>
      <c r="I11" s="1535" t="str">
        <f t="shared" si="0"/>
        <v>2021-22</v>
      </c>
      <c r="J11" s="1535" t="str">
        <f t="shared" si="0"/>
        <v>2020-21</v>
      </c>
      <c r="K11" s="1536" t="str">
        <f t="shared" si="0"/>
        <v>2019-20</v>
      </c>
      <c r="L11" s="1533" t="str">
        <f t="shared" si="0"/>
        <v>2018-19</v>
      </c>
      <c r="M11" s="1531" t="str">
        <f t="shared" si="0"/>
        <v>2017-18</v>
      </c>
      <c r="N11" s="1531" t="str">
        <f t="shared" si="0"/>
        <v>2016-17</v>
      </c>
      <c r="O11" s="1531" t="str">
        <f t="shared" si="0"/>
        <v>2015-16</v>
      </c>
      <c r="P11" s="1531" t="str">
        <f t="shared" si="0"/>
        <v>2014-15</v>
      </c>
      <c r="Q11" s="1531" t="str">
        <f t="shared" si="0"/>
        <v>2013-14</v>
      </c>
      <c r="R11" s="1531" t="str">
        <f t="shared" si="0"/>
        <v>2012-13</v>
      </c>
      <c r="S11" s="1531" t="str">
        <f t="shared" si="0"/>
        <v>2011-12</v>
      </c>
      <c r="T11" s="1531" t="str">
        <f t="shared" si="0"/>
        <v>2010-11</v>
      </c>
      <c r="U11" s="1532" t="str">
        <f t="shared" si="0"/>
        <v>2009-10</v>
      </c>
      <c r="V11" s="1533" t="str">
        <f t="shared" si="0"/>
        <v>2008-09</v>
      </c>
      <c r="W11" s="1531" t="str">
        <f t="shared" si="0"/>
        <v>2007-08</v>
      </c>
      <c r="X11" s="1531" t="str">
        <f t="shared" si="0"/>
        <v>2006-07</v>
      </c>
      <c r="Y11" s="1531" t="str">
        <f t="shared" si="0"/>
        <v>2005-06</v>
      </c>
      <c r="Z11" s="1531" t="str">
        <f t="shared" si="0"/>
        <v>2004-05</v>
      </c>
      <c r="AA11" s="1531" t="str">
        <f t="shared" si="0"/>
        <v>2003-04</v>
      </c>
      <c r="AB11" s="1531" t="str">
        <f t="shared" si="0"/>
        <v>2002-03</v>
      </c>
      <c r="AC11" s="1531" t="str">
        <f t="shared" si="0"/>
        <v>2001-02</v>
      </c>
      <c r="AD11" s="1531" t="str">
        <f t="shared" si="0"/>
        <v>2000-01</v>
      </c>
      <c r="AE11" s="1532" t="str">
        <f t="shared" si="0"/>
        <v>1999-00</v>
      </c>
      <c r="AF11" s="1533" t="str">
        <f t="shared" si="0"/>
        <v>1998-99</v>
      </c>
      <c r="AG11" s="1531" t="str">
        <f t="shared" si="0"/>
        <v>1997-98</v>
      </c>
      <c r="AH11" s="1531" t="str">
        <f t="shared" si="0"/>
        <v>1996-97</v>
      </c>
      <c r="AI11" s="1531" t="str">
        <f t="shared" si="0"/>
        <v>1995-96</v>
      </c>
      <c r="AJ11" s="1531" t="str">
        <f t="shared" si="0"/>
        <v>1994-95</v>
      </c>
      <c r="AK11" s="1531" t="str">
        <f t="shared" si="0"/>
        <v>1993-94</v>
      </c>
      <c r="AL11" s="1531" t="str">
        <f t="shared" si="0"/>
        <v>1992-93</v>
      </c>
      <c r="AM11" s="1531" t="str">
        <f t="shared" ref="AM11:BR11" si="1">IF(dms_RPT="financial",(VALUE(LEFT(AL11,4)-1)&amp;"-"&amp;MID(AL11,3,2)),VALUE(LEFT(AL11,4)-1))</f>
        <v>1991-92</v>
      </c>
      <c r="AN11" s="1531" t="str">
        <f t="shared" si="1"/>
        <v>1990-91</v>
      </c>
      <c r="AO11" s="1532" t="str">
        <f t="shared" si="1"/>
        <v>1989-90</v>
      </c>
      <c r="AP11" s="1533" t="str">
        <f t="shared" si="1"/>
        <v>1988-89</v>
      </c>
      <c r="AQ11" s="1531" t="str">
        <f t="shared" si="1"/>
        <v>1987-88</v>
      </c>
      <c r="AR11" s="1531" t="str">
        <f t="shared" si="1"/>
        <v>1986-87</v>
      </c>
      <c r="AS11" s="1531" t="str">
        <f t="shared" si="1"/>
        <v>1985-86</v>
      </c>
      <c r="AT11" s="1531" t="str">
        <f t="shared" si="1"/>
        <v>1984-85</v>
      </c>
      <c r="AU11" s="1531" t="str">
        <f t="shared" si="1"/>
        <v>1983-84</v>
      </c>
      <c r="AV11" s="1531" t="str">
        <f t="shared" si="1"/>
        <v>1982-83</v>
      </c>
      <c r="AW11" s="1531" t="str">
        <f t="shared" si="1"/>
        <v>1981-82</v>
      </c>
      <c r="AX11" s="1531" t="str">
        <f t="shared" si="1"/>
        <v>1980-81</v>
      </c>
      <c r="AY11" s="1532" t="str">
        <f t="shared" si="1"/>
        <v>1979-80</v>
      </c>
      <c r="AZ11" s="1533" t="str">
        <f t="shared" si="1"/>
        <v>1978-79</v>
      </c>
      <c r="BA11" s="1531" t="str">
        <f t="shared" si="1"/>
        <v>1977-78</v>
      </c>
      <c r="BB11" s="1531" t="str">
        <f t="shared" si="1"/>
        <v>1976-77</v>
      </c>
      <c r="BC11" s="1531" t="str">
        <f t="shared" si="1"/>
        <v>1975-76</v>
      </c>
      <c r="BD11" s="1531" t="str">
        <f t="shared" si="1"/>
        <v>1974-75</v>
      </c>
      <c r="BE11" s="1531" t="str">
        <f t="shared" si="1"/>
        <v>1973-74</v>
      </c>
      <c r="BF11" s="1531" t="str">
        <f t="shared" si="1"/>
        <v>1972-73</v>
      </c>
      <c r="BG11" s="1531" t="str">
        <f t="shared" si="1"/>
        <v>1971-72</v>
      </c>
      <c r="BH11" s="1531" t="str">
        <f t="shared" si="1"/>
        <v>1970-71</v>
      </c>
      <c r="BI11" s="1532" t="str">
        <f t="shared" si="1"/>
        <v>1969-70</v>
      </c>
      <c r="BJ11" s="1533" t="str">
        <f t="shared" si="1"/>
        <v>1968-69</v>
      </c>
      <c r="BK11" s="1531" t="str">
        <f t="shared" si="1"/>
        <v>1967-68</v>
      </c>
      <c r="BL11" s="1531" t="str">
        <f t="shared" si="1"/>
        <v>1966-67</v>
      </c>
      <c r="BM11" s="1531" t="str">
        <f t="shared" si="1"/>
        <v>1965-66</v>
      </c>
      <c r="BN11" s="1531" t="str">
        <f t="shared" si="1"/>
        <v>1964-65</v>
      </c>
      <c r="BO11" s="1531" t="str">
        <f t="shared" si="1"/>
        <v>1963-64</v>
      </c>
      <c r="BP11" s="1531" t="str">
        <f t="shared" si="1"/>
        <v>1962-63</v>
      </c>
      <c r="BQ11" s="1531" t="str">
        <f t="shared" si="1"/>
        <v>1961-62</v>
      </c>
      <c r="BR11" s="1531" t="str">
        <f t="shared" si="1"/>
        <v>1960-61</v>
      </c>
      <c r="BS11" s="1532" t="str">
        <f t="shared" ref="BS11:CV11" si="2">IF(dms_RPT="financial",(VALUE(LEFT(BR11,4)-1)&amp;"-"&amp;MID(BR11,3,2)),VALUE(LEFT(BR11,4)-1))</f>
        <v>1959-60</v>
      </c>
      <c r="BT11" s="1533" t="str">
        <f t="shared" si="2"/>
        <v>1958-59</v>
      </c>
      <c r="BU11" s="1531" t="str">
        <f t="shared" si="2"/>
        <v>1957-58</v>
      </c>
      <c r="BV11" s="1531" t="str">
        <f t="shared" si="2"/>
        <v>1956-57</v>
      </c>
      <c r="BW11" s="1531" t="str">
        <f t="shared" si="2"/>
        <v>1955-56</v>
      </c>
      <c r="BX11" s="1531" t="str">
        <f t="shared" si="2"/>
        <v>1954-55</v>
      </c>
      <c r="BY11" s="1531" t="str">
        <f t="shared" si="2"/>
        <v>1953-54</v>
      </c>
      <c r="BZ11" s="1531" t="str">
        <f t="shared" si="2"/>
        <v>1952-53</v>
      </c>
      <c r="CA11" s="1531" t="str">
        <f t="shared" si="2"/>
        <v>1951-52</v>
      </c>
      <c r="CB11" s="1531" t="str">
        <f t="shared" si="2"/>
        <v>1950-51</v>
      </c>
      <c r="CC11" s="1532" t="str">
        <f t="shared" si="2"/>
        <v>1949-50</v>
      </c>
      <c r="CD11" s="1533" t="str">
        <f t="shared" si="2"/>
        <v>1948-49</v>
      </c>
      <c r="CE11" s="1531" t="str">
        <f t="shared" si="2"/>
        <v>1947-48</v>
      </c>
      <c r="CF11" s="1531" t="str">
        <f t="shared" si="2"/>
        <v>1946-47</v>
      </c>
      <c r="CG11" s="1531" t="str">
        <f t="shared" si="2"/>
        <v>1945-46</v>
      </c>
      <c r="CH11" s="1531" t="str">
        <f t="shared" si="2"/>
        <v>1944-45</v>
      </c>
      <c r="CI11" s="1531" t="str">
        <f t="shared" si="2"/>
        <v>1943-44</v>
      </c>
      <c r="CJ11" s="1531" t="str">
        <f t="shared" si="2"/>
        <v>1942-43</v>
      </c>
      <c r="CK11" s="1531" t="str">
        <f t="shared" si="2"/>
        <v>1941-42</v>
      </c>
      <c r="CL11" s="1531" t="str">
        <f t="shared" si="2"/>
        <v>1940-41</v>
      </c>
      <c r="CM11" s="1538" t="str">
        <f t="shared" si="2"/>
        <v>1939-40</v>
      </c>
      <c r="CN11" s="1530" t="str">
        <f t="shared" si="2"/>
        <v>1938-39</v>
      </c>
      <c r="CO11" s="1531" t="str">
        <f t="shared" si="2"/>
        <v>1937-38</v>
      </c>
      <c r="CP11" s="1531" t="str">
        <f t="shared" si="2"/>
        <v>1936-37</v>
      </c>
      <c r="CQ11" s="1531" t="str">
        <f t="shared" si="2"/>
        <v>1935-36</v>
      </c>
      <c r="CR11" s="1531" t="str">
        <f t="shared" si="2"/>
        <v>1934-35</v>
      </c>
      <c r="CS11" s="1531" t="str">
        <f t="shared" si="2"/>
        <v>1933-34</v>
      </c>
      <c r="CT11" s="1531" t="str">
        <f t="shared" si="2"/>
        <v>1932-33</v>
      </c>
      <c r="CU11" s="1531" t="str">
        <f t="shared" si="2"/>
        <v>1931-32</v>
      </c>
      <c r="CV11" s="1532" t="str">
        <f t="shared" si="2"/>
        <v>1930-31</v>
      </c>
      <c r="CX11" s="2413" t="s">
        <v>2622</v>
      </c>
      <c r="CY11" s="2414"/>
      <c r="CZ11" s="2492"/>
      <c r="DA11" s="2391" t="s">
        <v>1491</v>
      </c>
      <c r="DB11" s="2392"/>
      <c r="DC11" s="2392"/>
      <c r="DD11" s="2393"/>
      <c r="DE11" s="2391" t="s">
        <v>1490</v>
      </c>
      <c r="DF11" s="2392"/>
      <c r="DG11" s="2392"/>
      <c r="DH11" s="2393"/>
      <c r="DI11" s="2391" t="s">
        <v>44</v>
      </c>
      <c r="DJ11" s="2392"/>
      <c r="DK11" s="2392"/>
      <c r="DL11" s="2393"/>
      <c r="DM11" s="2391" t="s">
        <v>1488</v>
      </c>
      <c r="DN11" s="2392"/>
      <c r="DO11" s="2392"/>
      <c r="DP11" s="2393"/>
      <c r="DQ11" s="2391" t="s">
        <v>43</v>
      </c>
      <c r="DR11" s="2392"/>
      <c r="DS11" s="2392"/>
      <c r="DT11" s="2537"/>
    </row>
    <row r="12" spans="2:124" s="636" customFormat="1" ht="15" customHeight="1" outlineLevel="1">
      <c r="B12" s="986"/>
      <c r="C12" s="986"/>
      <c r="D12" s="1448" t="s">
        <v>782</v>
      </c>
      <c r="E12" s="1527" t="s">
        <v>1772</v>
      </c>
      <c r="F12" s="1435"/>
      <c r="G12" s="1436"/>
      <c r="H12" s="1436"/>
      <c r="I12" s="1436"/>
      <c r="J12" s="1436"/>
      <c r="K12" s="1436"/>
      <c r="L12" s="1436"/>
      <c r="M12" s="1436"/>
      <c r="N12" s="1436"/>
      <c r="O12" s="1436"/>
      <c r="P12" s="1436"/>
      <c r="Q12" s="1436"/>
      <c r="R12" s="1436"/>
      <c r="S12" s="1436"/>
      <c r="T12" s="1436"/>
      <c r="U12" s="1436"/>
      <c r="V12" s="1436"/>
      <c r="W12" s="1436"/>
      <c r="X12" s="1436"/>
      <c r="Y12" s="1436"/>
      <c r="Z12" s="1436"/>
      <c r="AA12" s="1436"/>
      <c r="AB12" s="1436"/>
      <c r="AC12" s="1436"/>
      <c r="AD12" s="1436"/>
      <c r="AE12" s="1436"/>
      <c r="AF12" s="1436"/>
      <c r="AG12" s="1436"/>
      <c r="AH12" s="1436"/>
      <c r="AI12" s="1436"/>
      <c r="AJ12" s="1436"/>
      <c r="AK12" s="1436"/>
      <c r="AL12" s="1436"/>
      <c r="AM12" s="1436"/>
      <c r="AN12" s="1436"/>
      <c r="AO12" s="1436"/>
      <c r="AP12" s="1436"/>
      <c r="AQ12" s="1436"/>
      <c r="AR12" s="1436"/>
      <c r="AS12" s="1436"/>
      <c r="AT12" s="1436"/>
      <c r="AU12" s="1436"/>
      <c r="AV12" s="1436"/>
      <c r="AW12" s="1436"/>
      <c r="AX12" s="1436"/>
      <c r="AY12" s="1436"/>
      <c r="AZ12" s="1436"/>
      <c r="BA12" s="1436"/>
      <c r="BB12" s="1436"/>
      <c r="BC12" s="1436"/>
      <c r="BD12" s="1436"/>
      <c r="BE12" s="1436"/>
      <c r="BF12" s="1436"/>
      <c r="BG12" s="1436"/>
      <c r="BH12" s="1436"/>
      <c r="BI12" s="1436"/>
      <c r="BJ12" s="1436"/>
      <c r="BK12" s="1436"/>
      <c r="BL12" s="1436"/>
      <c r="BM12" s="1436"/>
      <c r="BN12" s="1436"/>
      <c r="BO12" s="1436"/>
      <c r="BP12" s="1436"/>
      <c r="BQ12" s="1436"/>
      <c r="BR12" s="1436"/>
      <c r="BS12" s="1436"/>
      <c r="BT12" s="1436"/>
      <c r="BU12" s="1436"/>
      <c r="BV12" s="1436"/>
      <c r="BW12" s="1436"/>
      <c r="BX12" s="1436"/>
      <c r="BY12" s="1436"/>
      <c r="BZ12" s="1436"/>
      <c r="CA12" s="1436"/>
      <c r="CB12" s="1436"/>
      <c r="CC12" s="1436"/>
      <c r="CD12" s="1436"/>
      <c r="CE12" s="1436"/>
      <c r="CF12" s="1436"/>
      <c r="CG12" s="1436"/>
      <c r="CH12" s="1436"/>
      <c r="CI12" s="1436"/>
      <c r="CJ12" s="1436"/>
      <c r="CK12" s="1436"/>
      <c r="CL12" s="1436"/>
      <c r="CM12" s="1539"/>
      <c r="CN12" s="1542"/>
      <c r="CO12" s="1436"/>
      <c r="CP12" s="1436"/>
      <c r="CQ12" s="1436"/>
      <c r="CR12" s="1436"/>
      <c r="CS12" s="1436"/>
      <c r="CT12" s="1436"/>
      <c r="CU12" s="1436"/>
      <c r="CV12" s="1449"/>
      <c r="CX12" s="2036"/>
      <c r="CY12" s="2037"/>
      <c r="CZ12" s="2037"/>
      <c r="DA12" s="1932" t="str">
        <f>IF(ISNONTEXT(F12)=TRUE,"","X")</f>
        <v/>
      </c>
      <c r="DB12" s="1930" t="str">
        <f>IF(AND(F12&gt;=0)=TRUE,"","X")</f>
        <v/>
      </c>
      <c r="DC12" s="1930" t="str">
        <f>IF(AND(F12&lt;&gt;"")=TRUE,"","X")</f>
        <v>X</v>
      </c>
      <c r="DD12" s="1987"/>
      <c r="DE12" s="1932" t="str">
        <f>IF(ISNONTEXT(G12)=TRUE,"","X")</f>
        <v/>
      </c>
      <c r="DF12" s="1930" t="str">
        <f>IF(AND(G12&gt;=0)=TRUE,"","X")</f>
        <v/>
      </c>
      <c r="DG12" s="1930" t="str">
        <f>IF(AND(G12&lt;&gt;"")=TRUE,"","X")</f>
        <v>X</v>
      </c>
      <c r="DH12" s="1987"/>
      <c r="DI12" s="1932" t="str">
        <f>IF(ISNONTEXT(H12)=TRUE,"","X")</f>
        <v/>
      </c>
      <c r="DJ12" s="1930" t="str">
        <f>IF(AND(H12&gt;=0)=TRUE,"","X")</f>
        <v/>
      </c>
      <c r="DK12" s="1930" t="str">
        <f>IF(AND(H12&lt;&gt;"")=TRUE,"","X")</f>
        <v>X</v>
      </c>
      <c r="DL12" s="1987"/>
      <c r="DM12" s="1932" t="str">
        <f>IF(ISNONTEXT(I12)=TRUE,"","X")</f>
        <v/>
      </c>
      <c r="DN12" s="1930" t="str">
        <f>IF(AND(I12&gt;=0)=TRUE,"","X")</f>
        <v/>
      </c>
      <c r="DO12" s="1930" t="str">
        <f>IF(AND(I12&lt;&gt;"")=TRUE,"","X")</f>
        <v>X</v>
      </c>
      <c r="DP12" s="1987"/>
      <c r="DQ12" s="1932" t="str">
        <f>IF(ISNONTEXT(J12)=TRUE,"","X")</f>
        <v/>
      </c>
      <c r="DR12" s="1930" t="str">
        <f>IF(AND(J12&gt;=0)=TRUE,"","X")</f>
        <v/>
      </c>
      <c r="DS12" s="1930" t="str">
        <f>IF(AND(J12&lt;&gt;"")=TRUE,"","X")</f>
        <v>X</v>
      </c>
      <c r="DT12" s="1987"/>
    </row>
    <row r="13" spans="2:124" s="986" customFormat="1" ht="15" customHeight="1" outlineLevel="1">
      <c r="D13" s="1528" t="s">
        <v>67</v>
      </c>
      <c r="E13" s="1429" t="s">
        <v>1772</v>
      </c>
      <c r="F13" s="1430"/>
      <c r="G13" s="1431"/>
      <c r="H13" s="1431"/>
      <c r="I13" s="1431"/>
      <c r="J13" s="1431"/>
      <c r="K13" s="1431"/>
      <c r="L13" s="1431"/>
      <c r="M13" s="1431"/>
      <c r="N13" s="1431"/>
      <c r="O13" s="1431"/>
      <c r="P13" s="1431"/>
      <c r="Q13" s="1431"/>
      <c r="R13" s="1431"/>
      <c r="S13" s="1431"/>
      <c r="T13" s="1431"/>
      <c r="U13" s="1431"/>
      <c r="V13" s="1431"/>
      <c r="W13" s="1431"/>
      <c r="X13" s="1431"/>
      <c r="Y13" s="1431"/>
      <c r="Z13" s="1431"/>
      <c r="AA13" s="1431"/>
      <c r="AB13" s="1431"/>
      <c r="AC13" s="1431"/>
      <c r="AD13" s="1431"/>
      <c r="AE13" s="1431"/>
      <c r="AF13" s="1431"/>
      <c r="AG13" s="1431"/>
      <c r="AH13" s="1431"/>
      <c r="AI13" s="1431"/>
      <c r="AJ13" s="1431"/>
      <c r="AK13" s="1431"/>
      <c r="AL13" s="1431"/>
      <c r="AM13" s="1431"/>
      <c r="AN13" s="1431"/>
      <c r="AO13" s="1431"/>
      <c r="AP13" s="1431"/>
      <c r="AQ13" s="1431"/>
      <c r="AR13" s="1431"/>
      <c r="AS13" s="1431"/>
      <c r="AT13" s="1431"/>
      <c r="AU13" s="1431"/>
      <c r="AV13" s="1431"/>
      <c r="AW13" s="1431"/>
      <c r="AX13" s="1431"/>
      <c r="AY13" s="1431"/>
      <c r="AZ13" s="1431"/>
      <c r="BA13" s="1431"/>
      <c r="BB13" s="1431"/>
      <c r="BC13" s="1431"/>
      <c r="BD13" s="1431"/>
      <c r="BE13" s="1431"/>
      <c r="BF13" s="1431"/>
      <c r="BG13" s="1431"/>
      <c r="BH13" s="1431"/>
      <c r="BI13" s="1431"/>
      <c r="BJ13" s="1431"/>
      <c r="BK13" s="1431"/>
      <c r="BL13" s="1431"/>
      <c r="BM13" s="1431"/>
      <c r="BN13" s="1431"/>
      <c r="BO13" s="1431"/>
      <c r="BP13" s="1431"/>
      <c r="BQ13" s="1431"/>
      <c r="BR13" s="1431"/>
      <c r="BS13" s="1431"/>
      <c r="BT13" s="1431"/>
      <c r="BU13" s="1431"/>
      <c r="BV13" s="1431"/>
      <c r="BW13" s="1431"/>
      <c r="BX13" s="1431"/>
      <c r="BY13" s="1431"/>
      <c r="BZ13" s="1431"/>
      <c r="CA13" s="1431"/>
      <c r="CB13" s="1431"/>
      <c r="CC13" s="1431"/>
      <c r="CD13" s="1431"/>
      <c r="CE13" s="1431"/>
      <c r="CF13" s="1431"/>
      <c r="CG13" s="1431"/>
      <c r="CH13" s="1431"/>
      <c r="CI13" s="1431"/>
      <c r="CJ13" s="1431"/>
      <c r="CK13" s="1431"/>
      <c r="CL13" s="1431"/>
      <c r="CM13" s="1540"/>
      <c r="CN13" s="1543"/>
      <c r="CO13" s="1431"/>
      <c r="CP13" s="1431"/>
      <c r="CQ13" s="1431"/>
      <c r="CR13" s="1431"/>
      <c r="CS13" s="1431"/>
      <c r="CT13" s="1431"/>
      <c r="CU13" s="1431"/>
      <c r="CV13" s="1247"/>
      <c r="CX13" s="2038"/>
      <c r="CY13" s="1645"/>
      <c r="CZ13" s="1645"/>
      <c r="DA13" s="1902" t="str">
        <f t="shared" ref="DA13:DA16" si="3">IF(ISNONTEXT(F13)=TRUE,"","X")</f>
        <v/>
      </c>
      <c r="DB13" s="1895" t="str">
        <f t="shared" ref="DB13:DB16" si="4">IF(AND(F13&gt;=0)=TRUE,"","X")</f>
        <v/>
      </c>
      <c r="DC13" s="1895" t="str">
        <f t="shared" ref="DC13:DC16" si="5">IF(AND(F13&lt;&gt;"")=TRUE,"","X")</f>
        <v>X</v>
      </c>
      <c r="DD13" s="1898"/>
      <c r="DE13" s="1902" t="str">
        <f t="shared" ref="DE13:DE16" si="6">IF(ISNONTEXT(G13)=TRUE,"","X")</f>
        <v/>
      </c>
      <c r="DF13" s="1895" t="str">
        <f t="shared" ref="DF13:DF16" si="7">IF(AND(G13&gt;=0)=TRUE,"","X")</f>
        <v/>
      </c>
      <c r="DG13" s="1895" t="str">
        <f t="shared" ref="DG13:DG16" si="8">IF(AND(G13&lt;&gt;"")=TRUE,"","X")</f>
        <v>X</v>
      </c>
      <c r="DH13" s="1898"/>
      <c r="DI13" s="1902" t="str">
        <f t="shared" ref="DI13:DI16" si="9">IF(ISNONTEXT(H13)=TRUE,"","X")</f>
        <v/>
      </c>
      <c r="DJ13" s="1895" t="str">
        <f t="shared" ref="DJ13:DJ16" si="10">IF(AND(H13&gt;=0)=TRUE,"","X")</f>
        <v/>
      </c>
      <c r="DK13" s="1895" t="str">
        <f t="shared" ref="DK13:DK16" si="11">IF(AND(H13&lt;&gt;"")=TRUE,"","X")</f>
        <v>X</v>
      </c>
      <c r="DL13" s="1898"/>
      <c r="DM13" s="1902" t="str">
        <f t="shared" ref="DM13:DM16" si="12">IF(ISNONTEXT(I13)=TRUE,"","X")</f>
        <v/>
      </c>
      <c r="DN13" s="1895" t="str">
        <f t="shared" ref="DN13:DN16" si="13">IF(AND(I13&gt;=0)=TRUE,"","X")</f>
        <v/>
      </c>
      <c r="DO13" s="1895" t="str">
        <f t="shared" ref="DO13:DO16" si="14">IF(AND(I13&lt;&gt;"")=TRUE,"","X")</f>
        <v>X</v>
      </c>
      <c r="DP13" s="1898"/>
      <c r="DQ13" s="1902" t="str">
        <f t="shared" ref="DQ13:DQ16" si="15">IF(ISNONTEXT(J13)=TRUE,"","X")</f>
        <v/>
      </c>
      <c r="DR13" s="1895" t="str">
        <f t="shared" ref="DR13:DR16" si="16">IF(AND(J13&gt;=0)=TRUE,"","X")</f>
        <v/>
      </c>
      <c r="DS13" s="1895" t="str">
        <f t="shared" ref="DS13:DS16" si="17">IF(AND(J13&lt;&gt;"")=TRUE,"","X")</f>
        <v>X</v>
      </c>
      <c r="DT13" s="1898"/>
    </row>
    <row r="14" spans="2:124" s="986" customFormat="1" ht="15" customHeight="1" outlineLevel="1">
      <c r="D14" s="1528" t="s">
        <v>68</v>
      </c>
      <c r="E14" s="1429" t="s">
        <v>1772</v>
      </c>
      <c r="F14" s="1430"/>
      <c r="G14" s="1431"/>
      <c r="H14" s="1431"/>
      <c r="I14" s="1431"/>
      <c r="J14" s="1431"/>
      <c r="K14" s="1431"/>
      <c r="L14" s="1431"/>
      <c r="M14" s="1431"/>
      <c r="N14" s="1431"/>
      <c r="O14" s="1431"/>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c r="AK14" s="1431"/>
      <c r="AL14" s="1431"/>
      <c r="AM14" s="1431"/>
      <c r="AN14" s="1431"/>
      <c r="AO14" s="1431"/>
      <c r="AP14" s="1431"/>
      <c r="AQ14" s="1431"/>
      <c r="AR14" s="1431"/>
      <c r="AS14" s="1431"/>
      <c r="AT14" s="1431"/>
      <c r="AU14" s="1431"/>
      <c r="AV14" s="1431"/>
      <c r="AW14" s="1431"/>
      <c r="AX14" s="1431"/>
      <c r="AY14" s="1431"/>
      <c r="AZ14" s="1431"/>
      <c r="BA14" s="1431"/>
      <c r="BB14" s="1431"/>
      <c r="BC14" s="1431"/>
      <c r="BD14" s="1431"/>
      <c r="BE14" s="1431"/>
      <c r="BF14" s="1431"/>
      <c r="BG14" s="1431"/>
      <c r="BH14" s="1431"/>
      <c r="BI14" s="1431"/>
      <c r="BJ14" s="1431"/>
      <c r="BK14" s="1431"/>
      <c r="BL14" s="1431"/>
      <c r="BM14" s="1431"/>
      <c r="BN14" s="1431"/>
      <c r="BO14" s="1431"/>
      <c r="BP14" s="1431"/>
      <c r="BQ14" s="1431"/>
      <c r="BR14" s="1431"/>
      <c r="BS14" s="1431"/>
      <c r="BT14" s="1431"/>
      <c r="BU14" s="1431"/>
      <c r="BV14" s="1431"/>
      <c r="BW14" s="1431"/>
      <c r="BX14" s="1431"/>
      <c r="BY14" s="1431"/>
      <c r="BZ14" s="1431"/>
      <c r="CA14" s="1431"/>
      <c r="CB14" s="1431"/>
      <c r="CC14" s="1431"/>
      <c r="CD14" s="1431"/>
      <c r="CE14" s="1431"/>
      <c r="CF14" s="1431"/>
      <c r="CG14" s="1431"/>
      <c r="CH14" s="1431"/>
      <c r="CI14" s="1431"/>
      <c r="CJ14" s="1431"/>
      <c r="CK14" s="1431"/>
      <c r="CL14" s="1431"/>
      <c r="CM14" s="1540"/>
      <c r="CN14" s="1543"/>
      <c r="CO14" s="1431"/>
      <c r="CP14" s="1431"/>
      <c r="CQ14" s="1431"/>
      <c r="CR14" s="1431"/>
      <c r="CS14" s="1431"/>
      <c r="CT14" s="1431"/>
      <c r="CU14" s="1431"/>
      <c r="CV14" s="1247"/>
      <c r="CX14" s="2038"/>
      <c r="CY14" s="1645"/>
      <c r="CZ14" s="1645"/>
      <c r="DA14" s="1902" t="str">
        <f t="shared" si="3"/>
        <v/>
      </c>
      <c r="DB14" s="1895" t="str">
        <f t="shared" si="4"/>
        <v/>
      </c>
      <c r="DC14" s="1895" t="str">
        <f t="shared" si="5"/>
        <v>X</v>
      </c>
      <c r="DD14" s="1898"/>
      <c r="DE14" s="1902" t="str">
        <f t="shared" si="6"/>
        <v/>
      </c>
      <c r="DF14" s="1895" t="str">
        <f t="shared" si="7"/>
        <v/>
      </c>
      <c r="DG14" s="1895" t="str">
        <f t="shared" si="8"/>
        <v>X</v>
      </c>
      <c r="DH14" s="1898"/>
      <c r="DI14" s="1902" t="str">
        <f t="shared" si="9"/>
        <v/>
      </c>
      <c r="DJ14" s="1895" t="str">
        <f t="shared" si="10"/>
        <v/>
      </c>
      <c r="DK14" s="1895" t="str">
        <f t="shared" si="11"/>
        <v>X</v>
      </c>
      <c r="DL14" s="1898"/>
      <c r="DM14" s="1902" t="str">
        <f t="shared" si="12"/>
        <v/>
      </c>
      <c r="DN14" s="1895" t="str">
        <f t="shared" si="13"/>
        <v/>
      </c>
      <c r="DO14" s="1895" t="str">
        <f t="shared" si="14"/>
        <v>X</v>
      </c>
      <c r="DP14" s="1898"/>
      <c r="DQ14" s="1902" t="str">
        <f t="shared" si="15"/>
        <v/>
      </c>
      <c r="DR14" s="1895" t="str">
        <f t="shared" si="16"/>
        <v/>
      </c>
      <c r="DS14" s="1895" t="str">
        <f t="shared" si="17"/>
        <v>X</v>
      </c>
      <c r="DT14" s="1898"/>
    </row>
    <row r="15" spans="2:124" s="986" customFormat="1" ht="15" customHeight="1" outlineLevel="1">
      <c r="D15" s="1528" t="s">
        <v>69</v>
      </c>
      <c r="E15" s="1429" t="s">
        <v>1772</v>
      </c>
      <c r="F15" s="1430"/>
      <c r="G15" s="1431"/>
      <c r="H15" s="1431"/>
      <c r="I15" s="1431"/>
      <c r="J15" s="1431"/>
      <c r="K15" s="1431"/>
      <c r="L15" s="1431"/>
      <c r="M15" s="1431"/>
      <c r="N15" s="1431"/>
      <c r="O15" s="1431"/>
      <c r="P15" s="1431"/>
      <c r="Q15" s="1431"/>
      <c r="R15" s="1431"/>
      <c r="S15" s="1431"/>
      <c r="T15" s="1431"/>
      <c r="U15" s="1431"/>
      <c r="V15" s="1431"/>
      <c r="W15" s="1431"/>
      <c r="X15" s="1431"/>
      <c r="Y15" s="1431"/>
      <c r="Z15" s="1431"/>
      <c r="AA15" s="1431"/>
      <c r="AB15" s="1431"/>
      <c r="AC15" s="1431"/>
      <c r="AD15" s="1431"/>
      <c r="AE15" s="1431"/>
      <c r="AF15" s="1431"/>
      <c r="AG15" s="1431"/>
      <c r="AH15" s="1431"/>
      <c r="AI15" s="1431"/>
      <c r="AJ15" s="1431"/>
      <c r="AK15" s="1431"/>
      <c r="AL15" s="1431"/>
      <c r="AM15" s="1431"/>
      <c r="AN15" s="1431"/>
      <c r="AO15" s="1431"/>
      <c r="AP15" s="1431"/>
      <c r="AQ15" s="1431"/>
      <c r="AR15" s="1431"/>
      <c r="AS15" s="1431"/>
      <c r="AT15" s="1431"/>
      <c r="AU15" s="1431"/>
      <c r="AV15" s="1431"/>
      <c r="AW15" s="1431"/>
      <c r="AX15" s="1431"/>
      <c r="AY15" s="1431"/>
      <c r="AZ15" s="1431"/>
      <c r="BA15" s="1431"/>
      <c r="BB15" s="1431"/>
      <c r="BC15" s="1431"/>
      <c r="BD15" s="1431"/>
      <c r="BE15" s="1431"/>
      <c r="BF15" s="1431"/>
      <c r="BG15" s="1431"/>
      <c r="BH15" s="1431"/>
      <c r="BI15" s="1431"/>
      <c r="BJ15" s="1431"/>
      <c r="BK15" s="1431"/>
      <c r="BL15" s="1431"/>
      <c r="BM15" s="1431"/>
      <c r="BN15" s="1431"/>
      <c r="BO15" s="1431"/>
      <c r="BP15" s="1431"/>
      <c r="BQ15" s="1431"/>
      <c r="BR15" s="1431"/>
      <c r="BS15" s="1431"/>
      <c r="BT15" s="1431"/>
      <c r="BU15" s="1431"/>
      <c r="BV15" s="1431"/>
      <c r="BW15" s="1431"/>
      <c r="BX15" s="1431"/>
      <c r="BY15" s="1431"/>
      <c r="BZ15" s="1431"/>
      <c r="CA15" s="1431"/>
      <c r="CB15" s="1431"/>
      <c r="CC15" s="1431"/>
      <c r="CD15" s="1431"/>
      <c r="CE15" s="1431"/>
      <c r="CF15" s="1431"/>
      <c r="CG15" s="1431"/>
      <c r="CH15" s="1431"/>
      <c r="CI15" s="1431"/>
      <c r="CJ15" s="1431"/>
      <c r="CK15" s="1431"/>
      <c r="CL15" s="1431"/>
      <c r="CM15" s="1540"/>
      <c r="CN15" s="1543"/>
      <c r="CO15" s="1431"/>
      <c r="CP15" s="1431"/>
      <c r="CQ15" s="1431"/>
      <c r="CR15" s="1431"/>
      <c r="CS15" s="1431"/>
      <c r="CT15" s="1431"/>
      <c r="CU15" s="1431"/>
      <c r="CV15" s="1247"/>
      <c r="CX15" s="2038"/>
      <c r="CY15" s="1645"/>
      <c r="CZ15" s="1645"/>
      <c r="DA15" s="1902" t="str">
        <f t="shared" si="3"/>
        <v/>
      </c>
      <c r="DB15" s="1895" t="str">
        <f t="shared" si="4"/>
        <v/>
      </c>
      <c r="DC15" s="1895" t="str">
        <f t="shared" si="5"/>
        <v>X</v>
      </c>
      <c r="DD15" s="1898"/>
      <c r="DE15" s="1902" t="str">
        <f t="shared" si="6"/>
        <v/>
      </c>
      <c r="DF15" s="1895" t="str">
        <f t="shared" si="7"/>
        <v/>
      </c>
      <c r="DG15" s="1895" t="str">
        <f t="shared" si="8"/>
        <v>X</v>
      </c>
      <c r="DH15" s="1898"/>
      <c r="DI15" s="1902" t="str">
        <f t="shared" si="9"/>
        <v/>
      </c>
      <c r="DJ15" s="1895" t="str">
        <f t="shared" si="10"/>
        <v/>
      </c>
      <c r="DK15" s="1895" t="str">
        <f t="shared" si="11"/>
        <v>X</v>
      </c>
      <c r="DL15" s="1898"/>
      <c r="DM15" s="1902" t="str">
        <f t="shared" si="12"/>
        <v/>
      </c>
      <c r="DN15" s="1895" t="str">
        <f t="shared" si="13"/>
        <v/>
      </c>
      <c r="DO15" s="1895" t="str">
        <f t="shared" si="14"/>
        <v>X</v>
      </c>
      <c r="DP15" s="1898"/>
      <c r="DQ15" s="1902" t="str">
        <f t="shared" si="15"/>
        <v/>
      </c>
      <c r="DR15" s="1895" t="str">
        <f t="shared" si="16"/>
        <v/>
      </c>
      <c r="DS15" s="1895" t="str">
        <f t="shared" si="17"/>
        <v>X</v>
      </c>
      <c r="DT15" s="1898"/>
    </row>
    <row r="16" spans="2:124" s="986" customFormat="1" ht="15" customHeight="1" outlineLevel="1">
      <c r="D16" s="1528" t="s">
        <v>70</v>
      </c>
      <c r="E16" s="1429" t="s">
        <v>1772</v>
      </c>
      <c r="F16" s="1430"/>
      <c r="G16" s="1431"/>
      <c r="H16" s="1431"/>
      <c r="I16" s="1431"/>
      <c r="J16" s="1431"/>
      <c r="K16" s="1431"/>
      <c r="L16" s="1431"/>
      <c r="M16" s="1431"/>
      <c r="N16" s="1431"/>
      <c r="O16" s="1431"/>
      <c r="P16" s="1431"/>
      <c r="Q16" s="1431"/>
      <c r="R16" s="1431"/>
      <c r="S16" s="1431"/>
      <c r="T16" s="1431"/>
      <c r="U16" s="1431"/>
      <c r="V16" s="1431"/>
      <c r="W16" s="1431"/>
      <c r="X16" s="1431"/>
      <c r="Y16" s="1431"/>
      <c r="Z16" s="1431"/>
      <c r="AA16" s="1431"/>
      <c r="AB16" s="1431"/>
      <c r="AC16" s="1431"/>
      <c r="AD16" s="1431"/>
      <c r="AE16" s="1431"/>
      <c r="AF16" s="1431"/>
      <c r="AG16" s="1431"/>
      <c r="AH16" s="1431"/>
      <c r="AI16" s="1431"/>
      <c r="AJ16" s="1431"/>
      <c r="AK16" s="1431"/>
      <c r="AL16" s="1431"/>
      <c r="AM16" s="1431"/>
      <c r="AN16" s="1431"/>
      <c r="AO16" s="1431"/>
      <c r="AP16" s="1431"/>
      <c r="AQ16" s="1431"/>
      <c r="AR16" s="1431"/>
      <c r="AS16" s="1431"/>
      <c r="AT16" s="1431"/>
      <c r="AU16" s="1431"/>
      <c r="AV16" s="1431"/>
      <c r="AW16" s="1431"/>
      <c r="AX16" s="1431"/>
      <c r="AY16" s="1431"/>
      <c r="AZ16" s="1431"/>
      <c r="BA16" s="1431"/>
      <c r="BB16" s="1431"/>
      <c r="BC16" s="1431"/>
      <c r="BD16" s="1431"/>
      <c r="BE16" s="1431"/>
      <c r="BF16" s="1431"/>
      <c r="BG16" s="1431"/>
      <c r="BH16" s="1431"/>
      <c r="BI16" s="1431"/>
      <c r="BJ16" s="1431"/>
      <c r="BK16" s="1431"/>
      <c r="BL16" s="1431"/>
      <c r="BM16" s="1431"/>
      <c r="BN16" s="1431"/>
      <c r="BO16" s="1431"/>
      <c r="BP16" s="1431"/>
      <c r="BQ16" s="1431"/>
      <c r="BR16" s="1431"/>
      <c r="BS16" s="1431"/>
      <c r="BT16" s="1431"/>
      <c r="BU16" s="1431"/>
      <c r="BV16" s="1431"/>
      <c r="BW16" s="1431"/>
      <c r="BX16" s="1431"/>
      <c r="BY16" s="1431"/>
      <c r="BZ16" s="1431"/>
      <c r="CA16" s="1431"/>
      <c r="CB16" s="1431"/>
      <c r="CC16" s="1431"/>
      <c r="CD16" s="1431"/>
      <c r="CE16" s="1431"/>
      <c r="CF16" s="1431"/>
      <c r="CG16" s="1431"/>
      <c r="CH16" s="1431"/>
      <c r="CI16" s="1431"/>
      <c r="CJ16" s="1431"/>
      <c r="CK16" s="1431"/>
      <c r="CL16" s="1431"/>
      <c r="CM16" s="1540"/>
      <c r="CN16" s="1543"/>
      <c r="CO16" s="1431"/>
      <c r="CP16" s="1431"/>
      <c r="CQ16" s="1431"/>
      <c r="CR16" s="1431"/>
      <c r="CS16" s="1431"/>
      <c r="CT16" s="1431"/>
      <c r="CU16" s="1431"/>
      <c r="CV16" s="1247"/>
      <c r="CX16" s="2038"/>
      <c r="CY16" s="1645"/>
      <c r="CZ16" s="1645"/>
      <c r="DA16" s="1902" t="str">
        <f t="shared" si="3"/>
        <v/>
      </c>
      <c r="DB16" s="1895" t="str">
        <f t="shared" si="4"/>
        <v/>
      </c>
      <c r="DC16" s="1895" t="str">
        <f t="shared" si="5"/>
        <v>X</v>
      </c>
      <c r="DD16" s="1898"/>
      <c r="DE16" s="1902" t="str">
        <f t="shared" si="6"/>
        <v/>
      </c>
      <c r="DF16" s="1895" t="str">
        <f t="shared" si="7"/>
        <v/>
      </c>
      <c r="DG16" s="1895" t="str">
        <f t="shared" si="8"/>
        <v>X</v>
      </c>
      <c r="DH16" s="1898"/>
      <c r="DI16" s="1902" t="str">
        <f t="shared" si="9"/>
        <v/>
      </c>
      <c r="DJ16" s="1895" t="str">
        <f t="shared" si="10"/>
        <v/>
      </c>
      <c r="DK16" s="1895" t="str">
        <f t="shared" si="11"/>
        <v>X</v>
      </c>
      <c r="DL16" s="1898"/>
      <c r="DM16" s="1902" t="str">
        <f t="shared" si="12"/>
        <v/>
      </c>
      <c r="DN16" s="1895" t="str">
        <f t="shared" si="13"/>
        <v/>
      </c>
      <c r="DO16" s="1895" t="str">
        <f t="shared" si="14"/>
        <v>X</v>
      </c>
      <c r="DP16" s="1898"/>
      <c r="DQ16" s="1902" t="str">
        <f t="shared" si="15"/>
        <v/>
      </c>
      <c r="DR16" s="1895" t="str">
        <f t="shared" si="16"/>
        <v/>
      </c>
      <c r="DS16" s="1895" t="str">
        <f t="shared" si="17"/>
        <v>X</v>
      </c>
      <c r="DT16" s="1898"/>
    </row>
    <row r="17" spans="4:124" s="986" customFormat="1" ht="15" customHeight="1" outlineLevel="1">
      <c r="D17" s="1528" t="s">
        <v>783</v>
      </c>
      <c r="E17" s="1429" t="s">
        <v>1772</v>
      </c>
      <c r="F17" s="1430"/>
      <c r="G17" s="1431"/>
      <c r="H17" s="1431"/>
      <c r="I17" s="1431"/>
      <c r="J17" s="1431"/>
      <c r="K17" s="1431"/>
      <c r="L17" s="1431"/>
      <c r="M17" s="1431"/>
      <c r="N17" s="1431"/>
      <c r="O17" s="1431"/>
      <c r="P17" s="1431"/>
      <c r="Q17" s="1431"/>
      <c r="R17" s="1431"/>
      <c r="S17" s="1431"/>
      <c r="T17" s="1431"/>
      <c r="U17" s="1431"/>
      <c r="V17" s="1431"/>
      <c r="W17" s="1431"/>
      <c r="X17" s="1431"/>
      <c r="Y17" s="1431"/>
      <c r="Z17" s="1431"/>
      <c r="AA17" s="1431"/>
      <c r="AB17" s="1431"/>
      <c r="AC17" s="1431"/>
      <c r="AD17" s="1431"/>
      <c r="AE17" s="1431"/>
      <c r="AF17" s="1431"/>
      <c r="AG17" s="1431"/>
      <c r="AH17" s="1431"/>
      <c r="AI17" s="1431"/>
      <c r="AJ17" s="1431"/>
      <c r="AK17" s="1431"/>
      <c r="AL17" s="1431"/>
      <c r="AM17" s="1431"/>
      <c r="AN17" s="1431"/>
      <c r="AO17" s="1431"/>
      <c r="AP17" s="1431"/>
      <c r="AQ17" s="1431"/>
      <c r="AR17" s="1431"/>
      <c r="AS17" s="1431"/>
      <c r="AT17" s="1431"/>
      <c r="AU17" s="1431"/>
      <c r="AV17" s="1431"/>
      <c r="AW17" s="1431"/>
      <c r="AX17" s="1431"/>
      <c r="AY17" s="1431"/>
      <c r="AZ17" s="1431"/>
      <c r="BA17" s="1431"/>
      <c r="BB17" s="1431"/>
      <c r="BC17" s="1431"/>
      <c r="BD17" s="1431"/>
      <c r="BE17" s="1431"/>
      <c r="BF17" s="1431"/>
      <c r="BG17" s="1431"/>
      <c r="BH17" s="1431"/>
      <c r="BI17" s="1431"/>
      <c r="BJ17" s="1431"/>
      <c r="BK17" s="1431"/>
      <c r="BL17" s="1431"/>
      <c r="BM17" s="1431"/>
      <c r="BN17" s="1431"/>
      <c r="BO17" s="1431"/>
      <c r="BP17" s="1431"/>
      <c r="BQ17" s="1431"/>
      <c r="BR17" s="1431"/>
      <c r="BS17" s="1431"/>
      <c r="BT17" s="1431"/>
      <c r="BU17" s="1431"/>
      <c r="BV17" s="1431"/>
      <c r="BW17" s="1431"/>
      <c r="BX17" s="1431"/>
      <c r="BY17" s="1431"/>
      <c r="BZ17" s="1431"/>
      <c r="CA17" s="1431"/>
      <c r="CB17" s="1431"/>
      <c r="CC17" s="1431"/>
      <c r="CD17" s="1431"/>
      <c r="CE17" s="1431"/>
      <c r="CF17" s="1431"/>
      <c r="CG17" s="1431"/>
      <c r="CH17" s="1431"/>
      <c r="CI17" s="1431"/>
      <c r="CJ17" s="1431"/>
      <c r="CK17" s="1431"/>
      <c r="CL17" s="1431"/>
      <c r="CM17" s="1540"/>
      <c r="CN17" s="1543"/>
      <c r="CO17" s="1431"/>
      <c r="CP17" s="1431"/>
      <c r="CQ17" s="1431"/>
      <c r="CR17" s="1431"/>
      <c r="CS17" s="1431"/>
      <c r="CT17" s="1431"/>
      <c r="CU17" s="1431"/>
      <c r="CV17" s="1247"/>
      <c r="CX17" s="2038"/>
      <c r="CY17" s="1645"/>
      <c r="CZ17" s="1645"/>
      <c r="DA17" s="1902" t="str">
        <f t="shared" ref="DA17:DA80" si="18">IF(ISNONTEXT(F17)=TRUE,"","X")</f>
        <v/>
      </c>
      <c r="DB17" s="1895" t="str">
        <f t="shared" ref="DB17:DB80" si="19">IF(AND(F17&gt;=0)=TRUE,"","X")</f>
        <v/>
      </c>
      <c r="DC17" s="1895" t="str">
        <f t="shared" ref="DC17:DC80" si="20">IF(AND(F17&lt;&gt;"")=TRUE,"","X")</f>
        <v>X</v>
      </c>
      <c r="DD17" s="1898"/>
      <c r="DE17" s="1902" t="str">
        <f t="shared" ref="DE17:DE80" si="21">IF(ISNONTEXT(G17)=TRUE,"","X")</f>
        <v/>
      </c>
      <c r="DF17" s="1895" t="str">
        <f t="shared" ref="DF17:DF80" si="22">IF(AND(G17&gt;=0)=TRUE,"","X")</f>
        <v/>
      </c>
      <c r="DG17" s="1895" t="str">
        <f t="shared" ref="DG17:DG80" si="23">IF(AND(G17&lt;&gt;"")=TRUE,"","X")</f>
        <v>X</v>
      </c>
      <c r="DH17" s="1898"/>
      <c r="DI17" s="1902" t="str">
        <f t="shared" ref="DI17:DI80" si="24">IF(ISNONTEXT(H17)=TRUE,"","X")</f>
        <v/>
      </c>
      <c r="DJ17" s="1895" t="str">
        <f t="shared" ref="DJ17:DJ80" si="25">IF(AND(H17&gt;=0)=TRUE,"","X")</f>
        <v/>
      </c>
      <c r="DK17" s="1895" t="str">
        <f t="shared" ref="DK17:DK80" si="26">IF(AND(H17&lt;&gt;"")=TRUE,"","X")</f>
        <v>X</v>
      </c>
      <c r="DL17" s="1898"/>
      <c r="DM17" s="1902" t="str">
        <f t="shared" ref="DM17:DM80" si="27">IF(ISNONTEXT(I17)=TRUE,"","X")</f>
        <v/>
      </c>
      <c r="DN17" s="1895" t="str">
        <f t="shared" ref="DN17:DN80" si="28">IF(AND(I17&gt;=0)=TRUE,"","X")</f>
        <v/>
      </c>
      <c r="DO17" s="1895" t="str">
        <f t="shared" ref="DO17:DO80" si="29">IF(AND(I17&lt;&gt;"")=TRUE,"","X")</f>
        <v>X</v>
      </c>
      <c r="DP17" s="1898"/>
      <c r="DQ17" s="1902" t="str">
        <f t="shared" ref="DQ17:DQ80" si="30">IF(ISNONTEXT(J17)=TRUE,"","X")</f>
        <v/>
      </c>
      <c r="DR17" s="1895" t="str">
        <f t="shared" ref="DR17:DR80" si="31">IF(AND(J17&gt;=0)=TRUE,"","X")</f>
        <v/>
      </c>
      <c r="DS17" s="1895" t="str">
        <f t="shared" ref="DS17:DS80" si="32">IF(AND(J17&lt;&gt;"")=TRUE,"","X")</f>
        <v>X</v>
      </c>
      <c r="DT17" s="1898"/>
    </row>
    <row r="18" spans="4:124" s="986" customFormat="1" ht="15" customHeight="1" outlineLevel="1">
      <c r="D18" s="1528" t="s">
        <v>784</v>
      </c>
      <c r="E18" s="1429" t="s">
        <v>1772</v>
      </c>
      <c r="F18" s="1430"/>
      <c r="G18" s="1431"/>
      <c r="H18" s="1431"/>
      <c r="I18" s="1431"/>
      <c r="J18" s="1431"/>
      <c r="K18" s="1431"/>
      <c r="L18" s="1431"/>
      <c r="M18" s="1431"/>
      <c r="N18" s="1431"/>
      <c r="O18" s="1431"/>
      <c r="P18" s="1431"/>
      <c r="Q18" s="1431"/>
      <c r="R18" s="1431"/>
      <c r="S18" s="1431"/>
      <c r="T18" s="1431"/>
      <c r="U18" s="1431"/>
      <c r="V18" s="1431"/>
      <c r="W18" s="1431"/>
      <c r="X18" s="1431"/>
      <c r="Y18" s="1431"/>
      <c r="Z18" s="1431"/>
      <c r="AA18" s="1431"/>
      <c r="AB18" s="1431"/>
      <c r="AC18" s="1431"/>
      <c r="AD18" s="1431"/>
      <c r="AE18" s="1431"/>
      <c r="AF18" s="1431"/>
      <c r="AG18" s="1431"/>
      <c r="AH18" s="1431"/>
      <c r="AI18" s="1431"/>
      <c r="AJ18" s="1431"/>
      <c r="AK18" s="1431"/>
      <c r="AL18" s="1431"/>
      <c r="AM18" s="1431"/>
      <c r="AN18" s="1431"/>
      <c r="AO18" s="1431"/>
      <c r="AP18" s="1431"/>
      <c r="AQ18" s="1431"/>
      <c r="AR18" s="1431"/>
      <c r="AS18" s="1431"/>
      <c r="AT18" s="1431"/>
      <c r="AU18" s="1431"/>
      <c r="AV18" s="1431"/>
      <c r="AW18" s="1431"/>
      <c r="AX18" s="1431"/>
      <c r="AY18" s="1431"/>
      <c r="AZ18" s="1431"/>
      <c r="BA18" s="1431"/>
      <c r="BB18" s="1431"/>
      <c r="BC18" s="1431"/>
      <c r="BD18" s="1431"/>
      <c r="BE18" s="1431"/>
      <c r="BF18" s="1431"/>
      <c r="BG18" s="1431"/>
      <c r="BH18" s="1431"/>
      <c r="BI18" s="1431"/>
      <c r="BJ18" s="1431"/>
      <c r="BK18" s="1431"/>
      <c r="BL18" s="1431"/>
      <c r="BM18" s="1431"/>
      <c r="BN18" s="1431"/>
      <c r="BO18" s="1431"/>
      <c r="BP18" s="1431"/>
      <c r="BQ18" s="1431"/>
      <c r="BR18" s="1431"/>
      <c r="BS18" s="1431"/>
      <c r="BT18" s="1431"/>
      <c r="BU18" s="1431"/>
      <c r="BV18" s="1431"/>
      <c r="BW18" s="1431"/>
      <c r="BX18" s="1431"/>
      <c r="BY18" s="1431"/>
      <c r="BZ18" s="1431"/>
      <c r="CA18" s="1431"/>
      <c r="CB18" s="1431"/>
      <c r="CC18" s="1431"/>
      <c r="CD18" s="1431"/>
      <c r="CE18" s="1431"/>
      <c r="CF18" s="1431"/>
      <c r="CG18" s="1431"/>
      <c r="CH18" s="1431"/>
      <c r="CI18" s="1431"/>
      <c r="CJ18" s="1431"/>
      <c r="CK18" s="1431"/>
      <c r="CL18" s="1431"/>
      <c r="CM18" s="1540"/>
      <c r="CN18" s="1543"/>
      <c r="CO18" s="1431"/>
      <c r="CP18" s="1431"/>
      <c r="CQ18" s="1431"/>
      <c r="CR18" s="1431"/>
      <c r="CS18" s="1431"/>
      <c r="CT18" s="1431"/>
      <c r="CU18" s="1431"/>
      <c r="CV18" s="1247"/>
      <c r="CX18" s="2038"/>
      <c r="CY18" s="1645"/>
      <c r="CZ18" s="1645"/>
      <c r="DA18" s="1902" t="str">
        <f t="shared" si="18"/>
        <v/>
      </c>
      <c r="DB18" s="1895" t="str">
        <f t="shared" si="19"/>
        <v/>
      </c>
      <c r="DC18" s="1895" t="str">
        <f t="shared" si="20"/>
        <v>X</v>
      </c>
      <c r="DD18" s="1898"/>
      <c r="DE18" s="1902" t="str">
        <f t="shared" si="21"/>
        <v/>
      </c>
      <c r="DF18" s="1895" t="str">
        <f t="shared" si="22"/>
        <v/>
      </c>
      <c r="DG18" s="1895" t="str">
        <f t="shared" si="23"/>
        <v>X</v>
      </c>
      <c r="DH18" s="1898"/>
      <c r="DI18" s="1902" t="str">
        <f t="shared" si="24"/>
        <v/>
      </c>
      <c r="DJ18" s="1895" t="str">
        <f t="shared" si="25"/>
        <v/>
      </c>
      <c r="DK18" s="1895" t="str">
        <f t="shared" si="26"/>
        <v>X</v>
      </c>
      <c r="DL18" s="1898"/>
      <c r="DM18" s="1902" t="str">
        <f t="shared" si="27"/>
        <v/>
      </c>
      <c r="DN18" s="1895" t="str">
        <f t="shared" si="28"/>
        <v/>
      </c>
      <c r="DO18" s="1895" t="str">
        <f t="shared" si="29"/>
        <v>X</v>
      </c>
      <c r="DP18" s="1898"/>
      <c r="DQ18" s="1902" t="str">
        <f t="shared" si="30"/>
        <v/>
      </c>
      <c r="DR18" s="1895" t="str">
        <f t="shared" si="31"/>
        <v/>
      </c>
      <c r="DS18" s="1895" t="str">
        <f t="shared" si="32"/>
        <v>X</v>
      </c>
      <c r="DT18" s="1898"/>
    </row>
    <row r="19" spans="4:124" s="986" customFormat="1" ht="15" customHeight="1" outlineLevel="1">
      <c r="D19" s="1528" t="s">
        <v>785</v>
      </c>
      <c r="E19" s="1429" t="s">
        <v>1772</v>
      </c>
      <c r="F19" s="1430"/>
      <c r="G19" s="1431"/>
      <c r="H19" s="1431"/>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1"/>
      <c r="AK19" s="1431"/>
      <c r="AL19" s="1431"/>
      <c r="AM19" s="1431"/>
      <c r="AN19" s="1431"/>
      <c r="AO19" s="1431"/>
      <c r="AP19" s="1431"/>
      <c r="AQ19" s="1431"/>
      <c r="AR19" s="1431"/>
      <c r="AS19" s="1431"/>
      <c r="AT19" s="1431"/>
      <c r="AU19" s="1431"/>
      <c r="AV19" s="1431"/>
      <c r="AW19" s="1431"/>
      <c r="AX19" s="1431"/>
      <c r="AY19" s="1431"/>
      <c r="AZ19" s="1431"/>
      <c r="BA19" s="1431"/>
      <c r="BB19" s="1431"/>
      <c r="BC19" s="1431"/>
      <c r="BD19" s="1431"/>
      <c r="BE19" s="1431"/>
      <c r="BF19" s="1431"/>
      <c r="BG19" s="1431"/>
      <c r="BH19" s="1431"/>
      <c r="BI19" s="1431"/>
      <c r="BJ19" s="1431"/>
      <c r="BK19" s="1431"/>
      <c r="BL19" s="1431"/>
      <c r="BM19" s="1431"/>
      <c r="BN19" s="1431"/>
      <c r="BO19" s="1431"/>
      <c r="BP19" s="1431"/>
      <c r="BQ19" s="1431"/>
      <c r="BR19" s="1431"/>
      <c r="BS19" s="1431"/>
      <c r="BT19" s="1431"/>
      <c r="BU19" s="1431"/>
      <c r="BV19" s="1431"/>
      <c r="BW19" s="1431"/>
      <c r="BX19" s="1431"/>
      <c r="BY19" s="1431"/>
      <c r="BZ19" s="1431"/>
      <c r="CA19" s="1431"/>
      <c r="CB19" s="1431"/>
      <c r="CC19" s="1431"/>
      <c r="CD19" s="1431"/>
      <c r="CE19" s="1431"/>
      <c r="CF19" s="1431"/>
      <c r="CG19" s="1431"/>
      <c r="CH19" s="1431"/>
      <c r="CI19" s="1431"/>
      <c r="CJ19" s="1431"/>
      <c r="CK19" s="1431"/>
      <c r="CL19" s="1431"/>
      <c r="CM19" s="1540"/>
      <c r="CN19" s="1543"/>
      <c r="CO19" s="1431"/>
      <c r="CP19" s="1431"/>
      <c r="CQ19" s="1431"/>
      <c r="CR19" s="1431"/>
      <c r="CS19" s="1431"/>
      <c r="CT19" s="1431"/>
      <c r="CU19" s="1431"/>
      <c r="CV19" s="1247"/>
      <c r="CX19" s="2038"/>
      <c r="CY19" s="1645"/>
      <c r="CZ19" s="1645"/>
      <c r="DA19" s="1902" t="str">
        <f t="shared" si="18"/>
        <v/>
      </c>
      <c r="DB19" s="1895" t="str">
        <f t="shared" si="19"/>
        <v/>
      </c>
      <c r="DC19" s="1895" t="str">
        <f t="shared" si="20"/>
        <v>X</v>
      </c>
      <c r="DD19" s="1898"/>
      <c r="DE19" s="1902" t="str">
        <f t="shared" si="21"/>
        <v/>
      </c>
      <c r="DF19" s="1895" t="str">
        <f t="shared" si="22"/>
        <v/>
      </c>
      <c r="DG19" s="1895" t="str">
        <f t="shared" si="23"/>
        <v>X</v>
      </c>
      <c r="DH19" s="1898"/>
      <c r="DI19" s="1902" t="str">
        <f t="shared" si="24"/>
        <v/>
      </c>
      <c r="DJ19" s="1895" t="str">
        <f t="shared" si="25"/>
        <v/>
      </c>
      <c r="DK19" s="1895" t="str">
        <f t="shared" si="26"/>
        <v>X</v>
      </c>
      <c r="DL19" s="1898"/>
      <c r="DM19" s="1902" t="str">
        <f t="shared" si="27"/>
        <v/>
      </c>
      <c r="DN19" s="1895" t="str">
        <f t="shared" si="28"/>
        <v/>
      </c>
      <c r="DO19" s="1895" t="str">
        <f t="shared" si="29"/>
        <v>X</v>
      </c>
      <c r="DP19" s="1898"/>
      <c r="DQ19" s="1902" t="str">
        <f t="shared" si="30"/>
        <v/>
      </c>
      <c r="DR19" s="1895" t="str">
        <f t="shared" si="31"/>
        <v/>
      </c>
      <c r="DS19" s="1895" t="str">
        <f t="shared" si="32"/>
        <v>X</v>
      </c>
      <c r="DT19" s="1898"/>
    </row>
    <row r="20" spans="4:124" s="986" customFormat="1" ht="15" customHeight="1" outlineLevel="1">
      <c r="D20" s="1528" t="s">
        <v>74</v>
      </c>
      <c r="E20" s="1429" t="s">
        <v>1772</v>
      </c>
      <c r="F20" s="1430"/>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1"/>
      <c r="AM20" s="1431"/>
      <c r="AN20" s="1431"/>
      <c r="AO20" s="1431"/>
      <c r="AP20" s="1431"/>
      <c r="AQ20" s="1431"/>
      <c r="AR20" s="1431"/>
      <c r="AS20" s="1431"/>
      <c r="AT20" s="1431"/>
      <c r="AU20" s="1431"/>
      <c r="AV20" s="1431"/>
      <c r="AW20" s="1431"/>
      <c r="AX20" s="1431"/>
      <c r="AY20" s="1431"/>
      <c r="AZ20" s="1431"/>
      <c r="BA20" s="1431"/>
      <c r="BB20" s="1431"/>
      <c r="BC20" s="1431"/>
      <c r="BD20" s="1431"/>
      <c r="BE20" s="1431"/>
      <c r="BF20" s="1431"/>
      <c r="BG20" s="1431"/>
      <c r="BH20" s="1431"/>
      <c r="BI20" s="1431"/>
      <c r="BJ20" s="1431"/>
      <c r="BK20" s="1431"/>
      <c r="BL20" s="1431"/>
      <c r="BM20" s="1431"/>
      <c r="BN20" s="1431"/>
      <c r="BO20" s="1431"/>
      <c r="BP20" s="1431"/>
      <c r="BQ20" s="1431"/>
      <c r="BR20" s="1431"/>
      <c r="BS20" s="1431"/>
      <c r="BT20" s="1431"/>
      <c r="BU20" s="1431"/>
      <c r="BV20" s="1431"/>
      <c r="BW20" s="1431"/>
      <c r="BX20" s="1431"/>
      <c r="BY20" s="1431"/>
      <c r="BZ20" s="1431"/>
      <c r="CA20" s="1431"/>
      <c r="CB20" s="1431"/>
      <c r="CC20" s="1431"/>
      <c r="CD20" s="1431"/>
      <c r="CE20" s="1431"/>
      <c r="CF20" s="1431"/>
      <c r="CG20" s="1431"/>
      <c r="CH20" s="1431"/>
      <c r="CI20" s="1431"/>
      <c r="CJ20" s="1431"/>
      <c r="CK20" s="1431"/>
      <c r="CL20" s="1431"/>
      <c r="CM20" s="1540"/>
      <c r="CN20" s="1543"/>
      <c r="CO20" s="1431"/>
      <c r="CP20" s="1431"/>
      <c r="CQ20" s="1431"/>
      <c r="CR20" s="1431"/>
      <c r="CS20" s="1431"/>
      <c r="CT20" s="1431"/>
      <c r="CU20" s="1431"/>
      <c r="CV20" s="1247"/>
      <c r="CX20" s="2038"/>
      <c r="CY20" s="1645"/>
      <c r="CZ20" s="1645"/>
      <c r="DA20" s="1902" t="str">
        <f t="shared" si="18"/>
        <v/>
      </c>
      <c r="DB20" s="1895" t="str">
        <f t="shared" si="19"/>
        <v/>
      </c>
      <c r="DC20" s="1895" t="str">
        <f t="shared" si="20"/>
        <v>X</v>
      </c>
      <c r="DD20" s="1898"/>
      <c r="DE20" s="1902" t="str">
        <f t="shared" si="21"/>
        <v/>
      </c>
      <c r="DF20" s="1895" t="str">
        <f t="shared" si="22"/>
        <v/>
      </c>
      <c r="DG20" s="1895" t="str">
        <f t="shared" si="23"/>
        <v>X</v>
      </c>
      <c r="DH20" s="1898"/>
      <c r="DI20" s="1902" t="str">
        <f t="shared" si="24"/>
        <v/>
      </c>
      <c r="DJ20" s="1895" t="str">
        <f t="shared" si="25"/>
        <v/>
      </c>
      <c r="DK20" s="1895" t="str">
        <f t="shared" si="26"/>
        <v>X</v>
      </c>
      <c r="DL20" s="1898"/>
      <c r="DM20" s="1902" t="str">
        <f t="shared" si="27"/>
        <v/>
      </c>
      <c r="DN20" s="1895" t="str">
        <f t="shared" si="28"/>
        <v/>
      </c>
      <c r="DO20" s="1895" t="str">
        <f t="shared" si="29"/>
        <v>X</v>
      </c>
      <c r="DP20" s="1898"/>
      <c r="DQ20" s="1902" t="str">
        <f t="shared" si="30"/>
        <v/>
      </c>
      <c r="DR20" s="1895" t="str">
        <f t="shared" si="31"/>
        <v/>
      </c>
      <c r="DS20" s="1895" t="str">
        <f t="shared" si="32"/>
        <v>X</v>
      </c>
      <c r="DT20" s="1898"/>
    </row>
    <row r="21" spans="4:124" s="986" customFormat="1" ht="15" customHeight="1" outlineLevel="1">
      <c r="D21" s="1528" t="s">
        <v>75</v>
      </c>
      <c r="E21" s="1429" t="s">
        <v>1772</v>
      </c>
      <c r="F21" s="1430"/>
      <c r="G21" s="1431"/>
      <c r="H21" s="1431"/>
      <c r="I21" s="1431"/>
      <c r="J21" s="1431"/>
      <c r="K21" s="1431"/>
      <c r="L21" s="1431"/>
      <c r="M21" s="1431"/>
      <c r="N21" s="1431"/>
      <c r="O21" s="1431"/>
      <c r="P21" s="1431"/>
      <c r="Q21" s="1431"/>
      <c r="R21" s="1431"/>
      <c r="S21" s="1431"/>
      <c r="T21" s="1431"/>
      <c r="U21" s="1431"/>
      <c r="V21" s="1431"/>
      <c r="W21" s="1431"/>
      <c r="X21" s="1431"/>
      <c r="Y21" s="1431"/>
      <c r="Z21" s="1431"/>
      <c r="AA21" s="1431"/>
      <c r="AB21" s="1431"/>
      <c r="AC21" s="1431"/>
      <c r="AD21" s="1431"/>
      <c r="AE21" s="1431"/>
      <c r="AF21" s="1431"/>
      <c r="AG21" s="1431"/>
      <c r="AH21" s="1431"/>
      <c r="AI21" s="1431"/>
      <c r="AJ21" s="1431"/>
      <c r="AK21" s="1431"/>
      <c r="AL21" s="1431"/>
      <c r="AM21" s="1431"/>
      <c r="AN21" s="1431"/>
      <c r="AO21" s="1431"/>
      <c r="AP21" s="1431"/>
      <c r="AQ21" s="1431"/>
      <c r="AR21" s="1431"/>
      <c r="AS21" s="1431"/>
      <c r="AT21" s="1431"/>
      <c r="AU21" s="1431"/>
      <c r="AV21" s="1431"/>
      <c r="AW21" s="1431"/>
      <c r="AX21" s="1431"/>
      <c r="AY21" s="1431"/>
      <c r="AZ21" s="1431"/>
      <c r="BA21" s="1431"/>
      <c r="BB21" s="1431"/>
      <c r="BC21" s="1431"/>
      <c r="BD21" s="1431"/>
      <c r="BE21" s="1431"/>
      <c r="BF21" s="1431"/>
      <c r="BG21" s="1431"/>
      <c r="BH21" s="1431"/>
      <c r="BI21" s="1431"/>
      <c r="BJ21" s="1431"/>
      <c r="BK21" s="1431"/>
      <c r="BL21" s="1431"/>
      <c r="BM21" s="1431"/>
      <c r="BN21" s="1431"/>
      <c r="BO21" s="1431"/>
      <c r="BP21" s="1431"/>
      <c r="BQ21" s="1431"/>
      <c r="BR21" s="1431"/>
      <c r="BS21" s="1431"/>
      <c r="BT21" s="1431"/>
      <c r="BU21" s="1431"/>
      <c r="BV21" s="1431"/>
      <c r="BW21" s="1431"/>
      <c r="BX21" s="1431"/>
      <c r="BY21" s="1431"/>
      <c r="BZ21" s="1431"/>
      <c r="CA21" s="1431"/>
      <c r="CB21" s="1431"/>
      <c r="CC21" s="1431"/>
      <c r="CD21" s="1431"/>
      <c r="CE21" s="1431"/>
      <c r="CF21" s="1431"/>
      <c r="CG21" s="1431"/>
      <c r="CH21" s="1431"/>
      <c r="CI21" s="1431"/>
      <c r="CJ21" s="1431"/>
      <c r="CK21" s="1431"/>
      <c r="CL21" s="1431"/>
      <c r="CM21" s="1540"/>
      <c r="CN21" s="1543"/>
      <c r="CO21" s="1431"/>
      <c r="CP21" s="1431"/>
      <c r="CQ21" s="1431"/>
      <c r="CR21" s="1431"/>
      <c r="CS21" s="1431"/>
      <c r="CT21" s="1431"/>
      <c r="CU21" s="1431"/>
      <c r="CV21" s="1247"/>
      <c r="CX21" s="2038"/>
      <c r="CY21" s="1645"/>
      <c r="CZ21" s="1645"/>
      <c r="DA21" s="1902" t="str">
        <f t="shared" si="18"/>
        <v/>
      </c>
      <c r="DB21" s="1895" t="str">
        <f t="shared" si="19"/>
        <v/>
      </c>
      <c r="DC21" s="1895" t="str">
        <f t="shared" si="20"/>
        <v>X</v>
      </c>
      <c r="DD21" s="1898"/>
      <c r="DE21" s="1902" t="str">
        <f t="shared" si="21"/>
        <v/>
      </c>
      <c r="DF21" s="1895" t="str">
        <f t="shared" si="22"/>
        <v/>
      </c>
      <c r="DG21" s="1895" t="str">
        <f t="shared" si="23"/>
        <v>X</v>
      </c>
      <c r="DH21" s="1898"/>
      <c r="DI21" s="1902" t="str">
        <f t="shared" si="24"/>
        <v/>
      </c>
      <c r="DJ21" s="1895" t="str">
        <f t="shared" si="25"/>
        <v/>
      </c>
      <c r="DK21" s="1895" t="str">
        <f t="shared" si="26"/>
        <v>X</v>
      </c>
      <c r="DL21" s="1898"/>
      <c r="DM21" s="1902" t="str">
        <f t="shared" si="27"/>
        <v/>
      </c>
      <c r="DN21" s="1895" t="str">
        <f t="shared" si="28"/>
        <v/>
      </c>
      <c r="DO21" s="1895" t="str">
        <f t="shared" si="29"/>
        <v>X</v>
      </c>
      <c r="DP21" s="1898"/>
      <c r="DQ21" s="1902" t="str">
        <f t="shared" si="30"/>
        <v/>
      </c>
      <c r="DR21" s="1895" t="str">
        <f t="shared" si="31"/>
        <v/>
      </c>
      <c r="DS21" s="1895" t="str">
        <f t="shared" si="32"/>
        <v>X</v>
      </c>
      <c r="DT21" s="1898"/>
    </row>
    <row r="22" spans="4:124" s="986" customFormat="1" ht="15" customHeight="1" outlineLevel="1">
      <c r="D22" s="1528" t="s">
        <v>76</v>
      </c>
      <c r="E22" s="1429" t="s">
        <v>1772</v>
      </c>
      <c r="F22" s="1430"/>
      <c r="G22" s="1431"/>
      <c r="H22" s="1431"/>
      <c r="I22" s="1431"/>
      <c r="J22" s="1431"/>
      <c r="K22" s="1431"/>
      <c r="L22" s="1431"/>
      <c r="M22" s="1431"/>
      <c r="N22" s="1431"/>
      <c r="O22" s="1431"/>
      <c r="P22" s="1431"/>
      <c r="Q22" s="1431"/>
      <c r="R22" s="1431"/>
      <c r="S22" s="1431"/>
      <c r="T22" s="1431"/>
      <c r="U22" s="1431"/>
      <c r="V22" s="1431"/>
      <c r="W22" s="1431"/>
      <c r="X22" s="1431"/>
      <c r="Y22" s="1431"/>
      <c r="Z22" s="1431"/>
      <c r="AA22" s="1431"/>
      <c r="AB22" s="1431"/>
      <c r="AC22" s="1431"/>
      <c r="AD22" s="1431"/>
      <c r="AE22" s="1431"/>
      <c r="AF22" s="1431"/>
      <c r="AG22" s="1431"/>
      <c r="AH22" s="1431"/>
      <c r="AI22" s="1431"/>
      <c r="AJ22" s="1431"/>
      <c r="AK22" s="1431"/>
      <c r="AL22" s="1431"/>
      <c r="AM22" s="1431"/>
      <c r="AN22" s="1431"/>
      <c r="AO22" s="1431"/>
      <c r="AP22" s="1431"/>
      <c r="AQ22" s="1431"/>
      <c r="AR22" s="1431"/>
      <c r="AS22" s="1431"/>
      <c r="AT22" s="1431"/>
      <c r="AU22" s="1431"/>
      <c r="AV22" s="1431"/>
      <c r="AW22" s="1431"/>
      <c r="AX22" s="1431"/>
      <c r="AY22" s="1431"/>
      <c r="AZ22" s="1431"/>
      <c r="BA22" s="1431"/>
      <c r="BB22" s="1431"/>
      <c r="BC22" s="1431"/>
      <c r="BD22" s="1431"/>
      <c r="BE22" s="1431"/>
      <c r="BF22" s="1431"/>
      <c r="BG22" s="1431"/>
      <c r="BH22" s="1431"/>
      <c r="BI22" s="1431"/>
      <c r="BJ22" s="1431"/>
      <c r="BK22" s="1431"/>
      <c r="BL22" s="1431"/>
      <c r="BM22" s="1431"/>
      <c r="BN22" s="1431"/>
      <c r="BO22" s="1431"/>
      <c r="BP22" s="1431"/>
      <c r="BQ22" s="1431"/>
      <c r="BR22" s="1431"/>
      <c r="BS22" s="1431"/>
      <c r="BT22" s="1431"/>
      <c r="BU22" s="1431"/>
      <c r="BV22" s="1431"/>
      <c r="BW22" s="1431"/>
      <c r="BX22" s="1431"/>
      <c r="BY22" s="1431"/>
      <c r="BZ22" s="1431"/>
      <c r="CA22" s="1431"/>
      <c r="CB22" s="1431"/>
      <c r="CC22" s="1431"/>
      <c r="CD22" s="1431"/>
      <c r="CE22" s="1431"/>
      <c r="CF22" s="1431"/>
      <c r="CG22" s="1431"/>
      <c r="CH22" s="1431"/>
      <c r="CI22" s="1431"/>
      <c r="CJ22" s="1431"/>
      <c r="CK22" s="1431"/>
      <c r="CL22" s="1431"/>
      <c r="CM22" s="1540"/>
      <c r="CN22" s="1543"/>
      <c r="CO22" s="1431"/>
      <c r="CP22" s="1431"/>
      <c r="CQ22" s="1431"/>
      <c r="CR22" s="1431"/>
      <c r="CS22" s="1431"/>
      <c r="CT22" s="1431"/>
      <c r="CU22" s="1431"/>
      <c r="CV22" s="1247"/>
      <c r="CX22" s="2038"/>
      <c r="CY22" s="1645"/>
      <c r="CZ22" s="1645"/>
      <c r="DA22" s="1902" t="str">
        <f t="shared" si="18"/>
        <v/>
      </c>
      <c r="DB22" s="1895" t="str">
        <f t="shared" si="19"/>
        <v/>
      </c>
      <c r="DC22" s="1895" t="str">
        <f t="shared" si="20"/>
        <v>X</v>
      </c>
      <c r="DD22" s="1898"/>
      <c r="DE22" s="1902" t="str">
        <f t="shared" si="21"/>
        <v/>
      </c>
      <c r="DF22" s="1895" t="str">
        <f t="shared" si="22"/>
        <v/>
      </c>
      <c r="DG22" s="1895" t="str">
        <f t="shared" si="23"/>
        <v>X</v>
      </c>
      <c r="DH22" s="1898"/>
      <c r="DI22" s="1902" t="str">
        <f t="shared" si="24"/>
        <v/>
      </c>
      <c r="DJ22" s="1895" t="str">
        <f t="shared" si="25"/>
        <v/>
      </c>
      <c r="DK22" s="1895" t="str">
        <f t="shared" si="26"/>
        <v>X</v>
      </c>
      <c r="DL22" s="1898"/>
      <c r="DM22" s="1902" t="str">
        <f t="shared" si="27"/>
        <v/>
      </c>
      <c r="DN22" s="1895" t="str">
        <f t="shared" si="28"/>
        <v/>
      </c>
      <c r="DO22" s="1895" t="str">
        <f t="shared" si="29"/>
        <v>X</v>
      </c>
      <c r="DP22" s="1898"/>
      <c r="DQ22" s="1902" t="str">
        <f t="shared" si="30"/>
        <v/>
      </c>
      <c r="DR22" s="1895" t="str">
        <f t="shared" si="31"/>
        <v/>
      </c>
      <c r="DS22" s="1895" t="str">
        <f t="shared" si="32"/>
        <v>X</v>
      </c>
      <c r="DT22" s="1898"/>
    </row>
    <row r="23" spans="4:124" s="986" customFormat="1" ht="15" customHeight="1" outlineLevel="1">
      <c r="D23" s="1528" t="s">
        <v>77</v>
      </c>
      <c r="E23" s="1429" t="s">
        <v>1772</v>
      </c>
      <c r="F23" s="1430"/>
      <c r="G23" s="1431"/>
      <c r="H23" s="1431"/>
      <c r="I23" s="1431"/>
      <c r="J23" s="1431"/>
      <c r="K23" s="1431"/>
      <c r="L23" s="1431"/>
      <c r="M23" s="1431"/>
      <c r="N23" s="1431"/>
      <c r="O23" s="1431"/>
      <c r="P23" s="1431"/>
      <c r="Q23" s="1431"/>
      <c r="R23" s="1431"/>
      <c r="S23" s="1431"/>
      <c r="T23" s="1431"/>
      <c r="U23" s="1431"/>
      <c r="V23" s="1431"/>
      <c r="W23" s="1431"/>
      <c r="X23" s="1431"/>
      <c r="Y23" s="1431"/>
      <c r="Z23" s="1431"/>
      <c r="AA23" s="1431"/>
      <c r="AB23" s="1431"/>
      <c r="AC23" s="1431"/>
      <c r="AD23" s="1431"/>
      <c r="AE23" s="1431"/>
      <c r="AF23" s="1431"/>
      <c r="AG23" s="1431"/>
      <c r="AH23" s="1431"/>
      <c r="AI23" s="1431"/>
      <c r="AJ23" s="1431"/>
      <c r="AK23" s="1431"/>
      <c r="AL23" s="1431"/>
      <c r="AM23" s="1431"/>
      <c r="AN23" s="1431"/>
      <c r="AO23" s="1431"/>
      <c r="AP23" s="1431"/>
      <c r="AQ23" s="1431"/>
      <c r="AR23" s="1431"/>
      <c r="AS23" s="1431"/>
      <c r="AT23" s="1431"/>
      <c r="AU23" s="1431"/>
      <c r="AV23" s="1431"/>
      <c r="AW23" s="1431"/>
      <c r="AX23" s="1431"/>
      <c r="AY23" s="1431"/>
      <c r="AZ23" s="1431"/>
      <c r="BA23" s="1431"/>
      <c r="BB23" s="1431"/>
      <c r="BC23" s="1431"/>
      <c r="BD23" s="1431"/>
      <c r="BE23" s="1431"/>
      <c r="BF23" s="1431"/>
      <c r="BG23" s="1431"/>
      <c r="BH23" s="1431"/>
      <c r="BI23" s="1431"/>
      <c r="BJ23" s="1431"/>
      <c r="BK23" s="1431"/>
      <c r="BL23" s="1431"/>
      <c r="BM23" s="1431"/>
      <c r="BN23" s="1431"/>
      <c r="BO23" s="1431"/>
      <c r="BP23" s="1431"/>
      <c r="BQ23" s="1431"/>
      <c r="BR23" s="1431"/>
      <c r="BS23" s="1431"/>
      <c r="BT23" s="1431"/>
      <c r="BU23" s="1431"/>
      <c r="BV23" s="1431"/>
      <c r="BW23" s="1431"/>
      <c r="BX23" s="1431"/>
      <c r="BY23" s="1431"/>
      <c r="BZ23" s="1431"/>
      <c r="CA23" s="1431"/>
      <c r="CB23" s="1431"/>
      <c r="CC23" s="1431"/>
      <c r="CD23" s="1431"/>
      <c r="CE23" s="1431"/>
      <c r="CF23" s="1431"/>
      <c r="CG23" s="1431"/>
      <c r="CH23" s="1431"/>
      <c r="CI23" s="1431"/>
      <c r="CJ23" s="1431"/>
      <c r="CK23" s="1431"/>
      <c r="CL23" s="1431"/>
      <c r="CM23" s="1540"/>
      <c r="CN23" s="1543"/>
      <c r="CO23" s="1431"/>
      <c r="CP23" s="1431"/>
      <c r="CQ23" s="1431"/>
      <c r="CR23" s="1431"/>
      <c r="CS23" s="1431"/>
      <c r="CT23" s="1431"/>
      <c r="CU23" s="1431"/>
      <c r="CV23" s="1247"/>
      <c r="CX23" s="2038"/>
      <c r="CY23" s="1645"/>
      <c r="CZ23" s="1645"/>
      <c r="DA23" s="1902" t="str">
        <f t="shared" si="18"/>
        <v/>
      </c>
      <c r="DB23" s="1895" t="str">
        <f t="shared" si="19"/>
        <v/>
      </c>
      <c r="DC23" s="1895" t="str">
        <f t="shared" si="20"/>
        <v>X</v>
      </c>
      <c r="DD23" s="1898"/>
      <c r="DE23" s="1902" t="str">
        <f t="shared" si="21"/>
        <v/>
      </c>
      <c r="DF23" s="1895" t="str">
        <f t="shared" si="22"/>
        <v/>
      </c>
      <c r="DG23" s="1895" t="str">
        <f t="shared" si="23"/>
        <v>X</v>
      </c>
      <c r="DH23" s="1898"/>
      <c r="DI23" s="1902" t="str">
        <f t="shared" si="24"/>
        <v/>
      </c>
      <c r="DJ23" s="1895" t="str">
        <f t="shared" si="25"/>
        <v/>
      </c>
      <c r="DK23" s="1895" t="str">
        <f t="shared" si="26"/>
        <v>X</v>
      </c>
      <c r="DL23" s="1898"/>
      <c r="DM23" s="1902" t="str">
        <f t="shared" si="27"/>
        <v/>
      </c>
      <c r="DN23" s="1895" t="str">
        <f t="shared" si="28"/>
        <v/>
      </c>
      <c r="DO23" s="1895" t="str">
        <f t="shared" si="29"/>
        <v>X</v>
      </c>
      <c r="DP23" s="1898"/>
      <c r="DQ23" s="1902" t="str">
        <f t="shared" si="30"/>
        <v/>
      </c>
      <c r="DR23" s="1895" t="str">
        <f t="shared" si="31"/>
        <v/>
      </c>
      <c r="DS23" s="1895" t="str">
        <f t="shared" si="32"/>
        <v>X</v>
      </c>
      <c r="DT23" s="1898"/>
    </row>
    <row r="24" spans="4:124" s="986" customFormat="1" ht="15" customHeight="1" outlineLevel="1">
      <c r="D24" s="1528" t="s">
        <v>786</v>
      </c>
      <c r="E24" s="1429" t="s">
        <v>1772</v>
      </c>
      <c r="F24" s="1430"/>
      <c r="G24" s="1431"/>
      <c r="H24" s="1431"/>
      <c r="I24" s="1431"/>
      <c r="J24" s="1431"/>
      <c r="K24" s="1431"/>
      <c r="L24" s="1431"/>
      <c r="M24" s="1431"/>
      <c r="N24" s="1431"/>
      <c r="O24" s="1431"/>
      <c r="P24" s="1431"/>
      <c r="Q24" s="1431"/>
      <c r="R24" s="1431"/>
      <c r="S24" s="1431"/>
      <c r="T24" s="1431"/>
      <c r="U24" s="1431"/>
      <c r="V24" s="1431"/>
      <c r="W24" s="1431"/>
      <c r="X24" s="1431"/>
      <c r="Y24" s="1431"/>
      <c r="Z24" s="1431"/>
      <c r="AA24" s="1431"/>
      <c r="AB24" s="1431"/>
      <c r="AC24" s="1431"/>
      <c r="AD24" s="1431"/>
      <c r="AE24" s="1431"/>
      <c r="AF24" s="1431"/>
      <c r="AG24" s="1431"/>
      <c r="AH24" s="1431"/>
      <c r="AI24" s="1431"/>
      <c r="AJ24" s="1431"/>
      <c r="AK24" s="1431"/>
      <c r="AL24" s="1431"/>
      <c r="AM24" s="1431"/>
      <c r="AN24" s="1431"/>
      <c r="AO24" s="1431"/>
      <c r="AP24" s="1431"/>
      <c r="AQ24" s="1431"/>
      <c r="AR24" s="1431"/>
      <c r="AS24" s="1431"/>
      <c r="AT24" s="1431"/>
      <c r="AU24" s="1431"/>
      <c r="AV24" s="1431"/>
      <c r="AW24" s="1431"/>
      <c r="AX24" s="1431"/>
      <c r="AY24" s="1431"/>
      <c r="AZ24" s="1431"/>
      <c r="BA24" s="1431"/>
      <c r="BB24" s="1431"/>
      <c r="BC24" s="1431"/>
      <c r="BD24" s="1431"/>
      <c r="BE24" s="1431"/>
      <c r="BF24" s="1431"/>
      <c r="BG24" s="1431"/>
      <c r="BH24" s="1431"/>
      <c r="BI24" s="1431"/>
      <c r="BJ24" s="1431"/>
      <c r="BK24" s="1431"/>
      <c r="BL24" s="1431"/>
      <c r="BM24" s="1431"/>
      <c r="BN24" s="1431"/>
      <c r="BO24" s="1431"/>
      <c r="BP24" s="1431"/>
      <c r="BQ24" s="1431"/>
      <c r="BR24" s="1431"/>
      <c r="BS24" s="1431"/>
      <c r="BT24" s="1431"/>
      <c r="BU24" s="1431"/>
      <c r="BV24" s="1431"/>
      <c r="BW24" s="1431"/>
      <c r="BX24" s="1431"/>
      <c r="BY24" s="1431"/>
      <c r="BZ24" s="1431"/>
      <c r="CA24" s="1431"/>
      <c r="CB24" s="1431"/>
      <c r="CC24" s="1431"/>
      <c r="CD24" s="1431"/>
      <c r="CE24" s="1431"/>
      <c r="CF24" s="1431"/>
      <c r="CG24" s="1431"/>
      <c r="CH24" s="1431"/>
      <c r="CI24" s="1431"/>
      <c r="CJ24" s="1431"/>
      <c r="CK24" s="1431"/>
      <c r="CL24" s="1431"/>
      <c r="CM24" s="1540"/>
      <c r="CN24" s="1543"/>
      <c r="CO24" s="1431"/>
      <c r="CP24" s="1431"/>
      <c r="CQ24" s="1431"/>
      <c r="CR24" s="1431"/>
      <c r="CS24" s="1431"/>
      <c r="CT24" s="1431"/>
      <c r="CU24" s="1431"/>
      <c r="CV24" s="1247"/>
      <c r="CX24" s="2038"/>
      <c r="CY24" s="1645"/>
      <c r="CZ24" s="1645"/>
      <c r="DA24" s="1902" t="str">
        <f t="shared" si="18"/>
        <v/>
      </c>
      <c r="DB24" s="1895" t="str">
        <f t="shared" si="19"/>
        <v/>
      </c>
      <c r="DC24" s="1895" t="str">
        <f t="shared" si="20"/>
        <v>X</v>
      </c>
      <c r="DD24" s="1898"/>
      <c r="DE24" s="1902" t="str">
        <f t="shared" si="21"/>
        <v/>
      </c>
      <c r="DF24" s="1895" t="str">
        <f t="shared" si="22"/>
        <v/>
      </c>
      <c r="DG24" s="1895" t="str">
        <f t="shared" si="23"/>
        <v>X</v>
      </c>
      <c r="DH24" s="1898"/>
      <c r="DI24" s="1902" t="str">
        <f t="shared" si="24"/>
        <v/>
      </c>
      <c r="DJ24" s="1895" t="str">
        <f t="shared" si="25"/>
        <v/>
      </c>
      <c r="DK24" s="1895" t="str">
        <f t="shared" si="26"/>
        <v>X</v>
      </c>
      <c r="DL24" s="1898"/>
      <c r="DM24" s="1902" t="str">
        <f t="shared" si="27"/>
        <v/>
      </c>
      <c r="DN24" s="1895" t="str">
        <f t="shared" si="28"/>
        <v/>
      </c>
      <c r="DO24" s="1895" t="str">
        <f t="shared" si="29"/>
        <v>X</v>
      </c>
      <c r="DP24" s="1898"/>
      <c r="DQ24" s="1902" t="str">
        <f t="shared" si="30"/>
        <v/>
      </c>
      <c r="DR24" s="1895" t="str">
        <f t="shared" si="31"/>
        <v/>
      </c>
      <c r="DS24" s="1895" t="str">
        <f t="shared" si="32"/>
        <v>X</v>
      </c>
      <c r="DT24" s="1898"/>
    </row>
    <row r="25" spans="4:124" s="986" customFormat="1" ht="15" customHeight="1" outlineLevel="1">
      <c r="D25" s="1528" t="s">
        <v>787</v>
      </c>
      <c r="E25" s="1429" t="s">
        <v>1772</v>
      </c>
      <c r="F25" s="1430"/>
      <c r="G25" s="1431"/>
      <c r="H25" s="1431"/>
      <c r="I25" s="1431"/>
      <c r="J25" s="1431"/>
      <c r="K25" s="1431"/>
      <c r="L25" s="1431"/>
      <c r="M25" s="1431"/>
      <c r="N25" s="1431"/>
      <c r="O25" s="1431"/>
      <c r="P25" s="1431"/>
      <c r="Q25" s="1431"/>
      <c r="R25" s="1431"/>
      <c r="S25" s="1431"/>
      <c r="T25" s="1431"/>
      <c r="U25" s="1431"/>
      <c r="V25" s="1431"/>
      <c r="W25" s="1431"/>
      <c r="X25" s="1431"/>
      <c r="Y25" s="1431"/>
      <c r="Z25" s="1431"/>
      <c r="AA25" s="1431"/>
      <c r="AB25" s="1431"/>
      <c r="AC25" s="1431"/>
      <c r="AD25" s="1431"/>
      <c r="AE25" s="1431"/>
      <c r="AF25" s="1431"/>
      <c r="AG25" s="1431"/>
      <c r="AH25" s="1431"/>
      <c r="AI25" s="1431"/>
      <c r="AJ25" s="1431"/>
      <c r="AK25" s="1431"/>
      <c r="AL25" s="1431"/>
      <c r="AM25" s="1431"/>
      <c r="AN25" s="1431"/>
      <c r="AO25" s="1431"/>
      <c r="AP25" s="1431"/>
      <c r="AQ25" s="1431"/>
      <c r="AR25" s="1431"/>
      <c r="AS25" s="1431"/>
      <c r="AT25" s="1431"/>
      <c r="AU25" s="1431"/>
      <c r="AV25" s="1431"/>
      <c r="AW25" s="1431"/>
      <c r="AX25" s="1431"/>
      <c r="AY25" s="1431"/>
      <c r="AZ25" s="1431"/>
      <c r="BA25" s="1431"/>
      <c r="BB25" s="1431"/>
      <c r="BC25" s="1431"/>
      <c r="BD25" s="1431"/>
      <c r="BE25" s="1431"/>
      <c r="BF25" s="1431"/>
      <c r="BG25" s="1431"/>
      <c r="BH25" s="1431"/>
      <c r="BI25" s="1431"/>
      <c r="BJ25" s="1431"/>
      <c r="BK25" s="1431"/>
      <c r="BL25" s="1431"/>
      <c r="BM25" s="1431"/>
      <c r="BN25" s="1431"/>
      <c r="BO25" s="1431"/>
      <c r="BP25" s="1431"/>
      <c r="BQ25" s="1431"/>
      <c r="BR25" s="1431"/>
      <c r="BS25" s="1431"/>
      <c r="BT25" s="1431"/>
      <c r="BU25" s="1431"/>
      <c r="BV25" s="1431"/>
      <c r="BW25" s="1431"/>
      <c r="BX25" s="1431"/>
      <c r="BY25" s="1431"/>
      <c r="BZ25" s="1431"/>
      <c r="CA25" s="1431"/>
      <c r="CB25" s="1431"/>
      <c r="CC25" s="1431"/>
      <c r="CD25" s="1431"/>
      <c r="CE25" s="1431"/>
      <c r="CF25" s="1431"/>
      <c r="CG25" s="1431"/>
      <c r="CH25" s="1431"/>
      <c r="CI25" s="1431"/>
      <c r="CJ25" s="1431"/>
      <c r="CK25" s="1431"/>
      <c r="CL25" s="1431"/>
      <c r="CM25" s="1540"/>
      <c r="CN25" s="1543"/>
      <c r="CO25" s="1431"/>
      <c r="CP25" s="1431"/>
      <c r="CQ25" s="1431"/>
      <c r="CR25" s="1431"/>
      <c r="CS25" s="1431"/>
      <c r="CT25" s="1431"/>
      <c r="CU25" s="1431"/>
      <c r="CV25" s="1247"/>
      <c r="CX25" s="2038"/>
      <c r="CY25" s="1645"/>
      <c r="CZ25" s="1645"/>
      <c r="DA25" s="1902" t="str">
        <f t="shared" si="18"/>
        <v/>
      </c>
      <c r="DB25" s="1895" t="str">
        <f t="shared" si="19"/>
        <v/>
      </c>
      <c r="DC25" s="1895" t="str">
        <f t="shared" si="20"/>
        <v>X</v>
      </c>
      <c r="DD25" s="1898"/>
      <c r="DE25" s="1902" t="str">
        <f t="shared" si="21"/>
        <v/>
      </c>
      <c r="DF25" s="1895" t="str">
        <f t="shared" si="22"/>
        <v/>
      </c>
      <c r="DG25" s="1895" t="str">
        <f t="shared" si="23"/>
        <v>X</v>
      </c>
      <c r="DH25" s="1898"/>
      <c r="DI25" s="1902" t="str">
        <f t="shared" si="24"/>
        <v/>
      </c>
      <c r="DJ25" s="1895" t="str">
        <f t="shared" si="25"/>
        <v/>
      </c>
      <c r="DK25" s="1895" t="str">
        <f t="shared" si="26"/>
        <v>X</v>
      </c>
      <c r="DL25" s="1898"/>
      <c r="DM25" s="1902" t="str">
        <f t="shared" si="27"/>
        <v/>
      </c>
      <c r="DN25" s="1895" t="str">
        <f t="shared" si="28"/>
        <v/>
      </c>
      <c r="DO25" s="1895" t="str">
        <f t="shared" si="29"/>
        <v>X</v>
      </c>
      <c r="DP25" s="1898"/>
      <c r="DQ25" s="1902" t="str">
        <f t="shared" si="30"/>
        <v/>
      </c>
      <c r="DR25" s="1895" t="str">
        <f t="shared" si="31"/>
        <v/>
      </c>
      <c r="DS25" s="1895" t="str">
        <f t="shared" si="32"/>
        <v>X</v>
      </c>
      <c r="DT25" s="1898"/>
    </row>
    <row r="26" spans="4:124" s="986" customFormat="1" ht="15" customHeight="1">
      <c r="D26" s="1529" t="s">
        <v>80</v>
      </c>
      <c r="E26" s="1432" t="s">
        <v>1772</v>
      </c>
      <c r="F26" s="1433"/>
      <c r="G26" s="1434"/>
      <c r="H26" s="1434"/>
      <c r="I26" s="1434"/>
      <c r="J26" s="1434"/>
      <c r="K26" s="1434"/>
      <c r="L26" s="1434"/>
      <c r="M26" s="1434"/>
      <c r="N26" s="1434"/>
      <c r="O26" s="1434"/>
      <c r="P26" s="1434"/>
      <c r="Q26" s="1434"/>
      <c r="R26" s="1434"/>
      <c r="S26" s="1434"/>
      <c r="T26" s="1434"/>
      <c r="U26" s="1434"/>
      <c r="V26" s="1434"/>
      <c r="W26" s="1434"/>
      <c r="X26" s="1434"/>
      <c r="Y26" s="1434"/>
      <c r="Z26" s="1434"/>
      <c r="AA26" s="1434"/>
      <c r="AB26" s="1434"/>
      <c r="AC26" s="1434"/>
      <c r="AD26" s="1434"/>
      <c r="AE26" s="1434"/>
      <c r="AF26" s="1434"/>
      <c r="AG26" s="1434"/>
      <c r="AH26" s="1434"/>
      <c r="AI26" s="1434"/>
      <c r="AJ26" s="1434"/>
      <c r="AK26" s="1434"/>
      <c r="AL26" s="1434"/>
      <c r="AM26" s="1434"/>
      <c r="AN26" s="1434"/>
      <c r="AO26" s="1434"/>
      <c r="AP26" s="1434"/>
      <c r="AQ26" s="1434"/>
      <c r="AR26" s="1434"/>
      <c r="AS26" s="1434"/>
      <c r="AT26" s="1434"/>
      <c r="AU26" s="1434"/>
      <c r="AV26" s="1434"/>
      <c r="AW26" s="1434"/>
      <c r="AX26" s="1434"/>
      <c r="AY26" s="1434"/>
      <c r="AZ26" s="1434"/>
      <c r="BA26" s="1434"/>
      <c r="BB26" s="1434"/>
      <c r="BC26" s="1434"/>
      <c r="BD26" s="1434"/>
      <c r="BE26" s="1434"/>
      <c r="BF26" s="1434"/>
      <c r="BG26" s="1434"/>
      <c r="BH26" s="1434"/>
      <c r="BI26" s="1434"/>
      <c r="BJ26" s="1434"/>
      <c r="BK26" s="1434"/>
      <c r="BL26" s="1434"/>
      <c r="BM26" s="1434"/>
      <c r="BN26" s="1434"/>
      <c r="BO26" s="1434"/>
      <c r="BP26" s="1434"/>
      <c r="BQ26" s="1434"/>
      <c r="BR26" s="1434"/>
      <c r="BS26" s="1434"/>
      <c r="BT26" s="1434"/>
      <c r="BU26" s="1434"/>
      <c r="BV26" s="1434"/>
      <c r="BW26" s="1434"/>
      <c r="BX26" s="1434"/>
      <c r="BY26" s="1434"/>
      <c r="BZ26" s="1434"/>
      <c r="CA26" s="1434"/>
      <c r="CB26" s="1434"/>
      <c r="CC26" s="1434"/>
      <c r="CD26" s="1434"/>
      <c r="CE26" s="1434"/>
      <c r="CF26" s="1434"/>
      <c r="CG26" s="1434"/>
      <c r="CH26" s="1434"/>
      <c r="CI26" s="1434"/>
      <c r="CJ26" s="1434"/>
      <c r="CK26" s="1434"/>
      <c r="CL26" s="1434"/>
      <c r="CM26" s="1541"/>
      <c r="CN26" s="1544"/>
      <c r="CO26" s="1434"/>
      <c r="CP26" s="1434"/>
      <c r="CQ26" s="1434"/>
      <c r="CR26" s="1434"/>
      <c r="CS26" s="1434"/>
      <c r="CT26" s="1434"/>
      <c r="CU26" s="1434"/>
      <c r="CV26" s="1248"/>
      <c r="CX26" s="2039"/>
      <c r="CY26" s="2040"/>
      <c r="CZ26" s="2040"/>
      <c r="DA26" s="1905" t="str">
        <f t="shared" si="18"/>
        <v/>
      </c>
      <c r="DB26" s="1914" t="str">
        <f t="shared" si="19"/>
        <v/>
      </c>
      <c r="DC26" s="1914" t="str">
        <f t="shared" si="20"/>
        <v>X</v>
      </c>
      <c r="DD26" s="1976"/>
      <c r="DE26" s="1905" t="str">
        <f t="shared" si="21"/>
        <v/>
      </c>
      <c r="DF26" s="1914" t="str">
        <f t="shared" si="22"/>
        <v/>
      </c>
      <c r="DG26" s="1914" t="str">
        <f t="shared" si="23"/>
        <v>X</v>
      </c>
      <c r="DH26" s="1976"/>
      <c r="DI26" s="1905" t="str">
        <f t="shared" si="24"/>
        <v/>
      </c>
      <c r="DJ26" s="1914" t="str">
        <f t="shared" si="25"/>
        <v/>
      </c>
      <c r="DK26" s="1914" t="str">
        <f t="shared" si="26"/>
        <v>X</v>
      </c>
      <c r="DL26" s="1976"/>
      <c r="DM26" s="1905" t="str">
        <f t="shared" si="27"/>
        <v/>
      </c>
      <c r="DN26" s="1914" t="str">
        <f t="shared" si="28"/>
        <v/>
      </c>
      <c r="DO26" s="1914" t="str">
        <f t="shared" si="29"/>
        <v>X</v>
      </c>
      <c r="DP26" s="1976"/>
      <c r="DQ26" s="1905" t="str">
        <f t="shared" si="30"/>
        <v/>
      </c>
      <c r="DR26" s="1914" t="str">
        <f t="shared" si="31"/>
        <v/>
      </c>
      <c r="DS26" s="1914" t="str">
        <f t="shared" si="32"/>
        <v>X</v>
      </c>
      <c r="DT26" s="1976"/>
    </row>
    <row r="27" spans="4:124" s="636" customFormat="1" ht="12.75">
      <c r="D27" s="1130" t="s">
        <v>2303</v>
      </c>
      <c r="E27" s="1128"/>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59"/>
      <c r="BD27" s="1259"/>
      <c r="BE27" s="1259"/>
      <c r="BF27" s="1259"/>
      <c r="BG27" s="1259"/>
      <c r="BH27" s="1259"/>
      <c r="BI27" s="1259"/>
      <c r="BJ27" s="1259"/>
      <c r="BK27" s="1259"/>
      <c r="BL27" s="1259"/>
      <c r="BM27" s="1259"/>
      <c r="BN27" s="1259"/>
      <c r="BO27" s="1259"/>
      <c r="BP27" s="1259"/>
      <c r="BQ27" s="1259"/>
      <c r="BR27" s="1259"/>
      <c r="BS27" s="1259"/>
      <c r="BT27" s="1259"/>
      <c r="BU27" s="1259"/>
      <c r="BV27" s="1259"/>
      <c r="BW27" s="1259"/>
      <c r="BX27" s="1259"/>
      <c r="BY27" s="1259"/>
      <c r="BZ27" s="1259"/>
      <c r="CA27" s="1259"/>
      <c r="CB27" s="1259"/>
      <c r="CC27" s="1259"/>
      <c r="CD27" s="1259"/>
      <c r="CE27" s="1259"/>
      <c r="CF27" s="1259"/>
      <c r="CG27" s="1259"/>
      <c r="CH27" s="1259"/>
      <c r="CI27" s="1259"/>
      <c r="CJ27" s="1259"/>
      <c r="CK27" s="1259"/>
      <c r="CL27" s="1259"/>
      <c r="CM27" s="1259"/>
      <c r="CN27" s="1259"/>
      <c r="CO27" s="1259"/>
      <c r="CP27" s="1259"/>
      <c r="CQ27" s="1259"/>
      <c r="CR27" s="1259"/>
      <c r="CS27" s="1259"/>
      <c r="CT27" s="1259"/>
      <c r="CU27" s="1259"/>
      <c r="CV27" s="1259"/>
    </row>
    <row r="28" spans="4:124" s="986" customFormat="1" ht="15" outlineLevel="1">
      <c r="D28" s="1448" t="s">
        <v>782</v>
      </c>
      <c r="E28" s="1527" t="s">
        <v>1772</v>
      </c>
      <c r="F28" s="1537"/>
      <c r="G28" s="1447"/>
      <c r="H28" s="1447"/>
      <c r="I28" s="1447"/>
      <c r="J28" s="1447"/>
      <c r="K28" s="1447"/>
      <c r="L28" s="1447"/>
      <c r="M28" s="1447"/>
      <c r="N28" s="1447"/>
      <c r="O28" s="1447"/>
      <c r="P28" s="1447"/>
      <c r="Q28" s="1447"/>
      <c r="R28" s="1447"/>
      <c r="S28" s="1447"/>
      <c r="T28" s="1447"/>
      <c r="U28" s="1447"/>
      <c r="V28" s="1447"/>
      <c r="W28" s="1447"/>
      <c r="X28" s="1447"/>
      <c r="Y28" s="1447"/>
      <c r="Z28" s="1447"/>
      <c r="AA28" s="1447"/>
      <c r="AB28" s="1447"/>
      <c r="AC28" s="1447"/>
      <c r="AD28" s="1447"/>
      <c r="AE28" s="1447"/>
      <c r="AF28" s="1447"/>
      <c r="AG28" s="1447"/>
      <c r="AH28" s="1447"/>
      <c r="AI28" s="1447"/>
      <c r="AJ28" s="1447"/>
      <c r="AK28" s="1447"/>
      <c r="AL28" s="1447"/>
      <c r="AM28" s="1447"/>
      <c r="AN28" s="1447"/>
      <c r="AO28" s="1447"/>
      <c r="AP28" s="1447"/>
      <c r="AQ28" s="1447"/>
      <c r="AR28" s="1447"/>
      <c r="AS28" s="1447"/>
      <c r="AT28" s="1447"/>
      <c r="AU28" s="1447"/>
      <c r="AV28" s="1447"/>
      <c r="AW28" s="1447"/>
      <c r="AX28" s="1447"/>
      <c r="AY28" s="1447"/>
      <c r="AZ28" s="1447"/>
      <c r="BA28" s="1447"/>
      <c r="BB28" s="1447"/>
      <c r="BC28" s="1447"/>
      <c r="BD28" s="1447"/>
      <c r="BE28" s="1447"/>
      <c r="BF28" s="1447"/>
      <c r="BG28" s="1447"/>
      <c r="BH28" s="1447"/>
      <c r="BI28" s="1447"/>
      <c r="BJ28" s="1447"/>
      <c r="BK28" s="1447"/>
      <c r="BL28" s="1447"/>
      <c r="BM28" s="1447"/>
      <c r="BN28" s="1447"/>
      <c r="BO28" s="1447"/>
      <c r="BP28" s="1447"/>
      <c r="BQ28" s="1447"/>
      <c r="BR28" s="1447"/>
      <c r="BS28" s="1447"/>
      <c r="BT28" s="1447"/>
      <c r="BU28" s="1447"/>
      <c r="BV28" s="1447"/>
      <c r="BW28" s="1447"/>
      <c r="BX28" s="1447"/>
      <c r="BY28" s="1447"/>
      <c r="BZ28" s="1447"/>
      <c r="CA28" s="1447"/>
      <c r="CB28" s="1447"/>
      <c r="CC28" s="1447"/>
      <c r="CD28" s="1447"/>
      <c r="CE28" s="1447"/>
      <c r="CF28" s="1447"/>
      <c r="CG28" s="1447"/>
      <c r="CH28" s="1447"/>
      <c r="CI28" s="1447"/>
      <c r="CJ28" s="1447"/>
      <c r="CK28" s="1447"/>
      <c r="CL28" s="1447"/>
      <c r="CM28" s="1447"/>
      <c r="CN28" s="1447"/>
      <c r="CO28" s="1447"/>
      <c r="CP28" s="1447"/>
      <c r="CQ28" s="1447"/>
      <c r="CR28" s="1447"/>
      <c r="CS28" s="1447"/>
      <c r="CT28" s="1447"/>
      <c r="CU28" s="1447"/>
      <c r="CV28" s="1246"/>
      <c r="CX28" s="2036"/>
      <c r="CY28" s="2037"/>
      <c r="CZ28" s="2037"/>
      <c r="DA28" s="1932" t="str">
        <f t="shared" si="18"/>
        <v/>
      </c>
      <c r="DB28" s="1930" t="str">
        <f t="shared" si="19"/>
        <v/>
      </c>
      <c r="DC28" s="1930" t="str">
        <f t="shared" si="20"/>
        <v>X</v>
      </c>
      <c r="DD28" s="1987"/>
      <c r="DE28" s="1932" t="str">
        <f t="shared" si="21"/>
        <v/>
      </c>
      <c r="DF28" s="1930" t="str">
        <f t="shared" si="22"/>
        <v/>
      </c>
      <c r="DG28" s="1930" t="str">
        <f t="shared" si="23"/>
        <v>X</v>
      </c>
      <c r="DH28" s="1987"/>
      <c r="DI28" s="1932" t="str">
        <f t="shared" si="24"/>
        <v/>
      </c>
      <c r="DJ28" s="1930" t="str">
        <f t="shared" si="25"/>
        <v/>
      </c>
      <c r="DK28" s="1930" t="str">
        <f t="shared" si="26"/>
        <v>X</v>
      </c>
      <c r="DL28" s="1987"/>
      <c r="DM28" s="1932" t="str">
        <f t="shared" si="27"/>
        <v/>
      </c>
      <c r="DN28" s="1930" t="str">
        <f t="shared" si="28"/>
        <v/>
      </c>
      <c r="DO28" s="1930" t="str">
        <f t="shared" si="29"/>
        <v>X</v>
      </c>
      <c r="DP28" s="1987"/>
      <c r="DQ28" s="1932" t="str">
        <f t="shared" si="30"/>
        <v/>
      </c>
      <c r="DR28" s="1930" t="str">
        <f t="shared" si="31"/>
        <v/>
      </c>
      <c r="DS28" s="1930" t="str">
        <f t="shared" si="32"/>
        <v>X</v>
      </c>
      <c r="DT28" s="1987"/>
    </row>
    <row r="29" spans="4:124" s="986" customFormat="1" ht="15" outlineLevel="1">
      <c r="D29" s="1528" t="s">
        <v>67</v>
      </c>
      <c r="E29" s="1429" t="s">
        <v>1772</v>
      </c>
      <c r="F29" s="1430"/>
      <c r="G29" s="1431"/>
      <c r="H29" s="1431"/>
      <c r="I29" s="1431"/>
      <c r="J29" s="1431"/>
      <c r="K29" s="1431"/>
      <c r="L29" s="1431"/>
      <c r="M29" s="1431"/>
      <c r="N29" s="1431"/>
      <c r="O29" s="1431"/>
      <c r="P29" s="1431"/>
      <c r="Q29" s="1431"/>
      <c r="R29" s="1431"/>
      <c r="S29" s="1431"/>
      <c r="T29" s="1431"/>
      <c r="U29" s="1431"/>
      <c r="V29" s="1431"/>
      <c r="W29" s="1431"/>
      <c r="X29" s="1431"/>
      <c r="Y29" s="1431"/>
      <c r="Z29" s="1431"/>
      <c r="AA29" s="1431"/>
      <c r="AB29" s="1431"/>
      <c r="AC29" s="1431"/>
      <c r="AD29" s="1431"/>
      <c r="AE29" s="1431"/>
      <c r="AF29" s="1431"/>
      <c r="AG29" s="1431"/>
      <c r="AH29" s="1431"/>
      <c r="AI29" s="1431"/>
      <c r="AJ29" s="1431"/>
      <c r="AK29" s="1431"/>
      <c r="AL29" s="1431"/>
      <c r="AM29" s="1431"/>
      <c r="AN29" s="1431"/>
      <c r="AO29" s="1431"/>
      <c r="AP29" s="1431"/>
      <c r="AQ29" s="1431"/>
      <c r="AR29" s="1431"/>
      <c r="AS29" s="1431"/>
      <c r="AT29" s="1431"/>
      <c r="AU29" s="1431"/>
      <c r="AV29" s="1431"/>
      <c r="AW29" s="1431"/>
      <c r="AX29" s="1431"/>
      <c r="AY29" s="1431"/>
      <c r="AZ29" s="1431"/>
      <c r="BA29" s="1431"/>
      <c r="BB29" s="1431"/>
      <c r="BC29" s="1431"/>
      <c r="BD29" s="1431"/>
      <c r="BE29" s="1431"/>
      <c r="BF29" s="1431"/>
      <c r="BG29" s="1431"/>
      <c r="BH29" s="1431"/>
      <c r="BI29" s="1431"/>
      <c r="BJ29" s="1431"/>
      <c r="BK29" s="1431"/>
      <c r="BL29" s="1431"/>
      <c r="BM29" s="1431"/>
      <c r="BN29" s="1431"/>
      <c r="BO29" s="1431"/>
      <c r="BP29" s="1431"/>
      <c r="BQ29" s="1431"/>
      <c r="BR29" s="1431"/>
      <c r="BS29" s="1431"/>
      <c r="BT29" s="1431"/>
      <c r="BU29" s="1431"/>
      <c r="BV29" s="1431"/>
      <c r="BW29" s="1431"/>
      <c r="BX29" s="1431"/>
      <c r="BY29" s="1431"/>
      <c r="BZ29" s="1431"/>
      <c r="CA29" s="1431"/>
      <c r="CB29" s="1431"/>
      <c r="CC29" s="1431"/>
      <c r="CD29" s="1431"/>
      <c r="CE29" s="1431"/>
      <c r="CF29" s="1431"/>
      <c r="CG29" s="1431"/>
      <c r="CH29" s="1431"/>
      <c r="CI29" s="1431"/>
      <c r="CJ29" s="1431"/>
      <c r="CK29" s="1431"/>
      <c r="CL29" s="1431"/>
      <c r="CM29" s="1431"/>
      <c r="CN29" s="1431"/>
      <c r="CO29" s="1431"/>
      <c r="CP29" s="1431"/>
      <c r="CQ29" s="1431"/>
      <c r="CR29" s="1431"/>
      <c r="CS29" s="1431"/>
      <c r="CT29" s="1431"/>
      <c r="CU29" s="1431"/>
      <c r="CV29" s="1247"/>
      <c r="CX29" s="2038"/>
      <c r="CY29" s="1645"/>
      <c r="CZ29" s="1645"/>
      <c r="DA29" s="1902" t="str">
        <f t="shared" si="18"/>
        <v/>
      </c>
      <c r="DB29" s="1895" t="str">
        <f t="shared" si="19"/>
        <v/>
      </c>
      <c r="DC29" s="1895" t="str">
        <f t="shared" si="20"/>
        <v>X</v>
      </c>
      <c r="DD29" s="1898"/>
      <c r="DE29" s="1902" t="str">
        <f t="shared" si="21"/>
        <v/>
      </c>
      <c r="DF29" s="1895" t="str">
        <f t="shared" si="22"/>
        <v/>
      </c>
      <c r="DG29" s="1895" t="str">
        <f t="shared" si="23"/>
        <v>X</v>
      </c>
      <c r="DH29" s="1898"/>
      <c r="DI29" s="1902" t="str">
        <f t="shared" si="24"/>
        <v/>
      </c>
      <c r="DJ29" s="1895" t="str">
        <f t="shared" si="25"/>
        <v/>
      </c>
      <c r="DK29" s="1895" t="str">
        <f t="shared" si="26"/>
        <v>X</v>
      </c>
      <c r="DL29" s="1898"/>
      <c r="DM29" s="1902" t="str">
        <f t="shared" si="27"/>
        <v/>
      </c>
      <c r="DN29" s="1895" t="str">
        <f t="shared" si="28"/>
        <v/>
      </c>
      <c r="DO29" s="1895" t="str">
        <f t="shared" si="29"/>
        <v>X</v>
      </c>
      <c r="DP29" s="1898"/>
      <c r="DQ29" s="1902" t="str">
        <f t="shared" si="30"/>
        <v/>
      </c>
      <c r="DR29" s="1895" t="str">
        <f t="shared" si="31"/>
        <v/>
      </c>
      <c r="DS29" s="1895" t="str">
        <f t="shared" si="32"/>
        <v>X</v>
      </c>
      <c r="DT29" s="1898"/>
    </row>
    <row r="30" spans="4:124" s="986" customFormat="1" ht="15" outlineLevel="1">
      <c r="D30" s="1528" t="s">
        <v>68</v>
      </c>
      <c r="E30" s="1429" t="s">
        <v>1772</v>
      </c>
      <c r="F30" s="1430"/>
      <c r="G30" s="1431"/>
      <c r="H30" s="1431"/>
      <c r="I30" s="1431"/>
      <c r="J30" s="1431"/>
      <c r="K30" s="1431"/>
      <c r="L30" s="1431"/>
      <c r="M30" s="1431"/>
      <c r="N30" s="1431"/>
      <c r="O30" s="1431"/>
      <c r="P30" s="1431"/>
      <c r="Q30" s="1431"/>
      <c r="R30" s="1431"/>
      <c r="S30" s="1431"/>
      <c r="T30" s="1431"/>
      <c r="U30" s="1431"/>
      <c r="V30" s="1431"/>
      <c r="W30" s="1431"/>
      <c r="X30" s="1431"/>
      <c r="Y30" s="1431"/>
      <c r="Z30" s="1431"/>
      <c r="AA30" s="1431"/>
      <c r="AB30" s="1431"/>
      <c r="AC30" s="1431"/>
      <c r="AD30" s="1431"/>
      <c r="AE30" s="1431"/>
      <c r="AF30" s="1431"/>
      <c r="AG30" s="1431"/>
      <c r="AH30" s="1431"/>
      <c r="AI30" s="1431"/>
      <c r="AJ30" s="1431"/>
      <c r="AK30" s="1431"/>
      <c r="AL30" s="1431"/>
      <c r="AM30" s="1431"/>
      <c r="AN30" s="1431"/>
      <c r="AO30" s="1431"/>
      <c r="AP30" s="1431"/>
      <c r="AQ30" s="1431"/>
      <c r="AR30" s="1431"/>
      <c r="AS30" s="1431"/>
      <c r="AT30" s="1431"/>
      <c r="AU30" s="1431"/>
      <c r="AV30" s="1431"/>
      <c r="AW30" s="1431"/>
      <c r="AX30" s="1431"/>
      <c r="AY30" s="1431"/>
      <c r="AZ30" s="1431"/>
      <c r="BA30" s="1431"/>
      <c r="BB30" s="1431"/>
      <c r="BC30" s="1431"/>
      <c r="BD30" s="1431"/>
      <c r="BE30" s="1431"/>
      <c r="BF30" s="1431"/>
      <c r="BG30" s="1431"/>
      <c r="BH30" s="1431"/>
      <c r="BI30" s="1431"/>
      <c r="BJ30" s="1431"/>
      <c r="BK30" s="1431"/>
      <c r="BL30" s="1431"/>
      <c r="BM30" s="1431"/>
      <c r="BN30" s="1431"/>
      <c r="BO30" s="1431"/>
      <c r="BP30" s="1431"/>
      <c r="BQ30" s="1431"/>
      <c r="BR30" s="1431"/>
      <c r="BS30" s="1431"/>
      <c r="BT30" s="1431"/>
      <c r="BU30" s="1431"/>
      <c r="BV30" s="1431"/>
      <c r="BW30" s="1431"/>
      <c r="BX30" s="1431"/>
      <c r="BY30" s="1431"/>
      <c r="BZ30" s="1431"/>
      <c r="CA30" s="1431"/>
      <c r="CB30" s="1431"/>
      <c r="CC30" s="1431"/>
      <c r="CD30" s="1431"/>
      <c r="CE30" s="1431"/>
      <c r="CF30" s="1431"/>
      <c r="CG30" s="1431"/>
      <c r="CH30" s="1431"/>
      <c r="CI30" s="1431"/>
      <c r="CJ30" s="1431"/>
      <c r="CK30" s="1431"/>
      <c r="CL30" s="1431"/>
      <c r="CM30" s="1431"/>
      <c r="CN30" s="1431"/>
      <c r="CO30" s="1431"/>
      <c r="CP30" s="1431"/>
      <c r="CQ30" s="1431"/>
      <c r="CR30" s="1431"/>
      <c r="CS30" s="1431"/>
      <c r="CT30" s="1431"/>
      <c r="CU30" s="1431"/>
      <c r="CV30" s="1247"/>
      <c r="CX30" s="2038"/>
      <c r="CY30" s="1645"/>
      <c r="CZ30" s="1645"/>
      <c r="DA30" s="1902" t="str">
        <f t="shared" si="18"/>
        <v/>
      </c>
      <c r="DB30" s="1895" t="str">
        <f t="shared" si="19"/>
        <v/>
      </c>
      <c r="DC30" s="1895" t="str">
        <f t="shared" si="20"/>
        <v>X</v>
      </c>
      <c r="DD30" s="1898"/>
      <c r="DE30" s="1902" t="str">
        <f t="shared" si="21"/>
        <v/>
      </c>
      <c r="DF30" s="1895" t="str">
        <f t="shared" si="22"/>
        <v/>
      </c>
      <c r="DG30" s="1895" t="str">
        <f t="shared" si="23"/>
        <v>X</v>
      </c>
      <c r="DH30" s="1898"/>
      <c r="DI30" s="1902" t="str">
        <f t="shared" si="24"/>
        <v/>
      </c>
      <c r="DJ30" s="1895" t="str">
        <f t="shared" si="25"/>
        <v/>
      </c>
      <c r="DK30" s="1895" t="str">
        <f t="shared" si="26"/>
        <v>X</v>
      </c>
      <c r="DL30" s="1898"/>
      <c r="DM30" s="1902" t="str">
        <f t="shared" si="27"/>
        <v/>
      </c>
      <c r="DN30" s="1895" t="str">
        <f t="shared" si="28"/>
        <v/>
      </c>
      <c r="DO30" s="1895" t="str">
        <f t="shared" si="29"/>
        <v>X</v>
      </c>
      <c r="DP30" s="1898"/>
      <c r="DQ30" s="1902" t="str">
        <f t="shared" si="30"/>
        <v/>
      </c>
      <c r="DR30" s="1895" t="str">
        <f t="shared" si="31"/>
        <v/>
      </c>
      <c r="DS30" s="1895" t="str">
        <f t="shared" si="32"/>
        <v>X</v>
      </c>
      <c r="DT30" s="1898"/>
    </row>
    <row r="31" spans="4:124" s="986" customFormat="1" ht="15" outlineLevel="1">
      <c r="D31" s="1528" t="s">
        <v>69</v>
      </c>
      <c r="E31" s="1429" t="s">
        <v>1772</v>
      </c>
      <c r="F31" s="1430"/>
      <c r="G31" s="1431"/>
      <c r="H31" s="1431"/>
      <c r="I31" s="1431"/>
      <c r="J31" s="1431"/>
      <c r="K31" s="1431"/>
      <c r="L31" s="1431"/>
      <c r="M31" s="1431"/>
      <c r="N31" s="1431"/>
      <c r="O31" s="1431"/>
      <c r="P31" s="1431"/>
      <c r="Q31" s="1431"/>
      <c r="R31" s="1431"/>
      <c r="S31" s="1431"/>
      <c r="T31" s="1431"/>
      <c r="U31" s="1431"/>
      <c r="V31" s="1431"/>
      <c r="W31" s="1431"/>
      <c r="X31" s="1431"/>
      <c r="Y31" s="1431"/>
      <c r="Z31" s="1431"/>
      <c r="AA31" s="1431"/>
      <c r="AB31" s="1431"/>
      <c r="AC31" s="1431"/>
      <c r="AD31" s="1431"/>
      <c r="AE31" s="1431"/>
      <c r="AF31" s="1431"/>
      <c r="AG31" s="1431"/>
      <c r="AH31" s="1431"/>
      <c r="AI31" s="1431"/>
      <c r="AJ31" s="1431"/>
      <c r="AK31" s="1431"/>
      <c r="AL31" s="1431"/>
      <c r="AM31" s="1431"/>
      <c r="AN31" s="1431"/>
      <c r="AO31" s="1431"/>
      <c r="AP31" s="1431"/>
      <c r="AQ31" s="1431"/>
      <c r="AR31" s="1431"/>
      <c r="AS31" s="1431"/>
      <c r="AT31" s="1431"/>
      <c r="AU31" s="1431"/>
      <c r="AV31" s="1431"/>
      <c r="AW31" s="1431"/>
      <c r="AX31" s="1431"/>
      <c r="AY31" s="1431"/>
      <c r="AZ31" s="1431"/>
      <c r="BA31" s="1431"/>
      <c r="BB31" s="1431"/>
      <c r="BC31" s="1431"/>
      <c r="BD31" s="1431"/>
      <c r="BE31" s="1431"/>
      <c r="BF31" s="1431"/>
      <c r="BG31" s="1431"/>
      <c r="BH31" s="1431"/>
      <c r="BI31" s="1431"/>
      <c r="BJ31" s="1431"/>
      <c r="BK31" s="1431"/>
      <c r="BL31" s="1431"/>
      <c r="BM31" s="1431"/>
      <c r="BN31" s="1431"/>
      <c r="BO31" s="1431"/>
      <c r="BP31" s="1431"/>
      <c r="BQ31" s="1431"/>
      <c r="BR31" s="1431"/>
      <c r="BS31" s="1431"/>
      <c r="BT31" s="1431"/>
      <c r="BU31" s="1431"/>
      <c r="BV31" s="1431"/>
      <c r="BW31" s="1431"/>
      <c r="BX31" s="1431"/>
      <c r="BY31" s="1431"/>
      <c r="BZ31" s="1431"/>
      <c r="CA31" s="1431"/>
      <c r="CB31" s="1431"/>
      <c r="CC31" s="1431"/>
      <c r="CD31" s="1431"/>
      <c r="CE31" s="1431"/>
      <c r="CF31" s="1431"/>
      <c r="CG31" s="1431"/>
      <c r="CH31" s="1431"/>
      <c r="CI31" s="1431"/>
      <c r="CJ31" s="1431"/>
      <c r="CK31" s="1431"/>
      <c r="CL31" s="1431"/>
      <c r="CM31" s="1431"/>
      <c r="CN31" s="1431"/>
      <c r="CO31" s="1431"/>
      <c r="CP31" s="1431"/>
      <c r="CQ31" s="1431"/>
      <c r="CR31" s="1431"/>
      <c r="CS31" s="1431"/>
      <c r="CT31" s="1431"/>
      <c r="CU31" s="1431"/>
      <c r="CV31" s="1247"/>
      <c r="CX31" s="2038"/>
      <c r="CY31" s="1645"/>
      <c r="CZ31" s="1645"/>
      <c r="DA31" s="1902" t="str">
        <f t="shared" si="18"/>
        <v/>
      </c>
      <c r="DB31" s="1895" t="str">
        <f t="shared" si="19"/>
        <v/>
      </c>
      <c r="DC31" s="1895" t="str">
        <f t="shared" si="20"/>
        <v>X</v>
      </c>
      <c r="DD31" s="1898"/>
      <c r="DE31" s="1902" t="str">
        <f t="shared" si="21"/>
        <v/>
      </c>
      <c r="DF31" s="1895" t="str">
        <f t="shared" si="22"/>
        <v/>
      </c>
      <c r="DG31" s="1895" t="str">
        <f t="shared" si="23"/>
        <v>X</v>
      </c>
      <c r="DH31" s="1898"/>
      <c r="DI31" s="1902" t="str">
        <f t="shared" si="24"/>
        <v/>
      </c>
      <c r="DJ31" s="1895" t="str">
        <f t="shared" si="25"/>
        <v/>
      </c>
      <c r="DK31" s="1895" t="str">
        <f t="shared" si="26"/>
        <v>X</v>
      </c>
      <c r="DL31" s="1898"/>
      <c r="DM31" s="1902" t="str">
        <f t="shared" si="27"/>
        <v/>
      </c>
      <c r="DN31" s="1895" t="str">
        <f t="shared" si="28"/>
        <v/>
      </c>
      <c r="DO31" s="1895" t="str">
        <f t="shared" si="29"/>
        <v>X</v>
      </c>
      <c r="DP31" s="1898"/>
      <c r="DQ31" s="1902" t="str">
        <f t="shared" si="30"/>
        <v/>
      </c>
      <c r="DR31" s="1895" t="str">
        <f t="shared" si="31"/>
        <v/>
      </c>
      <c r="DS31" s="1895" t="str">
        <f t="shared" si="32"/>
        <v>X</v>
      </c>
      <c r="DT31" s="1898"/>
    </row>
    <row r="32" spans="4:124" s="986" customFormat="1" ht="15" outlineLevel="1">
      <c r="D32" s="1528" t="s">
        <v>70</v>
      </c>
      <c r="E32" s="1429" t="s">
        <v>1772</v>
      </c>
      <c r="F32" s="1430"/>
      <c r="G32" s="1431"/>
      <c r="H32" s="1431"/>
      <c r="I32" s="1431"/>
      <c r="J32" s="1431"/>
      <c r="K32" s="1431"/>
      <c r="L32" s="1431"/>
      <c r="M32" s="1431"/>
      <c r="N32" s="1431"/>
      <c r="O32" s="1431"/>
      <c r="P32" s="1431"/>
      <c r="Q32" s="1431"/>
      <c r="R32" s="1431"/>
      <c r="S32" s="1431"/>
      <c r="T32" s="1431"/>
      <c r="U32" s="1431"/>
      <c r="V32" s="1431"/>
      <c r="W32" s="1431"/>
      <c r="X32" s="1431"/>
      <c r="Y32" s="1431"/>
      <c r="Z32" s="1431"/>
      <c r="AA32" s="1431"/>
      <c r="AB32" s="1431"/>
      <c r="AC32" s="1431"/>
      <c r="AD32" s="1431"/>
      <c r="AE32" s="1431"/>
      <c r="AF32" s="1431"/>
      <c r="AG32" s="1431"/>
      <c r="AH32" s="1431"/>
      <c r="AI32" s="1431"/>
      <c r="AJ32" s="1431"/>
      <c r="AK32" s="1431"/>
      <c r="AL32" s="1431"/>
      <c r="AM32" s="1431"/>
      <c r="AN32" s="1431"/>
      <c r="AO32" s="1431"/>
      <c r="AP32" s="1431"/>
      <c r="AQ32" s="1431"/>
      <c r="AR32" s="1431"/>
      <c r="AS32" s="1431"/>
      <c r="AT32" s="1431"/>
      <c r="AU32" s="1431"/>
      <c r="AV32" s="1431"/>
      <c r="AW32" s="1431"/>
      <c r="AX32" s="1431"/>
      <c r="AY32" s="1431"/>
      <c r="AZ32" s="1431"/>
      <c r="BA32" s="1431"/>
      <c r="BB32" s="1431"/>
      <c r="BC32" s="1431"/>
      <c r="BD32" s="1431"/>
      <c r="BE32" s="1431"/>
      <c r="BF32" s="1431"/>
      <c r="BG32" s="1431"/>
      <c r="BH32" s="1431"/>
      <c r="BI32" s="1431"/>
      <c r="BJ32" s="1431"/>
      <c r="BK32" s="1431"/>
      <c r="BL32" s="1431"/>
      <c r="BM32" s="1431"/>
      <c r="BN32" s="1431"/>
      <c r="BO32" s="1431"/>
      <c r="BP32" s="1431"/>
      <c r="BQ32" s="1431"/>
      <c r="BR32" s="1431"/>
      <c r="BS32" s="1431"/>
      <c r="BT32" s="1431"/>
      <c r="BU32" s="1431"/>
      <c r="BV32" s="1431"/>
      <c r="BW32" s="1431"/>
      <c r="BX32" s="1431"/>
      <c r="BY32" s="1431"/>
      <c r="BZ32" s="1431"/>
      <c r="CA32" s="1431"/>
      <c r="CB32" s="1431"/>
      <c r="CC32" s="1431"/>
      <c r="CD32" s="1431"/>
      <c r="CE32" s="1431"/>
      <c r="CF32" s="1431"/>
      <c r="CG32" s="1431"/>
      <c r="CH32" s="1431"/>
      <c r="CI32" s="1431"/>
      <c r="CJ32" s="1431"/>
      <c r="CK32" s="1431"/>
      <c r="CL32" s="1431"/>
      <c r="CM32" s="1431"/>
      <c r="CN32" s="1431"/>
      <c r="CO32" s="1431"/>
      <c r="CP32" s="1431"/>
      <c r="CQ32" s="1431"/>
      <c r="CR32" s="1431"/>
      <c r="CS32" s="1431"/>
      <c r="CT32" s="1431"/>
      <c r="CU32" s="1431"/>
      <c r="CV32" s="1247"/>
      <c r="CX32" s="2038"/>
      <c r="CY32" s="1645"/>
      <c r="CZ32" s="1645"/>
      <c r="DA32" s="1902" t="str">
        <f t="shared" si="18"/>
        <v/>
      </c>
      <c r="DB32" s="1895" t="str">
        <f t="shared" si="19"/>
        <v/>
      </c>
      <c r="DC32" s="1895" t="str">
        <f t="shared" si="20"/>
        <v>X</v>
      </c>
      <c r="DD32" s="1898"/>
      <c r="DE32" s="1902" t="str">
        <f t="shared" si="21"/>
        <v/>
      </c>
      <c r="DF32" s="1895" t="str">
        <f t="shared" si="22"/>
        <v/>
      </c>
      <c r="DG32" s="1895" t="str">
        <f t="shared" si="23"/>
        <v>X</v>
      </c>
      <c r="DH32" s="1898"/>
      <c r="DI32" s="1902" t="str">
        <f t="shared" si="24"/>
        <v/>
      </c>
      <c r="DJ32" s="1895" t="str">
        <f t="shared" si="25"/>
        <v/>
      </c>
      <c r="DK32" s="1895" t="str">
        <f t="shared" si="26"/>
        <v>X</v>
      </c>
      <c r="DL32" s="1898"/>
      <c r="DM32" s="1902" t="str">
        <f t="shared" si="27"/>
        <v/>
      </c>
      <c r="DN32" s="1895" t="str">
        <f t="shared" si="28"/>
        <v/>
      </c>
      <c r="DO32" s="1895" t="str">
        <f t="shared" si="29"/>
        <v>X</v>
      </c>
      <c r="DP32" s="1898"/>
      <c r="DQ32" s="1902" t="str">
        <f t="shared" si="30"/>
        <v/>
      </c>
      <c r="DR32" s="1895" t="str">
        <f t="shared" si="31"/>
        <v/>
      </c>
      <c r="DS32" s="1895" t="str">
        <f t="shared" si="32"/>
        <v>X</v>
      </c>
      <c r="DT32" s="1898"/>
    </row>
    <row r="33" spans="2:124" s="986" customFormat="1" ht="15" outlineLevel="1">
      <c r="B33" s="1013"/>
      <c r="C33" s="1013"/>
      <c r="D33" s="1528" t="s">
        <v>783</v>
      </c>
      <c r="E33" s="1429" t="s">
        <v>1772</v>
      </c>
      <c r="F33" s="1430"/>
      <c r="G33" s="1431"/>
      <c r="H33" s="1431"/>
      <c r="I33" s="1431"/>
      <c r="J33" s="1431"/>
      <c r="K33" s="1431"/>
      <c r="L33" s="1431"/>
      <c r="M33" s="1431"/>
      <c r="N33" s="1431"/>
      <c r="O33" s="1431"/>
      <c r="P33" s="1431"/>
      <c r="Q33" s="1431"/>
      <c r="R33" s="1431"/>
      <c r="S33" s="1431"/>
      <c r="T33" s="1431"/>
      <c r="U33" s="1431"/>
      <c r="V33" s="1431"/>
      <c r="W33" s="1431"/>
      <c r="X33" s="1431"/>
      <c r="Y33" s="1431"/>
      <c r="Z33" s="1431"/>
      <c r="AA33" s="1431"/>
      <c r="AB33" s="1431"/>
      <c r="AC33" s="1431"/>
      <c r="AD33" s="1431"/>
      <c r="AE33" s="1431"/>
      <c r="AF33" s="1431"/>
      <c r="AG33" s="1431"/>
      <c r="AH33" s="1431"/>
      <c r="AI33" s="1431"/>
      <c r="AJ33" s="1431"/>
      <c r="AK33" s="1431"/>
      <c r="AL33" s="1431"/>
      <c r="AM33" s="1431"/>
      <c r="AN33" s="1431"/>
      <c r="AO33" s="1431"/>
      <c r="AP33" s="1431"/>
      <c r="AQ33" s="1431"/>
      <c r="AR33" s="1431"/>
      <c r="AS33" s="1431"/>
      <c r="AT33" s="1431"/>
      <c r="AU33" s="1431"/>
      <c r="AV33" s="1431"/>
      <c r="AW33" s="1431"/>
      <c r="AX33" s="1431"/>
      <c r="AY33" s="1431"/>
      <c r="AZ33" s="1431"/>
      <c r="BA33" s="1431"/>
      <c r="BB33" s="1431"/>
      <c r="BC33" s="1431"/>
      <c r="BD33" s="1431"/>
      <c r="BE33" s="1431"/>
      <c r="BF33" s="1431"/>
      <c r="BG33" s="1431"/>
      <c r="BH33" s="1431"/>
      <c r="BI33" s="1431"/>
      <c r="BJ33" s="1431"/>
      <c r="BK33" s="1431"/>
      <c r="BL33" s="1431"/>
      <c r="BM33" s="1431"/>
      <c r="BN33" s="1431"/>
      <c r="BO33" s="1431"/>
      <c r="BP33" s="1431"/>
      <c r="BQ33" s="1431"/>
      <c r="BR33" s="1431"/>
      <c r="BS33" s="1431"/>
      <c r="BT33" s="1431"/>
      <c r="BU33" s="1431"/>
      <c r="BV33" s="1431"/>
      <c r="BW33" s="1431"/>
      <c r="BX33" s="1431"/>
      <c r="BY33" s="1431"/>
      <c r="BZ33" s="1431"/>
      <c r="CA33" s="1431"/>
      <c r="CB33" s="1431"/>
      <c r="CC33" s="1431"/>
      <c r="CD33" s="1431"/>
      <c r="CE33" s="1431"/>
      <c r="CF33" s="1431"/>
      <c r="CG33" s="1431"/>
      <c r="CH33" s="1431"/>
      <c r="CI33" s="1431"/>
      <c r="CJ33" s="1431"/>
      <c r="CK33" s="1431"/>
      <c r="CL33" s="1431"/>
      <c r="CM33" s="1431"/>
      <c r="CN33" s="1431"/>
      <c r="CO33" s="1431"/>
      <c r="CP33" s="1431"/>
      <c r="CQ33" s="1431"/>
      <c r="CR33" s="1431"/>
      <c r="CS33" s="1431"/>
      <c r="CT33" s="1431"/>
      <c r="CU33" s="1431"/>
      <c r="CV33" s="1247"/>
      <c r="CX33" s="2038"/>
      <c r="CY33" s="1645"/>
      <c r="CZ33" s="1645"/>
      <c r="DA33" s="1902" t="str">
        <f t="shared" si="18"/>
        <v/>
      </c>
      <c r="DB33" s="1895" t="str">
        <f t="shared" si="19"/>
        <v/>
      </c>
      <c r="DC33" s="1895" t="str">
        <f t="shared" si="20"/>
        <v>X</v>
      </c>
      <c r="DD33" s="1898"/>
      <c r="DE33" s="1902" t="str">
        <f t="shared" si="21"/>
        <v/>
      </c>
      <c r="DF33" s="1895" t="str">
        <f t="shared" si="22"/>
        <v/>
      </c>
      <c r="DG33" s="1895" t="str">
        <f t="shared" si="23"/>
        <v>X</v>
      </c>
      <c r="DH33" s="1898"/>
      <c r="DI33" s="1902" t="str">
        <f t="shared" si="24"/>
        <v/>
      </c>
      <c r="DJ33" s="1895" t="str">
        <f t="shared" si="25"/>
        <v/>
      </c>
      <c r="DK33" s="1895" t="str">
        <f t="shared" si="26"/>
        <v>X</v>
      </c>
      <c r="DL33" s="1898"/>
      <c r="DM33" s="1902" t="str">
        <f t="shared" si="27"/>
        <v/>
      </c>
      <c r="DN33" s="1895" t="str">
        <f t="shared" si="28"/>
        <v/>
      </c>
      <c r="DO33" s="1895" t="str">
        <f t="shared" si="29"/>
        <v>X</v>
      </c>
      <c r="DP33" s="1898"/>
      <c r="DQ33" s="1902" t="str">
        <f t="shared" si="30"/>
        <v/>
      </c>
      <c r="DR33" s="1895" t="str">
        <f t="shared" si="31"/>
        <v/>
      </c>
      <c r="DS33" s="1895" t="str">
        <f t="shared" si="32"/>
        <v>X</v>
      </c>
      <c r="DT33" s="1898"/>
    </row>
    <row r="34" spans="2:124" s="986" customFormat="1" ht="15" outlineLevel="1">
      <c r="D34" s="1528" t="s">
        <v>784</v>
      </c>
      <c r="E34" s="1429" t="s">
        <v>1772</v>
      </c>
      <c r="F34" s="1430"/>
      <c r="G34" s="1431"/>
      <c r="H34" s="1431"/>
      <c r="I34" s="1431"/>
      <c r="J34" s="1431"/>
      <c r="K34" s="1431"/>
      <c r="L34" s="1431"/>
      <c r="M34" s="1431"/>
      <c r="N34" s="1431"/>
      <c r="O34" s="1431"/>
      <c r="P34" s="1431"/>
      <c r="Q34" s="1431"/>
      <c r="R34" s="1431"/>
      <c r="S34" s="1431"/>
      <c r="T34" s="1431"/>
      <c r="U34" s="1431"/>
      <c r="V34" s="1431"/>
      <c r="W34" s="1431"/>
      <c r="X34" s="1431"/>
      <c r="Y34" s="1431"/>
      <c r="Z34" s="1431"/>
      <c r="AA34" s="1431"/>
      <c r="AB34" s="1431"/>
      <c r="AC34" s="1431"/>
      <c r="AD34" s="1431"/>
      <c r="AE34" s="1431"/>
      <c r="AF34" s="1431"/>
      <c r="AG34" s="1431"/>
      <c r="AH34" s="1431"/>
      <c r="AI34" s="1431"/>
      <c r="AJ34" s="1431"/>
      <c r="AK34" s="1431"/>
      <c r="AL34" s="1431"/>
      <c r="AM34" s="1431"/>
      <c r="AN34" s="1431"/>
      <c r="AO34" s="1431"/>
      <c r="AP34" s="1431"/>
      <c r="AQ34" s="1431"/>
      <c r="AR34" s="1431"/>
      <c r="AS34" s="1431"/>
      <c r="AT34" s="1431"/>
      <c r="AU34" s="1431"/>
      <c r="AV34" s="1431"/>
      <c r="AW34" s="1431"/>
      <c r="AX34" s="1431"/>
      <c r="AY34" s="1431"/>
      <c r="AZ34" s="1431"/>
      <c r="BA34" s="1431"/>
      <c r="BB34" s="1431"/>
      <c r="BC34" s="1431"/>
      <c r="BD34" s="1431"/>
      <c r="BE34" s="1431"/>
      <c r="BF34" s="1431"/>
      <c r="BG34" s="1431"/>
      <c r="BH34" s="1431"/>
      <c r="BI34" s="1431"/>
      <c r="BJ34" s="1431"/>
      <c r="BK34" s="1431"/>
      <c r="BL34" s="1431"/>
      <c r="BM34" s="1431"/>
      <c r="BN34" s="1431"/>
      <c r="BO34" s="1431"/>
      <c r="BP34" s="1431"/>
      <c r="BQ34" s="1431"/>
      <c r="BR34" s="1431"/>
      <c r="BS34" s="1431"/>
      <c r="BT34" s="1431"/>
      <c r="BU34" s="1431"/>
      <c r="BV34" s="1431"/>
      <c r="BW34" s="1431"/>
      <c r="BX34" s="1431"/>
      <c r="BY34" s="1431"/>
      <c r="BZ34" s="1431"/>
      <c r="CA34" s="1431"/>
      <c r="CB34" s="1431"/>
      <c r="CC34" s="1431"/>
      <c r="CD34" s="1431"/>
      <c r="CE34" s="1431"/>
      <c r="CF34" s="1431"/>
      <c r="CG34" s="1431"/>
      <c r="CH34" s="1431"/>
      <c r="CI34" s="1431"/>
      <c r="CJ34" s="1431"/>
      <c r="CK34" s="1431"/>
      <c r="CL34" s="1431"/>
      <c r="CM34" s="1431"/>
      <c r="CN34" s="1431"/>
      <c r="CO34" s="1431"/>
      <c r="CP34" s="1431"/>
      <c r="CQ34" s="1431"/>
      <c r="CR34" s="1431"/>
      <c r="CS34" s="1431"/>
      <c r="CT34" s="1431"/>
      <c r="CU34" s="1431"/>
      <c r="CV34" s="1247"/>
      <c r="CX34" s="2038"/>
      <c r="CY34" s="1645"/>
      <c r="CZ34" s="1645"/>
      <c r="DA34" s="1902" t="str">
        <f t="shared" si="18"/>
        <v/>
      </c>
      <c r="DB34" s="1895" t="str">
        <f t="shared" si="19"/>
        <v/>
      </c>
      <c r="DC34" s="1895" t="str">
        <f t="shared" si="20"/>
        <v>X</v>
      </c>
      <c r="DD34" s="1898"/>
      <c r="DE34" s="1902" t="str">
        <f t="shared" si="21"/>
        <v/>
      </c>
      <c r="DF34" s="1895" t="str">
        <f t="shared" si="22"/>
        <v/>
      </c>
      <c r="DG34" s="1895" t="str">
        <f t="shared" si="23"/>
        <v>X</v>
      </c>
      <c r="DH34" s="1898"/>
      <c r="DI34" s="1902" t="str">
        <f t="shared" si="24"/>
        <v/>
      </c>
      <c r="DJ34" s="1895" t="str">
        <f t="shared" si="25"/>
        <v/>
      </c>
      <c r="DK34" s="1895" t="str">
        <f t="shared" si="26"/>
        <v>X</v>
      </c>
      <c r="DL34" s="1898"/>
      <c r="DM34" s="1902" t="str">
        <f t="shared" si="27"/>
        <v/>
      </c>
      <c r="DN34" s="1895" t="str">
        <f t="shared" si="28"/>
        <v/>
      </c>
      <c r="DO34" s="1895" t="str">
        <f t="shared" si="29"/>
        <v>X</v>
      </c>
      <c r="DP34" s="1898"/>
      <c r="DQ34" s="1902" t="str">
        <f t="shared" si="30"/>
        <v/>
      </c>
      <c r="DR34" s="1895" t="str">
        <f t="shared" si="31"/>
        <v/>
      </c>
      <c r="DS34" s="1895" t="str">
        <f t="shared" si="32"/>
        <v>X</v>
      </c>
      <c r="DT34" s="1898"/>
    </row>
    <row r="35" spans="2:124" s="986" customFormat="1" ht="15" outlineLevel="1">
      <c r="D35" s="1528" t="s">
        <v>785</v>
      </c>
      <c r="E35" s="1429" t="s">
        <v>1772</v>
      </c>
      <c r="F35" s="1430"/>
      <c r="G35" s="1431"/>
      <c r="H35" s="1431"/>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1431"/>
      <c r="AK35" s="1431"/>
      <c r="AL35" s="1431"/>
      <c r="AM35" s="1431"/>
      <c r="AN35" s="1431"/>
      <c r="AO35" s="1431"/>
      <c r="AP35" s="1431"/>
      <c r="AQ35" s="1431"/>
      <c r="AR35" s="1431"/>
      <c r="AS35" s="1431"/>
      <c r="AT35" s="1431"/>
      <c r="AU35" s="1431"/>
      <c r="AV35" s="1431"/>
      <c r="AW35" s="1431"/>
      <c r="AX35" s="1431"/>
      <c r="AY35" s="1431"/>
      <c r="AZ35" s="1431"/>
      <c r="BA35" s="1431"/>
      <c r="BB35" s="1431"/>
      <c r="BC35" s="1431"/>
      <c r="BD35" s="1431"/>
      <c r="BE35" s="1431"/>
      <c r="BF35" s="1431"/>
      <c r="BG35" s="1431"/>
      <c r="BH35" s="1431"/>
      <c r="BI35" s="1431"/>
      <c r="BJ35" s="1431"/>
      <c r="BK35" s="1431"/>
      <c r="BL35" s="1431"/>
      <c r="BM35" s="1431"/>
      <c r="BN35" s="1431"/>
      <c r="BO35" s="1431"/>
      <c r="BP35" s="1431"/>
      <c r="BQ35" s="1431"/>
      <c r="BR35" s="1431"/>
      <c r="BS35" s="1431"/>
      <c r="BT35" s="1431"/>
      <c r="BU35" s="1431"/>
      <c r="BV35" s="1431"/>
      <c r="BW35" s="1431"/>
      <c r="BX35" s="1431"/>
      <c r="BY35" s="1431"/>
      <c r="BZ35" s="1431"/>
      <c r="CA35" s="1431"/>
      <c r="CB35" s="1431"/>
      <c r="CC35" s="1431"/>
      <c r="CD35" s="1431"/>
      <c r="CE35" s="1431"/>
      <c r="CF35" s="1431"/>
      <c r="CG35" s="1431"/>
      <c r="CH35" s="1431"/>
      <c r="CI35" s="1431"/>
      <c r="CJ35" s="1431"/>
      <c r="CK35" s="1431"/>
      <c r="CL35" s="1431"/>
      <c r="CM35" s="1431"/>
      <c r="CN35" s="1431"/>
      <c r="CO35" s="1431"/>
      <c r="CP35" s="1431"/>
      <c r="CQ35" s="1431"/>
      <c r="CR35" s="1431"/>
      <c r="CS35" s="1431"/>
      <c r="CT35" s="1431"/>
      <c r="CU35" s="1431"/>
      <c r="CV35" s="1247"/>
      <c r="CX35" s="2038"/>
      <c r="CY35" s="1645"/>
      <c r="CZ35" s="1645"/>
      <c r="DA35" s="1902" t="str">
        <f t="shared" si="18"/>
        <v/>
      </c>
      <c r="DB35" s="1895" t="str">
        <f t="shared" si="19"/>
        <v/>
      </c>
      <c r="DC35" s="1895" t="str">
        <f t="shared" si="20"/>
        <v>X</v>
      </c>
      <c r="DD35" s="1898"/>
      <c r="DE35" s="1902" t="str">
        <f t="shared" si="21"/>
        <v/>
      </c>
      <c r="DF35" s="1895" t="str">
        <f t="shared" si="22"/>
        <v/>
      </c>
      <c r="DG35" s="1895" t="str">
        <f t="shared" si="23"/>
        <v>X</v>
      </c>
      <c r="DH35" s="1898"/>
      <c r="DI35" s="1902" t="str">
        <f t="shared" si="24"/>
        <v/>
      </c>
      <c r="DJ35" s="1895" t="str">
        <f t="shared" si="25"/>
        <v/>
      </c>
      <c r="DK35" s="1895" t="str">
        <f t="shared" si="26"/>
        <v>X</v>
      </c>
      <c r="DL35" s="1898"/>
      <c r="DM35" s="1902" t="str">
        <f t="shared" si="27"/>
        <v/>
      </c>
      <c r="DN35" s="1895" t="str">
        <f t="shared" si="28"/>
        <v/>
      </c>
      <c r="DO35" s="1895" t="str">
        <f t="shared" si="29"/>
        <v>X</v>
      </c>
      <c r="DP35" s="1898"/>
      <c r="DQ35" s="1902" t="str">
        <f t="shared" si="30"/>
        <v/>
      </c>
      <c r="DR35" s="1895" t="str">
        <f t="shared" si="31"/>
        <v/>
      </c>
      <c r="DS35" s="1895" t="str">
        <f t="shared" si="32"/>
        <v>X</v>
      </c>
      <c r="DT35" s="1898"/>
    </row>
    <row r="36" spans="2:124" s="986" customFormat="1" ht="15" outlineLevel="1">
      <c r="D36" s="1528" t="s">
        <v>74</v>
      </c>
      <c r="E36" s="1429" t="s">
        <v>1772</v>
      </c>
      <c r="F36" s="1430"/>
      <c r="G36" s="1431"/>
      <c r="H36" s="1431"/>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431"/>
      <c r="AE36" s="1431"/>
      <c r="AF36" s="1431"/>
      <c r="AG36" s="1431"/>
      <c r="AH36" s="1431"/>
      <c r="AI36" s="1431"/>
      <c r="AJ36" s="1431"/>
      <c r="AK36" s="1431"/>
      <c r="AL36" s="1431"/>
      <c r="AM36" s="1431"/>
      <c r="AN36" s="1431"/>
      <c r="AO36" s="1431"/>
      <c r="AP36" s="1431"/>
      <c r="AQ36" s="1431"/>
      <c r="AR36" s="1431"/>
      <c r="AS36" s="1431"/>
      <c r="AT36" s="1431"/>
      <c r="AU36" s="1431"/>
      <c r="AV36" s="1431"/>
      <c r="AW36" s="1431"/>
      <c r="AX36" s="1431"/>
      <c r="AY36" s="1431"/>
      <c r="AZ36" s="1431"/>
      <c r="BA36" s="1431"/>
      <c r="BB36" s="1431"/>
      <c r="BC36" s="1431"/>
      <c r="BD36" s="1431"/>
      <c r="BE36" s="1431"/>
      <c r="BF36" s="1431"/>
      <c r="BG36" s="1431"/>
      <c r="BH36" s="1431"/>
      <c r="BI36" s="1431"/>
      <c r="BJ36" s="1431"/>
      <c r="BK36" s="1431"/>
      <c r="BL36" s="1431"/>
      <c r="BM36" s="1431"/>
      <c r="BN36" s="1431"/>
      <c r="BO36" s="1431"/>
      <c r="BP36" s="1431"/>
      <c r="BQ36" s="1431"/>
      <c r="BR36" s="1431"/>
      <c r="BS36" s="1431"/>
      <c r="BT36" s="1431"/>
      <c r="BU36" s="1431"/>
      <c r="BV36" s="1431"/>
      <c r="BW36" s="1431"/>
      <c r="BX36" s="1431"/>
      <c r="BY36" s="1431"/>
      <c r="BZ36" s="1431"/>
      <c r="CA36" s="1431"/>
      <c r="CB36" s="1431"/>
      <c r="CC36" s="1431"/>
      <c r="CD36" s="1431"/>
      <c r="CE36" s="1431"/>
      <c r="CF36" s="1431"/>
      <c r="CG36" s="1431"/>
      <c r="CH36" s="1431"/>
      <c r="CI36" s="1431"/>
      <c r="CJ36" s="1431"/>
      <c r="CK36" s="1431"/>
      <c r="CL36" s="1431"/>
      <c r="CM36" s="1431"/>
      <c r="CN36" s="1431"/>
      <c r="CO36" s="1431"/>
      <c r="CP36" s="1431"/>
      <c r="CQ36" s="1431"/>
      <c r="CR36" s="1431"/>
      <c r="CS36" s="1431"/>
      <c r="CT36" s="1431"/>
      <c r="CU36" s="1431"/>
      <c r="CV36" s="1247"/>
      <c r="CX36" s="2038"/>
      <c r="CY36" s="1645"/>
      <c r="CZ36" s="1645"/>
      <c r="DA36" s="1902" t="str">
        <f t="shared" si="18"/>
        <v/>
      </c>
      <c r="DB36" s="1895" t="str">
        <f t="shared" si="19"/>
        <v/>
      </c>
      <c r="DC36" s="1895" t="str">
        <f t="shared" si="20"/>
        <v>X</v>
      </c>
      <c r="DD36" s="1898"/>
      <c r="DE36" s="1902" t="str">
        <f t="shared" si="21"/>
        <v/>
      </c>
      <c r="DF36" s="1895" t="str">
        <f t="shared" si="22"/>
        <v/>
      </c>
      <c r="DG36" s="1895" t="str">
        <f t="shared" si="23"/>
        <v>X</v>
      </c>
      <c r="DH36" s="1898"/>
      <c r="DI36" s="1902" t="str">
        <f t="shared" si="24"/>
        <v/>
      </c>
      <c r="DJ36" s="1895" t="str">
        <f t="shared" si="25"/>
        <v/>
      </c>
      <c r="DK36" s="1895" t="str">
        <f t="shared" si="26"/>
        <v>X</v>
      </c>
      <c r="DL36" s="1898"/>
      <c r="DM36" s="1902" t="str">
        <f t="shared" si="27"/>
        <v/>
      </c>
      <c r="DN36" s="1895" t="str">
        <f t="shared" si="28"/>
        <v/>
      </c>
      <c r="DO36" s="1895" t="str">
        <f t="shared" si="29"/>
        <v>X</v>
      </c>
      <c r="DP36" s="1898"/>
      <c r="DQ36" s="1902" t="str">
        <f t="shared" si="30"/>
        <v/>
      </c>
      <c r="DR36" s="1895" t="str">
        <f t="shared" si="31"/>
        <v/>
      </c>
      <c r="DS36" s="1895" t="str">
        <f t="shared" si="32"/>
        <v>X</v>
      </c>
      <c r="DT36" s="1898"/>
    </row>
    <row r="37" spans="2:124" s="986" customFormat="1" ht="15" outlineLevel="1">
      <c r="D37" s="1528" t="s">
        <v>75</v>
      </c>
      <c r="E37" s="1429" t="s">
        <v>1772</v>
      </c>
      <c r="F37" s="1430"/>
      <c r="G37" s="1431"/>
      <c r="H37" s="1431"/>
      <c r="I37" s="1431"/>
      <c r="J37" s="1431"/>
      <c r="K37" s="1431"/>
      <c r="L37" s="1431"/>
      <c r="M37" s="1431"/>
      <c r="N37" s="1431"/>
      <c r="O37" s="1431"/>
      <c r="P37" s="1431"/>
      <c r="Q37" s="1431"/>
      <c r="R37" s="1431"/>
      <c r="S37" s="1431"/>
      <c r="T37" s="1431"/>
      <c r="U37" s="1431"/>
      <c r="V37" s="1431"/>
      <c r="W37" s="1431"/>
      <c r="X37" s="1431"/>
      <c r="Y37" s="1431"/>
      <c r="Z37" s="1431"/>
      <c r="AA37" s="1431"/>
      <c r="AB37" s="1431"/>
      <c r="AC37" s="1431"/>
      <c r="AD37" s="1431"/>
      <c r="AE37" s="1431"/>
      <c r="AF37" s="1431"/>
      <c r="AG37" s="1431"/>
      <c r="AH37" s="1431"/>
      <c r="AI37" s="1431"/>
      <c r="AJ37" s="1431"/>
      <c r="AK37" s="1431"/>
      <c r="AL37" s="1431"/>
      <c r="AM37" s="1431"/>
      <c r="AN37" s="1431"/>
      <c r="AO37" s="1431"/>
      <c r="AP37" s="1431"/>
      <c r="AQ37" s="1431"/>
      <c r="AR37" s="1431"/>
      <c r="AS37" s="1431"/>
      <c r="AT37" s="1431"/>
      <c r="AU37" s="1431"/>
      <c r="AV37" s="1431"/>
      <c r="AW37" s="1431"/>
      <c r="AX37" s="1431"/>
      <c r="AY37" s="1431"/>
      <c r="AZ37" s="1431"/>
      <c r="BA37" s="1431"/>
      <c r="BB37" s="1431"/>
      <c r="BC37" s="1431"/>
      <c r="BD37" s="1431"/>
      <c r="BE37" s="1431"/>
      <c r="BF37" s="1431"/>
      <c r="BG37" s="1431"/>
      <c r="BH37" s="1431"/>
      <c r="BI37" s="1431"/>
      <c r="BJ37" s="1431"/>
      <c r="BK37" s="1431"/>
      <c r="BL37" s="1431"/>
      <c r="BM37" s="1431"/>
      <c r="BN37" s="1431"/>
      <c r="BO37" s="1431"/>
      <c r="BP37" s="1431"/>
      <c r="BQ37" s="1431"/>
      <c r="BR37" s="1431"/>
      <c r="BS37" s="1431"/>
      <c r="BT37" s="1431"/>
      <c r="BU37" s="1431"/>
      <c r="BV37" s="1431"/>
      <c r="BW37" s="1431"/>
      <c r="BX37" s="1431"/>
      <c r="BY37" s="1431"/>
      <c r="BZ37" s="1431"/>
      <c r="CA37" s="1431"/>
      <c r="CB37" s="1431"/>
      <c r="CC37" s="1431"/>
      <c r="CD37" s="1431"/>
      <c r="CE37" s="1431"/>
      <c r="CF37" s="1431"/>
      <c r="CG37" s="1431"/>
      <c r="CH37" s="1431"/>
      <c r="CI37" s="1431"/>
      <c r="CJ37" s="1431"/>
      <c r="CK37" s="1431"/>
      <c r="CL37" s="1431"/>
      <c r="CM37" s="1431"/>
      <c r="CN37" s="1431"/>
      <c r="CO37" s="1431"/>
      <c r="CP37" s="1431"/>
      <c r="CQ37" s="1431"/>
      <c r="CR37" s="1431"/>
      <c r="CS37" s="1431"/>
      <c r="CT37" s="1431"/>
      <c r="CU37" s="1431"/>
      <c r="CV37" s="1247"/>
      <c r="CX37" s="2038"/>
      <c r="CY37" s="1645"/>
      <c r="CZ37" s="1645"/>
      <c r="DA37" s="1902" t="str">
        <f t="shared" si="18"/>
        <v/>
      </c>
      <c r="DB37" s="1895" t="str">
        <f t="shared" si="19"/>
        <v/>
      </c>
      <c r="DC37" s="1895" t="str">
        <f t="shared" si="20"/>
        <v>X</v>
      </c>
      <c r="DD37" s="1898"/>
      <c r="DE37" s="1902" t="str">
        <f t="shared" si="21"/>
        <v/>
      </c>
      <c r="DF37" s="1895" t="str">
        <f t="shared" si="22"/>
        <v/>
      </c>
      <c r="DG37" s="1895" t="str">
        <f t="shared" si="23"/>
        <v>X</v>
      </c>
      <c r="DH37" s="1898"/>
      <c r="DI37" s="1902" t="str">
        <f t="shared" si="24"/>
        <v/>
      </c>
      <c r="DJ37" s="1895" t="str">
        <f t="shared" si="25"/>
        <v/>
      </c>
      <c r="DK37" s="1895" t="str">
        <f t="shared" si="26"/>
        <v>X</v>
      </c>
      <c r="DL37" s="1898"/>
      <c r="DM37" s="1902" t="str">
        <f t="shared" si="27"/>
        <v/>
      </c>
      <c r="DN37" s="1895" t="str">
        <f t="shared" si="28"/>
        <v/>
      </c>
      <c r="DO37" s="1895" t="str">
        <f t="shared" si="29"/>
        <v>X</v>
      </c>
      <c r="DP37" s="1898"/>
      <c r="DQ37" s="1902" t="str">
        <f t="shared" si="30"/>
        <v/>
      </c>
      <c r="DR37" s="1895" t="str">
        <f t="shared" si="31"/>
        <v/>
      </c>
      <c r="DS37" s="1895" t="str">
        <f t="shared" si="32"/>
        <v>X</v>
      </c>
      <c r="DT37" s="1898"/>
    </row>
    <row r="38" spans="2:124" s="986" customFormat="1" ht="15" outlineLevel="1">
      <c r="D38" s="1528" t="s">
        <v>76</v>
      </c>
      <c r="E38" s="1429" t="s">
        <v>1772</v>
      </c>
      <c r="F38" s="1430"/>
      <c r="G38" s="1431"/>
      <c r="H38" s="1431"/>
      <c r="I38" s="1431"/>
      <c r="J38" s="1431"/>
      <c r="K38" s="1431"/>
      <c r="L38" s="1431"/>
      <c r="M38" s="1431"/>
      <c r="N38" s="1431"/>
      <c r="O38" s="1431"/>
      <c r="P38" s="1431"/>
      <c r="Q38" s="1431"/>
      <c r="R38" s="1431"/>
      <c r="S38" s="1431"/>
      <c r="T38" s="1431"/>
      <c r="U38" s="1431"/>
      <c r="V38" s="1431"/>
      <c r="W38" s="1431"/>
      <c r="X38" s="1431"/>
      <c r="Y38" s="1431"/>
      <c r="Z38" s="1431"/>
      <c r="AA38" s="1431"/>
      <c r="AB38" s="1431"/>
      <c r="AC38" s="1431"/>
      <c r="AD38" s="1431"/>
      <c r="AE38" s="1431"/>
      <c r="AF38" s="1431"/>
      <c r="AG38" s="1431"/>
      <c r="AH38" s="1431"/>
      <c r="AI38" s="1431"/>
      <c r="AJ38" s="1431"/>
      <c r="AK38" s="1431"/>
      <c r="AL38" s="1431"/>
      <c r="AM38" s="1431"/>
      <c r="AN38" s="1431"/>
      <c r="AO38" s="1431"/>
      <c r="AP38" s="1431"/>
      <c r="AQ38" s="1431"/>
      <c r="AR38" s="1431"/>
      <c r="AS38" s="1431"/>
      <c r="AT38" s="1431"/>
      <c r="AU38" s="1431"/>
      <c r="AV38" s="1431"/>
      <c r="AW38" s="1431"/>
      <c r="AX38" s="1431"/>
      <c r="AY38" s="1431"/>
      <c r="AZ38" s="1431"/>
      <c r="BA38" s="1431"/>
      <c r="BB38" s="1431"/>
      <c r="BC38" s="1431"/>
      <c r="BD38" s="1431"/>
      <c r="BE38" s="1431"/>
      <c r="BF38" s="1431"/>
      <c r="BG38" s="1431"/>
      <c r="BH38" s="1431"/>
      <c r="BI38" s="1431"/>
      <c r="BJ38" s="1431"/>
      <c r="BK38" s="1431"/>
      <c r="BL38" s="1431"/>
      <c r="BM38" s="1431"/>
      <c r="BN38" s="1431"/>
      <c r="BO38" s="1431"/>
      <c r="BP38" s="1431"/>
      <c r="BQ38" s="1431"/>
      <c r="BR38" s="1431"/>
      <c r="BS38" s="1431"/>
      <c r="BT38" s="1431"/>
      <c r="BU38" s="1431"/>
      <c r="BV38" s="1431"/>
      <c r="BW38" s="1431"/>
      <c r="BX38" s="1431"/>
      <c r="BY38" s="1431"/>
      <c r="BZ38" s="1431"/>
      <c r="CA38" s="1431"/>
      <c r="CB38" s="1431"/>
      <c r="CC38" s="1431"/>
      <c r="CD38" s="1431"/>
      <c r="CE38" s="1431"/>
      <c r="CF38" s="1431"/>
      <c r="CG38" s="1431"/>
      <c r="CH38" s="1431"/>
      <c r="CI38" s="1431"/>
      <c r="CJ38" s="1431"/>
      <c r="CK38" s="1431"/>
      <c r="CL38" s="1431"/>
      <c r="CM38" s="1431"/>
      <c r="CN38" s="1431"/>
      <c r="CO38" s="1431"/>
      <c r="CP38" s="1431"/>
      <c r="CQ38" s="1431"/>
      <c r="CR38" s="1431"/>
      <c r="CS38" s="1431"/>
      <c r="CT38" s="1431"/>
      <c r="CU38" s="1431"/>
      <c r="CV38" s="1247"/>
      <c r="CX38" s="2038"/>
      <c r="CY38" s="1645"/>
      <c r="CZ38" s="1645"/>
      <c r="DA38" s="1902" t="str">
        <f t="shared" si="18"/>
        <v/>
      </c>
      <c r="DB38" s="1895" t="str">
        <f t="shared" si="19"/>
        <v/>
      </c>
      <c r="DC38" s="1895" t="str">
        <f t="shared" si="20"/>
        <v>X</v>
      </c>
      <c r="DD38" s="1898"/>
      <c r="DE38" s="1902" t="str">
        <f t="shared" si="21"/>
        <v/>
      </c>
      <c r="DF38" s="1895" t="str">
        <f t="shared" si="22"/>
        <v/>
      </c>
      <c r="DG38" s="1895" t="str">
        <f t="shared" si="23"/>
        <v>X</v>
      </c>
      <c r="DH38" s="1898"/>
      <c r="DI38" s="1902" t="str">
        <f t="shared" si="24"/>
        <v/>
      </c>
      <c r="DJ38" s="1895" t="str">
        <f t="shared" si="25"/>
        <v/>
      </c>
      <c r="DK38" s="1895" t="str">
        <f t="shared" si="26"/>
        <v>X</v>
      </c>
      <c r="DL38" s="1898"/>
      <c r="DM38" s="1902" t="str">
        <f t="shared" si="27"/>
        <v/>
      </c>
      <c r="DN38" s="1895" t="str">
        <f t="shared" si="28"/>
        <v/>
      </c>
      <c r="DO38" s="1895" t="str">
        <f t="shared" si="29"/>
        <v>X</v>
      </c>
      <c r="DP38" s="1898"/>
      <c r="DQ38" s="1902" t="str">
        <f t="shared" si="30"/>
        <v/>
      </c>
      <c r="DR38" s="1895" t="str">
        <f t="shared" si="31"/>
        <v/>
      </c>
      <c r="DS38" s="1895" t="str">
        <f t="shared" si="32"/>
        <v>X</v>
      </c>
      <c r="DT38" s="1898"/>
    </row>
    <row r="39" spans="2:124" s="986" customFormat="1" ht="15" outlineLevel="1">
      <c r="D39" s="1528" t="s">
        <v>77</v>
      </c>
      <c r="E39" s="1429" t="s">
        <v>1772</v>
      </c>
      <c r="F39" s="1430"/>
      <c r="G39" s="1431"/>
      <c r="H39" s="1431"/>
      <c r="I39" s="1431"/>
      <c r="J39" s="1431"/>
      <c r="K39" s="1431"/>
      <c r="L39" s="1431"/>
      <c r="M39" s="1431"/>
      <c r="N39" s="1431"/>
      <c r="O39" s="1431"/>
      <c r="P39" s="1431"/>
      <c r="Q39" s="1431"/>
      <c r="R39" s="1431"/>
      <c r="S39" s="1431"/>
      <c r="T39" s="1431"/>
      <c r="U39" s="1431"/>
      <c r="V39" s="1431"/>
      <c r="W39" s="1431"/>
      <c r="X39" s="1431"/>
      <c r="Y39" s="1431"/>
      <c r="Z39" s="1431"/>
      <c r="AA39" s="1431"/>
      <c r="AB39" s="1431"/>
      <c r="AC39" s="1431"/>
      <c r="AD39" s="1431"/>
      <c r="AE39" s="1431"/>
      <c r="AF39" s="1431"/>
      <c r="AG39" s="1431"/>
      <c r="AH39" s="1431"/>
      <c r="AI39" s="1431"/>
      <c r="AJ39" s="1431"/>
      <c r="AK39" s="1431"/>
      <c r="AL39" s="1431"/>
      <c r="AM39" s="1431"/>
      <c r="AN39" s="1431"/>
      <c r="AO39" s="1431"/>
      <c r="AP39" s="1431"/>
      <c r="AQ39" s="1431"/>
      <c r="AR39" s="1431"/>
      <c r="AS39" s="1431"/>
      <c r="AT39" s="1431"/>
      <c r="AU39" s="1431"/>
      <c r="AV39" s="1431"/>
      <c r="AW39" s="1431"/>
      <c r="AX39" s="1431"/>
      <c r="AY39" s="1431"/>
      <c r="AZ39" s="1431"/>
      <c r="BA39" s="1431"/>
      <c r="BB39" s="1431"/>
      <c r="BC39" s="1431"/>
      <c r="BD39" s="1431"/>
      <c r="BE39" s="1431"/>
      <c r="BF39" s="1431"/>
      <c r="BG39" s="1431"/>
      <c r="BH39" s="1431"/>
      <c r="BI39" s="1431"/>
      <c r="BJ39" s="1431"/>
      <c r="BK39" s="1431"/>
      <c r="BL39" s="1431"/>
      <c r="BM39" s="1431"/>
      <c r="BN39" s="1431"/>
      <c r="BO39" s="1431"/>
      <c r="BP39" s="1431"/>
      <c r="BQ39" s="1431"/>
      <c r="BR39" s="1431"/>
      <c r="BS39" s="1431"/>
      <c r="BT39" s="1431"/>
      <c r="BU39" s="1431"/>
      <c r="BV39" s="1431"/>
      <c r="BW39" s="1431"/>
      <c r="BX39" s="1431"/>
      <c r="BY39" s="1431"/>
      <c r="BZ39" s="1431"/>
      <c r="CA39" s="1431"/>
      <c r="CB39" s="1431"/>
      <c r="CC39" s="1431"/>
      <c r="CD39" s="1431"/>
      <c r="CE39" s="1431"/>
      <c r="CF39" s="1431"/>
      <c r="CG39" s="1431"/>
      <c r="CH39" s="1431"/>
      <c r="CI39" s="1431"/>
      <c r="CJ39" s="1431"/>
      <c r="CK39" s="1431"/>
      <c r="CL39" s="1431"/>
      <c r="CM39" s="1431"/>
      <c r="CN39" s="1431"/>
      <c r="CO39" s="1431"/>
      <c r="CP39" s="1431"/>
      <c r="CQ39" s="1431"/>
      <c r="CR39" s="1431"/>
      <c r="CS39" s="1431"/>
      <c r="CT39" s="1431"/>
      <c r="CU39" s="1431"/>
      <c r="CV39" s="1247"/>
      <c r="CX39" s="2038"/>
      <c r="CY39" s="1645"/>
      <c r="CZ39" s="1645"/>
      <c r="DA39" s="1902" t="str">
        <f t="shared" si="18"/>
        <v/>
      </c>
      <c r="DB39" s="1895" t="str">
        <f t="shared" si="19"/>
        <v/>
      </c>
      <c r="DC39" s="1895" t="str">
        <f t="shared" si="20"/>
        <v>X</v>
      </c>
      <c r="DD39" s="1898"/>
      <c r="DE39" s="1902" t="str">
        <f t="shared" si="21"/>
        <v/>
      </c>
      <c r="DF39" s="1895" t="str">
        <f t="shared" si="22"/>
        <v/>
      </c>
      <c r="DG39" s="1895" t="str">
        <f t="shared" si="23"/>
        <v>X</v>
      </c>
      <c r="DH39" s="1898"/>
      <c r="DI39" s="1902" t="str">
        <f t="shared" si="24"/>
        <v/>
      </c>
      <c r="DJ39" s="1895" t="str">
        <f t="shared" si="25"/>
        <v/>
      </c>
      <c r="DK39" s="1895" t="str">
        <f t="shared" si="26"/>
        <v>X</v>
      </c>
      <c r="DL39" s="1898"/>
      <c r="DM39" s="1902" t="str">
        <f t="shared" si="27"/>
        <v/>
      </c>
      <c r="DN39" s="1895" t="str">
        <f t="shared" si="28"/>
        <v/>
      </c>
      <c r="DO39" s="1895" t="str">
        <f t="shared" si="29"/>
        <v>X</v>
      </c>
      <c r="DP39" s="1898"/>
      <c r="DQ39" s="1902" t="str">
        <f t="shared" si="30"/>
        <v/>
      </c>
      <c r="DR39" s="1895" t="str">
        <f t="shared" si="31"/>
        <v/>
      </c>
      <c r="DS39" s="1895" t="str">
        <f t="shared" si="32"/>
        <v>X</v>
      </c>
      <c r="DT39" s="1898"/>
    </row>
    <row r="40" spans="2:124" s="986" customFormat="1" ht="15" outlineLevel="1">
      <c r="D40" s="1528" t="s">
        <v>786</v>
      </c>
      <c r="E40" s="1429" t="s">
        <v>1772</v>
      </c>
      <c r="F40" s="1430"/>
      <c r="G40" s="1431"/>
      <c r="H40" s="1431"/>
      <c r="I40" s="1431"/>
      <c r="J40" s="1431"/>
      <c r="K40" s="1431"/>
      <c r="L40" s="1431"/>
      <c r="M40" s="1431"/>
      <c r="N40" s="1431"/>
      <c r="O40" s="1431"/>
      <c r="P40" s="1431"/>
      <c r="Q40" s="1431"/>
      <c r="R40" s="1431"/>
      <c r="S40" s="1431"/>
      <c r="T40" s="1431"/>
      <c r="U40" s="1431"/>
      <c r="V40" s="1431"/>
      <c r="W40" s="1431"/>
      <c r="X40" s="1431"/>
      <c r="Y40" s="1431"/>
      <c r="Z40" s="1431"/>
      <c r="AA40" s="1431"/>
      <c r="AB40" s="1431"/>
      <c r="AC40" s="1431"/>
      <c r="AD40" s="1431"/>
      <c r="AE40" s="1431"/>
      <c r="AF40" s="1431"/>
      <c r="AG40" s="1431"/>
      <c r="AH40" s="1431"/>
      <c r="AI40" s="1431"/>
      <c r="AJ40" s="1431"/>
      <c r="AK40" s="1431"/>
      <c r="AL40" s="1431"/>
      <c r="AM40" s="1431"/>
      <c r="AN40" s="1431"/>
      <c r="AO40" s="1431"/>
      <c r="AP40" s="1431"/>
      <c r="AQ40" s="1431"/>
      <c r="AR40" s="1431"/>
      <c r="AS40" s="1431"/>
      <c r="AT40" s="1431"/>
      <c r="AU40" s="1431"/>
      <c r="AV40" s="1431"/>
      <c r="AW40" s="1431"/>
      <c r="AX40" s="1431"/>
      <c r="AY40" s="1431"/>
      <c r="AZ40" s="1431"/>
      <c r="BA40" s="1431"/>
      <c r="BB40" s="1431"/>
      <c r="BC40" s="1431"/>
      <c r="BD40" s="1431"/>
      <c r="BE40" s="1431"/>
      <c r="BF40" s="1431"/>
      <c r="BG40" s="1431"/>
      <c r="BH40" s="1431"/>
      <c r="BI40" s="1431"/>
      <c r="BJ40" s="1431"/>
      <c r="BK40" s="1431"/>
      <c r="BL40" s="1431"/>
      <c r="BM40" s="1431"/>
      <c r="BN40" s="1431"/>
      <c r="BO40" s="1431"/>
      <c r="BP40" s="1431"/>
      <c r="BQ40" s="1431"/>
      <c r="BR40" s="1431"/>
      <c r="BS40" s="1431"/>
      <c r="BT40" s="1431"/>
      <c r="BU40" s="1431"/>
      <c r="BV40" s="1431"/>
      <c r="BW40" s="1431"/>
      <c r="BX40" s="1431"/>
      <c r="BY40" s="1431"/>
      <c r="BZ40" s="1431"/>
      <c r="CA40" s="1431"/>
      <c r="CB40" s="1431"/>
      <c r="CC40" s="1431"/>
      <c r="CD40" s="1431"/>
      <c r="CE40" s="1431"/>
      <c r="CF40" s="1431"/>
      <c r="CG40" s="1431"/>
      <c r="CH40" s="1431"/>
      <c r="CI40" s="1431"/>
      <c r="CJ40" s="1431"/>
      <c r="CK40" s="1431"/>
      <c r="CL40" s="1431"/>
      <c r="CM40" s="1431"/>
      <c r="CN40" s="1431"/>
      <c r="CO40" s="1431"/>
      <c r="CP40" s="1431"/>
      <c r="CQ40" s="1431"/>
      <c r="CR40" s="1431"/>
      <c r="CS40" s="1431"/>
      <c r="CT40" s="1431"/>
      <c r="CU40" s="1431"/>
      <c r="CV40" s="1247"/>
      <c r="CX40" s="2038"/>
      <c r="CY40" s="1645"/>
      <c r="CZ40" s="1645"/>
      <c r="DA40" s="1902" t="str">
        <f t="shared" si="18"/>
        <v/>
      </c>
      <c r="DB40" s="1895" t="str">
        <f t="shared" si="19"/>
        <v/>
      </c>
      <c r="DC40" s="1895" t="str">
        <f t="shared" si="20"/>
        <v>X</v>
      </c>
      <c r="DD40" s="1898"/>
      <c r="DE40" s="1902" t="str">
        <f t="shared" si="21"/>
        <v/>
      </c>
      <c r="DF40" s="1895" t="str">
        <f t="shared" si="22"/>
        <v/>
      </c>
      <c r="DG40" s="1895" t="str">
        <f t="shared" si="23"/>
        <v>X</v>
      </c>
      <c r="DH40" s="1898"/>
      <c r="DI40" s="1902" t="str">
        <f t="shared" si="24"/>
        <v/>
      </c>
      <c r="DJ40" s="1895" t="str">
        <f t="shared" si="25"/>
        <v/>
      </c>
      <c r="DK40" s="1895" t="str">
        <f t="shared" si="26"/>
        <v>X</v>
      </c>
      <c r="DL40" s="1898"/>
      <c r="DM40" s="1902" t="str">
        <f t="shared" si="27"/>
        <v/>
      </c>
      <c r="DN40" s="1895" t="str">
        <f t="shared" si="28"/>
        <v/>
      </c>
      <c r="DO40" s="1895" t="str">
        <f t="shared" si="29"/>
        <v>X</v>
      </c>
      <c r="DP40" s="1898"/>
      <c r="DQ40" s="1902" t="str">
        <f t="shared" si="30"/>
        <v/>
      </c>
      <c r="DR40" s="1895" t="str">
        <f t="shared" si="31"/>
        <v/>
      </c>
      <c r="DS40" s="1895" t="str">
        <f t="shared" si="32"/>
        <v>X</v>
      </c>
      <c r="DT40" s="1898"/>
    </row>
    <row r="41" spans="2:124" s="986" customFormat="1" ht="15" outlineLevel="1">
      <c r="D41" s="1528" t="s">
        <v>787</v>
      </c>
      <c r="E41" s="1429" t="s">
        <v>1772</v>
      </c>
      <c r="F41" s="1430"/>
      <c r="G41" s="1431"/>
      <c r="H41" s="1431"/>
      <c r="I41" s="1431"/>
      <c r="J41" s="1431"/>
      <c r="K41" s="1431"/>
      <c r="L41" s="1431"/>
      <c r="M41" s="1431"/>
      <c r="N41" s="1431"/>
      <c r="O41" s="1431"/>
      <c r="P41" s="1431"/>
      <c r="Q41" s="1431"/>
      <c r="R41" s="1431"/>
      <c r="S41" s="1431"/>
      <c r="T41" s="1431"/>
      <c r="U41" s="1431"/>
      <c r="V41" s="1431"/>
      <c r="W41" s="1431"/>
      <c r="X41" s="1431"/>
      <c r="Y41" s="1431"/>
      <c r="Z41" s="1431"/>
      <c r="AA41" s="1431"/>
      <c r="AB41" s="1431"/>
      <c r="AC41" s="1431"/>
      <c r="AD41" s="1431"/>
      <c r="AE41" s="1431"/>
      <c r="AF41" s="1431"/>
      <c r="AG41" s="1431"/>
      <c r="AH41" s="1431"/>
      <c r="AI41" s="1431"/>
      <c r="AJ41" s="1431"/>
      <c r="AK41" s="1431"/>
      <c r="AL41" s="1431"/>
      <c r="AM41" s="1431"/>
      <c r="AN41" s="1431"/>
      <c r="AO41" s="1431"/>
      <c r="AP41" s="1431"/>
      <c r="AQ41" s="1431"/>
      <c r="AR41" s="1431"/>
      <c r="AS41" s="1431"/>
      <c r="AT41" s="1431"/>
      <c r="AU41" s="1431"/>
      <c r="AV41" s="1431"/>
      <c r="AW41" s="1431"/>
      <c r="AX41" s="1431"/>
      <c r="AY41" s="1431"/>
      <c r="AZ41" s="1431"/>
      <c r="BA41" s="1431"/>
      <c r="BB41" s="1431"/>
      <c r="BC41" s="1431"/>
      <c r="BD41" s="1431"/>
      <c r="BE41" s="1431"/>
      <c r="BF41" s="1431"/>
      <c r="BG41" s="1431"/>
      <c r="BH41" s="1431"/>
      <c r="BI41" s="1431"/>
      <c r="BJ41" s="1431"/>
      <c r="BK41" s="1431"/>
      <c r="BL41" s="1431"/>
      <c r="BM41" s="1431"/>
      <c r="BN41" s="1431"/>
      <c r="BO41" s="1431"/>
      <c r="BP41" s="1431"/>
      <c r="BQ41" s="1431"/>
      <c r="BR41" s="1431"/>
      <c r="BS41" s="1431"/>
      <c r="BT41" s="1431"/>
      <c r="BU41" s="1431"/>
      <c r="BV41" s="1431"/>
      <c r="BW41" s="1431"/>
      <c r="BX41" s="1431"/>
      <c r="BY41" s="1431"/>
      <c r="BZ41" s="1431"/>
      <c r="CA41" s="1431"/>
      <c r="CB41" s="1431"/>
      <c r="CC41" s="1431"/>
      <c r="CD41" s="1431"/>
      <c r="CE41" s="1431"/>
      <c r="CF41" s="1431"/>
      <c r="CG41" s="1431"/>
      <c r="CH41" s="1431"/>
      <c r="CI41" s="1431"/>
      <c r="CJ41" s="1431"/>
      <c r="CK41" s="1431"/>
      <c r="CL41" s="1431"/>
      <c r="CM41" s="1431"/>
      <c r="CN41" s="1431"/>
      <c r="CO41" s="1431"/>
      <c r="CP41" s="1431"/>
      <c r="CQ41" s="1431"/>
      <c r="CR41" s="1431"/>
      <c r="CS41" s="1431"/>
      <c r="CT41" s="1431"/>
      <c r="CU41" s="1431"/>
      <c r="CV41" s="1247"/>
      <c r="CX41" s="2038"/>
      <c r="CY41" s="1645"/>
      <c r="CZ41" s="1645"/>
      <c r="DA41" s="1902" t="str">
        <f t="shared" si="18"/>
        <v/>
      </c>
      <c r="DB41" s="1895" t="str">
        <f t="shared" si="19"/>
        <v/>
      </c>
      <c r="DC41" s="1895" t="str">
        <f t="shared" si="20"/>
        <v>X</v>
      </c>
      <c r="DD41" s="1898"/>
      <c r="DE41" s="1902" t="str">
        <f t="shared" si="21"/>
        <v/>
      </c>
      <c r="DF41" s="1895" t="str">
        <f t="shared" si="22"/>
        <v/>
      </c>
      <c r="DG41" s="1895" t="str">
        <f t="shared" si="23"/>
        <v>X</v>
      </c>
      <c r="DH41" s="1898"/>
      <c r="DI41" s="1902" t="str">
        <f t="shared" si="24"/>
        <v/>
      </c>
      <c r="DJ41" s="1895" t="str">
        <f t="shared" si="25"/>
        <v/>
      </c>
      <c r="DK41" s="1895" t="str">
        <f t="shared" si="26"/>
        <v>X</v>
      </c>
      <c r="DL41" s="1898"/>
      <c r="DM41" s="1902" t="str">
        <f t="shared" si="27"/>
        <v/>
      </c>
      <c r="DN41" s="1895" t="str">
        <f t="shared" si="28"/>
        <v/>
      </c>
      <c r="DO41" s="1895" t="str">
        <f t="shared" si="29"/>
        <v>X</v>
      </c>
      <c r="DP41" s="1898"/>
      <c r="DQ41" s="1902" t="str">
        <f t="shared" si="30"/>
        <v/>
      </c>
      <c r="DR41" s="1895" t="str">
        <f t="shared" si="31"/>
        <v/>
      </c>
      <c r="DS41" s="1895" t="str">
        <f t="shared" si="32"/>
        <v>X</v>
      </c>
      <c r="DT41" s="1898"/>
    </row>
    <row r="42" spans="2:124" s="986" customFormat="1" ht="15">
      <c r="D42" s="1529" t="s">
        <v>80</v>
      </c>
      <c r="E42" s="1432" t="s">
        <v>1772</v>
      </c>
      <c r="F42" s="1433"/>
      <c r="G42" s="1434"/>
      <c r="H42" s="1434"/>
      <c r="I42" s="1434"/>
      <c r="J42" s="1434"/>
      <c r="K42" s="1434"/>
      <c r="L42" s="1434"/>
      <c r="M42" s="1434"/>
      <c r="N42" s="1434"/>
      <c r="O42" s="1434"/>
      <c r="P42" s="1434"/>
      <c r="Q42" s="1434"/>
      <c r="R42" s="1434"/>
      <c r="S42" s="1434"/>
      <c r="T42" s="1434"/>
      <c r="U42" s="1434"/>
      <c r="V42" s="1434"/>
      <c r="W42" s="1434"/>
      <c r="X42" s="1434"/>
      <c r="Y42" s="1434"/>
      <c r="Z42" s="1434"/>
      <c r="AA42" s="1434"/>
      <c r="AB42" s="1434"/>
      <c r="AC42" s="1434"/>
      <c r="AD42" s="1434"/>
      <c r="AE42" s="1434"/>
      <c r="AF42" s="1434"/>
      <c r="AG42" s="1434"/>
      <c r="AH42" s="1434"/>
      <c r="AI42" s="1434"/>
      <c r="AJ42" s="1434"/>
      <c r="AK42" s="1434"/>
      <c r="AL42" s="1434"/>
      <c r="AM42" s="1434"/>
      <c r="AN42" s="1434"/>
      <c r="AO42" s="1434"/>
      <c r="AP42" s="1434"/>
      <c r="AQ42" s="1434"/>
      <c r="AR42" s="1434"/>
      <c r="AS42" s="1434"/>
      <c r="AT42" s="1434"/>
      <c r="AU42" s="1434"/>
      <c r="AV42" s="1434"/>
      <c r="AW42" s="1434"/>
      <c r="AX42" s="1434"/>
      <c r="AY42" s="1434"/>
      <c r="AZ42" s="1434"/>
      <c r="BA42" s="1434"/>
      <c r="BB42" s="1434"/>
      <c r="BC42" s="1434"/>
      <c r="BD42" s="1434"/>
      <c r="BE42" s="1434"/>
      <c r="BF42" s="1434"/>
      <c r="BG42" s="1434"/>
      <c r="BH42" s="1434"/>
      <c r="BI42" s="1434"/>
      <c r="BJ42" s="1434"/>
      <c r="BK42" s="1434"/>
      <c r="BL42" s="1434"/>
      <c r="BM42" s="1434"/>
      <c r="BN42" s="1434"/>
      <c r="BO42" s="1434"/>
      <c r="BP42" s="1434"/>
      <c r="BQ42" s="1434"/>
      <c r="BR42" s="1434"/>
      <c r="BS42" s="1434"/>
      <c r="BT42" s="1434"/>
      <c r="BU42" s="1434"/>
      <c r="BV42" s="1434"/>
      <c r="BW42" s="1434"/>
      <c r="BX42" s="1434"/>
      <c r="BY42" s="1434"/>
      <c r="BZ42" s="1434"/>
      <c r="CA42" s="1434"/>
      <c r="CB42" s="1434"/>
      <c r="CC42" s="1434"/>
      <c r="CD42" s="1434"/>
      <c r="CE42" s="1434"/>
      <c r="CF42" s="1434"/>
      <c r="CG42" s="1434"/>
      <c r="CH42" s="1434"/>
      <c r="CI42" s="1434"/>
      <c r="CJ42" s="1434"/>
      <c r="CK42" s="1434"/>
      <c r="CL42" s="1434"/>
      <c r="CM42" s="1434"/>
      <c r="CN42" s="1434"/>
      <c r="CO42" s="1434"/>
      <c r="CP42" s="1434"/>
      <c r="CQ42" s="1434"/>
      <c r="CR42" s="1434"/>
      <c r="CS42" s="1434"/>
      <c r="CT42" s="1434"/>
      <c r="CU42" s="1434"/>
      <c r="CV42" s="1248"/>
      <c r="CX42" s="2039"/>
      <c r="CY42" s="2040"/>
      <c r="CZ42" s="2040"/>
      <c r="DA42" s="1905" t="str">
        <f t="shared" si="18"/>
        <v/>
      </c>
      <c r="DB42" s="1914" t="str">
        <f t="shared" si="19"/>
        <v/>
      </c>
      <c r="DC42" s="1914" t="str">
        <f t="shared" si="20"/>
        <v>X</v>
      </c>
      <c r="DD42" s="1976"/>
      <c r="DE42" s="1905" t="str">
        <f t="shared" si="21"/>
        <v/>
      </c>
      <c r="DF42" s="1914" t="str">
        <f t="shared" si="22"/>
        <v/>
      </c>
      <c r="DG42" s="1914" t="str">
        <f t="shared" si="23"/>
        <v>X</v>
      </c>
      <c r="DH42" s="1976"/>
      <c r="DI42" s="1905" t="str">
        <f t="shared" si="24"/>
        <v/>
      </c>
      <c r="DJ42" s="1914" t="str">
        <f t="shared" si="25"/>
        <v/>
      </c>
      <c r="DK42" s="1914" t="str">
        <f t="shared" si="26"/>
        <v>X</v>
      </c>
      <c r="DL42" s="1976"/>
      <c r="DM42" s="1905" t="str">
        <f t="shared" si="27"/>
        <v/>
      </c>
      <c r="DN42" s="1914" t="str">
        <f t="shared" si="28"/>
        <v/>
      </c>
      <c r="DO42" s="1914" t="str">
        <f t="shared" si="29"/>
        <v>X</v>
      </c>
      <c r="DP42" s="1976"/>
      <c r="DQ42" s="1905" t="str">
        <f t="shared" si="30"/>
        <v/>
      </c>
      <c r="DR42" s="1914" t="str">
        <f t="shared" si="31"/>
        <v/>
      </c>
      <c r="DS42" s="1914" t="str">
        <f t="shared" si="32"/>
        <v>X</v>
      </c>
      <c r="DT42" s="1976"/>
    </row>
    <row r="43" spans="2:124" s="636" customFormat="1" ht="12.75">
      <c r="D43" s="1130" t="s">
        <v>2304</v>
      </c>
      <c r="E43" s="1128"/>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row>
    <row r="44" spans="2:124" s="986" customFormat="1" ht="15" outlineLevel="1">
      <c r="D44" s="1448" t="s">
        <v>81</v>
      </c>
      <c r="E44" s="1527" t="s">
        <v>243</v>
      </c>
      <c r="F44" s="1537"/>
      <c r="G44" s="1447"/>
      <c r="H44" s="1447"/>
      <c r="I44" s="1447"/>
      <c r="J44" s="1447"/>
      <c r="K44" s="1447"/>
      <c r="L44" s="1447"/>
      <c r="M44" s="1447"/>
      <c r="N44" s="1447"/>
      <c r="O44" s="1447"/>
      <c r="P44" s="1447"/>
      <c r="Q44" s="1447"/>
      <c r="R44" s="1447"/>
      <c r="S44" s="1447"/>
      <c r="T44" s="1447"/>
      <c r="U44" s="1447"/>
      <c r="V44" s="1447"/>
      <c r="W44" s="1447"/>
      <c r="X44" s="1447"/>
      <c r="Y44" s="1447"/>
      <c r="Z44" s="1447"/>
      <c r="AA44" s="1447"/>
      <c r="AB44" s="1447"/>
      <c r="AC44" s="1447"/>
      <c r="AD44" s="1447"/>
      <c r="AE44" s="1447"/>
      <c r="AF44" s="1447"/>
      <c r="AG44" s="1447"/>
      <c r="AH44" s="1447"/>
      <c r="AI44" s="1447"/>
      <c r="AJ44" s="1447"/>
      <c r="AK44" s="1447"/>
      <c r="AL44" s="1447"/>
      <c r="AM44" s="1447"/>
      <c r="AN44" s="1447"/>
      <c r="AO44" s="1447"/>
      <c r="AP44" s="1447"/>
      <c r="AQ44" s="1447"/>
      <c r="AR44" s="1447"/>
      <c r="AS44" s="1447"/>
      <c r="AT44" s="1447"/>
      <c r="AU44" s="1447"/>
      <c r="AV44" s="1447"/>
      <c r="AW44" s="1447"/>
      <c r="AX44" s="1447"/>
      <c r="AY44" s="1447"/>
      <c r="AZ44" s="1447"/>
      <c r="BA44" s="1447"/>
      <c r="BB44" s="1447"/>
      <c r="BC44" s="1447"/>
      <c r="BD44" s="1447"/>
      <c r="BE44" s="1447"/>
      <c r="BF44" s="1447"/>
      <c r="BG44" s="1447"/>
      <c r="BH44" s="1447"/>
      <c r="BI44" s="1447"/>
      <c r="BJ44" s="1447"/>
      <c r="BK44" s="1447"/>
      <c r="BL44" s="1447"/>
      <c r="BM44" s="1447"/>
      <c r="BN44" s="1447"/>
      <c r="BO44" s="1447"/>
      <c r="BP44" s="1447"/>
      <c r="BQ44" s="1447"/>
      <c r="BR44" s="1447"/>
      <c r="BS44" s="1447"/>
      <c r="BT44" s="1447"/>
      <c r="BU44" s="1447"/>
      <c r="BV44" s="1447"/>
      <c r="BW44" s="1447"/>
      <c r="BX44" s="1447"/>
      <c r="BY44" s="1447"/>
      <c r="BZ44" s="1447"/>
      <c r="CA44" s="1447"/>
      <c r="CB44" s="1447"/>
      <c r="CC44" s="1447"/>
      <c r="CD44" s="1447"/>
      <c r="CE44" s="1447"/>
      <c r="CF44" s="1447"/>
      <c r="CG44" s="1447"/>
      <c r="CH44" s="1447"/>
      <c r="CI44" s="1447"/>
      <c r="CJ44" s="1447"/>
      <c r="CK44" s="1447"/>
      <c r="CL44" s="1447"/>
      <c r="CM44" s="1447"/>
      <c r="CN44" s="1447"/>
      <c r="CO44" s="1447"/>
      <c r="CP44" s="1447"/>
      <c r="CQ44" s="1447"/>
      <c r="CR44" s="1447"/>
      <c r="CS44" s="1447"/>
      <c r="CT44" s="1447"/>
      <c r="CU44" s="1447"/>
      <c r="CV44" s="1246"/>
      <c r="CX44" s="2036"/>
      <c r="CY44" s="2037"/>
      <c r="CZ44" s="2037"/>
      <c r="DA44" s="1932" t="str">
        <f t="shared" si="18"/>
        <v/>
      </c>
      <c r="DB44" s="1930" t="str">
        <f t="shared" si="19"/>
        <v/>
      </c>
      <c r="DC44" s="1930" t="str">
        <f t="shared" si="20"/>
        <v>X</v>
      </c>
      <c r="DD44" s="1987"/>
      <c r="DE44" s="1932" t="str">
        <f t="shared" si="21"/>
        <v/>
      </c>
      <c r="DF44" s="1930" t="str">
        <f t="shared" si="22"/>
        <v/>
      </c>
      <c r="DG44" s="1930" t="str">
        <f t="shared" si="23"/>
        <v>X</v>
      </c>
      <c r="DH44" s="1987"/>
      <c r="DI44" s="1932" t="str">
        <f t="shared" si="24"/>
        <v/>
      </c>
      <c r="DJ44" s="1930" t="str">
        <f t="shared" si="25"/>
        <v/>
      </c>
      <c r="DK44" s="1930" t="str">
        <f t="shared" si="26"/>
        <v>X</v>
      </c>
      <c r="DL44" s="1987"/>
      <c r="DM44" s="1932" t="str">
        <f t="shared" si="27"/>
        <v/>
      </c>
      <c r="DN44" s="1930" t="str">
        <f t="shared" si="28"/>
        <v/>
      </c>
      <c r="DO44" s="1930" t="str">
        <f t="shared" si="29"/>
        <v>X</v>
      </c>
      <c r="DP44" s="1987"/>
      <c r="DQ44" s="1932" t="str">
        <f t="shared" si="30"/>
        <v/>
      </c>
      <c r="DR44" s="1930" t="str">
        <f t="shared" si="31"/>
        <v/>
      </c>
      <c r="DS44" s="1930" t="str">
        <f t="shared" si="32"/>
        <v>X</v>
      </c>
      <c r="DT44" s="1987"/>
    </row>
    <row r="45" spans="2:124" s="986" customFormat="1" ht="15" outlineLevel="1">
      <c r="D45" s="1528" t="s">
        <v>82</v>
      </c>
      <c r="E45" s="1429" t="s">
        <v>243</v>
      </c>
      <c r="F45" s="1430"/>
      <c r="G45" s="1431"/>
      <c r="H45" s="1431"/>
      <c r="I45" s="1431"/>
      <c r="J45" s="1431"/>
      <c r="K45" s="1431"/>
      <c r="L45" s="1431"/>
      <c r="M45" s="1431"/>
      <c r="N45" s="1431"/>
      <c r="O45" s="1431"/>
      <c r="P45" s="1431"/>
      <c r="Q45" s="1431"/>
      <c r="R45" s="1431"/>
      <c r="S45" s="1431"/>
      <c r="T45" s="1431"/>
      <c r="U45" s="1431"/>
      <c r="V45" s="1431"/>
      <c r="W45" s="1431"/>
      <c r="X45" s="1431"/>
      <c r="Y45" s="1431"/>
      <c r="Z45" s="1431"/>
      <c r="AA45" s="1431"/>
      <c r="AB45" s="1431"/>
      <c r="AC45" s="1431"/>
      <c r="AD45" s="1431"/>
      <c r="AE45" s="1431"/>
      <c r="AF45" s="1431"/>
      <c r="AG45" s="1431"/>
      <c r="AH45" s="1431"/>
      <c r="AI45" s="1431"/>
      <c r="AJ45" s="1431"/>
      <c r="AK45" s="1431"/>
      <c r="AL45" s="1431"/>
      <c r="AM45" s="1431"/>
      <c r="AN45" s="1431"/>
      <c r="AO45" s="1431"/>
      <c r="AP45" s="1431"/>
      <c r="AQ45" s="1431"/>
      <c r="AR45" s="1431"/>
      <c r="AS45" s="1431"/>
      <c r="AT45" s="1431"/>
      <c r="AU45" s="1431"/>
      <c r="AV45" s="1431"/>
      <c r="AW45" s="1431"/>
      <c r="AX45" s="1431"/>
      <c r="AY45" s="1431"/>
      <c r="AZ45" s="1431"/>
      <c r="BA45" s="1431"/>
      <c r="BB45" s="1431"/>
      <c r="BC45" s="1431"/>
      <c r="BD45" s="1431"/>
      <c r="BE45" s="1431"/>
      <c r="BF45" s="1431"/>
      <c r="BG45" s="1431"/>
      <c r="BH45" s="1431"/>
      <c r="BI45" s="1431"/>
      <c r="BJ45" s="1431"/>
      <c r="BK45" s="1431"/>
      <c r="BL45" s="1431"/>
      <c r="BM45" s="1431"/>
      <c r="BN45" s="1431"/>
      <c r="BO45" s="1431"/>
      <c r="BP45" s="1431"/>
      <c r="BQ45" s="1431"/>
      <c r="BR45" s="1431"/>
      <c r="BS45" s="1431"/>
      <c r="BT45" s="1431"/>
      <c r="BU45" s="1431"/>
      <c r="BV45" s="1431"/>
      <c r="BW45" s="1431"/>
      <c r="BX45" s="1431"/>
      <c r="BY45" s="1431"/>
      <c r="BZ45" s="1431"/>
      <c r="CA45" s="1431"/>
      <c r="CB45" s="1431"/>
      <c r="CC45" s="1431"/>
      <c r="CD45" s="1431"/>
      <c r="CE45" s="1431"/>
      <c r="CF45" s="1431"/>
      <c r="CG45" s="1431"/>
      <c r="CH45" s="1431"/>
      <c r="CI45" s="1431"/>
      <c r="CJ45" s="1431"/>
      <c r="CK45" s="1431"/>
      <c r="CL45" s="1431"/>
      <c r="CM45" s="1431"/>
      <c r="CN45" s="1431"/>
      <c r="CO45" s="1431"/>
      <c r="CP45" s="1431"/>
      <c r="CQ45" s="1431"/>
      <c r="CR45" s="1431"/>
      <c r="CS45" s="1431"/>
      <c r="CT45" s="1431"/>
      <c r="CU45" s="1431"/>
      <c r="CV45" s="1247"/>
      <c r="CX45" s="2038"/>
      <c r="CY45" s="1645"/>
      <c r="CZ45" s="1645"/>
      <c r="DA45" s="1902" t="str">
        <f t="shared" si="18"/>
        <v/>
      </c>
      <c r="DB45" s="1895" t="str">
        <f t="shared" si="19"/>
        <v/>
      </c>
      <c r="DC45" s="1895" t="str">
        <f t="shared" si="20"/>
        <v>X</v>
      </c>
      <c r="DD45" s="1898"/>
      <c r="DE45" s="1902" t="str">
        <f t="shared" si="21"/>
        <v/>
      </c>
      <c r="DF45" s="1895" t="str">
        <f t="shared" si="22"/>
        <v/>
      </c>
      <c r="DG45" s="1895" t="str">
        <f t="shared" si="23"/>
        <v>X</v>
      </c>
      <c r="DH45" s="1898"/>
      <c r="DI45" s="1902" t="str">
        <f t="shared" si="24"/>
        <v/>
      </c>
      <c r="DJ45" s="1895" t="str">
        <f t="shared" si="25"/>
        <v/>
      </c>
      <c r="DK45" s="1895" t="str">
        <f t="shared" si="26"/>
        <v>X</v>
      </c>
      <c r="DL45" s="1898"/>
      <c r="DM45" s="1902" t="str">
        <f t="shared" si="27"/>
        <v/>
      </c>
      <c r="DN45" s="1895" t="str">
        <f t="shared" si="28"/>
        <v/>
      </c>
      <c r="DO45" s="1895" t="str">
        <f t="shared" si="29"/>
        <v>X</v>
      </c>
      <c r="DP45" s="1898"/>
      <c r="DQ45" s="1902" t="str">
        <f t="shared" si="30"/>
        <v/>
      </c>
      <c r="DR45" s="1895" t="str">
        <f t="shared" si="31"/>
        <v/>
      </c>
      <c r="DS45" s="1895" t="str">
        <f t="shared" si="32"/>
        <v>X</v>
      </c>
      <c r="DT45" s="1898"/>
    </row>
    <row r="46" spans="2:124" s="986" customFormat="1" ht="15" outlineLevel="1">
      <c r="D46" s="1528" t="s">
        <v>83</v>
      </c>
      <c r="E46" s="1429" t="s">
        <v>243</v>
      </c>
      <c r="F46" s="1430"/>
      <c r="G46" s="1431"/>
      <c r="H46" s="1431"/>
      <c r="I46" s="1431"/>
      <c r="J46" s="1431"/>
      <c r="K46" s="1431"/>
      <c r="L46" s="1431"/>
      <c r="M46" s="1431"/>
      <c r="N46" s="1431"/>
      <c r="O46" s="1431"/>
      <c r="P46" s="1431"/>
      <c r="Q46" s="1431"/>
      <c r="R46" s="1431"/>
      <c r="S46" s="1431"/>
      <c r="T46" s="1431"/>
      <c r="U46" s="1431"/>
      <c r="V46" s="1431"/>
      <c r="W46" s="1431"/>
      <c r="X46" s="1431"/>
      <c r="Y46" s="1431"/>
      <c r="Z46" s="1431"/>
      <c r="AA46" s="1431"/>
      <c r="AB46" s="1431"/>
      <c r="AC46" s="1431"/>
      <c r="AD46" s="1431"/>
      <c r="AE46" s="1431"/>
      <c r="AF46" s="1431"/>
      <c r="AG46" s="1431"/>
      <c r="AH46" s="1431"/>
      <c r="AI46" s="1431"/>
      <c r="AJ46" s="1431"/>
      <c r="AK46" s="1431"/>
      <c r="AL46" s="1431"/>
      <c r="AM46" s="1431"/>
      <c r="AN46" s="1431"/>
      <c r="AO46" s="1431"/>
      <c r="AP46" s="1431"/>
      <c r="AQ46" s="1431"/>
      <c r="AR46" s="1431"/>
      <c r="AS46" s="1431"/>
      <c r="AT46" s="1431"/>
      <c r="AU46" s="1431"/>
      <c r="AV46" s="1431"/>
      <c r="AW46" s="1431"/>
      <c r="AX46" s="1431"/>
      <c r="AY46" s="1431"/>
      <c r="AZ46" s="1431"/>
      <c r="BA46" s="1431"/>
      <c r="BB46" s="1431"/>
      <c r="BC46" s="1431"/>
      <c r="BD46" s="1431"/>
      <c r="BE46" s="1431"/>
      <c r="BF46" s="1431"/>
      <c r="BG46" s="1431"/>
      <c r="BH46" s="1431"/>
      <c r="BI46" s="1431"/>
      <c r="BJ46" s="1431"/>
      <c r="BK46" s="1431"/>
      <c r="BL46" s="1431"/>
      <c r="BM46" s="1431"/>
      <c r="BN46" s="1431"/>
      <c r="BO46" s="1431"/>
      <c r="BP46" s="1431"/>
      <c r="BQ46" s="1431"/>
      <c r="BR46" s="1431"/>
      <c r="BS46" s="1431"/>
      <c r="BT46" s="1431"/>
      <c r="BU46" s="1431"/>
      <c r="BV46" s="1431"/>
      <c r="BW46" s="1431"/>
      <c r="BX46" s="1431"/>
      <c r="BY46" s="1431"/>
      <c r="BZ46" s="1431"/>
      <c r="CA46" s="1431"/>
      <c r="CB46" s="1431"/>
      <c r="CC46" s="1431"/>
      <c r="CD46" s="1431"/>
      <c r="CE46" s="1431"/>
      <c r="CF46" s="1431"/>
      <c r="CG46" s="1431"/>
      <c r="CH46" s="1431"/>
      <c r="CI46" s="1431"/>
      <c r="CJ46" s="1431"/>
      <c r="CK46" s="1431"/>
      <c r="CL46" s="1431"/>
      <c r="CM46" s="1431"/>
      <c r="CN46" s="1431"/>
      <c r="CO46" s="1431"/>
      <c r="CP46" s="1431"/>
      <c r="CQ46" s="1431"/>
      <c r="CR46" s="1431"/>
      <c r="CS46" s="1431"/>
      <c r="CT46" s="1431"/>
      <c r="CU46" s="1431"/>
      <c r="CV46" s="1247"/>
      <c r="CX46" s="2038"/>
      <c r="CY46" s="1645"/>
      <c r="CZ46" s="1645"/>
      <c r="DA46" s="1902" t="str">
        <f t="shared" si="18"/>
        <v/>
      </c>
      <c r="DB46" s="1895" t="str">
        <f t="shared" si="19"/>
        <v/>
      </c>
      <c r="DC46" s="1895" t="str">
        <f t="shared" si="20"/>
        <v>X</v>
      </c>
      <c r="DD46" s="1898"/>
      <c r="DE46" s="1902" t="str">
        <f t="shared" si="21"/>
        <v/>
      </c>
      <c r="DF46" s="1895" t="str">
        <f t="shared" si="22"/>
        <v/>
      </c>
      <c r="DG46" s="1895" t="str">
        <f t="shared" si="23"/>
        <v>X</v>
      </c>
      <c r="DH46" s="1898"/>
      <c r="DI46" s="1902" t="str">
        <f t="shared" si="24"/>
        <v/>
      </c>
      <c r="DJ46" s="1895" t="str">
        <f t="shared" si="25"/>
        <v/>
      </c>
      <c r="DK46" s="1895" t="str">
        <f t="shared" si="26"/>
        <v>X</v>
      </c>
      <c r="DL46" s="1898"/>
      <c r="DM46" s="1902" t="str">
        <f t="shared" si="27"/>
        <v/>
      </c>
      <c r="DN46" s="1895" t="str">
        <f t="shared" si="28"/>
        <v/>
      </c>
      <c r="DO46" s="1895" t="str">
        <f t="shared" si="29"/>
        <v>X</v>
      </c>
      <c r="DP46" s="1898"/>
      <c r="DQ46" s="1902" t="str">
        <f t="shared" si="30"/>
        <v/>
      </c>
      <c r="DR46" s="1895" t="str">
        <f t="shared" si="31"/>
        <v/>
      </c>
      <c r="DS46" s="1895" t="str">
        <f t="shared" si="32"/>
        <v>X</v>
      </c>
      <c r="DT46" s="1898"/>
    </row>
    <row r="47" spans="2:124" s="986" customFormat="1" ht="15" outlineLevel="1">
      <c r="D47" s="1528" t="s">
        <v>788</v>
      </c>
      <c r="E47" s="1429" t="s">
        <v>243</v>
      </c>
      <c r="F47" s="1430"/>
      <c r="G47" s="1431"/>
      <c r="H47" s="1431"/>
      <c r="I47" s="1431"/>
      <c r="J47" s="1431"/>
      <c r="K47" s="1431"/>
      <c r="L47" s="1431"/>
      <c r="M47" s="1431"/>
      <c r="N47" s="1431"/>
      <c r="O47" s="1431"/>
      <c r="P47" s="1431"/>
      <c r="Q47" s="1431"/>
      <c r="R47" s="1431"/>
      <c r="S47" s="1431"/>
      <c r="T47" s="1431"/>
      <c r="U47" s="1431"/>
      <c r="V47" s="1431"/>
      <c r="W47" s="1431"/>
      <c r="X47" s="1431"/>
      <c r="Y47" s="1431"/>
      <c r="Z47" s="1431"/>
      <c r="AA47" s="1431"/>
      <c r="AB47" s="1431"/>
      <c r="AC47" s="1431"/>
      <c r="AD47" s="1431"/>
      <c r="AE47" s="1431"/>
      <c r="AF47" s="1431"/>
      <c r="AG47" s="1431"/>
      <c r="AH47" s="1431"/>
      <c r="AI47" s="1431"/>
      <c r="AJ47" s="1431"/>
      <c r="AK47" s="1431"/>
      <c r="AL47" s="1431"/>
      <c r="AM47" s="1431"/>
      <c r="AN47" s="1431"/>
      <c r="AO47" s="1431"/>
      <c r="AP47" s="1431"/>
      <c r="AQ47" s="1431"/>
      <c r="AR47" s="1431"/>
      <c r="AS47" s="1431"/>
      <c r="AT47" s="1431"/>
      <c r="AU47" s="1431"/>
      <c r="AV47" s="1431"/>
      <c r="AW47" s="1431"/>
      <c r="AX47" s="1431"/>
      <c r="AY47" s="1431"/>
      <c r="AZ47" s="1431"/>
      <c r="BA47" s="1431"/>
      <c r="BB47" s="1431"/>
      <c r="BC47" s="1431"/>
      <c r="BD47" s="1431"/>
      <c r="BE47" s="1431"/>
      <c r="BF47" s="1431"/>
      <c r="BG47" s="1431"/>
      <c r="BH47" s="1431"/>
      <c r="BI47" s="1431"/>
      <c r="BJ47" s="1431"/>
      <c r="BK47" s="1431"/>
      <c r="BL47" s="1431"/>
      <c r="BM47" s="1431"/>
      <c r="BN47" s="1431"/>
      <c r="BO47" s="1431"/>
      <c r="BP47" s="1431"/>
      <c r="BQ47" s="1431"/>
      <c r="BR47" s="1431"/>
      <c r="BS47" s="1431"/>
      <c r="BT47" s="1431"/>
      <c r="BU47" s="1431"/>
      <c r="BV47" s="1431"/>
      <c r="BW47" s="1431"/>
      <c r="BX47" s="1431"/>
      <c r="BY47" s="1431"/>
      <c r="BZ47" s="1431"/>
      <c r="CA47" s="1431"/>
      <c r="CB47" s="1431"/>
      <c r="CC47" s="1431"/>
      <c r="CD47" s="1431"/>
      <c r="CE47" s="1431"/>
      <c r="CF47" s="1431"/>
      <c r="CG47" s="1431"/>
      <c r="CH47" s="1431"/>
      <c r="CI47" s="1431"/>
      <c r="CJ47" s="1431"/>
      <c r="CK47" s="1431"/>
      <c r="CL47" s="1431"/>
      <c r="CM47" s="1431"/>
      <c r="CN47" s="1431"/>
      <c r="CO47" s="1431"/>
      <c r="CP47" s="1431"/>
      <c r="CQ47" s="1431"/>
      <c r="CR47" s="1431"/>
      <c r="CS47" s="1431"/>
      <c r="CT47" s="1431"/>
      <c r="CU47" s="1431"/>
      <c r="CV47" s="1247"/>
      <c r="CX47" s="2038"/>
      <c r="CY47" s="1645"/>
      <c r="CZ47" s="1645"/>
      <c r="DA47" s="1902" t="str">
        <f t="shared" si="18"/>
        <v/>
      </c>
      <c r="DB47" s="1895" t="str">
        <f t="shared" si="19"/>
        <v/>
      </c>
      <c r="DC47" s="1895" t="str">
        <f t="shared" si="20"/>
        <v>X</v>
      </c>
      <c r="DD47" s="1898"/>
      <c r="DE47" s="1902" t="str">
        <f t="shared" si="21"/>
        <v/>
      </c>
      <c r="DF47" s="1895" t="str">
        <f t="shared" si="22"/>
        <v/>
      </c>
      <c r="DG47" s="1895" t="str">
        <f t="shared" si="23"/>
        <v>X</v>
      </c>
      <c r="DH47" s="1898"/>
      <c r="DI47" s="1902" t="str">
        <f t="shared" si="24"/>
        <v/>
      </c>
      <c r="DJ47" s="1895" t="str">
        <f t="shared" si="25"/>
        <v/>
      </c>
      <c r="DK47" s="1895" t="str">
        <f t="shared" si="26"/>
        <v>X</v>
      </c>
      <c r="DL47" s="1898"/>
      <c r="DM47" s="1902" t="str">
        <f t="shared" si="27"/>
        <v/>
      </c>
      <c r="DN47" s="1895" t="str">
        <f t="shared" si="28"/>
        <v/>
      </c>
      <c r="DO47" s="1895" t="str">
        <f t="shared" si="29"/>
        <v>X</v>
      </c>
      <c r="DP47" s="1898"/>
      <c r="DQ47" s="1902" t="str">
        <f t="shared" si="30"/>
        <v/>
      </c>
      <c r="DR47" s="1895" t="str">
        <f t="shared" si="31"/>
        <v/>
      </c>
      <c r="DS47" s="1895" t="str">
        <f t="shared" si="32"/>
        <v>X</v>
      </c>
      <c r="DT47" s="1898"/>
    </row>
    <row r="48" spans="2:124" s="986" customFormat="1" ht="15" outlineLevel="1">
      <c r="D48" s="1528" t="s">
        <v>789</v>
      </c>
      <c r="E48" s="1429" t="s">
        <v>243</v>
      </c>
      <c r="F48" s="1430"/>
      <c r="G48" s="1431"/>
      <c r="H48" s="1431"/>
      <c r="I48" s="1431"/>
      <c r="J48" s="1431"/>
      <c r="K48" s="1431"/>
      <c r="L48" s="1431"/>
      <c r="M48" s="1431"/>
      <c r="N48" s="1431"/>
      <c r="O48" s="1431"/>
      <c r="P48" s="1431"/>
      <c r="Q48" s="1431"/>
      <c r="R48" s="1431"/>
      <c r="S48" s="1431"/>
      <c r="T48" s="1431"/>
      <c r="U48" s="1431"/>
      <c r="V48" s="1431"/>
      <c r="W48" s="1431"/>
      <c r="X48" s="1431"/>
      <c r="Y48" s="1431"/>
      <c r="Z48" s="1431"/>
      <c r="AA48" s="1431"/>
      <c r="AB48" s="1431"/>
      <c r="AC48" s="1431"/>
      <c r="AD48" s="1431"/>
      <c r="AE48" s="1431"/>
      <c r="AF48" s="1431"/>
      <c r="AG48" s="1431"/>
      <c r="AH48" s="1431"/>
      <c r="AI48" s="1431"/>
      <c r="AJ48" s="1431"/>
      <c r="AK48" s="1431"/>
      <c r="AL48" s="1431"/>
      <c r="AM48" s="1431"/>
      <c r="AN48" s="1431"/>
      <c r="AO48" s="1431"/>
      <c r="AP48" s="1431"/>
      <c r="AQ48" s="1431"/>
      <c r="AR48" s="1431"/>
      <c r="AS48" s="1431"/>
      <c r="AT48" s="1431"/>
      <c r="AU48" s="1431"/>
      <c r="AV48" s="1431"/>
      <c r="AW48" s="1431"/>
      <c r="AX48" s="1431"/>
      <c r="AY48" s="1431"/>
      <c r="AZ48" s="1431"/>
      <c r="BA48" s="1431"/>
      <c r="BB48" s="1431"/>
      <c r="BC48" s="1431"/>
      <c r="BD48" s="1431"/>
      <c r="BE48" s="1431"/>
      <c r="BF48" s="1431"/>
      <c r="BG48" s="1431"/>
      <c r="BH48" s="1431"/>
      <c r="BI48" s="1431"/>
      <c r="BJ48" s="1431"/>
      <c r="BK48" s="1431"/>
      <c r="BL48" s="1431"/>
      <c r="BM48" s="1431"/>
      <c r="BN48" s="1431"/>
      <c r="BO48" s="1431"/>
      <c r="BP48" s="1431"/>
      <c r="BQ48" s="1431"/>
      <c r="BR48" s="1431"/>
      <c r="BS48" s="1431"/>
      <c r="BT48" s="1431"/>
      <c r="BU48" s="1431"/>
      <c r="BV48" s="1431"/>
      <c r="BW48" s="1431"/>
      <c r="BX48" s="1431"/>
      <c r="BY48" s="1431"/>
      <c r="BZ48" s="1431"/>
      <c r="CA48" s="1431"/>
      <c r="CB48" s="1431"/>
      <c r="CC48" s="1431"/>
      <c r="CD48" s="1431"/>
      <c r="CE48" s="1431"/>
      <c r="CF48" s="1431"/>
      <c r="CG48" s="1431"/>
      <c r="CH48" s="1431"/>
      <c r="CI48" s="1431"/>
      <c r="CJ48" s="1431"/>
      <c r="CK48" s="1431"/>
      <c r="CL48" s="1431"/>
      <c r="CM48" s="1431"/>
      <c r="CN48" s="1431"/>
      <c r="CO48" s="1431"/>
      <c r="CP48" s="1431"/>
      <c r="CQ48" s="1431"/>
      <c r="CR48" s="1431"/>
      <c r="CS48" s="1431"/>
      <c r="CT48" s="1431"/>
      <c r="CU48" s="1431"/>
      <c r="CV48" s="1247"/>
      <c r="CX48" s="2038"/>
      <c r="CY48" s="1645"/>
      <c r="CZ48" s="1645"/>
      <c r="DA48" s="1902" t="str">
        <f t="shared" si="18"/>
        <v/>
      </c>
      <c r="DB48" s="1895" t="str">
        <f t="shared" si="19"/>
        <v/>
      </c>
      <c r="DC48" s="1895" t="str">
        <f t="shared" si="20"/>
        <v>X</v>
      </c>
      <c r="DD48" s="1898"/>
      <c r="DE48" s="1902" t="str">
        <f t="shared" si="21"/>
        <v/>
      </c>
      <c r="DF48" s="1895" t="str">
        <f t="shared" si="22"/>
        <v/>
      </c>
      <c r="DG48" s="1895" t="str">
        <f t="shared" si="23"/>
        <v>X</v>
      </c>
      <c r="DH48" s="1898"/>
      <c r="DI48" s="1902" t="str">
        <f t="shared" si="24"/>
        <v/>
      </c>
      <c r="DJ48" s="1895" t="str">
        <f t="shared" si="25"/>
        <v/>
      </c>
      <c r="DK48" s="1895" t="str">
        <f t="shared" si="26"/>
        <v>X</v>
      </c>
      <c r="DL48" s="1898"/>
      <c r="DM48" s="1902" t="str">
        <f t="shared" si="27"/>
        <v/>
      </c>
      <c r="DN48" s="1895" t="str">
        <f t="shared" si="28"/>
        <v/>
      </c>
      <c r="DO48" s="1895" t="str">
        <f t="shared" si="29"/>
        <v>X</v>
      </c>
      <c r="DP48" s="1898"/>
      <c r="DQ48" s="1902" t="str">
        <f t="shared" si="30"/>
        <v/>
      </c>
      <c r="DR48" s="1895" t="str">
        <f t="shared" si="31"/>
        <v/>
      </c>
      <c r="DS48" s="1895" t="str">
        <f t="shared" si="32"/>
        <v>X</v>
      </c>
      <c r="DT48" s="1898"/>
    </row>
    <row r="49" spans="2:124" s="986" customFormat="1" ht="15" outlineLevel="1">
      <c r="D49" s="1528" t="s">
        <v>790</v>
      </c>
      <c r="E49" s="1429" t="s">
        <v>243</v>
      </c>
      <c r="F49" s="1430"/>
      <c r="G49" s="1431"/>
      <c r="H49" s="1431"/>
      <c r="I49" s="1431"/>
      <c r="J49" s="1431"/>
      <c r="K49" s="1431"/>
      <c r="L49" s="1431"/>
      <c r="M49" s="1431"/>
      <c r="N49" s="1431"/>
      <c r="O49" s="1431"/>
      <c r="P49" s="1431"/>
      <c r="Q49" s="1431"/>
      <c r="R49" s="1431"/>
      <c r="S49" s="1431"/>
      <c r="T49" s="1431"/>
      <c r="U49" s="1431"/>
      <c r="V49" s="1431"/>
      <c r="W49" s="1431"/>
      <c r="X49" s="1431"/>
      <c r="Y49" s="1431"/>
      <c r="Z49" s="1431"/>
      <c r="AA49" s="1431"/>
      <c r="AB49" s="1431"/>
      <c r="AC49" s="1431"/>
      <c r="AD49" s="1431"/>
      <c r="AE49" s="1431"/>
      <c r="AF49" s="1431"/>
      <c r="AG49" s="1431"/>
      <c r="AH49" s="1431"/>
      <c r="AI49" s="1431"/>
      <c r="AJ49" s="1431"/>
      <c r="AK49" s="1431"/>
      <c r="AL49" s="1431"/>
      <c r="AM49" s="1431"/>
      <c r="AN49" s="1431"/>
      <c r="AO49" s="1431"/>
      <c r="AP49" s="1431"/>
      <c r="AQ49" s="1431"/>
      <c r="AR49" s="1431"/>
      <c r="AS49" s="1431"/>
      <c r="AT49" s="1431"/>
      <c r="AU49" s="1431"/>
      <c r="AV49" s="1431"/>
      <c r="AW49" s="1431"/>
      <c r="AX49" s="1431"/>
      <c r="AY49" s="1431"/>
      <c r="AZ49" s="1431"/>
      <c r="BA49" s="1431"/>
      <c r="BB49" s="1431"/>
      <c r="BC49" s="1431"/>
      <c r="BD49" s="1431"/>
      <c r="BE49" s="1431"/>
      <c r="BF49" s="1431"/>
      <c r="BG49" s="1431"/>
      <c r="BH49" s="1431"/>
      <c r="BI49" s="1431"/>
      <c r="BJ49" s="1431"/>
      <c r="BK49" s="1431"/>
      <c r="BL49" s="1431"/>
      <c r="BM49" s="1431"/>
      <c r="BN49" s="1431"/>
      <c r="BO49" s="1431"/>
      <c r="BP49" s="1431"/>
      <c r="BQ49" s="1431"/>
      <c r="BR49" s="1431"/>
      <c r="BS49" s="1431"/>
      <c r="BT49" s="1431"/>
      <c r="BU49" s="1431"/>
      <c r="BV49" s="1431"/>
      <c r="BW49" s="1431"/>
      <c r="BX49" s="1431"/>
      <c r="BY49" s="1431"/>
      <c r="BZ49" s="1431"/>
      <c r="CA49" s="1431"/>
      <c r="CB49" s="1431"/>
      <c r="CC49" s="1431"/>
      <c r="CD49" s="1431"/>
      <c r="CE49" s="1431"/>
      <c r="CF49" s="1431"/>
      <c r="CG49" s="1431"/>
      <c r="CH49" s="1431"/>
      <c r="CI49" s="1431"/>
      <c r="CJ49" s="1431"/>
      <c r="CK49" s="1431"/>
      <c r="CL49" s="1431"/>
      <c r="CM49" s="1431"/>
      <c r="CN49" s="1431"/>
      <c r="CO49" s="1431"/>
      <c r="CP49" s="1431"/>
      <c r="CQ49" s="1431"/>
      <c r="CR49" s="1431"/>
      <c r="CS49" s="1431"/>
      <c r="CT49" s="1431"/>
      <c r="CU49" s="1431"/>
      <c r="CV49" s="1247"/>
      <c r="CX49" s="2038"/>
      <c r="CY49" s="1645"/>
      <c r="CZ49" s="1645"/>
      <c r="DA49" s="1902" t="str">
        <f t="shared" si="18"/>
        <v/>
      </c>
      <c r="DB49" s="1895" t="str">
        <f t="shared" si="19"/>
        <v/>
      </c>
      <c r="DC49" s="1895" t="str">
        <f t="shared" si="20"/>
        <v>X</v>
      </c>
      <c r="DD49" s="1898"/>
      <c r="DE49" s="1902" t="str">
        <f t="shared" si="21"/>
        <v/>
      </c>
      <c r="DF49" s="1895" t="str">
        <f t="shared" si="22"/>
        <v/>
      </c>
      <c r="DG49" s="1895" t="str">
        <f t="shared" si="23"/>
        <v>X</v>
      </c>
      <c r="DH49" s="1898"/>
      <c r="DI49" s="1902" t="str">
        <f t="shared" si="24"/>
        <v/>
      </c>
      <c r="DJ49" s="1895" t="str">
        <f t="shared" si="25"/>
        <v/>
      </c>
      <c r="DK49" s="1895" t="str">
        <f t="shared" si="26"/>
        <v>X</v>
      </c>
      <c r="DL49" s="1898"/>
      <c r="DM49" s="1902" t="str">
        <f t="shared" si="27"/>
        <v/>
      </c>
      <c r="DN49" s="1895" t="str">
        <f t="shared" si="28"/>
        <v/>
      </c>
      <c r="DO49" s="1895" t="str">
        <f t="shared" si="29"/>
        <v>X</v>
      </c>
      <c r="DP49" s="1898"/>
      <c r="DQ49" s="1902" t="str">
        <f t="shared" si="30"/>
        <v/>
      </c>
      <c r="DR49" s="1895" t="str">
        <f t="shared" si="31"/>
        <v/>
      </c>
      <c r="DS49" s="1895" t="str">
        <f t="shared" si="32"/>
        <v>X</v>
      </c>
      <c r="DT49" s="1898"/>
    </row>
    <row r="50" spans="2:124" s="986" customFormat="1" ht="15" outlineLevel="1">
      <c r="D50" s="1528" t="s">
        <v>791</v>
      </c>
      <c r="E50" s="1429" t="s">
        <v>243</v>
      </c>
      <c r="F50" s="1430"/>
      <c r="G50" s="1431"/>
      <c r="H50" s="1431"/>
      <c r="I50" s="1431"/>
      <c r="J50" s="1431"/>
      <c r="K50" s="1431"/>
      <c r="L50" s="1431"/>
      <c r="M50" s="1431"/>
      <c r="N50" s="1431"/>
      <c r="O50" s="1431"/>
      <c r="P50" s="1431"/>
      <c r="Q50" s="1431"/>
      <c r="R50" s="1431"/>
      <c r="S50" s="1431"/>
      <c r="T50" s="1431"/>
      <c r="U50" s="1431"/>
      <c r="V50" s="1431"/>
      <c r="W50" s="1431"/>
      <c r="X50" s="1431"/>
      <c r="Y50" s="1431"/>
      <c r="Z50" s="1431"/>
      <c r="AA50" s="1431"/>
      <c r="AB50" s="1431"/>
      <c r="AC50" s="1431"/>
      <c r="AD50" s="1431"/>
      <c r="AE50" s="1431"/>
      <c r="AF50" s="1431"/>
      <c r="AG50" s="1431"/>
      <c r="AH50" s="1431"/>
      <c r="AI50" s="1431"/>
      <c r="AJ50" s="1431"/>
      <c r="AK50" s="1431"/>
      <c r="AL50" s="1431"/>
      <c r="AM50" s="1431"/>
      <c r="AN50" s="1431"/>
      <c r="AO50" s="1431"/>
      <c r="AP50" s="1431"/>
      <c r="AQ50" s="1431"/>
      <c r="AR50" s="1431"/>
      <c r="AS50" s="1431"/>
      <c r="AT50" s="1431"/>
      <c r="AU50" s="1431"/>
      <c r="AV50" s="1431"/>
      <c r="AW50" s="1431"/>
      <c r="AX50" s="1431"/>
      <c r="AY50" s="1431"/>
      <c r="AZ50" s="1431"/>
      <c r="BA50" s="1431"/>
      <c r="BB50" s="1431"/>
      <c r="BC50" s="1431"/>
      <c r="BD50" s="1431"/>
      <c r="BE50" s="1431"/>
      <c r="BF50" s="1431"/>
      <c r="BG50" s="1431"/>
      <c r="BH50" s="1431"/>
      <c r="BI50" s="1431"/>
      <c r="BJ50" s="1431"/>
      <c r="BK50" s="1431"/>
      <c r="BL50" s="1431"/>
      <c r="BM50" s="1431"/>
      <c r="BN50" s="1431"/>
      <c r="BO50" s="1431"/>
      <c r="BP50" s="1431"/>
      <c r="BQ50" s="1431"/>
      <c r="BR50" s="1431"/>
      <c r="BS50" s="1431"/>
      <c r="BT50" s="1431"/>
      <c r="BU50" s="1431"/>
      <c r="BV50" s="1431"/>
      <c r="BW50" s="1431"/>
      <c r="BX50" s="1431"/>
      <c r="BY50" s="1431"/>
      <c r="BZ50" s="1431"/>
      <c r="CA50" s="1431"/>
      <c r="CB50" s="1431"/>
      <c r="CC50" s="1431"/>
      <c r="CD50" s="1431"/>
      <c r="CE50" s="1431"/>
      <c r="CF50" s="1431"/>
      <c r="CG50" s="1431"/>
      <c r="CH50" s="1431"/>
      <c r="CI50" s="1431"/>
      <c r="CJ50" s="1431"/>
      <c r="CK50" s="1431"/>
      <c r="CL50" s="1431"/>
      <c r="CM50" s="1431"/>
      <c r="CN50" s="1431"/>
      <c r="CO50" s="1431"/>
      <c r="CP50" s="1431"/>
      <c r="CQ50" s="1431"/>
      <c r="CR50" s="1431"/>
      <c r="CS50" s="1431"/>
      <c r="CT50" s="1431"/>
      <c r="CU50" s="1431"/>
      <c r="CV50" s="1247"/>
      <c r="CX50" s="2038"/>
      <c r="CY50" s="1645"/>
      <c r="CZ50" s="1645"/>
      <c r="DA50" s="1902" t="str">
        <f t="shared" si="18"/>
        <v/>
      </c>
      <c r="DB50" s="1895" t="str">
        <f t="shared" si="19"/>
        <v/>
      </c>
      <c r="DC50" s="1895" t="str">
        <f t="shared" si="20"/>
        <v>X</v>
      </c>
      <c r="DD50" s="1898"/>
      <c r="DE50" s="1902" t="str">
        <f t="shared" si="21"/>
        <v/>
      </c>
      <c r="DF50" s="1895" t="str">
        <f t="shared" si="22"/>
        <v/>
      </c>
      <c r="DG50" s="1895" t="str">
        <f t="shared" si="23"/>
        <v>X</v>
      </c>
      <c r="DH50" s="1898"/>
      <c r="DI50" s="1902" t="str">
        <f t="shared" si="24"/>
        <v/>
      </c>
      <c r="DJ50" s="1895" t="str">
        <f t="shared" si="25"/>
        <v/>
      </c>
      <c r="DK50" s="1895" t="str">
        <f t="shared" si="26"/>
        <v>X</v>
      </c>
      <c r="DL50" s="1898"/>
      <c r="DM50" s="1902" t="str">
        <f t="shared" si="27"/>
        <v/>
      </c>
      <c r="DN50" s="1895" t="str">
        <f t="shared" si="28"/>
        <v/>
      </c>
      <c r="DO50" s="1895" t="str">
        <f t="shared" si="29"/>
        <v>X</v>
      </c>
      <c r="DP50" s="1898"/>
      <c r="DQ50" s="1902" t="str">
        <f t="shared" si="30"/>
        <v/>
      </c>
      <c r="DR50" s="1895" t="str">
        <f t="shared" si="31"/>
        <v/>
      </c>
      <c r="DS50" s="1895" t="str">
        <f t="shared" si="32"/>
        <v>X</v>
      </c>
      <c r="DT50" s="1898"/>
    </row>
    <row r="51" spans="2:124" s="986" customFormat="1" ht="15" outlineLevel="1">
      <c r="D51" s="1528" t="s">
        <v>792</v>
      </c>
      <c r="E51" s="1429" t="s">
        <v>243</v>
      </c>
      <c r="F51" s="1430"/>
      <c r="G51" s="1431"/>
      <c r="H51" s="1431"/>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c r="AL51" s="1431"/>
      <c r="AM51" s="1431"/>
      <c r="AN51" s="1431"/>
      <c r="AO51" s="1431"/>
      <c r="AP51" s="1431"/>
      <c r="AQ51" s="1431"/>
      <c r="AR51" s="1431"/>
      <c r="AS51" s="1431"/>
      <c r="AT51" s="1431"/>
      <c r="AU51" s="1431"/>
      <c r="AV51" s="1431"/>
      <c r="AW51" s="1431"/>
      <c r="AX51" s="1431"/>
      <c r="AY51" s="1431"/>
      <c r="AZ51" s="1431"/>
      <c r="BA51" s="1431"/>
      <c r="BB51" s="1431"/>
      <c r="BC51" s="1431"/>
      <c r="BD51" s="1431"/>
      <c r="BE51" s="1431"/>
      <c r="BF51" s="1431"/>
      <c r="BG51" s="1431"/>
      <c r="BH51" s="1431"/>
      <c r="BI51" s="1431"/>
      <c r="BJ51" s="1431"/>
      <c r="BK51" s="1431"/>
      <c r="BL51" s="1431"/>
      <c r="BM51" s="1431"/>
      <c r="BN51" s="1431"/>
      <c r="BO51" s="1431"/>
      <c r="BP51" s="1431"/>
      <c r="BQ51" s="1431"/>
      <c r="BR51" s="1431"/>
      <c r="BS51" s="1431"/>
      <c r="BT51" s="1431"/>
      <c r="BU51" s="1431"/>
      <c r="BV51" s="1431"/>
      <c r="BW51" s="1431"/>
      <c r="BX51" s="1431"/>
      <c r="BY51" s="1431"/>
      <c r="BZ51" s="1431"/>
      <c r="CA51" s="1431"/>
      <c r="CB51" s="1431"/>
      <c r="CC51" s="1431"/>
      <c r="CD51" s="1431"/>
      <c r="CE51" s="1431"/>
      <c r="CF51" s="1431"/>
      <c r="CG51" s="1431"/>
      <c r="CH51" s="1431"/>
      <c r="CI51" s="1431"/>
      <c r="CJ51" s="1431"/>
      <c r="CK51" s="1431"/>
      <c r="CL51" s="1431"/>
      <c r="CM51" s="1431"/>
      <c r="CN51" s="1431"/>
      <c r="CO51" s="1431"/>
      <c r="CP51" s="1431"/>
      <c r="CQ51" s="1431"/>
      <c r="CR51" s="1431"/>
      <c r="CS51" s="1431"/>
      <c r="CT51" s="1431"/>
      <c r="CU51" s="1431"/>
      <c r="CV51" s="1247"/>
      <c r="CX51" s="2038"/>
      <c r="CY51" s="1645"/>
      <c r="CZ51" s="1645"/>
      <c r="DA51" s="1902" t="str">
        <f t="shared" si="18"/>
        <v/>
      </c>
      <c r="DB51" s="1895" t="str">
        <f t="shared" si="19"/>
        <v/>
      </c>
      <c r="DC51" s="1895" t="str">
        <f t="shared" si="20"/>
        <v>X</v>
      </c>
      <c r="DD51" s="1898"/>
      <c r="DE51" s="1902" t="str">
        <f t="shared" si="21"/>
        <v/>
      </c>
      <c r="DF51" s="1895" t="str">
        <f t="shared" si="22"/>
        <v/>
      </c>
      <c r="DG51" s="1895" t="str">
        <f t="shared" si="23"/>
        <v>X</v>
      </c>
      <c r="DH51" s="1898"/>
      <c r="DI51" s="1902" t="str">
        <f t="shared" si="24"/>
        <v/>
      </c>
      <c r="DJ51" s="1895" t="str">
        <f t="shared" si="25"/>
        <v/>
      </c>
      <c r="DK51" s="1895" t="str">
        <f t="shared" si="26"/>
        <v>X</v>
      </c>
      <c r="DL51" s="1898"/>
      <c r="DM51" s="1902" t="str">
        <f t="shared" si="27"/>
        <v/>
      </c>
      <c r="DN51" s="1895" t="str">
        <f t="shared" si="28"/>
        <v/>
      </c>
      <c r="DO51" s="1895" t="str">
        <f t="shared" si="29"/>
        <v>X</v>
      </c>
      <c r="DP51" s="1898"/>
      <c r="DQ51" s="1902" t="str">
        <f t="shared" si="30"/>
        <v/>
      </c>
      <c r="DR51" s="1895" t="str">
        <f t="shared" si="31"/>
        <v/>
      </c>
      <c r="DS51" s="1895" t="str">
        <f t="shared" si="32"/>
        <v>X</v>
      </c>
      <c r="DT51" s="1898"/>
    </row>
    <row r="52" spans="2:124" s="986" customFormat="1" ht="15" outlineLevel="1">
      <c r="D52" s="1528" t="s">
        <v>793</v>
      </c>
      <c r="E52" s="1429" t="s">
        <v>243</v>
      </c>
      <c r="F52" s="1430"/>
      <c r="G52" s="1431"/>
      <c r="H52" s="1431"/>
      <c r="I52" s="1431"/>
      <c r="J52" s="1431"/>
      <c r="K52" s="1431"/>
      <c r="L52" s="1431"/>
      <c r="M52" s="1431"/>
      <c r="N52" s="1431"/>
      <c r="O52" s="1431"/>
      <c r="P52" s="1431"/>
      <c r="Q52" s="1431"/>
      <c r="R52" s="1431"/>
      <c r="S52" s="1431"/>
      <c r="T52" s="1431"/>
      <c r="U52" s="1431"/>
      <c r="V52" s="1431"/>
      <c r="W52" s="1431"/>
      <c r="X52" s="1431"/>
      <c r="Y52" s="1431"/>
      <c r="Z52" s="1431"/>
      <c r="AA52" s="1431"/>
      <c r="AB52" s="1431"/>
      <c r="AC52" s="1431"/>
      <c r="AD52" s="1431"/>
      <c r="AE52" s="1431"/>
      <c r="AF52" s="1431"/>
      <c r="AG52" s="1431"/>
      <c r="AH52" s="1431"/>
      <c r="AI52" s="1431"/>
      <c r="AJ52" s="1431"/>
      <c r="AK52" s="1431"/>
      <c r="AL52" s="1431"/>
      <c r="AM52" s="1431"/>
      <c r="AN52" s="1431"/>
      <c r="AO52" s="1431"/>
      <c r="AP52" s="1431"/>
      <c r="AQ52" s="1431"/>
      <c r="AR52" s="1431"/>
      <c r="AS52" s="1431"/>
      <c r="AT52" s="1431"/>
      <c r="AU52" s="1431"/>
      <c r="AV52" s="1431"/>
      <c r="AW52" s="1431"/>
      <c r="AX52" s="1431"/>
      <c r="AY52" s="1431"/>
      <c r="AZ52" s="1431"/>
      <c r="BA52" s="1431"/>
      <c r="BB52" s="1431"/>
      <c r="BC52" s="1431"/>
      <c r="BD52" s="1431"/>
      <c r="BE52" s="1431"/>
      <c r="BF52" s="1431"/>
      <c r="BG52" s="1431"/>
      <c r="BH52" s="1431"/>
      <c r="BI52" s="1431"/>
      <c r="BJ52" s="1431"/>
      <c r="BK52" s="1431"/>
      <c r="BL52" s="1431"/>
      <c r="BM52" s="1431"/>
      <c r="BN52" s="1431"/>
      <c r="BO52" s="1431"/>
      <c r="BP52" s="1431"/>
      <c r="BQ52" s="1431"/>
      <c r="BR52" s="1431"/>
      <c r="BS52" s="1431"/>
      <c r="BT52" s="1431"/>
      <c r="BU52" s="1431"/>
      <c r="BV52" s="1431"/>
      <c r="BW52" s="1431"/>
      <c r="BX52" s="1431"/>
      <c r="BY52" s="1431"/>
      <c r="BZ52" s="1431"/>
      <c r="CA52" s="1431"/>
      <c r="CB52" s="1431"/>
      <c r="CC52" s="1431"/>
      <c r="CD52" s="1431"/>
      <c r="CE52" s="1431"/>
      <c r="CF52" s="1431"/>
      <c r="CG52" s="1431"/>
      <c r="CH52" s="1431"/>
      <c r="CI52" s="1431"/>
      <c r="CJ52" s="1431"/>
      <c r="CK52" s="1431"/>
      <c r="CL52" s="1431"/>
      <c r="CM52" s="1431"/>
      <c r="CN52" s="1431"/>
      <c r="CO52" s="1431"/>
      <c r="CP52" s="1431"/>
      <c r="CQ52" s="1431"/>
      <c r="CR52" s="1431"/>
      <c r="CS52" s="1431"/>
      <c r="CT52" s="1431"/>
      <c r="CU52" s="1431"/>
      <c r="CV52" s="1247"/>
      <c r="CX52" s="2038"/>
      <c r="CY52" s="1645"/>
      <c r="CZ52" s="1645"/>
      <c r="DA52" s="1902" t="str">
        <f t="shared" si="18"/>
        <v/>
      </c>
      <c r="DB52" s="1895" t="str">
        <f t="shared" si="19"/>
        <v/>
      </c>
      <c r="DC52" s="1895" t="str">
        <f t="shared" si="20"/>
        <v>X</v>
      </c>
      <c r="DD52" s="1898"/>
      <c r="DE52" s="1902" t="str">
        <f t="shared" si="21"/>
        <v/>
      </c>
      <c r="DF52" s="1895" t="str">
        <f t="shared" si="22"/>
        <v/>
      </c>
      <c r="DG52" s="1895" t="str">
        <f t="shared" si="23"/>
        <v>X</v>
      </c>
      <c r="DH52" s="1898"/>
      <c r="DI52" s="1902" t="str">
        <f t="shared" si="24"/>
        <v/>
      </c>
      <c r="DJ52" s="1895" t="str">
        <f t="shared" si="25"/>
        <v/>
      </c>
      <c r="DK52" s="1895" t="str">
        <f t="shared" si="26"/>
        <v>X</v>
      </c>
      <c r="DL52" s="1898"/>
      <c r="DM52" s="1902" t="str">
        <f t="shared" si="27"/>
        <v/>
      </c>
      <c r="DN52" s="1895" t="str">
        <f t="shared" si="28"/>
        <v/>
      </c>
      <c r="DO52" s="1895" t="str">
        <f t="shared" si="29"/>
        <v>X</v>
      </c>
      <c r="DP52" s="1898"/>
      <c r="DQ52" s="1902" t="str">
        <f t="shared" si="30"/>
        <v/>
      </c>
      <c r="DR52" s="1895" t="str">
        <f t="shared" si="31"/>
        <v/>
      </c>
      <c r="DS52" s="1895" t="str">
        <f t="shared" si="32"/>
        <v>X</v>
      </c>
      <c r="DT52" s="1898"/>
    </row>
    <row r="53" spans="2:124" s="986" customFormat="1" ht="15" outlineLevel="1">
      <c r="D53" s="1528" t="s">
        <v>794</v>
      </c>
      <c r="E53" s="1429" t="s">
        <v>243</v>
      </c>
      <c r="F53" s="1430"/>
      <c r="G53" s="1431"/>
      <c r="H53" s="1431"/>
      <c r="I53" s="1431"/>
      <c r="J53" s="1431"/>
      <c r="K53" s="1431"/>
      <c r="L53" s="1431"/>
      <c r="M53" s="1431"/>
      <c r="N53" s="1431"/>
      <c r="O53" s="1431"/>
      <c r="P53" s="1431"/>
      <c r="Q53" s="1431"/>
      <c r="R53" s="1431"/>
      <c r="S53" s="1431"/>
      <c r="T53" s="1431"/>
      <c r="U53" s="1431"/>
      <c r="V53" s="1431"/>
      <c r="W53" s="1431"/>
      <c r="X53" s="1431"/>
      <c r="Y53" s="1431"/>
      <c r="Z53" s="1431"/>
      <c r="AA53" s="1431"/>
      <c r="AB53" s="1431"/>
      <c r="AC53" s="1431"/>
      <c r="AD53" s="1431"/>
      <c r="AE53" s="1431"/>
      <c r="AF53" s="1431"/>
      <c r="AG53" s="1431"/>
      <c r="AH53" s="1431"/>
      <c r="AI53" s="1431"/>
      <c r="AJ53" s="1431"/>
      <c r="AK53" s="1431"/>
      <c r="AL53" s="1431"/>
      <c r="AM53" s="1431"/>
      <c r="AN53" s="1431"/>
      <c r="AO53" s="1431"/>
      <c r="AP53" s="1431"/>
      <c r="AQ53" s="1431"/>
      <c r="AR53" s="1431"/>
      <c r="AS53" s="1431"/>
      <c r="AT53" s="1431"/>
      <c r="AU53" s="1431"/>
      <c r="AV53" s="1431"/>
      <c r="AW53" s="1431"/>
      <c r="AX53" s="1431"/>
      <c r="AY53" s="1431"/>
      <c r="AZ53" s="1431"/>
      <c r="BA53" s="1431"/>
      <c r="BB53" s="1431"/>
      <c r="BC53" s="1431"/>
      <c r="BD53" s="1431"/>
      <c r="BE53" s="1431"/>
      <c r="BF53" s="1431"/>
      <c r="BG53" s="1431"/>
      <c r="BH53" s="1431"/>
      <c r="BI53" s="1431"/>
      <c r="BJ53" s="1431"/>
      <c r="BK53" s="1431"/>
      <c r="BL53" s="1431"/>
      <c r="BM53" s="1431"/>
      <c r="BN53" s="1431"/>
      <c r="BO53" s="1431"/>
      <c r="BP53" s="1431"/>
      <c r="BQ53" s="1431"/>
      <c r="BR53" s="1431"/>
      <c r="BS53" s="1431"/>
      <c r="BT53" s="1431"/>
      <c r="BU53" s="1431"/>
      <c r="BV53" s="1431"/>
      <c r="BW53" s="1431"/>
      <c r="BX53" s="1431"/>
      <c r="BY53" s="1431"/>
      <c r="BZ53" s="1431"/>
      <c r="CA53" s="1431"/>
      <c r="CB53" s="1431"/>
      <c r="CC53" s="1431"/>
      <c r="CD53" s="1431"/>
      <c r="CE53" s="1431"/>
      <c r="CF53" s="1431"/>
      <c r="CG53" s="1431"/>
      <c r="CH53" s="1431"/>
      <c r="CI53" s="1431"/>
      <c r="CJ53" s="1431"/>
      <c r="CK53" s="1431"/>
      <c r="CL53" s="1431"/>
      <c r="CM53" s="1431"/>
      <c r="CN53" s="1431"/>
      <c r="CO53" s="1431"/>
      <c r="CP53" s="1431"/>
      <c r="CQ53" s="1431"/>
      <c r="CR53" s="1431"/>
      <c r="CS53" s="1431"/>
      <c r="CT53" s="1431"/>
      <c r="CU53" s="1431"/>
      <c r="CV53" s="1247"/>
      <c r="CX53" s="2038"/>
      <c r="CY53" s="1645"/>
      <c r="CZ53" s="1645"/>
      <c r="DA53" s="1902" t="str">
        <f t="shared" si="18"/>
        <v/>
      </c>
      <c r="DB53" s="1895" t="str">
        <f t="shared" si="19"/>
        <v/>
      </c>
      <c r="DC53" s="1895" t="str">
        <f t="shared" si="20"/>
        <v>X</v>
      </c>
      <c r="DD53" s="1898"/>
      <c r="DE53" s="1902" t="str">
        <f t="shared" si="21"/>
        <v/>
      </c>
      <c r="DF53" s="1895" t="str">
        <f t="shared" si="22"/>
        <v/>
      </c>
      <c r="DG53" s="1895" t="str">
        <f t="shared" si="23"/>
        <v>X</v>
      </c>
      <c r="DH53" s="1898"/>
      <c r="DI53" s="1902" t="str">
        <f t="shared" si="24"/>
        <v/>
      </c>
      <c r="DJ53" s="1895" t="str">
        <f t="shared" si="25"/>
        <v/>
      </c>
      <c r="DK53" s="1895" t="str">
        <f t="shared" si="26"/>
        <v>X</v>
      </c>
      <c r="DL53" s="1898"/>
      <c r="DM53" s="1902" t="str">
        <f t="shared" si="27"/>
        <v/>
      </c>
      <c r="DN53" s="1895" t="str">
        <f t="shared" si="28"/>
        <v/>
      </c>
      <c r="DO53" s="1895" t="str">
        <f t="shared" si="29"/>
        <v>X</v>
      </c>
      <c r="DP53" s="1898"/>
      <c r="DQ53" s="1902" t="str">
        <f t="shared" si="30"/>
        <v/>
      </c>
      <c r="DR53" s="1895" t="str">
        <f t="shared" si="31"/>
        <v/>
      </c>
      <c r="DS53" s="1895" t="str">
        <f t="shared" si="32"/>
        <v>X</v>
      </c>
      <c r="DT53" s="1898"/>
    </row>
    <row r="54" spans="2:124" s="986" customFormat="1" ht="15" outlineLevel="1">
      <c r="D54" s="1528" t="s">
        <v>795</v>
      </c>
      <c r="E54" s="1429" t="s">
        <v>243</v>
      </c>
      <c r="F54" s="1430"/>
      <c r="G54" s="1431"/>
      <c r="H54" s="1431"/>
      <c r="I54" s="1431"/>
      <c r="J54" s="1431"/>
      <c r="K54" s="1431"/>
      <c r="L54" s="1431"/>
      <c r="M54" s="1431"/>
      <c r="N54" s="1431"/>
      <c r="O54" s="1431"/>
      <c r="P54" s="1431"/>
      <c r="Q54" s="1431"/>
      <c r="R54" s="1431"/>
      <c r="S54" s="1431"/>
      <c r="T54" s="1431"/>
      <c r="U54" s="1431"/>
      <c r="V54" s="1431"/>
      <c r="W54" s="1431"/>
      <c r="X54" s="1431"/>
      <c r="Y54" s="1431"/>
      <c r="Z54" s="1431"/>
      <c r="AA54" s="1431"/>
      <c r="AB54" s="1431"/>
      <c r="AC54" s="1431"/>
      <c r="AD54" s="1431"/>
      <c r="AE54" s="1431"/>
      <c r="AF54" s="1431"/>
      <c r="AG54" s="1431"/>
      <c r="AH54" s="1431"/>
      <c r="AI54" s="1431"/>
      <c r="AJ54" s="1431"/>
      <c r="AK54" s="1431"/>
      <c r="AL54" s="1431"/>
      <c r="AM54" s="1431"/>
      <c r="AN54" s="1431"/>
      <c r="AO54" s="1431"/>
      <c r="AP54" s="1431"/>
      <c r="AQ54" s="1431"/>
      <c r="AR54" s="1431"/>
      <c r="AS54" s="1431"/>
      <c r="AT54" s="1431"/>
      <c r="AU54" s="1431"/>
      <c r="AV54" s="1431"/>
      <c r="AW54" s="1431"/>
      <c r="AX54" s="1431"/>
      <c r="AY54" s="1431"/>
      <c r="AZ54" s="1431"/>
      <c r="BA54" s="1431"/>
      <c r="BB54" s="1431"/>
      <c r="BC54" s="1431"/>
      <c r="BD54" s="1431"/>
      <c r="BE54" s="1431"/>
      <c r="BF54" s="1431"/>
      <c r="BG54" s="1431"/>
      <c r="BH54" s="1431"/>
      <c r="BI54" s="1431"/>
      <c r="BJ54" s="1431"/>
      <c r="BK54" s="1431"/>
      <c r="BL54" s="1431"/>
      <c r="BM54" s="1431"/>
      <c r="BN54" s="1431"/>
      <c r="BO54" s="1431"/>
      <c r="BP54" s="1431"/>
      <c r="BQ54" s="1431"/>
      <c r="BR54" s="1431"/>
      <c r="BS54" s="1431"/>
      <c r="BT54" s="1431"/>
      <c r="BU54" s="1431"/>
      <c r="BV54" s="1431"/>
      <c r="BW54" s="1431"/>
      <c r="BX54" s="1431"/>
      <c r="BY54" s="1431"/>
      <c r="BZ54" s="1431"/>
      <c r="CA54" s="1431"/>
      <c r="CB54" s="1431"/>
      <c r="CC54" s="1431"/>
      <c r="CD54" s="1431"/>
      <c r="CE54" s="1431"/>
      <c r="CF54" s="1431"/>
      <c r="CG54" s="1431"/>
      <c r="CH54" s="1431"/>
      <c r="CI54" s="1431"/>
      <c r="CJ54" s="1431"/>
      <c r="CK54" s="1431"/>
      <c r="CL54" s="1431"/>
      <c r="CM54" s="1431"/>
      <c r="CN54" s="1431"/>
      <c r="CO54" s="1431"/>
      <c r="CP54" s="1431"/>
      <c r="CQ54" s="1431"/>
      <c r="CR54" s="1431"/>
      <c r="CS54" s="1431"/>
      <c r="CT54" s="1431"/>
      <c r="CU54" s="1431"/>
      <c r="CV54" s="1247"/>
      <c r="CX54" s="2038"/>
      <c r="CY54" s="1645"/>
      <c r="CZ54" s="1645"/>
      <c r="DA54" s="1902" t="str">
        <f t="shared" si="18"/>
        <v/>
      </c>
      <c r="DB54" s="1895" t="str">
        <f t="shared" si="19"/>
        <v/>
      </c>
      <c r="DC54" s="1895" t="str">
        <f t="shared" si="20"/>
        <v>X</v>
      </c>
      <c r="DD54" s="1898"/>
      <c r="DE54" s="1902" t="str">
        <f t="shared" si="21"/>
        <v/>
      </c>
      <c r="DF54" s="1895" t="str">
        <f t="shared" si="22"/>
        <v/>
      </c>
      <c r="DG54" s="1895" t="str">
        <f t="shared" si="23"/>
        <v>X</v>
      </c>
      <c r="DH54" s="1898"/>
      <c r="DI54" s="1902" t="str">
        <f t="shared" si="24"/>
        <v/>
      </c>
      <c r="DJ54" s="1895" t="str">
        <f t="shared" si="25"/>
        <v/>
      </c>
      <c r="DK54" s="1895" t="str">
        <f t="shared" si="26"/>
        <v>X</v>
      </c>
      <c r="DL54" s="1898"/>
      <c r="DM54" s="1902" t="str">
        <f t="shared" si="27"/>
        <v/>
      </c>
      <c r="DN54" s="1895" t="str">
        <f t="shared" si="28"/>
        <v/>
      </c>
      <c r="DO54" s="1895" t="str">
        <f t="shared" si="29"/>
        <v>X</v>
      </c>
      <c r="DP54" s="1898"/>
      <c r="DQ54" s="1902" t="str">
        <f t="shared" si="30"/>
        <v/>
      </c>
      <c r="DR54" s="1895" t="str">
        <f t="shared" si="31"/>
        <v/>
      </c>
      <c r="DS54" s="1895" t="str">
        <f t="shared" si="32"/>
        <v>X</v>
      </c>
      <c r="DT54" s="1898"/>
    </row>
    <row r="55" spans="2:124" s="986" customFormat="1" ht="15" outlineLevel="1">
      <c r="D55" s="1528" t="s">
        <v>796</v>
      </c>
      <c r="E55" s="1429" t="s">
        <v>243</v>
      </c>
      <c r="F55" s="1430"/>
      <c r="G55" s="1431"/>
      <c r="H55" s="1431"/>
      <c r="I55" s="1431"/>
      <c r="J55" s="1431"/>
      <c r="K55" s="1431"/>
      <c r="L55" s="1431"/>
      <c r="M55" s="1431"/>
      <c r="N55" s="1431"/>
      <c r="O55" s="1431"/>
      <c r="P55" s="1431"/>
      <c r="Q55" s="1431"/>
      <c r="R55" s="1431"/>
      <c r="S55" s="1431"/>
      <c r="T55" s="1431"/>
      <c r="U55" s="1431"/>
      <c r="V55" s="1431"/>
      <c r="W55" s="1431"/>
      <c r="X55" s="1431"/>
      <c r="Y55" s="1431"/>
      <c r="Z55" s="1431"/>
      <c r="AA55" s="1431"/>
      <c r="AB55" s="1431"/>
      <c r="AC55" s="1431"/>
      <c r="AD55" s="1431"/>
      <c r="AE55" s="1431"/>
      <c r="AF55" s="1431"/>
      <c r="AG55" s="1431"/>
      <c r="AH55" s="1431"/>
      <c r="AI55" s="1431"/>
      <c r="AJ55" s="1431"/>
      <c r="AK55" s="1431"/>
      <c r="AL55" s="1431"/>
      <c r="AM55" s="1431"/>
      <c r="AN55" s="1431"/>
      <c r="AO55" s="1431"/>
      <c r="AP55" s="1431"/>
      <c r="AQ55" s="1431"/>
      <c r="AR55" s="1431"/>
      <c r="AS55" s="1431"/>
      <c r="AT55" s="1431"/>
      <c r="AU55" s="1431"/>
      <c r="AV55" s="1431"/>
      <c r="AW55" s="1431"/>
      <c r="AX55" s="1431"/>
      <c r="AY55" s="1431"/>
      <c r="AZ55" s="1431"/>
      <c r="BA55" s="1431"/>
      <c r="BB55" s="1431"/>
      <c r="BC55" s="1431"/>
      <c r="BD55" s="1431"/>
      <c r="BE55" s="1431"/>
      <c r="BF55" s="1431"/>
      <c r="BG55" s="1431"/>
      <c r="BH55" s="1431"/>
      <c r="BI55" s="1431"/>
      <c r="BJ55" s="1431"/>
      <c r="BK55" s="1431"/>
      <c r="BL55" s="1431"/>
      <c r="BM55" s="1431"/>
      <c r="BN55" s="1431"/>
      <c r="BO55" s="1431"/>
      <c r="BP55" s="1431"/>
      <c r="BQ55" s="1431"/>
      <c r="BR55" s="1431"/>
      <c r="BS55" s="1431"/>
      <c r="BT55" s="1431"/>
      <c r="BU55" s="1431"/>
      <c r="BV55" s="1431"/>
      <c r="BW55" s="1431"/>
      <c r="BX55" s="1431"/>
      <c r="BY55" s="1431"/>
      <c r="BZ55" s="1431"/>
      <c r="CA55" s="1431"/>
      <c r="CB55" s="1431"/>
      <c r="CC55" s="1431"/>
      <c r="CD55" s="1431"/>
      <c r="CE55" s="1431"/>
      <c r="CF55" s="1431"/>
      <c r="CG55" s="1431"/>
      <c r="CH55" s="1431"/>
      <c r="CI55" s="1431"/>
      <c r="CJ55" s="1431"/>
      <c r="CK55" s="1431"/>
      <c r="CL55" s="1431"/>
      <c r="CM55" s="1431"/>
      <c r="CN55" s="1431"/>
      <c r="CO55" s="1431"/>
      <c r="CP55" s="1431"/>
      <c r="CQ55" s="1431"/>
      <c r="CR55" s="1431"/>
      <c r="CS55" s="1431"/>
      <c r="CT55" s="1431"/>
      <c r="CU55" s="1431"/>
      <c r="CV55" s="1247"/>
      <c r="CX55" s="2038"/>
      <c r="CY55" s="1645"/>
      <c r="CZ55" s="1645"/>
      <c r="DA55" s="1902" t="str">
        <f t="shared" si="18"/>
        <v/>
      </c>
      <c r="DB55" s="1895" t="str">
        <f t="shared" si="19"/>
        <v/>
      </c>
      <c r="DC55" s="1895" t="str">
        <f t="shared" si="20"/>
        <v>X</v>
      </c>
      <c r="DD55" s="1898"/>
      <c r="DE55" s="1902" t="str">
        <f t="shared" si="21"/>
        <v/>
      </c>
      <c r="DF55" s="1895" t="str">
        <f t="shared" si="22"/>
        <v/>
      </c>
      <c r="DG55" s="1895" t="str">
        <f t="shared" si="23"/>
        <v>X</v>
      </c>
      <c r="DH55" s="1898"/>
      <c r="DI55" s="1902" t="str">
        <f t="shared" si="24"/>
        <v/>
      </c>
      <c r="DJ55" s="1895" t="str">
        <f t="shared" si="25"/>
        <v/>
      </c>
      <c r="DK55" s="1895" t="str">
        <f t="shared" si="26"/>
        <v>X</v>
      </c>
      <c r="DL55" s="1898"/>
      <c r="DM55" s="1902" t="str">
        <f t="shared" si="27"/>
        <v/>
      </c>
      <c r="DN55" s="1895" t="str">
        <f t="shared" si="28"/>
        <v/>
      </c>
      <c r="DO55" s="1895" t="str">
        <f t="shared" si="29"/>
        <v>X</v>
      </c>
      <c r="DP55" s="1898"/>
      <c r="DQ55" s="1902" t="str">
        <f t="shared" si="30"/>
        <v/>
      </c>
      <c r="DR55" s="1895" t="str">
        <f t="shared" si="31"/>
        <v/>
      </c>
      <c r="DS55" s="1895" t="str">
        <f t="shared" si="32"/>
        <v>X</v>
      </c>
      <c r="DT55" s="1898"/>
    </row>
    <row r="56" spans="2:124" s="986" customFormat="1" ht="15" outlineLevel="1">
      <c r="D56" s="1528" t="s">
        <v>797</v>
      </c>
      <c r="E56" s="1429" t="s">
        <v>243</v>
      </c>
      <c r="F56" s="1430"/>
      <c r="G56" s="1431"/>
      <c r="H56" s="1431"/>
      <c r="I56" s="1431"/>
      <c r="J56" s="1431"/>
      <c r="K56" s="1431"/>
      <c r="L56" s="1431"/>
      <c r="M56" s="1431"/>
      <c r="N56" s="1431"/>
      <c r="O56" s="1431"/>
      <c r="P56" s="1431"/>
      <c r="Q56" s="1431"/>
      <c r="R56" s="1431"/>
      <c r="S56" s="1431"/>
      <c r="T56" s="1431"/>
      <c r="U56" s="1431"/>
      <c r="V56" s="1431"/>
      <c r="W56" s="1431"/>
      <c r="X56" s="1431"/>
      <c r="Y56" s="1431"/>
      <c r="Z56" s="1431"/>
      <c r="AA56" s="1431"/>
      <c r="AB56" s="1431"/>
      <c r="AC56" s="1431"/>
      <c r="AD56" s="1431"/>
      <c r="AE56" s="1431"/>
      <c r="AF56" s="1431"/>
      <c r="AG56" s="1431"/>
      <c r="AH56" s="1431"/>
      <c r="AI56" s="1431"/>
      <c r="AJ56" s="1431"/>
      <c r="AK56" s="1431"/>
      <c r="AL56" s="1431"/>
      <c r="AM56" s="1431"/>
      <c r="AN56" s="1431"/>
      <c r="AO56" s="1431"/>
      <c r="AP56" s="1431"/>
      <c r="AQ56" s="1431"/>
      <c r="AR56" s="1431"/>
      <c r="AS56" s="1431"/>
      <c r="AT56" s="1431"/>
      <c r="AU56" s="1431"/>
      <c r="AV56" s="1431"/>
      <c r="AW56" s="1431"/>
      <c r="AX56" s="1431"/>
      <c r="AY56" s="1431"/>
      <c r="AZ56" s="1431"/>
      <c r="BA56" s="1431"/>
      <c r="BB56" s="1431"/>
      <c r="BC56" s="1431"/>
      <c r="BD56" s="1431"/>
      <c r="BE56" s="1431"/>
      <c r="BF56" s="1431"/>
      <c r="BG56" s="1431"/>
      <c r="BH56" s="1431"/>
      <c r="BI56" s="1431"/>
      <c r="BJ56" s="1431"/>
      <c r="BK56" s="1431"/>
      <c r="BL56" s="1431"/>
      <c r="BM56" s="1431"/>
      <c r="BN56" s="1431"/>
      <c r="BO56" s="1431"/>
      <c r="BP56" s="1431"/>
      <c r="BQ56" s="1431"/>
      <c r="BR56" s="1431"/>
      <c r="BS56" s="1431"/>
      <c r="BT56" s="1431"/>
      <c r="BU56" s="1431"/>
      <c r="BV56" s="1431"/>
      <c r="BW56" s="1431"/>
      <c r="BX56" s="1431"/>
      <c r="BY56" s="1431"/>
      <c r="BZ56" s="1431"/>
      <c r="CA56" s="1431"/>
      <c r="CB56" s="1431"/>
      <c r="CC56" s="1431"/>
      <c r="CD56" s="1431"/>
      <c r="CE56" s="1431"/>
      <c r="CF56" s="1431"/>
      <c r="CG56" s="1431"/>
      <c r="CH56" s="1431"/>
      <c r="CI56" s="1431"/>
      <c r="CJ56" s="1431"/>
      <c r="CK56" s="1431"/>
      <c r="CL56" s="1431"/>
      <c r="CM56" s="1431"/>
      <c r="CN56" s="1431"/>
      <c r="CO56" s="1431"/>
      <c r="CP56" s="1431"/>
      <c r="CQ56" s="1431"/>
      <c r="CR56" s="1431"/>
      <c r="CS56" s="1431"/>
      <c r="CT56" s="1431"/>
      <c r="CU56" s="1431"/>
      <c r="CV56" s="1247"/>
      <c r="CX56" s="2038"/>
      <c r="CY56" s="1645"/>
      <c r="CZ56" s="1645"/>
      <c r="DA56" s="1902" t="str">
        <f t="shared" si="18"/>
        <v/>
      </c>
      <c r="DB56" s="1895" t="str">
        <f t="shared" si="19"/>
        <v/>
      </c>
      <c r="DC56" s="1895" t="str">
        <f t="shared" si="20"/>
        <v>X</v>
      </c>
      <c r="DD56" s="1898"/>
      <c r="DE56" s="1902" t="str">
        <f t="shared" si="21"/>
        <v/>
      </c>
      <c r="DF56" s="1895" t="str">
        <f t="shared" si="22"/>
        <v/>
      </c>
      <c r="DG56" s="1895" t="str">
        <f t="shared" si="23"/>
        <v>X</v>
      </c>
      <c r="DH56" s="1898"/>
      <c r="DI56" s="1902" t="str">
        <f t="shared" si="24"/>
        <v/>
      </c>
      <c r="DJ56" s="1895" t="str">
        <f t="shared" si="25"/>
        <v/>
      </c>
      <c r="DK56" s="1895" t="str">
        <f t="shared" si="26"/>
        <v>X</v>
      </c>
      <c r="DL56" s="1898"/>
      <c r="DM56" s="1902" t="str">
        <f t="shared" si="27"/>
        <v/>
      </c>
      <c r="DN56" s="1895" t="str">
        <f t="shared" si="28"/>
        <v/>
      </c>
      <c r="DO56" s="1895" t="str">
        <f t="shared" si="29"/>
        <v>X</v>
      </c>
      <c r="DP56" s="1898"/>
      <c r="DQ56" s="1902" t="str">
        <f t="shared" si="30"/>
        <v/>
      </c>
      <c r="DR56" s="1895" t="str">
        <f t="shared" si="31"/>
        <v/>
      </c>
      <c r="DS56" s="1895" t="str">
        <f t="shared" si="32"/>
        <v>X</v>
      </c>
      <c r="DT56" s="1898"/>
    </row>
    <row r="57" spans="2:124" s="986" customFormat="1" ht="15" outlineLevel="1">
      <c r="D57" s="1528" t="s">
        <v>798</v>
      </c>
      <c r="E57" s="1429" t="s">
        <v>243</v>
      </c>
      <c r="F57" s="1430"/>
      <c r="G57" s="1431"/>
      <c r="H57" s="1431"/>
      <c r="I57" s="1431"/>
      <c r="J57" s="1431"/>
      <c r="K57" s="1431"/>
      <c r="L57" s="1431"/>
      <c r="M57" s="1431"/>
      <c r="N57" s="1431"/>
      <c r="O57" s="1431"/>
      <c r="P57" s="1431"/>
      <c r="Q57" s="1431"/>
      <c r="R57" s="1431"/>
      <c r="S57" s="1431"/>
      <c r="T57" s="1431"/>
      <c r="U57" s="1431"/>
      <c r="V57" s="1431"/>
      <c r="W57" s="1431"/>
      <c r="X57" s="1431"/>
      <c r="Y57" s="1431"/>
      <c r="Z57" s="1431"/>
      <c r="AA57" s="1431"/>
      <c r="AB57" s="1431"/>
      <c r="AC57" s="1431"/>
      <c r="AD57" s="1431"/>
      <c r="AE57" s="1431"/>
      <c r="AF57" s="1431"/>
      <c r="AG57" s="1431"/>
      <c r="AH57" s="1431"/>
      <c r="AI57" s="1431"/>
      <c r="AJ57" s="1431"/>
      <c r="AK57" s="1431"/>
      <c r="AL57" s="1431"/>
      <c r="AM57" s="1431"/>
      <c r="AN57" s="1431"/>
      <c r="AO57" s="1431"/>
      <c r="AP57" s="1431"/>
      <c r="AQ57" s="1431"/>
      <c r="AR57" s="1431"/>
      <c r="AS57" s="1431"/>
      <c r="AT57" s="1431"/>
      <c r="AU57" s="1431"/>
      <c r="AV57" s="1431"/>
      <c r="AW57" s="1431"/>
      <c r="AX57" s="1431"/>
      <c r="AY57" s="1431"/>
      <c r="AZ57" s="1431"/>
      <c r="BA57" s="1431"/>
      <c r="BB57" s="1431"/>
      <c r="BC57" s="1431"/>
      <c r="BD57" s="1431"/>
      <c r="BE57" s="1431"/>
      <c r="BF57" s="1431"/>
      <c r="BG57" s="1431"/>
      <c r="BH57" s="1431"/>
      <c r="BI57" s="1431"/>
      <c r="BJ57" s="1431"/>
      <c r="BK57" s="1431"/>
      <c r="BL57" s="1431"/>
      <c r="BM57" s="1431"/>
      <c r="BN57" s="1431"/>
      <c r="BO57" s="1431"/>
      <c r="BP57" s="1431"/>
      <c r="BQ57" s="1431"/>
      <c r="BR57" s="1431"/>
      <c r="BS57" s="1431"/>
      <c r="BT57" s="1431"/>
      <c r="BU57" s="1431"/>
      <c r="BV57" s="1431"/>
      <c r="BW57" s="1431"/>
      <c r="BX57" s="1431"/>
      <c r="BY57" s="1431"/>
      <c r="BZ57" s="1431"/>
      <c r="CA57" s="1431"/>
      <c r="CB57" s="1431"/>
      <c r="CC57" s="1431"/>
      <c r="CD57" s="1431"/>
      <c r="CE57" s="1431"/>
      <c r="CF57" s="1431"/>
      <c r="CG57" s="1431"/>
      <c r="CH57" s="1431"/>
      <c r="CI57" s="1431"/>
      <c r="CJ57" s="1431"/>
      <c r="CK57" s="1431"/>
      <c r="CL57" s="1431"/>
      <c r="CM57" s="1431"/>
      <c r="CN57" s="1431"/>
      <c r="CO57" s="1431"/>
      <c r="CP57" s="1431"/>
      <c r="CQ57" s="1431"/>
      <c r="CR57" s="1431"/>
      <c r="CS57" s="1431"/>
      <c r="CT57" s="1431"/>
      <c r="CU57" s="1431"/>
      <c r="CV57" s="1247"/>
      <c r="CX57" s="2038"/>
      <c r="CY57" s="1645"/>
      <c r="CZ57" s="1645"/>
      <c r="DA57" s="1902" t="str">
        <f t="shared" si="18"/>
        <v/>
      </c>
      <c r="DB57" s="1895" t="str">
        <f t="shared" si="19"/>
        <v/>
      </c>
      <c r="DC57" s="1895" t="str">
        <f t="shared" si="20"/>
        <v>X</v>
      </c>
      <c r="DD57" s="1898"/>
      <c r="DE57" s="1902" t="str">
        <f t="shared" si="21"/>
        <v/>
      </c>
      <c r="DF57" s="1895" t="str">
        <f t="shared" si="22"/>
        <v/>
      </c>
      <c r="DG57" s="1895" t="str">
        <f t="shared" si="23"/>
        <v>X</v>
      </c>
      <c r="DH57" s="1898"/>
      <c r="DI57" s="1902" t="str">
        <f t="shared" si="24"/>
        <v/>
      </c>
      <c r="DJ57" s="1895" t="str">
        <f t="shared" si="25"/>
        <v/>
      </c>
      <c r="DK57" s="1895" t="str">
        <f t="shared" si="26"/>
        <v>X</v>
      </c>
      <c r="DL57" s="1898"/>
      <c r="DM57" s="1902" t="str">
        <f t="shared" si="27"/>
        <v/>
      </c>
      <c r="DN57" s="1895" t="str">
        <f t="shared" si="28"/>
        <v/>
      </c>
      <c r="DO57" s="1895" t="str">
        <f t="shared" si="29"/>
        <v>X</v>
      </c>
      <c r="DP57" s="1898"/>
      <c r="DQ57" s="1902" t="str">
        <f t="shared" si="30"/>
        <v/>
      </c>
      <c r="DR57" s="1895" t="str">
        <f t="shared" si="31"/>
        <v/>
      </c>
      <c r="DS57" s="1895" t="str">
        <f t="shared" si="32"/>
        <v>X</v>
      </c>
      <c r="DT57" s="1898"/>
    </row>
    <row r="58" spans="2:124" s="986" customFormat="1" ht="15" outlineLevel="1">
      <c r="D58" s="1528" t="s">
        <v>799</v>
      </c>
      <c r="E58" s="1429" t="s">
        <v>243</v>
      </c>
      <c r="F58" s="1430"/>
      <c r="G58" s="1431"/>
      <c r="H58" s="1431"/>
      <c r="I58" s="1431"/>
      <c r="J58" s="1431"/>
      <c r="K58" s="1431"/>
      <c r="L58" s="1431"/>
      <c r="M58" s="1431"/>
      <c r="N58" s="1431"/>
      <c r="O58" s="1431"/>
      <c r="P58" s="1431"/>
      <c r="Q58" s="1431"/>
      <c r="R58" s="1431"/>
      <c r="S58" s="1431"/>
      <c r="T58" s="1431"/>
      <c r="U58" s="1431"/>
      <c r="V58" s="1431"/>
      <c r="W58" s="1431"/>
      <c r="X58" s="1431"/>
      <c r="Y58" s="1431"/>
      <c r="Z58" s="1431"/>
      <c r="AA58" s="1431"/>
      <c r="AB58" s="1431"/>
      <c r="AC58" s="1431"/>
      <c r="AD58" s="1431"/>
      <c r="AE58" s="1431"/>
      <c r="AF58" s="1431"/>
      <c r="AG58" s="1431"/>
      <c r="AH58" s="1431"/>
      <c r="AI58" s="1431"/>
      <c r="AJ58" s="1431"/>
      <c r="AK58" s="1431"/>
      <c r="AL58" s="1431"/>
      <c r="AM58" s="1431"/>
      <c r="AN58" s="1431"/>
      <c r="AO58" s="1431"/>
      <c r="AP58" s="1431"/>
      <c r="AQ58" s="1431"/>
      <c r="AR58" s="1431"/>
      <c r="AS58" s="1431"/>
      <c r="AT58" s="1431"/>
      <c r="AU58" s="1431"/>
      <c r="AV58" s="1431"/>
      <c r="AW58" s="1431"/>
      <c r="AX58" s="1431"/>
      <c r="AY58" s="1431"/>
      <c r="AZ58" s="1431"/>
      <c r="BA58" s="1431"/>
      <c r="BB58" s="1431"/>
      <c r="BC58" s="1431"/>
      <c r="BD58" s="1431"/>
      <c r="BE58" s="1431"/>
      <c r="BF58" s="1431"/>
      <c r="BG58" s="1431"/>
      <c r="BH58" s="1431"/>
      <c r="BI58" s="1431"/>
      <c r="BJ58" s="1431"/>
      <c r="BK58" s="1431"/>
      <c r="BL58" s="1431"/>
      <c r="BM58" s="1431"/>
      <c r="BN58" s="1431"/>
      <c r="BO58" s="1431"/>
      <c r="BP58" s="1431"/>
      <c r="BQ58" s="1431"/>
      <c r="BR58" s="1431"/>
      <c r="BS58" s="1431"/>
      <c r="BT58" s="1431"/>
      <c r="BU58" s="1431"/>
      <c r="BV58" s="1431"/>
      <c r="BW58" s="1431"/>
      <c r="BX58" s="1431"/>
      <c r="BY58" s="1431"/>
      <c r="BZ58" s="1431"/>
      <c r="CA58" s="1431"/>
      <c r="CB58" s="1431"/>
      <c r="CC58" s="1431"/>
      <c r="CD58" s="1431"/>
      <c r="CE58" s="1431"/>
      <c r="CF58" s="1431"/>
      <c r="CG58" s="1431"/>
      <c r="CH58" s="1431"/>
      <c r="CI58" s="1431"/>
      <c r="CJ58" s="1431"/>
      <c r="CK58" s="1431"/>
      <c r="CL58" s="1431"/>
      <c r="CM58" s="1431"/>
      <c r="CN58" s="1431"/>
      <c r="CO58" s="1431"/>
      <c r="CP58" s="1431"/>
      <c r="CQ58" s="1431"/>
      <c r="CR58" s="1431"/>
      <c r="CS58" s="1431"/>
      <c r="CT58" s="1431"/>
      <c r="CU58" s="1431"/>
      <c r="CV58" s="1247"/>
      <c r="CX58" s="2038"/>
      <c r="CY58" s="1645"/>
      <c r="CZ58" s="1645"/>
      <c r="DA58" s="1902" t="str">
        <f t="shared" si="18"/>
        <v/>
      </c>
      <c r="DB58" s="1895" t="str">
        <f t="shared" si="19"/>
        <v/>
      </c>
      <c r="DC58" s="1895" t="str">
        <f t="shared" si="20"/>
        <v>X</v>
      </c>
      <c r="DD58" s="1898"/>
      <c r="DE58" s="1902" t="str">
        <f t="shared" si="21"/>
        <v/>
      </c>
      <c r="DF58" s="1895" t="str">
        <f t="shared" si="22"/>
        <v/>
      </c>
      <c r="DG58" s="1895" t="str">
        <f t="shared" si="23"/>
        <v>X</v>
      </c>
      <c r="DH58" s="1898"/>
      <c r="DI58" s="1902" t="str">
        <f t="shared" si="24"/>
        <v/>
      </c>
      <c r="DJ58" s="1895" t="str">
        <f t="shared" si="25"/>
        <v/>
      </c>
      <c r="DK58" s="1895" t="str">
        <f t="shared" si="26"/>
        <v>X</v>
      </c>
      <c r="DL58" s="1898"/>
      <c r="DM58" s="1902" t="str">
        <f t="shared" si="27"/>
        <v/>
      </c>
      <c r="DN58" s="1895" t="str">
        <f t="shared" si="28"/>
        <v/>
      </c>
      <c r="DO58" s="1895" t="str">
        <f t="shared" si="29"/>
        <v>X</v>
      </c>
      <c r="DP58" s="1898"/>
      <c r="DQ58" s="1902" t="str">
        <f t="shared" si="30"/>
        <v/>
      </c>
      <c r="DR58" s="1895" t="str">
        <f t="shared" si="31"/>
        <v/>
      </c>
      <c r="DS58" s="1895" t="str">
        <f t="shared" si="32"/>
        <v>X</v>
      </c>
      <c r="DT58" s="1898"/>
    </row>
    <row r="59" spans="2:124" s="986" customFormat="1" ht="15" outlineLevel="1">
      <c r="D59" s="1528" t="s">
        <v>800</v>
      </c>
      <c r="E59" s="1429" t="s">
        <v>243</v>
      </c>
      <c r="F59" s="1430"/>
      <c r="G59" s="1431"/>
      <c r="H59" s="1431"/>
      <c r="I59" s="1431"/>
      <c r="J59" s="1431"/>
      <c r="K59" s="1431"/>
      <c r="L59" s="1431"/>
      <c r="M59" s="1431"/>
      <c r="N59" s="1431"/>
      <c r="O59" s="1431"/>
      <c r="P59" s="1431"/>
      <c r="Q59" s="1431"/>
      <c r="R59" s="1431"/>
      <c r="S59" s="1431"/>
      <c r="T59" s="1431"/>
      <c r="U59" s="1431"/>
      <c r="V59" s="1431"/>
      <c r="W59" s="1431"/>
      <c r="X59" s="1431"/>
      <c r="Y59" s="1431"/>
      <c r="Z59" s="1431"/>
      <c r="AA59" s="1431"/>
      <c r="AB59" s="1431"/>
      <c r="AC59" s="1431"/>
      <c r="AD59" s="1431"/>
      <c r="AE59" s="1431"/>
      <c r="AF59" s="1431"/>
      <c r="AG59" s="1431"/>
      <c r="AH59" s="1431"/>
      <c r="AI59" s="1431"/>
      <c r="AJ59" s="1431"/>
      <c r="AK59" s="1431"/>
      <c r="AL59" s="1431"/>
      <c r="AM59" s="1431"/>
      <c r="AN59" s="1431"/>
      <c r="AO59" s="1431"/>
      <c r="AP59" s="1431"/>
      <c r="AQ59" s="1431"/>
      <c r="AR59" s="1431"/>
      <c r="AS59" s="1431"/>
      <c r="AT59" s="1431"/>
      <c r="AU59" s="1431"/>
      <c r="AV59" s="1431"/>
      <c r="AW59" s="1431"/>
      <c r="AX59" s="1431"/>
      <c r="AY59" s="1431"/>
      <c r="AZ59" s="1431"/>
      <c r="BA59" s="1431"/>
      <c r="BB59" s="1431"/>
      <c r="BC59" s="1431"/>
      <c r="BD59" s="1431"/>
      <c r="BE59" s="1431"/>
      <c r="BF59" s="1431"/>
      <c r="BG59" s="1431"/>
      <c r="BH59" s="1431"/>
      <c r="BI59" s="1431"/>
      <c r="BJ59" s="1431"/>
      <c r="BK59" s="1431"/>
      <c r="BL59" s="1431"/>
      <c r="BM59" s="1431"/>
      <c r="BN59" s="1431"/>
      <c r="BO59" s="1431"/>
      <c r="BP59" s="1431"/>
      <c r="BQ59" s="1431"/>
      <c r="BR59" s="1431"/>
      <c r="BS59" s="1431"/>
      <c r="BT59" s="1431"/>
      <c r="BU59" s="1431"/>
      <c r="BV59" s="1431"/>
      <c r="BW59" s="1431"/>
      <c r="BX59" s="1431"/>
      <c r="BY59" s="1431"/>
      <c r="BZ59" s="1431"/>
      <c r="CA59" s="1431"/>
      <c r="CB59" s="1431"/>
      <c r="CC59" s="1431"/>
      <c r="CD59" s="1431"/>
      <c r="CE59" s="1431"/>
      <c r="CF59" s="1431"/>
      <c r="CG59" s="1431"/>
      <c r="CH59" s="1431"/>
      <c r="CI59" s="1431"/>
      <c r="CJ59" s="1431"/>
      <c r="CK59" s="1431"/>
      <c r="CL59" s="1431"/>
      <c r="CM59" s="1431"/>
      <c r="CN59" s="1431"/>
      <c r="CO59" s="1431"/>
      <c r="CP59" s="1431"/>
      <c r="CQ59" s="1431"/>
      <c r="CR59" s="1431"/>
      <c r="CS59" s="1431"/>
      <c r="CT59" s="1431"/>
      <c r="CU59" s="1431"/>
      <c r="CV59" s="1247"/>
      <c r="CX59" s="2038"/>
      <c r="CY59" s="1645"/>
      <c r="CZ59" s="1645"/>
      <c r="DA59" s="1902" t="str">
        <f t="shared" si="18"/>
        <v/>
      </c>
      <c r="DB59" s="1895" t="str">
        <f t="shared" si="19"/>
        <v/>
      </c>
      <c r="DC59" s="1895" t="str">
        <f t="shared" si="20"/>
        <v>X</v>
      </c>
      <c r="DD59" s="1898"/>
      <c r="DE59" s="1902" t="str">
        <f t="shared" si="21"/>
        <v/>
      </c>
      <c r="DF59" s="1895" t="str">
        <f t="shared" si="22"/>
        <v/>
      </c>
      <c r="DG59" s="1895" t="str">
        <f t="shared" si="23"/>
        <v>X</v>
      </c>
      <c r="DH59" s="1898"/>
      <c r="DI59" s="1902" t="str">
        <f t="shared" si="24"/>
        <v/>
      </c>
      <c r="DJ59" s="1895" t="str">
        <f t="shared" si="25"/>
        <v/>
      </c>
      <c r="DK59" s="1895" t="str">
        <f t="shared" si="26"/>
        <v>X</v>
      </c>
      <c r="DL59" s="1898"/>
      <c r="DM59" s="1902" t="str">
        <f t="shared" si="27"/>
        <v/>
      </c>
      <c r="DN59" s="1895" t="str">
        <f t="shared" si="28"/>
        <v/>
      </c>
      <c r="DO59" s="1895" t="str">
        <f t="shared" si="29"/>
        <v>X</v>
      </c>
      <c r="DP59" s="1898"/>
      <c r="DQ59" s="1902" t="str">
        <f t="shared" si="30"/>
        <v/>
      </c>
      <c r="DR59" s="1895" t="str">
        <f t="shared" si="31"/>
        <v/>
      </c>
      <c r="DS59" s="1895" t="str">
        <f t="shared" si="32"/>
        <v>X</v>
      </c>
      <c r="DT59" s="1898"/>
    </row>
    <row r="60" spans="2:124" s="986" customFormat="1" ht="15" outlineLevel="1">
      <c r="B60" s="1013"/>
      <c r="C60" s="1013"/>
      <c r="D60" s="1528" t="s">
        <v>801</v>
      </c>
      <c r="E60" s="1429" t="s">
        <v>243</v>
      </c>
      <c r="F60" s="1430"/>
      <c r="G60" s="1431"/>
      <c r="H60" s="1431"/>
      <c r="I60" s="1431"/>
      <c r="J60" s="1431"/>
      <c r="K60" s="1431"/>
      <c r="L60" s="1431"/>
      <c r="M60" s="1431"/>
      <c r="N60" s="1431"/>
      <c r="O60" s="1431"/>
      <c r="P60" s="1431"/>
      <c r="Q60" s="1431"/>
      <c r="R60" s="1431"/>
      <c r="S60" s="1431"/>
      <c r="T60" s="1431"/>
      <c r="U60" s="1431"/>
      <c r="V60" s="1431"/>
      <c r="W60" s="1431"/>
      <c r="X60" s="1431"/>
      <c r="Y60" s="1431"/>
      <c r="Z60" s="1431"/>
      <c r="AA60" s="1431"/>
      <c r="AB60" s="1431"/>
      <c r="AC60" s="1431"/>
      <c r="AD60" s="1431"/>
      <c r="AE60" s="1431"/>
      <c r="AF60" s="1431"/>
      <c r="AG60" s="1431"/>
      <c r="AH60" s="1431"/>
      <c r="AI60" s="1431"/>
      <c r="AJ60" s="1431"/>
      <c r="AK60" s="1431"/>
      <c r="AL60" s="1431"/>
      <c r="AM60" s="1431"/>
      <c r="AN60" s="1431"/>
      <c r="AO60" s="1431"/>
      <c r="AP60" s="1431"/>
      <c r="AQ60" s="1431"/>
      <c r="AR60" s="1431"/>
      <c r="AS60" s="1431"/>
      <c r="AT60" s="1431"/>
      <c r="AU60" s="1431"/>
      <c r="AV60" s="1431"/>
      <c r="AW60" s="1431"/>
      <c r="AX60" s="1431"/>
      <c r="AY60" s="1431"/>
      <c r="AZ60" s="1431"/>
      <c r="BA60" s="1431"/>
      <c r="BB60" s="1431"/>
      <c r="BC60" s="1431"/>
      <c r="BD60" s="1431"/>
      <c r="BE60" s="1431"/>
      <c r="BF60" s="1431"/>
      <c r="BG60" s="1431"/>
      <c r="BH60" s="1431"/>
      <c r="BI60" s="1431"/>
      <c r="BJ60" s="1431"/>
      <c r="BK60" s="1431"/>
      <c r="BL60" s="1431"/>
      <c r="BM60" s="1431"/>
      <c r="BN60" s="1431"/>
      <c r="BO60" s="1431"/>
      <c r="BP60" s="1431"/>
      <c r="BQ60" s="1431"/>
      <c r="BR60" s="1431"/>
      <c r="BS60" s="1431"/>
      <c r="BT60" s="1431"/>
      <c r="BU60" s="1431"/>
      <c r="BV60" s="1431"/>
      <c r="BW60" s="1431"/>
      <c r="BX60" s="1431"/>
      <c r="BY60" s="1431"/>
      <c r="BZ60" s="1431"/>
      <c r="CA60" s="1431"/>
      <c r="CB60" s="1431"/>
      <c r="CC60" s="1431"/>
      <c r="CD60" s="1431"/>
      <c r="CE60" s="1431"/>
      <c r="CF60" s="1431"/>
      <c r="CG60" s="1431"/>
      <c r="CH60" s="1431"/>
      <c r="CI60" s="1431"/>
      <c r="CJ60" s="1431"/>
      <c r="CK60" s="1431"/>
      <c r="CL60" s="1431"/>
      <c r="CM60" s="1431"/>
      <c r="CN60" s="1431"/>
      <c r="CO60" s="1431"/>
      <c r="CP60" s="1431"/>
      <c r="CQ60" s="1431"/>
      <c r="CR60" s="1431"/>
      <c r="CS60" s="1431"/>
      <c r="CT60" s="1431"/>
      <c r="CU60" s="1431"/>
      <c r="CV60" s="1247"/>
      <c r="CX60" s="2038"/>
      <c r="CY60" s="1645"/>
      <c r="CZ60" s="1645"/>
      <c r="DA60" s="1902" t="str">
        <f t="shared" si="18"/>
        <v/>
      </c>
      <c r="DB60" s="1895" t="str">
        <f t="shared" si="19"/>
        <v/>
      </c>
      <c r="DC60" s="1895" t="str">
        <f t="shared" si="20"/>
        <v>X</v>
      </c>
      <c r="DD60" s="1898"/>
      <c r="DE60" s="1902" t="str">
        <f t="shared" si="21"/>
        <v/>
      </c>
      <c r="DF60" s="1895" t="str">
        <f t="shared" si="22"/>
        <v/>
      </c>
      <c r="DG60" s="1895" t="str">
        <f t="shared" si="23"/>
        <v>X</v>
      </c>
      <c r="DH60" s="1898"/>
      <c r="DI60" s="1902" t="str">
        <f t="shared" si="24"/>
        <v/>
      </c>
      <c r="DJ60" s="1895" t="str">
        <f t="shared" si="25"/>
        <v/>
      </c>
      <c r="DK60" s="1895" t="str">
        <f t="shared" si="26"/>
        <v>X</v>
      </c>
      <c r="DL60" s="1898"/>
      <c r="DM60" s="1902" t="str">
        <f t="shared" si="27"/>
        <v/>
      </c>
      <c r="DN60" s="1895" t="str">
        <f t="shared" si="28"/>
        <v/>
      </c>
      <c r="DO60" s="1895" t="str">
        <f t="shared" si="29"/>
        <v>X</v>
      </c>
      <c r="DP60" s="1898"/>
      <c r="DQ60" s="1902" t="str">
        <f t="shared" si="30"/>
        <v/>
      </c>
      <c r="DR60" s="1895" t="str">
        <f t="shared" si="31"/>
        <v/>
      </c>
      <c r="DS60" s="1895" t="str">
        <f t="shared" si="32"/>
        <v>X</v>
      </c>
      <c r="DT60" s="1898"/>
    </row>
    <row r="61" spans="2:124" s="986" customFormat="1" ht="15" outlineLevel="1">
      <c r="D61" s="1528" t="s">
        <v>802</v>
      </c>
      <c r="E61" s="1429" t="s">
        <v>243</v>
      </c>
      <c r="F61" s="1430"/>
      <c r="G61" s="1431"/>
      <c r="H61" s="1431"/>
      <c r="I61" s="1431"/>
      <c r="J61" s="1431"/>
      <c r="K61" s="1431"/>
      <c r="L61" s="1431"/>
      <c r="M61" s="1431"/>
      <c r="N61" s="1431"/>
      <c r="O61" s="1431"/>
      <c r="P61" s="1431"/>
      <c r="Q61" s="1431"/>
      <c r="R61" s="1431"/>
      <c r="S61" s="1431"/>
      <c r="T61" s="1431"/>
      <c r="U61" s="1431"/>
      <c r="V61" s="1431"/>
      <c r="W61" s="1431"/>
      <c r="X61" s="1431"/>
      <c r="Y61" s="1431"/>
      <c r="Z61" s="1431"/>
      <c r="AA61" s="1431"/>
      <c r="AB61" s="1431"/>
      <c r="AC61" s="1431"/>
      <c r="AD61" s="1431"/>
      <c r="AE61" s="1431"/>
      <c r="AF61" s="1431"/>
      <c r="AG61" s="1431"/>
      <c r="AH61" s="1431"/>
      <c r="AI61" s="1431"/>
      <c r="AJ61" s="1431"/>
      <c r="AK61" s="1431"/>
      <c r="AL61" s="1431"/>
      <c r="AM61" s="1431"/>
      <c r="AN61" s="1431"/>
      <c r="AO61" s="1431"/>
      <c r="AP61" s="1431"/>
      <c r="AQ61" s="1431"/>
      <c r="AR61" s="1431"/>
      <c r="AS61" s="1431"/>
      <c r="AT61" s="1431"/>
      <c r="AU61" s="1431"/>
      <c r="AV61" s="1431"/>
      <c r="AW61" s="1431"/>
      <c r="AX61" s="1431"/>
      <c r="AY61" s="1431"/>
      <c r="AZ61" s="1431"/>
      <c r="BA61" s="1431"/>
      <c r="BB61" s="1431"/>
      <c r="BC61" s="1431"/>
      <c r="BD61" s="1431"/>
      <c r="BE61" s="1431"/>
      <c r="BF61" s="1431"/>
      <c r="BG61" s="1431"/>
      <c r="BH61" s="1431"/>
      <c r="BI61" s="1431"/>
      <c r="BJ61" s="1431"/>
      <c r="BK61" s="1431"/>
      <c r="BL61" s="1431"/>
      <c r="BM61" s="1431"/>
      <c r="BN61" s="1431"/>
      <c r="BO61" s="1431"/>
      <c r="BP61" s="1431"/>
      <c r="BQ61" s="1431"/>
      <c r="BR61" s="1431"/>
      <c r="BS61" s="1431"/>
      <c r="BT61" s="1431"/>
      <c r="BU61" s="1431"/>
      <c r="BV61" s="1431"/>
      <c r="BW61" s="1431"/>
      <c r="BX61" s="1431"/>
      <c r="BY61" s="1431"/>
      <c r="BZ61" s="1431"/>
      <c r="CA61" s="1431"/>
      <c r="CB61" s="1431"/>
      <c r="CC61" s="1431"/>
      <c r="CD61" s="1431"/>
      <c r="CE61" s="1431"/>
      <c r="CF61" s="1431"/>
      <c r="CG61" s="1431"/>
      <c r="CH61" s="1431"/>
      <c r="CI61" s="1431"/>
      <c r="CJ61" s="1431"/>
      <c r="CK61" s="1431"/>
      <c r="CL61" s="1431"/>
      <c r="CM61" s="1431"/>
      <c r="CN61" s="1431"/>
      <c r="CO61" s="1431"/>
      <c r="CP61" s="1431"/>
      <c r="CQ61" s="1431"/>
      <c r="CR61" s="1431"/>
      <c r="CS61" s="1431"/>
      <c r="CT61" s="1431"/>
      <c r="CU61" s="1431"/>
      <c r="CV61" s="1247"/>
      <c r="CX61" s="2038"/>
      <c r="CY61" s="1645"/>
      <c r="CZ61" s="1645"/>
      <c r="DA61" s="1902" t="str">
        <f t="shared" si="18"/>
        <v/>
      </c>
      <c r="DB61" s="1895" t="str">
        <f t="shared" si="19"/>
        <v/>
      </c>
      <c r="DC61" s="1895" t="str">
        <f t="shared" si="20"/>
        <v>X</v>
      </c>
      <c r="DD61" s="1898"/>
      <c r="DE61" s="1902" t="str">
        <f t="shared" si="21"/>
        <v/>
      </c>
      <c r="DF61" s="1895" t="str">
        <f t="shared" si="22"/>
        <v/>
      </c>
      <c r="DG61" s="1895" t="str">
        <f t="shared" si="23"/>
        <v>X</v>
      </c>
      <c r="DH61" s="1898"/>
      <c r="DI61" s="1902" t="str">
        <f t="shared" si="24"/>
        <v/>
      </c>
      <c r="DJ61" s="1895" t="str">
        <f t="shared" si="25"/>
        <v/>
      </c>
      <c r="DK61" s="1895" t="str">
        <f t="shared" si="26"/>
        <v>X</v>
      </c>
      <c r="DL61" s="1898"/>
      <c r="DM61" s="1902" t="str">
        <f t="shared" si="27"/>
        <v/>
      </c>
      <c r="DN61" s="1895" t="str">
        <f t="shared" si="28"/>
        <v/>
      </c>
      <c r="DO61" s="1895" t="str">
        <f t="shared" si="29"/>
        <v>X</v>
      </c>
      <c r="DP61" s="1898"/>
      <c r="DQ61" s="1902" t="str">
        <f t="shared" si="30"/>
        <v/>
      </c>
      <c r="DR61" s="1895" t="str">
        <f t="shared" si="31"/>
        <v/>
      </c>
      <c r="DS61" s="1895" t="str">
        <f t="shared" si="32"/>
        <v>X</v>
      </c>
      <c r="DT61" s="1898"/>
    </row>
    <row r="62" spans="2:124" s="986" customFormat="1" ht="15" outlineLevel="1">
      <c r="D62" s="1528" t="s">
        <v>803</v>
      </c>
      <c r="E62" s="1429" t="s">
        <v>243</v>
      </c>
      <c r="F62" s="1430"/>
      <c r="G62" s="1431"/>
      <c r="H62" s="1431"/>
      <c r="I62" s="1431"/>
      <c r="J62" s="1431"/>
      <c r="K62" s="1431"/>
      <c r="L62" s="1431"/>
      <c r="M62" s="1431"/>
      <c r="N62" s="1431"/>
      <c r="O62" s="1431"/>
      <c r="P62" s="1431"/>
      <c r="Q62" s="1431"/>
      <c r="R62" s="1431"/>
      <c r="S62" s="1431"/>
      <c r="T62" s="1431"/>
      <c r="U62" s="1431"/>
      <c r="V62" s="1431"/>
      <c r="W62" s="1431"/>
      <c r="X62" s="1431"/>
      <c r="Y62" s="1431"/>
      <c r="Z62" s="1431"/>
      <c r="AA62" s="1431"/>
      <c r="AB62" s="1431"/>
      <c r="AC62" s="1431"/>
      <c r="AD62" s="1431"/>
      <c r="AE62" s="1431"/>
      <c r="AF62" s="1431"/>
      <c r="AG62" s="1431"/>
      <c r="AH62" s="1431"/>
      <c r="AI62" s="1431"/>
      <c r="AJ62" s="1431"/>
      <c r="AK62" s="1431"/>
      <c r="AL62" s="1431"/>
      <c r="AM62" s="1431"/>
      <c r="AN62" s="1431"/>
      <c r="AO62" s="1431"/>
      <c r="AP62" s="1431"/>
      <c r="AQ62" s="1431"/>
      <c r="AR62" s="1431"/>
      <c r="AS62" s="1431"/>
      <c r="AT62" s="1431"/>
      <c r="AU62" s="1431"/>
      <c r="AV62" s="1431"/>
      <c r="AW62" s="1431"/>
      <c r="AX62" s="1431"/>
      <c r="AY62" s="1431"/>
      <c r="AZ62" s="1431"/>
      <c r="BA62" s="1431"/>
      <c r="BB62" s="1431"/>
      <c r="BC62" s="1431"/>
      <c r="BD62" s="1431"/>
      <c r="BE62" s="1431"/>
      <c r="BF62" s="1431"/>
      <c r="BG62" s="1431"/>
      <c r="BH62" s="1431"/>
      <c r="BI62" s="1431"/>
      <c r="BJ62" s="1431"/>
      <c r="BK62" s="1431"/>
      <c r="BL62" s="1431"/>
      <c r="BM62" s="1431"/>
      <c r="BN62" s="1431"/>
      <c r="BO62" s="1431"/>
      <c r="BP62" s="1431"/>
      <c r="BQ62" s="1431"/>
      <c r="BR62" s="1431"/>
      <c r="BS62" s="1431"/>
      <c r="BT62" s="1431"/>
      <c r="BU62" s="1431"/>
      <c r="BV62" s="1431"/>
      <c r="BW62" s="1431"/>
      <c r="BX62" s="1431"/>
      <c r="BY62" s="1431"/>
      <c r="BZ62" s="1431"/>
      <c r="CA62" s="1431"/>
      <c r="CB62" s="1431"/>
      <c r="CC62" s="1431"/>
      <c r="CD62" s="1431"/>
      <c r="CE62" s="1431"/>
      <c r="CF62" s="1431"/>
      <c r="CG62" s="1431"/>
      <c r="CH62" s="1431"/>
      <c r="CI62" s="1431"/>
      <c r="CJ62" s="1431"/>
      <c r="CK62" s="1431"/>
      <c r="CL62" s="1431"/>
      <c r="CM62" s="1431"/>
      <c r="CN62" s="1431"/>
      <c r="CO62" s="1431"/>
      <c r="CP62" s="1431"/>
      <c r="CQ62" s="1431"/>
      <c r="CR62" s="1431"/>
      <c r="CS62" s="1431"/>
      <c r="CT62" s="1431"/>
      <c r="CU62" s="1431"/>
      <c r="CV62" s="1247"/>
      <c r="CX62" s="2038"/>
      <c r="CY62" s="1645"/>
      <c r="CZ62" s="1645"/>
      <c r="DA62" s="1902" t="str">
        <f t="shared" si="18"/>
        <v/>
      </c>
      <c r="DB62" s="1895" t="str">
        <f t="shared" si="19"/>
        <v/>
      </c>
      <c r="DC62" s="1895" t="str">
        <f t="shared" si="20"/>
        <v>X</v>
      </c>
      <c r="DD62" s="1898"/>
      <c r="DE62" s="1902" t="str">
        <f t="shared" si="21"/>
        <v/>
      </c>
      <c r="DF62" s="1895" t="str">
        <f t="shared" si="22"/>
        <v/>
      </c>
      <c r="DG62" s="1895" t="str">
        <f t="shared" si="23"/>
        <v>X</v>
      </c>
      <c r="DH62" s="1898"/>
      <c r="DI62" s="1902" t="str">
        <f t="shared" si="24"/>
        <v/>
      </c>
      <c r="DJ62" s="1895" t="str">
        <f t="shared" si="25"/>
        <v/>
      </c>
      <c r="DK62" s="1895" t="str">
        <f t="shared" si="26"/>
        <v>X</v>
      </c>
      <c r="DL62" s="1898"/>
      <c r="DM62" s="1902" t="str">
        <f t="shared" si="27"/>
        <v/>
      </c>
      <c r="DN62" s="1895" t="str">
        <f t="shared" si="28"/>
        <v/>
      </c>
      <c r="DO62" s="1895" t="str">
        <f t="shared" si="29"/>
        <v>X</v>
      </c>
      <c r="DP62" s="1898"/>
      <c r="DQ62" s="1902" t="str">
        <f t="shared" si="30"/>
        <v/>
      </c>
      <c r="DR62" s="1895" t="str">
        <f t="shared" si="31"/>
        <v/>
      </c>
      <c r="DS62" s="1895" t="str">
        <f t="shared" si="32"/>
        <v>X</v>
      </c>
      <c r="DT62" s="1898"/>
    </row>
    <row r="63" spans="2:124" s="986" customFormat="1" ht="15" outlineLevel="1">
      <c r="D63" s="1528" t="s">
        <v>804</v>
      </c>
      <c r="E63" s="1429" t="s">
        <v>243</v>
      </c>
      <c r="F63" s="1430"/>
      <c r="G63" s="1431"/>
      <c r="H63" s="1431"/>
      <c r="I63" s="1431"/>
      <c r="J63" s="1431"/>
      <c r="K63" s="1431"/>
      <c r="L63" s="1431"/>
      <c r="M63" s="1431"/>
      <c r="N63" s="1431"/>
      <c r="O63" s="1431"/>
      <c r="P63" s="1431"/>
      <c r="Q63" s="1431"/>
      <c r="R63" s="1431"/>
      <c r="S63" s="1431"/>
      <c r="T63" s="1431"/>
      <c r="U63" s="1431"/>
      <c r="V63" s="1431"/>
      <c r="W63" s="1431"/>
      <c r="X63" s="1431"/>
      <c r="Y63" s="1431"/>
      <c r="Z63" s="1431"/>
      <c r="AA63" s="1431"/>
      <c r="AB63" s="1431"/>
      <c r="AC63" s="1431"/>
      <c r="AD63" s="1431"/>
      <c r="AE63" s="1431"/>
      <c r="AF63" s="1431"/>
      <c r="AG63" s="1431"/>
      <c r="AH63" s="1431"/>
      <c r="AI63" s="1431"/>
      <c r="AJ63" s="1431"/>
      <c r="AK63" s="1431"/>
      <c r="AL63" s="1431"/>
      <c r="AM63" s="1431"/>
      <c r="AN63" s="1431"/>
      <c r="AO63" s="1431"/>
      <c r="AP63" s="1431"/>
      <c r="AQ63" s="1431"/>
      <c r="AR63" s="1431"/>
      <c r="AS63" s="1431"/>
      <c r="AT63" s="1431"/>
      <c r="AU63" s="1431"/>
      <c r="AV63" s="1431"/>
      <c r="AW63" s="1431"/>
      <c r="AX63" s="1431"/>
      <c r="AY63" s="1431"/>
      <c r="AZ63" s="1431"/>
      <c r="BA63" s="1431"/>
      <c r="BB63" s="1431"/>
      <c r="BC63" s="1431"/>
      <c r="BD63" s="1431"/>
      <c r="BE63" s="1431"/>
      <c r="BF63" s="1431"/>
      <c r="BG63" s="1431"/>
      <c r="BH63" s="1431"/>
      <c r="BI63" s="1431"/>
      <c r="BJ63" s="1431"/>
      <c r="BK63" s="1431"/>
      <c r="BL63" s="1431"/>
      <c r="BM63" s="1431"/>
      <c r="BN63" s="1431"/>
      <c r="BO63" s="1431"/>
      <c r="BP63" s="1431"/>
      <c r="BQ63" s="1431"/>
      <c r="BR63" s="1431"/>
      <c r="BS63" s="1431"/>
      <c r="BT63" s="1431"/>
      <c r="BU63" s="1431"/>
      <c r="BV63" s="1431"/>
      <c r="BW63" s="1431"/>
      <c r="BX63" s="1431"/>
      <c r="BY63" s="1431"/>
      <c r="BZ63" s="1431"/>
      <c r="CA63" s="1431"/>
      <c r="CB63" s="1431"/>
      <c r="CC63" s="1431"/>
      <c r="CD63" s="1431"/>
      <c r="CE63" s="1431"/>
      <c r="CF63" s="1431"/>
      <c r="CG63" s="1431"/>
      <c r="CH63" s="1431"/>
      <c r="CI63" s="1431"/>
      <c r="CJ63" s="1431"/>
      <c r="CK63" s="1431"/>
      <c r="CL63" s="1431"/>
      <c r="CM63" s="1431"/>
      <c r="CN63" s="1431"/>
      <c r="CO63" s="1431"/>
      <c r="CP63" s="1431"/>
      <c r="CQ63" s="1431"/>
      <c r="CR63" s="1431"/>
      <c r="CS63" s="1431"/>
      <c r="CT63" s="1431"/>
      <c r="CU63" s="1431"/>
      <c r="CV63" s="1247"/>
      <c r="CX63" s="2038"/>
      <c r="CY63" s="1645"/>
      <c r="CZ63" s="1645"/>
      <c r="DA63" s="1902" t="str">
        <f t="shared" si="18"/>
        <v/>
      </c>
      <c r="DB63" s="1895" t="str">
        <f t="shared" si="19"/>
        <v/>
      </c>
      <c r="DC63" s="1895" t="str">
        <f t="shared" si="20"/>
        <v>X</v>
      </c>
      <c r="DD63" s="1898"/>
      <c r="DE63" s="1902" t="str">
        <f t="shared" si="21"/>
        <v/>
      </c>
      <c r="DF63" s="1895" t="str">
        <f t="shared" si="22"/>
        <v/>
      </c>
      <c r="DG63" s="1895" t="str">
        <f t="shared" si="23"/>
        <v>X</v>
      </c>
      <c r="DH63" s="1898"/>
      <c r="DI63" s="1902" t="str">
        <f t="shared" si="24"/>
        <v/>
      </c>
      <c r="DJ63" s="1895" t="str">
        <f t="shared" si="25"/>
        <v/>
      </c>
      <c r="DK63" s="1895" t="str">
        <f t="shared" si="26"/>
        <v>X</v>
      </c>
      <c r="DL63" s="1898"/>
      <c r="DM63" s="1902" t="str">
        <f t="shared" si="27"/>
        <v/>
      </c>
      <c r="DN63" s="1895" t="str">
        <f t="shared" si="28"/>
        <v/>
      </c>
      <c r="DO63" s="1895" t="str">
        <f t="shared" si="29"/>
        <v>X</v>
      </c>
      <c r="DP63" s="1898"/>
      <c r="DQ63" s="1902" t="str">
        <f t="shared" si="30"/>
        <v/>
      </c>
      <c r="DR63" s="1895" t="str">
        <f t="shared" si="31"/>
        <v/>
      </c>
      <c r="DS63" s="1895" t="str">
        <f t="shared" si="32"/>
        <v>X</v>
      </c>
      <c r="DT63" s="1898"/>
    </row>
    <row r="64" spans="2:124" s="986" customFormat="1" ht="15" outlineLevel="1">
      <c r="D64" s="1528" t="s">
        <v>805</v>
      </c>
      <c r="E64" s="1429" t="s">
        <v>243</v>
      </c>
      <c r="F64" s="1430"/>
      <c r="G64" s="1431"/>
      <c r="H64" s="1431"/>
      <c r="I64" s="1431"/>
      <c r="J64" s="1431"/>
      <c r="K64" s="1431"/>
      <c r="L64" s="1431"/>
      <c r="M64" s="1431"/>
      <c r="N64" s="1431"/>
      <c r="O64" s="1431"/>
      <c r="P64" s="1431"/>
      <c r="Q64" s="1431"/>
      <c r="R64" s="1431"/>
      <c r="S64" s="1431"/>
      <c r="T64" s="1431"/>
      <c r="U64" s="1431"/>
      <c r="V64" s="1431"/>
      <c r="W64" s="1431"/>
      <c r="X64" s="1431"/>
      <c r="Y64" s="1431"/>
      <c r="Z64" s="1431"/>
      <c r="AA64" s="1431"/>
      <c r="AB64" s="1431"/>
      <c r="AC64" s="1431"/>
      <c r="AD64" s="1431"/>
      <c r="AE64" s="1431"/>
      <c r="AF64" s="1431"/>
      <c r="AG64" s="1431"/>
      <c r="AH64" s="1431"/>
      <c r="AI64" s="1431"/>
      <c r="AJ64" s="1431"/>
      <c r="AK64" s="1431"/>
      <c r="AL64" s="1431"/>
      <c r="AM64" s="1431"/>
      <c r="AN64" s="1431"/>
      <c r="AO64" s="1431"/>
      <c r="AP64" s="1431"/>
      <c r="AQ64" s="1431"/>
      <c r="AR64" s="1431"/>
      <c r="AS64" s="1431"/>
      <c r="AT64" s="1431"/>
      <c r="AU64" s="1431"/>
      <c r="AV64" s="1431"/>
      <c r="AW64" s="1431"/>
      <c r="AX64" s="1431"/>
      <c r="AY64" s="1431"/>
      <c r="AZ64" s="1431"/>
      <c r="BA64" s="1431"/>
      <c r="BB64" s="1431"/>
      <c r="BC64" s="1431"/>
      <c r="BD64" s="1431"/>
      <c r="BE64" s="1431"/>
      <c r="BF64" s="1431"/>
      <c r="BG64" s="1431"/>
      <c r="BH64" s="1431"/>
      <c r="BI64" s="1431"/>
      <c r="BJ64" s="1431"/>
      <c r="BK64" s="1431"/>
      <c r="BL64" s="1431"/>
      <c r="BM64" s="1431"/>
      <c r="BN64" s="1431"/>
      <c r="BO64" s="1431"/>
      <c r="BP64" s="1431"/>
      <c r="BQ64" s="1431"/>
      <c r="BR64" s="1431"/>
      <c r="BS64" s="1431"/>
      <c r="BT64" s="1431"/>
      <c r="BU64" s="1431"/>
      <c r="BV64" s="1431"/>
      <c r="BW64" s="1431"/>
      <c r="BX64" s="1431"/>
      <c r="BY64" s="1431"/>
      <c r="BZ64" s="1431"/>
      <c r="CA64" s="1431"/>
      <c r="CB64" s="1431"/>
      <c r="CC64" s="1431"/>
      <c r="CD64" s="1431"/>
      <c r="CE64" s="1431"/>
      <c r="CF64" s="1431"/>
      <c r="CG64" s="1431"/>
      <c r="CH64" s="1431"/>
      <c r="CI64" s="1431"/>
      <c r="CJ64" s="1431"/>
      <c r="CK64" s="1431"/>
      <c r="CL64" s="1431"/>
      <c r="CM64" s="1431"/>
      <c r="CN64" s="1431"/>
      <c r="CO64" s="1431"/>
      <c r="CP64" s="1431"/>
      <c r="CQ64" s="1431"/>
      <c r="CR64" s="1431"/>
      <c r="CS64" s="1431"/>
      <c r="CT64" s="1431"/>
      <c r="CU64" s="1431"/>
      <c r="CV64" s="1247"/>
      <c r="CX64" s="2038"/>
      <c r="CY64" s="1645"/>
      <c r="CZ64" s="1645"/>
      <c r="DA64" s="1902" t="str">
        <f t="shared" si="18"/>
        <v/>
      </c>
      <c r="DB64" s="1895" t="str">
        <f t="shared" si="19"/>
        <v/>
      </c>
      <c r="DC64" s="1895" t="str">
        <f t="shared" si="20"/>
        <v>X</v>
      </c>
      <c r="DD64" s="1898"/>
      <c r="DE64" s="1902" t="str">
        <f t="shared" si="21"/>
        <v/>
      </c>
      <c r="DF64" s="1895" t="str">
        <f t="shared" si="22"/>
        <v/>
      </c>
      <c r="DG64" s="1895" t="str">
        <f t="shared" si="23"/>
        <v>X</v>
      </c>
      <c r="DH64" s="1898"/>
      <c r="DI64" s="1902" t="str">
        <f t="shared" si="24"/>
        <v/>
      </c>
      <c r="DJ64" s="1895" t="str">
        <f t="shared" si="25"/>
        <v/>
      </c>
      <c r="DK64" s="1895" t="str">
        <f t="shared" si="26"/>
        <v>X</v>
      </c>
      <c r="DL64" s="1898"/>
      <c r="DM64" s="1902" t="str">
        <f t="shared" si="27"/>
        <v/>
      </c>
      <c r="DN64" s="1895" t="str">
        <f t="shared" si="28"/>
        <v/>
      </c>
      <c r="DO64" s="1895" t="str">
        <f t="shared" si="29"/>
        <v>X</v>
      </c>
      <c r="DP64" s="1898"/>
      <c r="DQ64" s="1902" t="str">
        <f t="shared" si="30"/>
        <v/>
      </c>
      <c r="DR64" s="1895" t="str">
        <f t="shared" si="31"/>
        <v/>
      </c>
      <c r="DS64" s="1895" t="str">
        <f t="shared" si="32"/>
        <v>X</v>
      </c>
      <c r="DT64" s="1898"/>
    </row>
    <row r="65" spans="4:124" s="986" customFormat="1" ht="15">
      <c r="D65" s="1529" t="s">
        <v>80</v>
      </c>
      <c r="E65" s="1432" t="s">
        <v>243</v>
      </c>
      <c r="F65" s="1433"/>
      <c r="G65" s="1434"/>
      <c r="H65" s="1434"/>
      <c r="I65" s="1434"/>
      <c r="J65" s="1434"/>
      <c r="K65" s="1434"/>
      <c r="L65" s="1434"/>
      <c r="M65" s="1434"/>
      <c r="N65" s="1434"/>
      <c r="O65" s="1434"/>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4"/>
      <c r="BM65" s="1434"/>
      <c r="BN65" s="1434"/>
      <c r="BO65" s="1434"/>
      <c r="BP65" s="1434"/>
      <c r="BQ65" s="1434"/>
      <c r="BR65" s="1434"/>
      <c r="BS65" s="1434"/>
      <c r="BT65" s="1434"/>
      <c r="BU65" s="1434"/>
      <c r="BV65" s="1434"/>
      <c r="BW65" s="1434"/>
      <c r="BX65" s="1434"/>
      <c r="BY65" s="1434"/>
      <c r="BZ65" s="1434"/>
      <c r="CA65" s="1434"/>
      <c r="CB65" s="1434"/>
      <c r="CC65" s="1434"/>
      <c r="CD65" s="1434"/>
      <c r="CE65" s="1434"/>
      <c r="CF65" s="1434"/>
      <c r="CG65" s="1434"/>
      <c r="CH65" s="1434"/>
      <c r="CI65" s="1434"/>
      <c r="CJ65" s="1434"/>
      <c r="CK65" s="1434"/>
      <c r="CL65" s="1434"/>
      <c r="CM65" s="1434"/>
      <c r="CN65" s="1434"/>
      <c r="CO65" s="1434"/>
      <c r="CP65" s="1434"/>
      <c r="CQ65" s="1434"/>
      <c r="CR65" s="1434"/>
      <c r="CS65" s="1434"/>
      <c r="CT65" s="1434"/>
      <c r="CU65" s="1434"/>
      <c r="CV65" s="1248"/>
      <c r="CX65" s="2038"/>
      <c r="CY65" s="1645"/>
      <c r="CZ65" s="1645"/>
      <c r="DA65" s="1902" t="str">
        <f t="shared" si="18"/>
        <v/>
      </c>
      <c r="DB65" s="1895" t="str">
        <f t="shared" si="19"/>
        <v/>
      </c>
      <c r="DC65" s="1895" t="str">
        <f t="shared" si="20"/>
        <v>X</v>
      </c>
      <c r="DD65" s="1898"/>
      <c r="DE65" s="1902" t="str">
        <f t="shared" si="21"/>
        <v/>
      </c>
      <c r="DF65" s="1895" t="str">
        <f t="shared" si="22"/>
        <v/>
      </c>
      <c r="DG65" s="1895" t="str">
        <f t="shared" si="23"/>
        <v>X</v>
      </c>
      <c r="DH65" s="1898"/>
      <c r="DI65" s="1902" t="str">
        <f t="shared" si="24"/>
        <v/>
      </c>
      <c r="DJ65" s="1895" t="str">
        <f t="shared" si="25"/>
        <v/>
      </c>
      <c r="DK65" s="1895" t="str">
        <f t="shared" si="26"/>
        <v>X</v>
      </c>
      <c r="DL65" s="1898"/>
      <c r="DM65" s="1902" t="str">
        <f t="shared" si="27"/>
        <v/>
      </c>
      <c r="DN65" s="1895" t="str">
        <f t="shared" si="28"/>
        <v/>
      </c>
      <c r="DO65" s="1895" t="str">
        <f t="shared" si="29"/>
        <v>X</v>
      </c>
      <c r="DP65" s="1898"/>
      <c r="DQ65" s="1902" t="str">
        <f t="shared" si="30"/>
        <v/>
      </c>
      <c r="DR65" s="1895" t="str">
        <f t="shared" si="31"/>
        <v/>
      </c>
      <c r="DS65" s="1895" t="str">
        <f t="shared" si="32"/>
        <v>X</v>
      </c>
      <c r="DT65" s="1898"/>
    </row>
    <row r="66" spans="4:124" s="636" customFormat="1" ht="12.75">
      <c r="D66" s="1130" t="s">
        <v>2305</v>
      </c>
      <c r="E66" s="1128"/>
      <c r="F66" s="1259"/>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row>
    <row r="67" spans="4:124" s="986" customFormat="1" ht="15" outlineLevel="1">
      <c r="D67" s="1448" t="s">
        <v>806</v>
      </c>
      <c r="E67" s="1527" t="s">
        <v>243</v>
      </c>
      <c r="F67" s="1537"/>
      <c r="G67" s="1447"/>
      <c r="H67" s="1447"/>
      <c r="I67" s="1447"/>
      <c r="J67" s="1447"/>
      <c r="K67" s="1447"/>
      <c r="L67" s="1447"/>
      <c r="M67" s="1447"/>
      <c r="N67" s="1447"/>
      <c r="O67" s="1447"/>
      <c r="P67" s="1447"/>
      <c r="Q67" s="1447"/>
      <c r="R67" s="1447"/>
      <c r="S67" s="1447"/>
      <c r="T67" s="1447"/>
      <c r="U67" s="1447"/>
      <c r="V67" s="1447"/>
      <c r="W67" s="1447"/>
      <c r="X67" s="1447"/>
      <c r="Y67" s="1447"/>
      <c r="Z67" s="1447"/>
      <c r="AA67" s="1447"/>
      <c r="AB67" s="1447"/>
      <c r="AC67" s="1447"/>
      <c r="AD67" s="1447"/>
      <c r="AE67" s="1447"/>
      <c r="AF67" s="1447"/>
      <c r="AG67" s="1447"/>
      <c r="AH67" s="1447"/>
      <c r="AI67" s="1447"/>
      <c r="AJ67" s="1447"/>
      <c r="AK67" s="1447"/>
      <c r="AL67" s="1447"/>
      <c r="AM67" s="1447"/>
      <c r="AN67" s="1447"/>
      <c r="AO67" s="1447"/>
      <c r="AP67" s="1447"/>
      <c r="AQ67" s="1447"/>
      <c r="AR67" s="1447"/>
      <c r="AS67" s="1447"/>
      <c r="AT67" s="1447"/>
      <c r="AU67" s="1447"/>
      <c r="AV67" s="1447"/>
      <c r="AW67" s="1447"/>
      <c r="AX67" s="1447"/>
      <c r="AY67" s="1447"/>
      <c r="AZ67" s="1447"/>
      <c r="BA67" s="1447"/>
      <c r="BB67" s="1447"/>
      <c r="BC67" s="1447"/>
      <c r="BD67" s="1447"/>
      <c r="BE67" s="1447"/>
      <c r="BF67" s="1447"/>
      <c r="BG67" s="1447"/>
      <c r="BH67" s="1447"/>
      <c r="BI67" s="1447"/>
      <c r="BJ67" s="1447"/>
      <c r="BK67" s="1447"/>
      <c r="BL67" s="1447"/>
      <c r="BM67" s="1447"/>
      <c r="BN67" s="1447"/>
      <c r="BO67" s="1447"/>
      <c r="BP67" s="1447"/>
      <c r="BQ67" s="1447"/>
      <c r="BR67" s="1447"/>
      <c r="BS67" s="1447"/>
      <c r="BT67" s="1447"/>
      <c r="BU67" s="1447"/>
      <c r="BV67" s="1447"/>
      <c r="BW67" s="1447"/>
      <c r="BX67" s="1447"/>
      <c r="BY67" s="1447"/>
      <c r="BZ67" s="1447"/>
      <c r="CA67" s="1447"/>
      <c r="CB67" s="1447"/>
      <c r="CC67" s="1447"/>
      <c r="CD67" s="1447"/>
      <c r="CE67" s="1447"/>
      <c r="CF67" s="1447"/>
      <c r="CG67" s="1447"/>
      <c r="CH67" s="1447"/>
      <c r="CI67" s="1447"/>
      <c r="CJ67" s="1447"/>
      <c r="CK67" s="1447"/>
      <c r="CL67" s="1447"/>
      <c r="CM67" s="1447"/>
      <c r="CN67" s="1447"/>
      <c r="CO67" s="1447"/>
      <c r="CP67" s="1447"/>
      <c r="CQ67" s="1447"/>
      <c r="CR67" s="1447"/>
      <c r="CS67" s="1447"/>
      <c r="CT67" s="1447"/>
      <c r="CU67" s="1447"/>
      <c r="CV67" s="1246"/>
      <c r="CX67" s="2036"/>
      <c r="CY67" s="2037"/>
      <c r="CZ67" s="2037"/>
      <c r="DA67" s="1932" t="str">
        <f t="shared" si="18"/>
        <v/>
      </c>
      <c r="DB67" s="1930" t="str">
        <f t="shared" si="19"/>
        <v/>
      </c>
      <c r="DC67" s="1930" t="str">
        <f t="shared" si="20"/>
        <v>X</v>
      </c>
      <c r="DD67" s="1987"/>
      <c r="DE67" s="1932" t="str">
        <f t="shared" si="21"/>
        <v/>
      </c>
      <c r="DF67" s="1930" t="str">
        <f t="shared" si="22"/>
        <v/>
      </c>
      <c r="DG67" s="1930" t="str">
        <f t="shared" si="23"/>
        <v>X</v>
      </c>
      <c r="DH67" s="1987"/>
      <c r="DI67" s="1932" t="str">
        <f t="shared" si="24"/>
        <v/>
      </c>
      <c r="DJ67" s="1930" t="str">
        <f t="shared" si="25"/>
        <v/>
      </c>
      <c r="DK67" s="1930" t="str">
        <f t="shared" si="26"/>
        <v>X</v>
      </c>
      <c r="DL67" s="1987"/>
      <c r="DM67" s="1932" t="str">
        <f t="shared" si="27"/>
        <v/>
      </c>
      <c r="DN67" s="1930" t="str">
        <f t="shared" si="28"/>
        <v/>
      </c>
      <c r="DO67" s="1930" t="str">
        <f t="shared" si="29"/>
        <v>X</v>
      </c>
      <c r="DP67" s="1987"/>
      <c r="DQ67" s="1932" t="str">
        <f t="shared" si="30"/>
        <v/>
      </c>
      <c r="DR67" s="1930" t="str">
        <f t="shared" si="31"/>
        <v/>
      </c>
      <c r="DS67" s="1930" t="str">
        <f t="shared" si="32"/>
        <v>X</v>
      </c>
      <c r="DT67" s="1987"/>
    </row>
    <row r="68" spans="4:124" s="986" customFormat="1" ht="15" customHeight="1" outlineLevel="1">
      <c r="D68" s="1528" t="s">
        <v>103</v>
      </c>
      <c r="E68" s="1429" t="s">
        <v>243</v>
      </c>
      <c r="F68" s="1430"/>
      <c r="G68" s="1431"/>
      <c r="H68" s="1431"/>
      <c r="I68" s="1431"/>
      <c r="J68" s="1431"/>
      <c r="K68" s="1431"/>
      <c r="L68" s="1431"/>
      <c r="M68" s="1431"/>
      <c r="N68" s="1431"/>
      <c r="O68" s="1431"/>
      <c r="P68" s="1431"/>
      <c r="Q68" s="1431"/>
      <c r="R68" s="1431"/>
      <c r="S68" s="1431"/>
      <c r="T68" s="1431"/>
      <c r="U68" s="1431"/>
      <c r="V68" s="1431"/>
      <c r="W68" s="1431"/>
      <c r="X68" s="1431"/>
      <c r="Y68" s="1431"/>
      <c r="Z68" s="1431"/>
      <c r="AA68" s="1431"/>
      <c r="AB68" s="1431"/>
      <c r="AC68" s="1431"/>
      <c r="AD68" s="1431"/>
      <c r="AE68" s="1431"/>
      <c r="AF68" s="1431"/>
      <c r="AG68" s="1431"/>
      <c r="AH68" s="1431"/>
      <c r="AI68" s="1431"/>
      <c r="AJ68" s="1431"/>
      <c r="AK68" s="1431"/>
      <c r="AL68" s="1431"/>
      <c r="AM68" s="1431"/>
      <c r="AN68" s="1431"/>
      <c r="AO68" s="1431"/>
      <c r="AP68" s="1431"/>
      <c r="AQ68" s="1431"/>
      <c r="AR68" s="1431"/>
      <c r="AS68" s="1431"/>
      <c r="AT68" s="1431"/>
      <c r="AU68" s="1431"/>
      <c r="AV68" s="1431"/>
      <c r="AW68" s="1431"/>
      <c r="AX68" s="1431"/>
      <c r="AY68" s="1431"/>
      <c r="AZ68" s="1431"/>
      <c r="BA68" s="1431"/>
      <c r="BB68" s="1431"/>
      <c r="BC68" s="1431"/>
      <c r="BD68" s="1431"/>
      <c r="BE68" s="1431"/>
      <c r="BF68" s="1431"/>
      <c r="BG68" s="1431"/>
      <c r="BH68" s="1431"/>
      <c r="BI68" s="1431"/>
      <c r="BJ68" s="1431"/>
      <c r="BK68" s="1431"/>
      <c r="BL68" s="1431"/>
      <c r="BM68" s="1431"/>
      <c r="BN68" s="1431"/>
      <c r="BO68" s="1431"/>
      <c r="BP68" s="1431"/>
      <c r="BQ68" s="1431"/>
      <c r="BR68" s="1431"/>
      <c r="BS68" s="1431"/>
      <c r="BT68" s="1431"/>
      <c r="BU68" s="1431"/>
      <c r="BV68" s="1431"/>
      <c r="BW68" s="1431"/>
      <c r="BX68" s="1431"/>
      <c r="BY68" s="1431"/>
      <c r="BZ68" s="1431"/>
      <c r="CA68" s="1431"/>
      <c r="CB68" s="1431"/>
      <c r="CC68" s="1431"/>
      <c r="CD68" s="1431"/>
      <c r="CE68" s="1431"/>
      <c r="CF68" s="1431"/>
      <c r="CG68" s="1431"/>
      <c r="CH68" s="1431"/>
      <c r="CI68" s="1431"/>
      <c r="CJ68" s="1431"/>
      <c r="CK68" s="1431"/>
      <c r="CL68" s="1431"/>
      <c r="CM68" s="1431"/>
      <c r="CN68" s="1431"/>
      <c r="CO68" s="1431"/>
      <c r="CP68" s="1431"/>
      <c r="CQ68" s="1431"/>
      <c r="CR68" s="1431"/>
      <c r="CS68" s="1431"/>
      <c r="CT68" s="1431"/>
      <c r="CU68" s="1431"/>
      <c r="CV68" s="1247"/>
      <c r="CX68" s="2038"/>
      <c r="CY68" s="1645"/>
      <c r="CZ68" s="1645"/>
      <c r="DA68" s="1902" t="str">
        <f t="shared" si="18"/>
        <v/>
      </c>
      <c r="DB68" s="1895" t="str">
        <f t="shared" si="19"/>
        <v/>
      </c>
      <c r="DC68" s="1895" t="str">
        <f t="shared" si="20"/>
        <v>X</v>
      </c>
      <c r="DD68" s="1898"/>
      <c r="DE68" s="1902" t="str">
        <f t="shared" si="21"/>
        <v/>
      </c>
      <c r="DF68" s="1895" t="str">
        <f t="shared" si="22"/>
        <v/>
      </c>
      <c r="DG68" s="1895" t="str">
        <f t="shared" si="23"/>
        <v>X</v>
      </c>
      <c r="DH68" s="1898"/>
      <c r="DI68" s="1902" t="str">
        <f t="shared" si="24"/>
        <v/>
      </c>
      <c r="DJ68" s="1895" t="str">
        <f t="shared" si="25"/>
        <v/>
      </c>
      <c r="DK68" s="1895" t="str">
        <f t="shared" si="26"/>
        <v>X</v>
      </c>
      <c r="DL68" s="1898"/>
      <c r="DM68" s="1902" t="str">
        <f t="shared" si="27"/>
        <v/>
      </c>
      <c r="DN68" s="1895" t="str">
        <f t="shared" si="28"/>
        <v/>
      </c>
      <c r="DO68" s="1895" t="str">
        <f t="shared" si="29"/>
        <v>X</v>
      </c>
      <c r="DP68" s="1898"/>
      <c r="DQ68" s="1902" t="str">
        <f t="shared" si="30"/>
        <v/>
      </c>
      <c r="DR68" s="1895" t="str">
        <f t="shared" si="31"/>
        <v/>
      </c>
      <c r="DS68" s="1895" t="str">
        <f t="shared" si="32"/>
        <v>X</v>
      </c>
      <c r="DT68" s="1898"/>
    </row>
    <row r="69" spans="4:124" s="986" customFormat="1" ht="15" customHeight="1" outlineLevel="1">
      <c r="D69" s="1528" t="s">
        <v>104</v>
      </c>
      <c r="E69" s="1429" t="s">
        <v>243</v>
      </c>
      <c r="F69" s="1430"/>
      <c r="G69" s="1431"/>
      <c r="H69" s="1431"/>
      <c r="I69" s="1431"/>
      <c r="J69" s="1431"/>
      <c r="K69" s="1431"/>
      <c r="L69" s="1431"/>
      <c r="M69" s="1431"/>
      <c r="N69" s="1431"/>
      <c r="O69" s="1431"/>
      <c r="P69" s="1431"/>
      <c r="Q69" s="1431"/>
      <c r="R69" s="1431"/>
      <c r="S69" s="1431"/>
      <c r="T69" s="1431"/>
      <c r="U69" s="1431"/>
      <c r="V69" s="1431"/>
      <c r="W69" s="1431"/>
      <c r="X69" s="1431"/>
      <c r="Y69" s="1431"/>
      <c r="Z69" s="1431"/>
      <c r="AA69" s="1431"/>
      <c r="AB69" s="1431"/>
      <c r="AC69" s="1431"/>
      <c r="AD69" s="1431"/>
      <c r="AE69" s="1431"/>
      <c r="AF69" s="1431"/>
      <c r="AG69" s="1431"/>
      <c r="AH69" s="1431"/>
      <c r="AI69" s="1431"/>
      <c r="AJ69" s="1431"/>
      <c r="AK69" s="1431"/>
      <c r="AL69" s="1431"/>
      <c r="AM69" s="1431"/>
      <c r="AN69" s="1431"/>
      <c r="AO69" s="1431"/>
      <c r="AP69" s="1431"/>
      <c r="AQ69" s="1431"/>
      <c r="AR69" s="1431"/>
      <c r="AS69" s="1431"/>
      <c r="AT69" s="1431"/>
      <c r="AU69" s="1431"/>
      <c r="AV69" s="1431"/>
      <c r="AW69" s="1431"/>
      <c r="AX69" s="1431"/>
      <c r="AY69" s="1431"/>
      <c r="AZ69" s="1431"/>
      <c r="BA69" s="1431"/>
      <c r="BB69" s="1431"/>
      <c r="BC69" s="1431"/>
      <c r="BD69" s="1431"/>
      <c r="BE69" s="1431"/>
      <c r="BF69" s="1431"/>
      <c r="BG69" s="1431"/>
      <c r="BH69" s="1431"/>
      <c r="BI69" s="1431"/>
      <c r="BJ69" s="1431"/>
      <c r="BK69" s="1431"/>
      <c r="BL69" s="1431"/>
      <c r="BM69" s="1431"/>
      <c r="BN69" s="1431"/>
      <c r="BO69" s="1431"/>
      <c r="BP69" s="1431"/>
      <c r="BQ69" s="1431"/>
      <c r="BR69" s="1431"/>
      <c r="BS69" s="1431"/>
      <c r="BT69" s="1431"/>
      <c r="BU69" s="1431"/>
      <c r="BV69" s="1431"/>
      <c r="BW69" s="1431"/>
      <c r="BX69" s="1431"/>
      <c r="BY69" s="1431"/>
      <c r="BZ69" s="1431"/>
      <c r="CA69" s="1431"/>
      <c r="CB69" s="1431"/>
      <c r="CC69" s="1431"/>
      <c r="CD69" s="1431"/>
      <c r="CE69" s="1431"/>
      <c r="CF69" s="1431"/>
      <c r="CG69" s="1431"/>
      <c r="CH69" s="1431"/>
      <c r="CI69" s="1431"/>
      <c r="CJ69" s="1431"/>
      <c r="CK69" s="1431"/>
      <c r="CL69" s="1431"/>
      <c r="CM69" s="1431"/>
      <c r="CN69" s="1431"/>
      <c r="CO69" s="1431"/>
      <c r="CP69" s="1431"/>
      <c r="CQ69" s="1431"/>
      <c r="CR69" s="1431"/>
      <c r="CS69" s="1431"/>
      <c r="CT69" s="1431"/>
      <c r="CU69" s="1431"/>
      <c r="CV69" s="1247"/>
      <c r="CX69" s="2038"/>
      <c r="CY69" s="1645"/>
      <c r="CZ69" s="1645"/>
      <c r="DA69" s="1902" t="str">
        <f t="shared" si="18"/>
        <v/>
      </c>
      <c r="DB69" s="1895" t="str">
        <f t="shared" si="19"/>
        <v/>
      </c>
      <c r="DC69" s="1895" t="str">
        <f t="shared" si="20"/>
        <v>X</v>
      </c>
      <c r="DD69" s="1898"/>
      <c r="DE69" s="1902" t="str">
        <f t="shared" si="21"/>
        <v/>
      </c>
      <c r="DF69" s="1895" t="str">
        <f t="shared" si="22"/>
        <v/>
      </c>
      <c r="DG69" s="1895" t="str">
        <f t="shared" si="23"/>
        <v>X</v>
      </c>
      <c r="DH69" s="1898"/>
      <c r="DI69" s="1902" t="str">
        <f t="shared" si="24"/>
        <v/>
      </c>
      <c r="DJ69" s="1895" t="str">
        <f t="shared" si="25"/>
        <v/>
      </c>
      <c r="DK69" s="1895" t="str">
        <f t="shared" si="26"/>
        <v>X</v>
      </c>
      <c r="DL69" s="1898"/>
      <c r="DM69" s="1902" t="str">
        <f t="shared" si="27"/>
        <v/>
      </c>
      <c r="DN69" s="1895" t="str">
        <f t="shared" si="28"/>
        <v/>
      </c>
      <c r="DO69" s="1895" t="str">
        <f t="shared" si="29"/>
        <v>X</v>
      </c>
      <c r="DP69" s="1898"/>
      <c r="DQ69" s="1902" t="str">
        <f t="shared" si="30"/>
        <v/>
      </c>
      <c r="DR69" s="1895" t="str">
        <f t="shared" si="31"/>
        <v/>
      </c>
      <c r="DS69" s="1895" t="str">
        <f t="shared" si="32"/>
        <v>X</v>
      </c>
      <c r="DT69" s="1898"/>
    </row>
    <row r="70" spans="4:124" s="986" customFormat="1" ht="15" customHeight="1" outlineLevel="1">
      <c r="D70" s="1528" t="s">
        <v>105</v>
      </c>
      <c r="E70" s="1429" t="s">
        <v>243</v>
      </c>
      <c r="F70" s="1430"/>
      <c r="G70" s="1431"/>
      <c r="H70" s="1431"/>
      <c r="I70" s="1431"/>
      <c r="J70" s="1431"/>
      <c r="K70" s="1431"/>
      <c r="L70" s="1431"/>
      <c r="M70" s="1431"/>
      <c r="N70" s="1431"/>
      <c r="O70" s="1431"/>
      <c r="P70" s="1431"/>
      <c r="Q70" s="1431"/>
      <c r="R70" s="1431"/>
      <c r="S70" s="1431"/>
      <c r="T70" s="1431"/>
      <c r="U70" s="1431"/>
      <c r="V70" s="1431"/>
      <c r="W70" s="1431"/>
      <c r="X70" s="1431"/>
      <c r="Y70" s="1431"/>
      <c r="Z70" s="1431"/>
      <c r="AA70" s="1431"/>
      <c r="AB70" s="1431"/>
      <c r="AC70" s="1431"/>
      <c r="AD70" s="1431"/>
      <c r="AE70" s="1431"/>
      <c r="AF70" s="1431"/>
      <c r="AG70" s="1431"/>
      <c r="AH70" s="1431"/>
      <c r="AI70" s="1431"/>
      <c r="AJ70" s="1431"/>
      <c r="AK70" s="1431"/>
      <c r="AL70" s="1431"/>
      <c r="AM70" s="1431"/>
      <c r="AN70" s="1431"/>
      <c r="AO70" s="1431"/>
      <c r="AP70" s="1431"/>
      <c r="AQ70" s="1431"/>
      <c r="AR70" s="1431"/>
      <c r="AS70" s="1431"/>
      <c r="AT70" s="1431"/>
      <c r="AU70" s="1431"/>
      <c r="AV70" s="1431"/>
      <c r="AW70" s="1431"/>
      <c r="AX70" s="1431"/>
      <c r="AY70" s="1431"/>
      <c r="AZ70" s="1431"/>
      <c r="BA70" s="1431"/>
      <c r="BB70" s="1431"/>
      <c r="BC70" s="1431"/>
      <c r="BD70" s="1431"/>
      <c r="BE70" s="1431"/>
      <c r="BF70" s="1431"/>
      <c r="BG70" s="1431"/>
      <c r="BH70" s="1431"/>
      <c r="BI70" s="1431"/>
      <c r="BJ70" s="1431"/>
      <c r="BK70" s="1431"/>
      <c r="BL70" s="1431"/>
      <c r="BM70" s="1431"/>
      <c r="BN70" s="1431"/>
      <c r="BO70" s="1431"/>
      <c r="BP70" s="1431"/>
      <c r="BQ70" s="1431"/>
      <c r="BR70" s="1431"/>
      <c r="BS70" s="1431"/>
      <c r="BT70" s="1431"/>
      <c r="BU70" s="1431"/>
      <c r="BV70" s="1431"/>
      <c r="BW70" s="1431"/>
      <c r="BX70" s="1431"/>
      <c r="BY70" s="1431"/>
      <c r="BZ70" s="1431"/>
      <c r="CA70" s="1431"/>
      <c r="CB70" s="1431"/>
      <c r="CC70" s="1431"/>
      <c r="CD70" s="1431"/>
      <c r="CE70" s="1431"/>
      <c r="CF70" s="1431"/>
      <c r="CG70" s="1431"/>
      <c r="CH70" s="1431"/>
      <c r="CI70" s="1431"/>
      <c r="CJ70" s="1431"/>
      <c r="CK70" s="1431"/>
      <c r="CL70" s="1431"/>
      <c r="CM70" s="1431"/>
      <c r="CN70" s="1431"/>
      <c r="CO70" s="1431"/>
      <c r="CP70" s="1431"/>
      <c r="CQ70" s="1431"/>
      <c r="CR70" s="1431"/>
      <c r="CS70" s="1431"/>
      <c r="CT70" s="1431"/>
      <c r="CU70" s="1431"/>
      <c r="CV70" s="1247"/>
      <c r="CX70" s="2038"/>
      <c r="CY70" s="1645"/>
      <c r="CZ70" s="1645"/>
      <c r="DA70" s="1902" t="str">
        <f t="shared" si="18"/>
        <v/>
      </c>
      <c r="DB70" s="1895" t="str">
        <f t="shared" si="19"/>
        <v/>
      </c>
      <c r="DC70" s="1895" t="str">
        <f t="shared" si="20"/>
        <v>X</v>
      </c>
      <c r="DD70" s="1898"/>
      <c r="DE70" s="1902" t="str">
        <f t="shared" si="21"/>
        <v/>
      </c>
      <c r="DF70" s="1895" t="str">
        <f t="shared" si="22"/>
        <v/>
      </c>
      <c r="DG70" s="1895" t="str">
        <f t="shared" si="23"/>
        <v>X</v>
      </c>
      <c r="DH70" s="1898"/>
      <c r="DI70" s="1902" t="str">
        <f t="shared" si="24"/>
        <v/>
      </c>
      <c r="DJ70" s="1895" t="str">
        <f t="shared" si="25"/>
        <v/>
      </c>
      <c r="DK70" s="1895" t="str">
        <f t="shared" si="26"/>
        <v>X</v>
      </c>
      <c r="DL70" s="1898"/>
      <c r="DM70" s="1902" t="str">
        <f t="shared" si="27"/>
        <v/>
      </c>
      <c r="DN70" s="1895" t="str">
        <f t="shared" si="28"/>
        <v/>
      </c>
      <c r="DO70" s="1895" t="str">
        <f t="shared" si="29"/>
        <v>X</v>
      </c>
      <c r="DP70" s="1898"/>
      <c r="DQ70" s="1902" t="str">
        <f t="shared" si="30"/>
        <v/>
      </c>
      <c r="DR70" s="1895" t="str">
        <f t="shared" si="31"/>
        <v/>
      </c>
      <c r="DS70" s="1895" t="str">
        <f t="shared" si="32"/>
        <v>X</v>
      </c>
      <c r="DT70" s="1898"/>
    </row>
    <row r="71" spans="4:124" s="986" customFormat="1" ht="15" customHeight="1" outlineLevel="1">
      <c r="D71" s="1528" t="s">
        <v>106</v>
      </c>
      <c r="E71" s="1429" t="s">
        <v>243</v>
      </c>
      <c r="F71" s="1430"/>
      <c r="G71" s="1431"/>
      <c r="H71" s="1431"/>
      <c r="I71" s="1431"/>
      <c r="J71" s="1431"/>
      <c r="K71" s="1431"/>
      <c r="L71" s="1431"/>
      <c r="M71" s="1431"/>
      <c r="N71" s="1431"/>
      <c r="O71" s="1431"/>
      <c r="P71" s="1431"/>
      <c r="Q71" s="1431"/>
      <c r="R71" s="1431"/>
      <c r="S71" s="1431"/>
      <c r="T71" s="1431"/>
      <c r="U71" s="1431"/>
      <c r="V71" s="1431"/>
      <c r="W71" s="1431"/>
      <c r="X71" s="1431"/>
      <c r="Y71" s="1431"/>
      <c r="Z71" s="1431"/>
      <c r="AA71" s="1431"/>
      <c r="AB71" s="1431"/>
      <c r="AC71" s="1431"/>
      <c r="AD71" s="1431"/>
      <c r="AE71" s="1431"/>
      <c r="AF71" s="1431"/>
      <c r="AG71" s="1431"/>
      <c r="AH71" s="1431"/>
      <c r="AI71" s="1431"/>
      <c r="AJ71" s="1431"/>
      <c r="AK71" s="1431"/>
      <c r="AL71" s="1431"/>
      <c r="AM71" s="1431"/>
      <c r="AN71" s="1431"/>
      <c r="AO71" s="1431"/>
      <c r="AP71" s="1431"/>
      <c r="AQ71" s="1431"/>
      <c r="AR71" s="1431"/>
      <c r="AS71" s="1431"/>
      <c r="AT71" s="1431"/>
      <c r="AU71" s="1431"/>
      <c r="AV71" s="1431"/>
      <c r="AW71" s="1431"/>
      <c r="AX71" s="1431"/>
      <c r="AY71" s="1431"/>
      <c r="AZ71" s="1431"/>
      <c r="BA71" s="1431"/>
      <c r="BB71" s="1431"/>
      <c r="BC71" s="1431"/>
      <c r="BD71" s="1431"/>
      <c r="BE71" s="1431"/>
      <c r="BF71" s="1431"/>
      <c r="BG71" s="1431"/>
      <c r="BH71" s="1431"/>
      <c r="BI71" s="1431"/>
      <c r="BJ71" s="1431"/>
      <c r="BK71" s="1431"/>
      <c r="BL71" s="1431"/>
      <c r="BM71" s="1431"/>
      <c r="BN71" s="1431"/>
      <c r="BO71" s="1431"/>
      <c r="BP71" s="1431"/>
      <c r="BQ71" s="1431"/>
      <c r="BR71" s="1431"/>
      <c r="BS71" s="1431"/>
      <c r="BT71" s="1431"/>
      <c r="BU71" s="1431"/>
      <c r="BV71" s="1431"/>
      <c r="BW71" s="1431"/>
      <c r="BX71" s="1431"/>
      <c r="BY71" s="1431"/>
      <c r="BZ71" s="1431"/>
      <c r="CA71" s="1431"/>
      <c r="CB71" s="1431"/>
      <c r="CC71" s="1431"/>
      <c r="CD71" s="1431"/>
      <c r="CE71" s="1431"/>
      <c r="CF71" s="1431"/>
      <c r="CG71" s="1431"/>
      <c r="CH71" s="1431"/>
      <c r="CI71" s="1431"/>
      <c r="CJ71" s="1431"/>
      <c r="CK71" s="1431"/>
      <c r="CL71" s="1431"/>
      <c r="CM71" s="1431"/>
      <c r="CN71" s="1431"/>
      <c r="CO71" s="1431"/>
      <c r="CP71" s="1431"/>
      <c r="CQ71" s="1431"/>
      <c r="CR71" s="1431"/>
      <c r="CS71" s="1431"/>
      <c r="CT71" s="1431"/>
      <c r="CU71" s="1431"/>
      <c r="CV71" s="1247"/>
      <c r="CX71" s="2038"/>
      <c r="CY71" s="1645"/>
      <c r="CZ71" s="1645"/>
      <c r="DA71" s="1902" t="str">
        <f t="shared" si="18"/>
        <v/>
      </c>
      <c r="DB71" s="1895" t="str">
        <f t="shared" si="19"/>
        <v/>
      </c>
      <c r="DC71" s="1895" t="str">
        <f t="shared" si="20"/>
        <v>X</v>
      </c>
      <c r="DD71" s="1898"/>
      <c r="DE71" s="1902" t="str">
        <f t="shared" si="21"/>
        <v/>
      </c>
      <c r="DF71" s="1895" t="str">
        <f t="shared" si="22"/>
        <v/>
      </c>
      <c r="DG71" s="1895" t="str">
        <f t="shared" si="23"/>
        <v>X</v>
      </c>
      <c r="DH71" s="1898"/>
      <c r="DI71" s="1902" t="str">
        <f t="shared" si="24"/>
        <v/>
      </c>
      <c r="DJ71" s="1895" t="str">
        <f t="shared" si="25"/>
        <v/>
      </c>
      <c r="DK71" s="1895" t="str">
        <f t="shared" si="26"/>
        <v>X</v>
      </c>
      <c r="DL71" s="1898"/>
      <c r="DM71" s="1902" t="str">
        <f t="shared" si="27"/>
        <v/>
      </c>
      <c r="DN71" s="1895" t="str">
        <f t="shared" si="28"/>
        <v/>
      </c>
      <c r="DO71" s="1895" t="str">
        <f t="shared" si="29"/>
        <v>X</v>
      </c>
      <c r="DP71" s="1898"/>
      <c r="DQ71" s="1902" t="str">
        <f t="shared" si="30"/>
        <v/>
      </c>
      <c r="DR71" s="1895" t="str">
        <f t="shared" si="31"/>
        <v/>
      </c>
      <c r="DS71" s="1895" t="str">
        <f t="shared" si="32"/>
        <v>X</v>
      </c>
      <c r="DT71" s="1898"/>
    </row>
    <row r="72" spans="4:124" s="986" customFormat="1" ht="15" customHeight="1" outlineLevel="1">
      <c r="D72" s="1528" t="s">
        <v>807</v>
      </c>
      <c r="E72" s="1429" t="s">
        <v>243</v>
      </c>
      <c r="F72" s="1430"/>
      <c r="G72" s="1431"/>
      <c r="H72" s="1431"/>
      <c r="I72" s="1431"/>
      <c r="J72" s="1431"/>
      <c r="K72" s="1431"/>
      <c r="L72" s="1431"/>
      <c r="M72" s="1431"/>
      <c r="N72" s="1431"/>
      <c r="O72" s="1431"/>
      <c r="P72" s="1431"/>
      <c r="Q72" s="1431"/>
      <c r="R72" s="1431"/>
      <c r="S72" s="1431"/>
      <c r="T72" s="1431"/>
      <c r="U72" s="1431"/>
      <c r="V72" s="1431"/>
      <c r="W72" s="1431"/>
      <c r="X72" s="1431"/>
      <c r="Y72" s="1431"/>
      <c r="Z72" s="1431"/>
      <c r="AA72" s="1431"/>
      <c r="AB72" s="1431"/>
      <c r="AC72" s="1431"/>
      <c r="AD72" s="1431"/>
      <c r="AE72" s="1431"/>
      <c r="AF72" s="1431"/>
      <c r="AG72" s="1431"/>
      <c r="AH72" s="1431"/>
      <c r="AI72" s="1431"/>
      <c r="AJ72" s="1431"/>
      <c r="AK72" s="1431"/>
      <c r="AL72" s="1431"/>
      <c r="AM72" s="1431"/>
      <c r="AN72" s="1431"/>
      <c r="AO72" s="1431"/>
      <c r="AP72" s="1431"/>
      <c r="AQ72" s="1431"/>
      <c r="AR72" s="1431"/>
      <c r="AS72" s="1431"/>
      <c r="AT72" s="1431"/>
      <c r="AU72" s="1431"/>
      <c r="AV72" s="1431"/>
      <c r="AW72" s="1431"/>
      <c r="AX72" s="1431"/>
      <c r="AY72" s="1431"/>
      <c r="AZ72" s="1431"/>
      <c r="BA72" s="1431"/>
      <c r="BB72" s="1431"/>
      <c r="BC72" s="1431"/>
      <c r="BD72" s="1431"/>
      <c r="BE72" s="1431"/>
      <c r="BF72" s="1431"/>
      <c r="BG72" s="1431"/>
      <c r="BH72" s="1431"/>
      <c r="BI72" s="1431"/>
      <c r="BJ72" s="1431"/>
      <c r="BK72" s="1431"/>
      <c r="BL72" s="1431"/>
      <c r="BM72" s="1431"/>
      <c r="BN72" s="1431"/>
      <c r="BO72" s="1431"/>
      <c r="BP72" s="1431"/>
      <c r="BQ72" s="1431"/>
      <c r="BR72" s="1431"/>
      <c r="BS72" s="1431"/>
      <c r="BT72" s="1431"/>
      <c r="BU72" s="1431"/>
      <c r="BV72" s="1431"/>
      <c r="BW72" s="1431"/>
      <c r="BX72" s="1431"/>
      <c r="BY72" s="1431"/>
      <c r="BZ72" s="1431"/>
      <c r="CA72" s="1431"/>
      <c r="CB72" s="1431"/>
      <c r="CC72" s="1431"/>
      <c r="CD72" s="1431"/>
      <c r="CE72" s="1431"/>
      <c r="CF72" s="1431"/>
      <c r="CG72" s="1431"/>
      <c r="CH72" s="1431"/>
      <c r="CI72" s="1431"/>
      <c r="CJ72" s="1431"/>
      <c r="CK72" s="1431"/>
      <c r="CL72" s="1431"/>
      <c r="CM72" s="1431"/>
      <c r="CN72" s="1431"/>
      <c r="CO72" s="1431"/>
      <c r="CP72" s="1431"/>
      <c r="CQ72" s="1431"/>
      <c r="CR72" s="1431"/>
      <c r="CS72" s="1431"/>
      <c r="CT72" s="1431"/>
      <c r="CU72" s="1431"/>
      <c r="CV72" s="1247"/>
      <c r="CX72" s="2038"/>
      <c r="CY72" s="1645"/>
      <c r="CZ72" s="1645"/>
      <c r="DA72" s="1902" t="str">
        <f t="shared" si="18"/>
        <v/>
      </c>
      <c r="DB72" s="1895" t="str">
        <f t="shared" si="19"/>
        <v/>
      </c>
      <c r="DC72" s="1895" t="str">
        <f t="shared" si="20"/>
        <v>X</v>
      </c>
      <c r="DD72" s="1898"/>
      <c r="DE72" s="1902" t="str">
        <f t="shared" si="21"/>
        <v/>
      </c>
      <c r="DF72" s="1895" t="str">
        <f t="shared" si="22"/>
        <v/>
      </c>
      <c r="DG72" s="1895" t="str">
        <f t="shared" si="23"/>
        <v>X</v>
      </c>
      <c r="DH72" s="1898"/>
      <c r="DI72" s="1902" t="str">
        <f t="shared" si="24"/>
        <v/>
      </c>
      <c r="DJ72" s="1895" t="str">
        <f t="shared" si="25"/>
        <v/>
      </c>
      <c r="DK72" s="1895" t="str">
        <f t="shared" si="26"/>
        <v>X</v>
      </c>
      <c r="DL72" s="1898"/>
      <c r="DM72" s="1902" t="str">
        <f t="shared" si="27"/>
        <v/>
      </c>
      <c r="DN72" s="1895" t="str">
        <f t="shared" si="28"/>
        <v/>
      </c>
      <c r="DO72" s="1895" t="str">
        <f t="shared" si="29"/>
        <v>X</v>
      </c>
      <c r="DP72" s="1898"/>
      <c r="DQ72" s="1902" t="str">
        <f t="shared" si="30"/>
        <v/>
      </c>
      <c r="DR72" s="1895" t="str">
        <f t="shared" si="31"/>
        <v/>
      </c>
      <c r="DS72" s="1895" t="str">
        <f t="shared" si="32"/>
        <v>X</v>
      </c>
      <c r="DT72" s="1898"/>
    </row>
    <row r="73" spans="4:124" s="986" customFormat="1" ht="15" customHeight="1" outlineLevel="1">
      <c r="D73" s="1528" t="s">
        <v>808</v>
      </c>
      <c r="E73" s="1429" t="s">
        <v>243</v>
      </c>
      <c r="F73" s="1430"/>
      <c r="G73" s="1431"/>
      <c r="H73" s="1431"/>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1"/>
      <c r="AK73" s="1431"/>
      <c r="AL73" s="1431"/>
      <c r="AM73" s="1431"/>
      <c r="AN73" s="1431"/>
      <c r="AO73" s="1431"/>
      <c r="AP73" s="1431"/>
      <c r="AQ73" s="1431"/>
      <c r="AR73" s="1431"/>
      <c r="AS73" s="1431"/>
      <c r="AT73" s="1431"/>
      <c r="AU73" s="1431"/>
      <c r="AV73" s="1431"/>
      <c r="AW73" s="1431"/>
      <c r="AX73" s="1431"/>
      <c r="AY73" s="1431"/>
      <c r="AZ73" s="1431"/>
      <c r="BA73" s="1431"/>
      <c r="BB73" s="1431"/>
      <c r="BC73" s="1431"/>
      <c r="BD73" s="1431"/>
      <c r="BE73" s="1431"/>
      <c r="BF73" s="1431"/>
      <c r="BG73" s="1431"/>
      <c r="BH73" s="1431"/>
      <c r="BI73" s="1431"/>
      <c r="BJ73" s="1431"/>
      <c r="BK73" s="1431"/>
      <c r="BL73" s="1431"/>
      <c r="BM73" s="1431"/>
      <c r="BN73" s="1431"/>
      <c r="BO73" s="1431"/>
      <c r="BP73" s="1431"/>
      <c r="BQ73" s="1431"/>
      <c r="BR73" s="1431"/>
      <c r="BS73" s="1431"/>
      <c r="BT73" s="1431"/>
      <c r="BU73" s="1431"/>
      <c r="BV73" s="1431"/>
      <c r="BW73" s="1431"/>
      <c r="BX73" s="1431"/>
      <c r="BY73" s="1431"/>
      <c r="BZ73" s="1431"/>
      <c r="CA73" s="1431"/>
      <c r="CB73" s="1431"/>
      <c r="CC73" s="1431"/>
      <c r="CD73" s="1431"/>
      <c r="CE73" s="1431"/>
      <c r="CF73" s="1431"/>
      <c r="CG73" s="1431"/>
      <c r="CH73" s="1431"/>
      <c r="CI73" s="1431"/>
      <c r="CJ73" s="1431"/>
      <c r="CK73" s="1431"/>
      <c r="CL73" s="1431"/>
      <c r="CM73" s="1431"/>
      <c r="CN73" s="1431"/>
      <c r="CO73" s="1431"/>
      <c r="CP73" s="1431"/>
      <c r="CQ73" s="1431"/>
      <c r="CR73" s="1431"/>
      <c r="CS73" s="1431"/>
      <c r="CT73" s="1431"/>
      <c r="CU73" s="1431"/>
      <c r="CV73" s="1247"/>
      <c r="CX73" s="2038"/>
      <c r="CY73" s="1645"/>
      <c r="CZ73" s="1645"/>
      <c r="DA73" s="1902" t="str">
        <f t="shared" si="18"/>
        <v/>
      </c>
      <c r="DB73" s="1895" t="str">
        <f t="shared" si="19"/>
        <v/>
      </c>
      <c r="DC73" s="1895" t="str">
        <f t="shared" si="20"/>
        <v>X</v>
      </c>
      <c r="DD73" s="1898"/>
      <c r="DE73" s="1902" t="str">
        <f t="shared" si="21"/>
        <v/>
      </c>
      <c r="DF73" s="1895" t="str">
        <f t="shared" si="22"/>
        <v/>
      </c>
      <c r="DG73" s="1895" t="str">
        <f t="shared" si="23"/>
        <v>X</v>
      </c>
      <c r="DH73" s="1898"/>
      <c r="DI73" s="1902" t="str">
        <f t="shared" si="24"/>
        <v/>
      </c>
      <c r="DJ73" s="1895" t="str">
        <f t="shared" si="25"/>
        <v/>
      </c>
      <c r="DK73" s="1895" t="str">
        <f t="shared" si="26"/>
        <v>X</v>
      </c>
      <c r="DL73" s="1898"/>
      <c r="DM73" s="1902" t="str">
        <f t="shared" si="27"/>
        <v/>
      </c>
      <c r="DN73" s="1895" t="str">
        <f t="shared" si="28"/>
        <v/>
      </c>
      <c r="DO73" s="1895" t="str">
        <f t="shared" si="29"/>
        <v>X</v>
      </c>
      <c r="DP73" s="1898"/>
      <c r="DQ73" s="1902" t="str">
        <f t="shared" si="30"/>
        <v/>
      </c>
      <c r="DR73" s="1895" t="str">
        <f t="shared" si="31"/>
        <v/>
      </c>
      <c r="DS73" s="1895" t="str">
        <f t="shared" si="32"/>
        <v>X</v>
      </c>
      <c r="DT73" s="1898"/>
    </row>
    <row r="74" spans="4:124" s="986" customFormat="1" ht="15" customHeight="1" outlineLevel="1">
      <c r="D74" s="1528" t="s">
        <v>809</v>
      </c>
      <c r="E74" s="1429" t="s">
        <v>243</v>
      </c>
      <c r="F74" s="1430"/>
      <c r="G74" s="1431"/>
      <c r="H74" s="1431"/>
      <c r="I74" s="1431"/>
      <c r="J74" s="1431"/>
      <c r="K74" s="1431"/>
      <c r="L74" s="1431"/>
      <c r="M74" s="1431"/>
      <c r="N74" s="1431"/>
      <c r="O74" s="1431"/>
      <c r="P74" s="1431"/>
      <c r="Q74" s="1431"/>
      <c r="R74" s="1431"/>
      <c r="S74" s="1431"/>
      <c r="T74" s="1431"/>
      <c r="U74" s="1431"/>
      <c r="V74" s="1431"/>
      <c r="W74" s="1431"/>
      <c r="X74" s="1431"/>
      <c r="Y74" s="1431"/>
      <c r="Z74" s="1431"/>
      <c r="AA74" s="1431"/>
      <c r="AB74" s="1431"/>
      <c r="AC74" s="1431"/>
      <c r="AD74" s="1431"/>
      <c r="AE74" s="1431"/>
      <c r="AF74" s="1431"/>
      <c r="AG74" s="1431"/>
      <c r="AH74" s="1431"/>
      <c r="AI74" s="1431"/>
      <c r="AJ74" s="1431"/>
      <c r="AK74" s="1431"/>
      <c r="AL74" s="1431"/>
      <c r="AM74" s="1431"/>
      <c r="AN74" s="1431"/>
      <c r="AO74" s="1431"/>
      <c r="AP74" s="1431"/>
      <c r="AQ74" s="1431"/>
      <c r="AR74" s="1431"/>
      <c r="AS74" s="1431"/>
      <c r="AT74" s="1431"/>
      <c r="AU74" s="1431"/>
      <c r="AV74" s="1431"/>
      <c r="AW74" s="1431"/>
      <c r="AX74" s="1431"/>
      <c r="AY74" s="1431"/>
      <c r="AZ74" s="1431"/>
      <c r="BA74" s="1431"/>
      <c r="BB74" s="1431"/>
      <c r="BC74" s="1431"/>
      <c r="BD74" s="1431"/>
      <c r="BE74" s="1431"/>
      <c r="BF74" s="1431"/>
      <c r="BG74" s="1431"/>
      <c r="BH74" s="1431"/>
      <c r="BI74" s="1431"/>
      <c r="BJ74" s="1431"/>
      <c r="BK74" s="1431"/>
      <c r="BL74" s="1431"/>
      <c r="BM74" s="1431"/>
      <c r="BN74" s="1431"/>
      <c r="BO74" s="1431"/>
      <c r="BP74" s="1431"/>
      <c r="BQ74" s="1431"/>
      <c r="BR74" s="1431"/>
      <c r="BS74" s="1431"/>
      <c r="BT74" s="1431"/>
      <c r="BU74" s="1431"/>
      <c r="BV74" s="1431"/>
      <c r="BW74" s="1431"/>
      <c r="BX74" s="1431"/>
      <c r="BY74" s="1431"/>
      <c r="BZ74" s="1431"/>
      <c r="CA74" s="1431"/>
      <c r="CB74" s="1431"/>
      <c r="CC74" s="1431"/>
      <c r="CD74" s="1431"/>
      <c r="CE74" s="1431"/>
      <c r="CF74" s="1431"/>
      <c r="CG74" s="1431"/>
      <c r="CH74" s="1431"/>
      <c r="CI74" s="1431"/>
      <c r="CJ74" s="1431"/>
      <c r="CK74" s="1431"/>
      <c r="CL74" s="1431"/>
      <c r="CM74" s="1431"/>
      <c r="CN74" s="1431"/>
      <c r="CO74" s="1431"/>
      <c r="CP74" s="1431"/>
      <c r="CQ74" s="1431"/>
      <c r="CR74" s="1431"/>
      <c r="CS74" s="1431"/>
      <c r="CT74" s="1431"/>
      <c r="CU74" s="1431"/>
      <c r="CV74" s="1247"/>
      <c r="CX74" s="2038"/>
      <c r="CY74" s="1645"/>
      <c r="CZ74" s="1645"/>
      <c r="DA74" s="1902" t="str">
        <f t="shared" si="18"/>
        <v/>
      </c>
      <c r="DB74" s="1895" t="str">
        <f t="shared" si="19"/>
        <v/>
      </c>
      <c r="DC74" s="1895" t="str">
        <f t="shared" si="20"/>
        <v>X</v>
      </c>
      <c r="DD74" s="1898"/>
      <c r="DE74" s="1902" t="str">
        <f t="shared" si="21"/>
        <v/>
      </c>
      <c r="DF74" s="1895" t="str">
        <f t="shared" si="22"/>
        <v/>
      </c>
      <c r="DG74" s="1895" t="str">
        <f t="shared" si="23"/>
        <v>X</v>
      </c>
      <c r="DH74" s="1898"/>
      <c r="DI74" s="1902" t="str">
        <f t="shared" si="24"/>
        <v/>
      </c>
      <c r="DJ74" s="1895" t="str">
        <f t="shared" si="25"/>
        <v/>
      </c>
      <c r="DK74" s="1895" t="str">
        <f t="shared" si="26"/>
        <v>X</v>
      </c>
      <c r="DL74" s="1898"/>
      <c r="DM74" s="1902" t="str">
        <f t="shared" si="27"/>
        <v/>
      </c>
      <c r="DN74" s="1895" t="str">
        <f t="shared" si="28"/>
        <v/>
      </c>
      <c r="DO74" s="1895" t="str">
        <f t="shared" si="29"/>
        <v>X</v>
      </c>
      <c r="DP74" s="1898"/>
      <c r="DQ74" s="1902" t="str">
        <f t="shared" si="30"/>
        <v/>
      </c>
      <c r="DR74" s="1895" t="str">
        <f t="shared" si="31"/>
        <v/>
      </c>
      <c r="DS74" s="1895" t="str">
        <f t="shared" si="32"/>
        <v>X</v>
      </c>
      <c r="DT74" s="1898"/>
    </row>
    <row r="75" spans="4:124" s="986" customFormat="1" ht="15" customHeight="1" outlineLevel="1">
      <c r="D75" s="1528" t="s">
        <v>110</v>
      </c>
      <c r="E75" s="1429" t="s">
        <v>243</v>
      </c>
      <c r="F75" s="1430"/>
      <c r="G75" s="1431"/>
      <c r="H75" s="1431"/>
      <c r="I75" s="1431"/>
      <c r="J75" s="1431"/>
      <c r="K75" s="1431"/>
      <c r="L75" s="1431"/>
      <c r="M75" s="1431"/>
      <c r="N75" s="1431"/>
      <c r="O75" s="1431"/>
      <c r="P75" s="1431"/>
      <c r="Q75" s="1431"/>
      <c r="R75" s="1431"/>
      <c r="S75" s="1431"/>
      <c r="T75" s="1431"/>
      <c r="U75" s="1431"/>
      <c r="V75" s="1431"/>
      <c r="W75" s="1431"/>
      <c r="X75" s="1431"/>
      <c r="Y75" s="1431"/>
      <c r="Z75" s="1431"/>
      <c r="AA75" s="1431"/>
      <c r="AB75" s="1431"/>
      <c r="AC75" s="1431"/>
      <c r="AD75" s="1431"/>
      <c r="AE75" s="1431"/>
      <c r="AF75" s="1431"/>
      <c r="AG75" s="1431"/>
      <c r="AH75" s="1431"/>
      <c r="AI75" s="1431"/>
      <c r="AJ75" s="1431"/>
      <c r="AK75" s="1431"/>
      <c r="AL75" s="1431"/>
      <c r="AM75" s="1431"/>
      <c r="AN75" s="1431"/>
      <c r="AO75" s="1431"/>
      <c r="AP75" s="1431"/>
      <c r="AQ75" s="1431"/>
      <c r="AR75" s="1431"/>
      <c r="AS75" s="1431"/>
      <c r="AT75" s="1431"/>
      <c r="AU75" s="1431"/>
      <c r="AV75" s="1431"/>
      <c r="AW75" s="1431"/>
      <c r="AX75" s="1431"/>
      <c r="AY75" s="1431"/>
      <c r="AZ75" s="1431"/>
      <c r="BA75" s="1431"/>
      <c r="BB75" s="1431"/>
      <c r="BC75" s="1431"/>
      <c r="BD75" s="1431"/>
      <c r="BE75" s="1431"/>
      <c r="BF75" s="1431"/>
      <c r="BG75" s="1431"/>
      <c r="BH75" s="1431"/>
      <c r="BI75" s="1431"/>
      <c r="BJ75" s="1431"/>
      <c r="BK75" s="1431"/>
      <c r="BL75" s="1431"/>
      <c r="BM75" s="1431"/>
      <c r="BN75" s="1431"/>
      <c r="BO75" s="1431"/>
      <c r="BP75" s="1431"/>
      <c r="BQ75" s="1431"/>
      <c r="BR75" s="1431"/>
      <c r="BS75" s="1431"/>
      <c r="BT75" s="1431"/>
      <c r="BU75" s="1431"/>
      <c r="BV75" s="1431"/>
      <c r="BW75" s="1431"/>
      <c r="BX75" s="1431"/>
      <c r="BY75" s="1431"/>
      <c r="BZ75" s="1431"/>
      <c r="CA75" s="1431"/>
      <c r="CB75" s="1431"/>
      <c r="CC75" s="1431"/>
      <c r="CD75" s="1431"/>
      <c r="CE75" s="1431"/>
      <c r="CF75" s="1431"/>
      <c r="CG75" s="1431"/>
      <c r="CH75" s="1431"/>
      <c r="CI75" s="1431"/>
      <c r="CJ75" s="1431"/>
      <c r="CK75" s="1431"/>
      <c r="CL75" s="1431"/>
      <c r="CM75" s="1431"/>
      <c r="CN75" s="1431"/>
      <c r="CO75" s="1431"/>
      <c r="CP75" s="1431"/>
      <c r="CQ75" s="1431"/>
      <c r="CR75" s="1431"/>
      <c r="CS75" s="1431"/>
      <c r="CT75" s="1431"/>
      <c r="CU75" s="1431"/>
      <c r="CV75" s="1247"/>
      <c r="CX75" s="2038"/>
      <c r="CY75" s="1645"/>
      <c r="CZ75" s="1645"/>
      <c r="DA75" s="1902" t="str">
        <f t="shared" si="18"/>
        <v/>
      </c>
      <c r="DB75" s="1895" t="str">
        <f t="shared" si="19"/>
        <v/>
      </c>
      <c r="DC75" s="1895" t="str">
        <f t="shared" si="20"/>
        <v>X</v>
      </c>
      <c r="DD75" s="1898"/>
      <c r="DE75" s="1902" t="str">
        <f t="shared" si="21"/>
        <v/>
      </c>
      <c r="DF75" s="1895" t="str">
        <f t="shared" si="22"/>
        <v/>
      </c>
      <c r="DG75" s="1895" t="str">
        <f t="shared" si="23"/>
        <v>X</v>
      </c>
      <c r="DH75" s="1898"/>
      <c r="DI75" s="1902" t="str">
        <f t="shared" si="24"/>
        <v/>
      </c>
      <c r="DJ75" s="1895" t="str">
        <f t="shared" si="25"/>
        <v/>
      </c>
      <c r="DK75" s="1895" t="str">
        <f t="shared" si="26"/>
        <v>X</v>
      </c>
      <c r="DL75" s="1898"/>
      <c r="DM75" s="1902" t="str">
        <f t="shared" si="27"/>
        <v/>
      </c>
      <c r="DN75" s="1895" t="str">
        <f t="shared" si="28"/>
        <v/>
      </c>
      <c r="DO75" s="1895" t="str">
        <f t="shared" si="29"/>
        <v>X</v>
      </c>
      <c r="DP75" s="1898"/>
      <c r="DQ75" s="1902" t="str">
        <f t="shared" si="30"/>
        <v/>
      </c>
      <c r="DR75" s="1895" t="str">
        <f t="shared" si="31"/>
        <v/>
      </c>
      <c r="DS75" s="1895" t="str">
        <f t="shared" si="32"/>
        <v>X</v>
      </c>
      <c r="DT75" s="1898"/>
    </row>
    <row r="76" spans="4:124" s="986" customFormat="1" ht="15" customHeight="1" outlineLevel="1">
      <c r="D76" s="1528" t="s">
        <v>111</v>
      </c>
      <c r="E76" s="1429" t="s">
        <v>243</v>
      </c>
      <c r="F76" s="1430"/>
      <c r="G76" s="1431"/>
      <c r="H76" s="1431"/>
      <c r="I76" s="1431"/>
      <c r="J76" s="1431"/>
      <c r="K76" s="1431"/>
      <c r="L76" s="1431"/>
      <c r="M76" s="1431"/>
      <c r="N76" s="1431"/>
      <c r="O76" s="1431"/>
      <c r="P76" s="1431"/>
      <c r="Q76" s="1431"/>
      <c r="R76" s="1431"/>
      <c r="S76" s="1431"/>
      <c r="T76" s="1431"/>
      <c r="U76" s="1431"/>
      <c r="V76" s="1431"/>
      <c r="W76" s="1431"/>
      <c r="X76" s="1431"/>
      <c r="Y76" s="1431"/>
      <c r="Z76" s="1431"/>
      <c r="AA76" s="1431"/>
      <c r="AB76" s="1431"/>
      <c r="AC76" s="1431"/>
      <c r="AD76" s="1431"/>
      <c r="AE76" s="1431"/>
      <c r="AF76" s="1431"/>
      <c r="AG76" s="1431"/>
      <c r="AH76" s="1431"/>
      <c r="AI76" s="1431"/>
      <c r="AJ76" s="1431"/>
      <c r="AK76" s="1431"/>
      <c r="AL76" s="1431"/>
      <c r="AM76" s="1431"/>
      <c r="AN76" s="1431"/>
      <c r="AO76" s="1431"/>
      <c r="AP76" s="1431"/>
      <c r="AQ76" s="1431"/>
      <c r="AR76" s="1431"/>
      <c r="AS76" s="1431"/>
      <c r="AT76" s="1431"/>
      <c r="AU76" s="1431"/>
      <c r="AV76" s="1431"/>
      <c r="AW76" s="1431"/>
      <c r="AX76" s="1431"/>
      <c r="AY76" s="1431"/>
      <c r="AZ76" s="1431"/>
      <c r="BA76" s="1431"/>
      <c r="BB76" s="1431"/>
      <c r="BC76" s="1431"/>
      <c r="BD76" s="1431"/>
      <c r="BE76" s="1431"/>
      <c r="BF76" s="1431"/>
      <c r="BG76" s="1431"/>
      <c r="BH76" s="1431"/>
      <c r="BI76" s="1431"/>
      <c r="BJ76" s="1431"/>
      <c r="BK76" s="1431"/>
      <c r="BL76" s="1431"/>
      <c r="BM76" s="1431"/>
      <c r="BN76" s="1431"/>
      <c r="BO76" s="1431"/>
      <c r="BP76" s="1431"/>
      <c r="BQ76" s="1431"/>
      <c r="BR76" s="1431"/>
      <c r="BS76" s="1431"/>
      <c r="BT76" s="1431"/>
      <c r="BU76" s="1431"/>
      <c r="BV76" s="1431"/>
      <c r="BW76" s="1431"/>
      <c r="BX76" s="1431"/>
      <c r="BY76" s="1431"/>
      <c r="BZ76" s="1431"/>
      <c r="CA76" s="1431"/>
      <c r="CB76" s="1431"/>
      <c r="CC76" s="1431"/>
      <c r="CD76" s="1431"/>
      <c r="CE76" s="1431"/>
      <c r="CF76" s="1431"/>
      <c r="CG76" s="1431"/>
      <c r="CH76" s="1431"/>
      <c r="CI76" s="1431"/>
      <c r="CJ76" s="1431"/>
      <c r="CK76" s="1431"/>
      <c r="CL76" s="1431"/>
      <c r="CM76" s="1431"/>
      <c r="CN76" s="1431"/>
      <c r="CO76" s="1431"/>
      <c r="CP76" s="1431"/>
      <c r="CQ76" s="1431"/>
      <c r="CR76" s="1431"/>
      <c r="CS76" s="1431"/>
      <c r="CT76" s="1431"/>
      <c r="CU76" s="1431"/>
      <c r="CV76" s="1247"/>
      <c r="CX76" s="2038"/>
      <c r="CY76" s="1645"/>
      <c r="CZ76" s="1645"/>
      <c r="DA76" s="1902" t="str">
        <f t="shared" si="18"/>
        <v/>
      </c>
      <c r="DB76" s="1895" t="str">
        <f t="shared" si="19"/>
        <v/>
      </c>
      <c r="DC76" s="1895" t="str">
        <f t="shared" si="20"/>
        <v>X</v>
      </c>
      <c r="DD76" s="1898"/>
      <c r="DE76" s="1902" t="str">
        <f t="shared" si="21"/>
        <v/>
      </c>
      <c r="DF76" s="1895" t="str">
        <f t="shared" si="22"/>
        <v/>
      </c>
      <c r="DG76" s="1895" t="str">
        <f t="shared" si="23"/>
        <v>X</v>
      </c>
      <c r="DH76" s="1898"/>
      <c r="DI76" s="1902" t="str">
        <f t="shared" si="24"/>
        <v/>
      </c>
      <c r="DJ76" s="1895" t="str">
        <f t="shared" si="25"/>
        <v/>
      </c>
      <c r="DK76" s="1895" t="str">
        <f t="shared" si="26"/>
        <v>X</v>
      </c>
      <c r="DL76" s="1898"/>
      <c r="DM76" s="1902" t="str">
        <f t="shared" si="27"/>
        <v/>
      </c>
      <c r="DN76" s="1895" t="str">
        <f t="shared" si="28"/>
        <v/>
      </c>
      <c r="DO76" s="1895" t="str">
        <f t="shared" si="29"/>
        <v>X</v>
      </c>
      <c r="DP76" s="1898"/>
      <c r="DQ76" s="1902" t="str">
        <f t="shared" si="30"/>
        <v/>
      </c>
      <c r="DR76" s="1895" t="str">
        <f t="shared" si="31"/>
        <v/>
      </c>
      <c r="DS76" s="1895" t="str">
        <f t="shared" si="32"/>
        <v>X</v>
      </c>
      <c r="DT76" s="1898"/>
    </row>
    <row r="77" spans="4:124" s="986" customFormat="1" ht="15" customHeight="1" outlineLevel="1">
      <c r="D77" s="1528" t="s">
        <v>112</v>
      </c>
      <c r="E77" s="1429" t="s">
        <v>243</v>
      </c>
      <c r="F77" s="1430"/>
      <c r="G77" s="1431"/>
      <c r="H77" s="1431"/>
      <c r="I77" s="1431"/>
      <c r="J77" s="1431"/>
      <c r="K77" s="1431"/>
      <c r="L77" s="1431"/>
      <c r="M77" s="1431"/>
      <c r="N77" s="1431"/>
      <c r="O77" s="1431"/>
      <c r="P77" s="1431"/>
      <c r="Q77" s="1431"/>
      <c r="R77" s="1431"/>
      <c r="S77" s="1431"/>
      <c r="T77" s="1431"/>
      <c r="U77" s="1431"/>
      <c r="V77" s="1431"/>
      <c r="W77" s="1431"/>
      <c r="X77" s="1431"/>
      <c r="Y77" s="1431"/>
      <c r="Z77" s="1431"/>
      <c r="AA77" s="1431"/>
      <c r="AB77" s="1431"/>
      <c r="AC77" s="1431"/>
      <c r="AD77" s="1431"/>
      <c r="AE77" s="1431"/>
      <c r="AF77" s="1431"/>
      <c r="AG77" s="1431"/>
      <c r="AH77" s="1431"/>
      <c r="AI77" s="1431"/>
      <c r="AJ77" s="1431"/>
      <c r="AK77" s="1431"/>
      <c r="AL77" s="1431"/>
      <c r="AM77" s="1431"/>
      <c r="AN77" s="1431"/>
      <c r="AO77" s="1431"/>
      <c r="AP77" s="1431"/>
      <c r="AQ77" s="1431"/>
      <c r="AR77" s="1431"/>
      <c r="AS77" s="1431"/>
      <c r="AT77" s="1431"/>
      <c r="AU77" s="1431"/>
      <c r="AV77" s="1431"/>
      <c r="AW77" s="1431"/>
      <c r="AX77" s="1431"/>
      <c r="AY77" s="1431"/>
      <c r="AZ77" s="1431"/>
      <c r="BA77" s="1431"/>
      <c r="BB77" s="1431"/>
      <c r="BC77" s="1431"/>
      <c r="BD77" s="1431"/>
      <c r="BE77" s="1431"/>
      <c r="BF77" s="1431"/>
      <c r="BG77" s="1431"/>
      <c r="BH77" s="1431"/>
      <c r="BI77" s="1431"/>
      <c r="BJ77" s="1431"/>
      <c r="BK77" s="1431"/>
      <c r="BL77" s="1431"/>
      <c r="BM77" s="1431"/>
      <c r="BN77" s="1431"/>
      <c r="BO77" s="1431"/>
      <c r="BP77" s="1431"/>
      <c r="BQ77" s="1431"/>
      <c r="BR77" s="1431"/>
      <c r="BS77" s="1431"/>
      <c r="BT77" s="1431"/>
      <c r="BU77" s="1431"/>
      <c r="BV77" s="1431"/>
      <c r="BW77" s="1431"/>
      <c r="BX77" s="1431"/>
      <c r="BY77" s="1431"/>
      <c r="BZ77" s="1431"/>
      <c r="CA77" s="1431"/>
      <c r="CB77" s="1431"/>
      <c r="CC77" s="1431"/>
      <c r="CD77" s="1431"/>
      <c r="CE77" s="1431"/>
      <c r="CF77" s="1431"/>
      <c r="CG77" s="1431"/>
      <c r="CH77" s="1431"/>
      <c r="CI77" s="1431"/>
      <c r="CJ77" s="1431"/>
      <c r="CK77" s="1431"/>
      <c r="CL77" s="1431"/>
      <c r="CM77" s="1431"/>
      <c r="CN77" s="1431"/>
      <c r="CO77" s="1431"/>
      <c r="CP77" s="1431"/>
      <c r="CQ77" s="1431"/>
      <c r="CR77" s="1431"/>
      <c r="CS77" s="1431"/>
      <c r="CT77" s="1431"/>
      <c r="CU77" s="1431"/>
      <c r="CV77" s="1247"/>
      <c r="CX77" s="2038"/>
      <c r="CY77" s="1645"/>
      <c r="CZ77" s="1645"/>
      <c r="DA77" s="1902" t="str">
        <f t="shared" si="18"/>
        <v/>
      </c>
      <c r="DB77" s="1895" t="str">
        <f t="shared" si="19"/>
        <v/>
      </c>
      <c r="DC77" s="1895" t="str">
        <f t="shared" si="20"/>
        <v>X</v>
      </c>
      <c r="DD77" s="1898"/>
      <c r="DE77" s="1902" t="str">
        <f t="shared" si="21"/>
        <v/>
      </c>
      <c r="DF77" s="1895" t="str">
        <f t="shared" si="22"/>
        <v/>
      </c>
      <c r="DG77" s="1895" t="str">
        <f t="shared" si="23"/>
        <v>X</v>
      </c>
      <c r="DH77" s="1898"/>
      <c r="DI77" s="1902" t="str">
        <f t="shared" si="24"/>
        <v/>
      </c>
      <c r="DJ77" s="1895" t="str">
        <f t="shared" si="25"/>
        <v/>
      </c>
      <c r="DK77" s="1895" t="str">
        <f t="shared" si="26"/>
        <v>X</v>
      </c>
      <c r="DL77" s="1898"/>
      <c r="DM77" s="1902" t="str">
        <f t="shared" si="27"/>
        <v/>
      </c>
      <c r="DN77" s="1895" t="str">
        <f t="shared" si="28"/>
        <v/>
      </c>
      <c r="DO77" s="1895" t="str">
        <f t="shared" si="29"/>
        <v>X</v>
      </c>
      <c r="DP77" s="1898"/>
      <c r="DQ77" s="1902" t="str">
        <f t="shared" si="30"/>
        <v/>
      </c>
      <c r="DR77" s="1895" t="str">
        <f t="shared" si="31"/>
        <v/>
      </c>
      <c r="DS77" s="1895" t="str">
        <f t="shared" si="32"/>
        <v>X</v>
      </c>
      <c r="DT77" s="1898"/>
    </row>
    <row r="78" spans="4:124" s="986" customFormat="1" ht="15" customHeight="1" outlineLevel="1">
      <c r="D78" s="1528" t="s">
        <v>113</v>
      </c>
      <c r="E78" s="1429" t="s">
        <v>243</v>
      </c>
      <c r="F78" s="1430"/>
      <c r="G78" s="1431"/>
      <c r="H78" s="1431"/>
      <c r="I78" s="1431"/>
      <c r="J78" s="1431"/>
      <c r="K78" s="1431"/>
      <c r="L78" s="1431"/>
      <c r="M78" s="1431"/>
      <c r="N78" s="1431"/>
      <c r="O78" s="1431"/>
      <c r="P78" s="1431"/>
      <c r="Q78" s="1431"/>
      <c r="R78" s="1431"/>
      <c r="S78" s="1431"/>
      <c r="T78" s="1431"/>
      <c r="U78" s="1431"/>
      <c r="V78" s="1431"/>
      <c r="W78" s="1431"/>
      <c r="X78" s="1431"/>
      <c r="Y78" s="1431"/>
      <c r="Z78" s="1431"/>
      <c r="AA78" s="1431"/>
      <c r="AB78" s="1431"/>
      <c r="AC78" s="1431"/>
      <c r="AD78" s="1431"/>
      <c r="AE78" s="1431"/>
      <c r="AF78" s="1431"/>
      <c r="AG78" s="1431"/>
      <c r="AH78" s="1431"/>
      <c r="AI78" s="1431"/>
      <c r="AJ78" s="1431"/>
      <c r="AK78" s="1431"/>
      <c r="AL78" s="1431"/>
      <c r="AM78" s="1431"/>
      <c r="AN78" s="1431"/>
      <c r="AO78" s="1431"/>
      <c r="AP78" s="1431"/>
      <c r="AQ78" s="1431"/>
      <c r="AR78" s="1431"/>
      <c r="AS78" s="1431"/>
      <c r="AT78" s="1431"/>
      <c r="AU78" s="1431"/>
      <c r="AV78" s="1431"/>
      <c r="AW78" s="1431"/>
      <c r="AX78" s="1431"/>
      <c r="AY78" s="1431"/>
      <c r="AZ78" s="1431"/>
      <c r="BA78" s="1431"/>
      <c r="BB78" s="1431"/>
      <c r="BC78" s="1431"/>
      <c r="BD78" s="1431"/>
      <c r="BE78" s="1431"/>
      <c r="BF78" s="1431"/>
      <c r="BG78" s="1431"/>
      <c r="BH78" s="1431"/>
      <c r="BI78" s="1431"/>
      <c r="BJ78" s="1431"/>
      <c r="BK78" s="1431"/>
      <c r="BL78" s="1431"/>
      <c r="BM78" s="1431"/>
      <c r="BN78" s="1431"/>
      <c r="BO78" s="1431"/>
      <c r="BP78" s="1431"/>
      <c r="BQ78" s="1431"/>
      <c r="BR78" s="1431"/>
      <c r="BS78" s="1431"/>
      <c r="BT78" s="1431"/>
      <c r="BU78" s="1431"/>
      <c r="BV78" s="1431"/>
      <c r="BW78" s="1431"/>
      <c r="BX78" s="1431"/>
      <c r="BY78" s="1431"/>
      <c r="BZ78" s="1431"/>
      <c r="CA78" s="1431"/>
      <c r="CB78" s="1431"/>
      <c r="CC78" s="1431"/>
      <c r="CD78" s="1431"/>
      <c r="CE78" s="1431"/>
      <c r="CF78" s="1431"/>
      <c r="CG78" s="1431"/>
      <c r="CH78" s="1431"/>
      <c r="CI78" s="1431"/>
      <c r="CJ78" s="1431"/>
      <c r="CK78" s="1431"/>
      <c r="CL78" s="1431"/>
      <c r="CM78" s="1431"/>
      <c r="CN78" s="1431"/>
      <c r="CO78" s="1431"/>
      <c r="CP78" s="1431"/>
      <c r="CQ78" s="1431"/>
      <c r="CR78" s="1431"/>
      <c r="CS78" s="1431"/>
      <c r="CT78" s="1431"/>
      <c r="CU78" s="1431"/>
      <c r="CV78" s="1247"/>
      <c r="CX78" s="2038"/>
      <c r="CY78" s="1645"/>
      <c r="CZ78" s="1645"/>
      <c r="DA78" s="1902" t="str">
        <f t="shared" si="18"/>
        <v/>
      </c>
      <c r="DB78" s="1895" t="str">
        <f t="shared" si="19"/>
        <v/>
      </c>
      <c r="DC78" s="1895" t="str">
        <f t="shared" si="20"/>
        <v>X</v>
      </c>
      <c r="DD78" s="1898"/>
      <c r="DE78" s="1902" t="str">
        <f t="shared" si="21"/>
        <v/>
      </c>
      <c r="DF78" s="1895" t="str">
        <f t="shared" si="22"/>
        <v/>
      </c>
      <c r="DG78" s="1895" t="str">
        <f t="shared" si="23"/>
        <v>X</v>
      </c>
      <c r="DH78" s="1898"/>
      <c r="DI78" s="1902" t="str">
        <f t="shared" si="24"/>
        <v/>
      </c>
      <c r="DJ78" s="1895" t="str">
        <f t="shared" si="25"/>
        <v/>
      </c>
      <c r="DK78" s="1895" t="str">
        <f t="shared" si="26"/>
        <v>X</v>
      </c>
      <c r="DL78" s="1898"/>
      <c r="DM78" s="1902" t="str">
        <f t="shared" si="27"/>
        <v/>
      </c>
      <c r="DN78" s="1895" t="str">
        <f t="shared" si="28"/>
        <v/>
      </c>
      <c r="DO78" s="1895" t="str">
        <f t="shared" si="29"/>
        <v>X</v>
      </c>
      <c r="DP78" s="1898"/>
      <c r="DQ78" s="1902" t="str">
        <f t="shared" si="30"/>
        <v/>
      </c>
      <c r="DR78" s="1895" t="str">
        <f t="shared" si="31"/>
        <v/>
      </c>
      <c r="DS78" s="1895" t="str">
        <f t="shared" si="32"/>
        <v>X</v>
      </c>
      <c r="DT78" s="1898"/>
    </row>
    <row r="79" spans="4:124" s="986" customFormat="1" ht="15" customHeight="1" outlineLevel="1">
      <c r="D79" s="1528" t="s">
        <v>810</v>
      </c>
      <c r="E79" s="1429" t="s">
        <v>243</v>
      </c>
      <c r="F79" s="1430"/>
      <c r="G79" s="1431"/>
      <c r="H79" s="1431"/>
      <c r="I79" s="1431"/>
      <c r="J79" s="1431"/>
      <c r="K79" s="1431"/>
      <c r="L79" s="1431"/>
      <c r="M79" s="1431"/>
      <c r="N79" s="1431"/>
      <c r="O79" s="1431"/>
      <c r="P79" s="1431"/>
      <c r="Q79" s="1431"/>
      <c r="R79" s="1431"/>
      <c r="S79" s="1431"/>
      <c r="T79" s="1431"/>
      <c r="U79" s="1431"/>
      <c r="V79" s="1431"/>
      <c r="W79" s="1431"/>
      <c r="X79" s="1431"/>
      <c r="Y79" s="1431"/>
      <c r="Z79" s="1431"/>
      <c r="AA79" s="1431"/>
      <c r="AB79" s="1431"/>
      <c r="AC79" s="1431"/>
      <c r="AD79" s="1431"/>
      <c r="AE79" s="1431"/>
      <c r="AF79" s="1431"/>
      <c r="AG79" s="1431"/>
      <c r="AH79" s="1431"/>
      <c r="AI79" s="1431"/>
      <c r="AJ79" s="1431"/>
      <c r="AK79" s="1431"/>
      <c r="AL79" s="1431"/>
      <c r="AM79" s="1431"/>
      <c r="AN79" s="1431"/>
      <c r="AO79" s="1431"/>
      <c r="AP79" s="1431"/>
      <c r="AQ79" s="1431"/>
      <c r="AR79" s="1431"/>
      <c r="AS79" s="1431"/>
      <c r="AT79" s="1431"/>
      <c r="AU79" s="1431"/>
      <c r="AV79" s="1431"/>
      <c r="AW79" s="1431"/>
      <c r="AX79" s="1431"/>
      <c r="AY79" s="1431"/>
      <c r="AZ79" s="1431"/>
      <c r="BA79" s="1431"/>
      <c r="BB79" s="1431"/>
      <c r="BC79" s="1431"/>
      <c r="BD79" s="1431"/>
      <c r="BE79" s="1431"/>
      <c r="BF79" s="1431"/>
      <c r="BG79" s="1431"/>
      <c r="BH79" s="1431"/>
      <c r="BI79" s="1431"/>
      <c r="BJ79" s="1431"/>
      <c r="BK79" s="1431"/>
      <c r="BL79" s="1431"/>
      <c r="BM79" s="1431"/>
      <c r="BN79" s="1431"/>
      <c r="BO79" s="1431"/>
      <c r="BP79" s="1431"/>
      <c r="BQ79" s="1431"/>
      <c r="BR79" s="1431"/>
      <c r="BS79" s="1431"/>
      <c r="BT79" s="1431"/>
      <c r="BU79" s="1431"/>
      <c r="BV79" s="1431"/>
      <c r="BW79" s="1431"/>
      <c r="BX79" s="1431"/>
      <c r="BY79" s="1431"/>
      <c r="BZ79" s="1431"/>
      <c r="CA79" s="1431"/>
      <c r="CB79" s="1431"/>
      <c r="CC79" s="1431"/>
      <c r="CD79" s="1431"/>
      <c r="CE79" s="1431"/>
      <c r="CF79" s="1431"/>
      <c r="CG79" s="1431"/>
      <c r="CH79" s="1431"/>
      <c r="CI79" s="1431"/>
      <c r="CJ79" s="1431"/>
      <c r="CK79" s="1431"/>
      <c r="CL79" s="1431"/>
      <c r="CM79" s="1431"/>
      <c r="CN79" s="1431"/>
      <c r="CO79" s="1431"/>
      <c r="CP79" s="1431"/>
      <c r="CQ79" s="1431"/>
      <c r="CR79" s="1431"/>
      <c r="CS79" s="1431"/>
      <c r="CT79" s="1431"/>
      <c r="CU79" s="1431"/>
      <c r="CV79" s="1247"/>
      <c r="CX79" s="2038"/>
      <c r="CY79" s="1645"/>
      <c r="CZ79" s="1645"/>
      <c r="DA79" s="1902" t="str">
        <f t="shared" si="18"/>
        <v/>
      </c>
      <c r="DB79" s="1895" t="str">
        <f t="shared" si="19"/>
        <v/>
      </c>
      <c r="DC79" s="1895" t="str">
        <f t="shared" si="20"/>
        <v>X</v>
      </c>
      <c r="DD79" s="1898"/>
      <c r="DE79" s="1902" t="str">
        <f t="shared" si="21"/>
        <v/>
      </c>
      <c r="DF79" s="1895" t="str">
        <f t="shared" si="22"/>
        <v/>
      </c>
      <c r="DG79" s="1895" t="str">
        <f t="shared" si="23"/>
        <v>X</v>
      </c>
      <c r="DH79" s="1898"/>
      <c r="DI79" s="1902" t="str">
        <f t="shared" si="24"/>
        <v/>
      </c>
      <c r="DJ79" s="1895" t="str">
        <f t="shared" si="25"/>
        <v/>
      </c>
      <c r="DK79" s="1895" t="str">
        <f t="shared" si="26"/>
        <v>X</v>
      </c>
      <c r="DL79" s="1898"/>
      <c r="DM79" s="1902" t="str">
        <f t="shared" si="27"/>
        <v/>
      </c>
      <c r="DN79" s="1895" t="str">
        <f t="shared" si="28"/>
        <v/>
      </c>
      <c r="DO79" s="1895" t="str">
        <f t="shared" si="29"/>
        <v>X</v>
      </c>
      <c r="DP79" s="1898"/>
      <c r="DQ79" s="1902" t="str">
        <f t="shared" si="30"/>
        <v/>
      </c>
      <c r="DR79" s="1895" t="str">
        <f t="shared" si="31"/>
        <v/>
      </c>
      <c r="DS79" s="1895" t="str">
        <f t="shared" si="32"/>
        <v>X</v>
      </c>
      <c r="DT79" s="1898"/>
    </row>
    <row r="80" spans="4:124" s="986" customFormat="1" ht="15" customHeight="1" outlineLevel="1">
      <c r="D80" s="1528" t="s">
        <v>811</v>
      </c>
      <c r="E80" s="1429" t="s">
        <v>243</v>
      </c>
      <c r="F80" s="1430"/>
      <c r="G80" s="1431"/>
      <c r="H80" s="1431"/>
      <c r="I80" s="1431"/>
      <c r="J80" s="1431"/>
      <c r="K80" s="1431"/>
      <c r="L80" s="1431"/>
      <c r="M80" s="1431"/>
      <c r="N80" s="1431"/>
      <c r="O80" s="1431"/>
      <c r="P80" s="1431"/>
      <c r="Q80" s="1431"/>
      <c r="R80" s="1431"/>
      <c r="S80" s="1431"/>
      <c r="T80" s="1431"/>
      <c r="U80" s="1431"/>
      <c r="V80" s="1431"/>
      <c r="W80" s="1431"/>
      <c r="X80" s="1431"/>
      <c r="Y80" s="1431"/>
      <c r="Z80" s="1431"/>
      <c r="AA80" s="1431"/>
      <c r="AB80" s="1431"/>
      <c r="AC80" s="1431"/>
      <c r="AD80" s="1431"/>
      <c r="AE80" s="1431"/>
      <c r="AF80" s="1431"/>
      <c r="AG80" s="1431"/>
      <c r="AH80" s="1431"/>
      <c r="AI80" s="1431"/>
      <c r="AJ80" s="1431"/>
      <c r="AK80" s="1431"/>
      <c r="AL80" s="1431"/>
      <c r="AM80" s="1431"/>
      <c r="AN80" s="1431"/>
      <c r="AO80" s="1431"/>
      <c r="AP80" s="1431"/>
      <c r="AQ80" s="1431"/>
      <c r="AR80" s="1431"/>
      <c r="AS80" s="1431"/>
      <c r="AT80" s="1431"/>
      <c r="AU80" s="1431"/>
      <c r="AV80" s="1431"/>
      <c r="AW80" s="1431"/>
      <c r="AX80" s="1431"/>
      <c r="AY80" s="1431"/>
      <c r="AZ80" s="1431"/>
      <c r="BA80" s="1431"/>
      <c r="BB80" s="1431"/>
      <c r="BC80" s="1431"/>
      <c r="BD80" s="1431"/>
      <c r="BE80" s="1431"/>
      <c r="BF80" s="1431"/>
      <c r="BG80" s="1431"/>
      <c r="BH80" s="1431"/>
      <c r="BI80" s="1431"/>
      <c r="BJ80" s="1431"/>
      <c r="BK80" s="1431"/>
      <c r="BL80" s="1431"/>
      <c r="BM80" s="1431"/>
      <c r="BN80" s="1431"/>
      <c r="BO80" s="1431"/>
      <c r="BP80" s="1431"/>
      <c r="BQ80" s="1431"/>
      <c r="BR80" s="1431"/>
      <c r="BS80" s="1431"/>
      <c r="BT80" s="1431"/>
      <c r="BU80" s="1431"/>
      <c r="BV80" s="1431"/>
      <c r="BW80" s="1431"/>
      <c r="BX80" s="1431"/>
      <c r="BY80" s="1431"/>
      <c r="BZ80" s="1431"/>
      <c r="CA80" s="1431"/>
      <c r="CB80" s="1431"/>
      <c r="CC80" s="1431"/>
      <c r="CD80" s="1431"/>
      <c r="CE80" s="1431"/>
      <c r="CF80" s="1431"/>
      <c r="CG80" s="1431"/>
      <c r="CH80" s="1431"/>
      <c r="CI80" s="1431"/>
      <c r="CJ80" s="1431"/>
      <c r="CK80" s="1431"/>
      <c r="CL80" s="1431"/>
      <c r="CM80" s="1431"/>
      <c r="CN80" s="1431"/>
      <c r="CO80" s="1431"/>
      <c r="CP80" s="1431"/>
      <c r="CQ80" s="1431"/>
      <c r="CR80" s="1431"/>
      <c r="CS80" s="1431"/>
      <c r="CT80" s="1431"/>
      <c r="CU80" s="1431"/>
      <c r="CV80" s="1247"/>
      <c r="CX80" s="2038"/>
      <c r="CY80" s="1645"/>
      <c r="CZ80" s="1645"/>
      <c r="DA80" s="1902" t="str">
        <f t="shared" si="18"/>
        <v/>
      </c>
      <c r="DB80" s="1895" t="str">
        <f t="shared" si="19"/>
        <v/>
      </c>
      <c r="DC80" s="1895" t="str">
        <f t="shared" si="20"/>
        <v>X</v>
      </c>
      <c r="DD80" s="1898"/>
      <c r="DE80" s="1902" t="str">
        <f t="shared" si="21"/>
        <v/>
      </c>
      <c r="DF80" s="1895" t="str">
        <f t="shared" si="22"/>
        <v/>
      </c>
      <c r="DG80" s="1895" t="str">
        <f t="shared" si="23"/>
        <v>X</v>
      </c>
      <c r="DH80" s="1898"/>
      <c r="DI80" s="1902" t="str">
        <f t="shared" si="24"/>
        <v/>
      </c>
      <c r="DJ80" s="1895" t="str">
        <f t="shared" si="25"/>
        <v/>
      </c>
      <c r="DK80" s="1895" t="str">
        <f t="shared" si="26"/>
        <v>X</v>
      </c>
      <c r="DL80" s="1898"/>
      <c r="DM80" s="1902" t="str">
        <f t="shared" si="27"/>
        <v/>
      </c>
      <c r="DN80" s="1895" t="str">
        <f t="shared" si="28"/>
        <v/>
      </c>
      <c r="DO80" s="1895" t="str">
        <f t="shared" si="29"/>
        <v>X</v>
      </c>
      <c r="DP80" s="1898"/>
      <c r="DQ80" s="1902" t="str">
        <f t="shared" si="30"/>
        <v/>
      </c>
      <c r="DR80" s="1895" t="str">
        <f t="shared" si="31"/>
        <v/>
      </c>
      <c r="DS80" s="1895" t="str">
        <f t="shared" si="32"/>
        <v>X</v>
      </c>
      <c r="DT80" s="1898"/>
    </row>
    <row r="81" spans="4:124" s="986" customFormat="1" ht="15" customHeight="1" outlineLevel="1">
      <c r="D81" s="1528" t="s">
        <v>812</v>
      </c>
      <c r="E81" s="1429" t="s">
        <v>243</v>
      </c>
      <c r="F81" s="1430"/>
      <c r="G81" s="1431"/>
      <c r="H81" s="1431"/>
      <c r="I81" s="1431"/>
      <c r="J81" s="1431"/>
      <c r="K81" s="1431"/>
      <c r="L81" s="1431"/>
      <c r="M81" s="1431"/>
      <c r="N81" s="1431"/>
      <c r="O81" s="1431"/>
      <c r="P81" s="1431"/>
      <c r="Q81" s="1431"/>
      <c r="R81" s="1431"/>
      <c r="S81" s="1431"/>
      <c r="T81" s="1431"/>
      <c r="U81" s="1431"/>
      <c r="V81" s="1431"/>
      <c r="W81" s="1431"/>
      <c r="X81" s="1431"/>
      <c r="Y81" s="1431"/>
      <c r="Z81" s="1431"/>
      <c r="AA81" s="1431"/>
      <c r="AB81" s="1431"/>
      <c r="AC81" s="1431"/>
      <c r="AD81" s="1431"/>
      <c r="AE81" s="1431"/>
      <c r="AF81" s="1431"/>
      <c r="AG81" s="1431"/>
      <c r="AH81" s="1431"/>
      <c r="AI81" s="1431"/>
      <c r="AJ81" s="1431"/>
      <c r="AK81" s="1431"/>
      <c r="AL81" s="1431"/>
      <c r="AM81" s="1431"/>
      <c r="AN81" s="1431"/>
      <c r="AO81" s="1431"/>
      <c r="AP81" s="1431"/>
      <c r="AQ81" s="1431"/>
      <c r="AR81" s="1431"/>
      <c r="AS81" s="1431"/>
      <c r="AT81" s="1431"/>
      <c r="AU81" s="1431"/>
      <c r="AV81" s="1431"/>
      <c r="AW81" s="1431"/>
      <c r="AX81" s="1431"/>
      <c r="AY81" s="1431"/>
      <c r="AZ81" s="1431"/>
      <c r="BA81" s="1431"/>
      <c r="BB81" s="1431"/>
      <c r="BC81" s="1431"/>
      <c r="BD81" s="1431"/>
      <c r="BE81" s="1431"/>
      <c r="BF81" s="1431"/>
      <c r="BG81" s="1431"/>
      <c r="BH81" s="1431"/>
      <c r="BI81" s="1431"/>
      <c r="BJ81" s="1431"/>
      <c r="BK81" s="1431"/>
      <c r="BL81" s="1431"/>
      <c r="BM81" s="1431"/>
      <c r="BN81" s="1431"/>
      <c r="BO81" s="1431"/>
      <c r="BP81" s="1431"/>
      <c r="BQ81" s="1431"/>
      <c r="BR81" s="1431"/>
      <c r="BS81" s="1431"/>
      <c r="BT81" s="1431"/>
      <c r="BU81" s="1431"/>
      <c r="BV81" s="1431"/>
      <c r="BW81" s="1431"/>
      <c r="BX81" s="1431"/>
      <c r="BY81" s="1431"/>
      <c r="BZ81" s="1431"/>
      <c r="CA81" s="1431"/>
      <c r="CB81" s="1431"/>
      <c r="CC81" s="1431"/>
      <c r="CD81" s="1431"/>
      <c r="CE81" s="1431"/>
      <c r="CF81" s="1431"/>
      <c r="CG81" s="1431"/>
      <c r="CH81" s="1431"/>
      <c r="CI81" s="1431"/>
      <c r="CJ81" s="1431"/>
      <c r="CK81" s="1431"/>
      <c r="CL81" s="1431"/>
      <c r="CM81" s="1431"/>
      <c r="CN81" s="1431"/>
      <c r="CO81" s="1431"/>
      <c r="CP81" s="1431"/>
      <c r="CQ81" s="1431"/>
      <c r="CR81" s="1431"/>
      <c r="CS81" s="1431"/>
      <c r="CT81" s="1431"/>
      <c r="CU81" s="1431"/>
      <c r="CV81" s="1247"/>
      <c r="CX81" s="2038"/>
      <c r="CY81" s="1645"/>
      <c r="CZ81" s="1645"/>
      <c r="DA81" s="1902" t="str">
        <f t="shared" ref="DA81:DA128" si="33">IF(ISNONTEXT(F81)=TRUE,"","X")</f>
        <v/>
      </c>
      <c r="DB81" s="1895" t="str">
        <f t="shared" ref="DB81:DB128" si="34">IF(AND(F81&gt;=0)=TRUE,"","X")</f>
        <v/>
      </c>
      <c r="DC81" s="1895" t="str">
        <f t="shared" ref="DC81:DC128" si="35">IF(AND(F81&lt;&gt;"")=TRUE,"","X")</f>
        <v>X</v>
      </c>
      <c r="DD81" s="1898"/>
      <c r="DE81" s="1902" t="str">
        <f t="shared" ref="DE81:DE128" si="36">IF(ISNONTEXT(G81)=TRUE,"","X")</f>
        <v/>
      </c>
      <c r="DF81" s="1895" t="str">
        <f t="shared" ref="DF81:DF128" si="37">IF(AND(G81&gt;=0)=TRUE,"","X")</f>
        <v/>
      </c>
      <c r="DG81" s="1895" t="str">
        <f t="shared" ref="DG81:DG128" si="38">IF(AND(G81&lt;&gt;"")=TRUE,"","X")</f>
        <v>X</v>
      </c>
      <c r="DH81" s="1898"/>
      <c r="DI81" s="1902" t="str">
        <f t="shared" ref="DI81:DI128" si="39">IF(ISNONTEXT(H81)=TRUE,"","X")</f>
        <v/>
      </c>
      <c r="DJ81" s="1895" t="str">
        <f t="shared" ref="DJ81:DJ128" si="40">IF(AND(H81&gt;=0)=TRUE,"","X")</f>
        <v/>
      </c>
      <c r="DK81" s="1895" t="str">
        <f t="shared" ref="DK81:DK128" si="41">IF(AND(H81&lt;&gt;"")=TRUE,"","X")</f>
        <v>X</v>
      </c>
      <c r="DL81" s="1898"/>
      <c r="DM81" s="1902" t="str">
        <f t="shared" ref="DM81:DM128" si="42">IF(ISNONTEXT(I81)=TRUE,"","X")</f>
        <v/>
      </c>
      <c r="DN81" s="1895" t="str">
        <f t="shared" ref="DN81:DN128" si="43">IF(AND(I81&gt;=0)=TRUE,"","X")</f>
        <v/>
      </c>
      <c r="DO81" s="1895" t="str">
        <f t="shared" ref="DO81:DO128" si="44">IF(AND(I81&lt;&gt;"")=TRUE,"","X")</f>
        <v>X</v>
      </c>
      <c r="DP81" s="1898"/>
      <c r="DQ81" s="1902" t="str">
        <f t="shared" ref="DQ81:DQ128" si="45">IF(ISNONTEXT(J81)=TRUE,"","X")</f>
        <v/>
      </c>
      <c r="DR81" s="1895" t="str">
        <f t="shared" ref="DR81:DR128" si="46">IF(AND(J81&gt;=0)=TRUE,"","X")</f>
        <v/>
      </c>
      <c r="DS81" s="1895" t="str">
        <f t="shared" ref="DS81:DS128" si="47">IF(AND(J81&lt;&gt;"")=TRUE,"","X")</f>
        <v>X</v>
      </c>
      <c r="DT81" s="1898"/>
    </row>
    <row r="82" spans="4:124" s="986" customFormat="1" ht="15" customHeight="1" outlineLevel="1">
      <c r="D82" s="1528" t="s">
        <v>117</v>
      </c>
      <c r="E82" s="1429" t="s">
        <v>243</v>
      </c>
      <c r="F82" s="1430"/>
      <c r="G82" s="1431"/>
      <c r="H82" s="1431"/>
      <c r="I82" s="1431"/>
      <c r="J82" s="1431"/>
      <c r="K82" s="1431"/>
      <c r="L82" s="1431"/>
      <c r="M82" s="1431"/>
      <c r="N82" s="1431"/>
      <c r="O82" s="1431"/>
      <c r="P82" s="1431"/>
      <c r="Q82" s="1431"/>
      <c r="R82" s="1431"/>
      <c r="S82" s="1431"/>
      <c r="T82" s="1431"/>
      <c r="U82" s="1431"/>
      <c r="V82" s="1431"/>
      <c r="W82" s="1431"/>
      <c r="X82" s="1431"/>
      <c r="Y82" s="1431"/>
      <c r="Z82" s="1431"/>
      <c r="AA82" s="1431"/>
      <c r="AB82" s="1431"/>
      <c r="AC82" s="1431"/>
      <c r="AD82" s="1431"/>
      <c r="AE82" s="1431"/>
      <c r="AF82" s="1431"/>
      <c r="AG82" s="1431"/>
      <c r="AH82" s="1431"/>
      <c r="AI82" s="1431"/>
      <c r="AJ82" s="1431"/>
      <c r="AK82" s="1431"/>
      <c r="AL82" s="1431"/>
      <c r="AM82" s="1431"/>
      <c r="AN82" s="1431"/>
      <c r="AO82" s="1431"/>
      <c r="AP82" s="1431"/>
      <c r="AQ82" s="1431"/>
      <c r="AR82" s="1431"/>
      <c r="AS82" s="1431"/>
      <c r="AT82" s="1431"/>
      <c r="AU82" s="1431"/>
      <c r="AV82" s="1431"/>
      <c r="AW82" s="1431"/>
      <c r="AX82" s="1431"/>
      <c r="AY82" s="1431"/>
      <c r="AZ82" s="1431"/>
      <c r="BA82" s="1431"/>
      <c r="BB82" s="1431"/>
      <c r="BC82" s="1431"/>
      <c r="BD82" s="1431"/>
      <c r="BE82" s="1431"/>
      <c r="BF82" s="1431"/>
      <c r="BG82" s="1431"/>
      <c r="BH82" s="1431"/>
      <c r="BI82" s="1431"/>
      <c r="BJ82" s="1431"/>
      <c r="BK82" s="1431"/>
      <c r="BL82" s="1431"/>
      <c r="BM82" s="1431"/>
      <c r="BN82" s="1431"/>
      <c r="BO82" s="1431"/>
      <c r="BP82" s="1431"/>
      <c r="BQ82" s="1431"/>
      <c r="BR82" s="1431"/>
      <c r="BS82" s="1431"/>
      <c r="BT82" s="1431"/>
      <c r="BU82" s="1431"/>
      <c r="BV82" s="1431"/>
      <c r="BW82" s="1431"/>
      <c r="BX82" s="1431"/>
      <c r="BY82" s="1431"/>
      <c r="BZ82" s="1431"/>
      <c r="CA82" s="1431"/>
      <c r="CB82" s="1431"/>
      <c r="CC82" s="1431"/>
      <c r="CD82" s="1431"/>
      <c r="CE82" s="1431"/>
      <c r="CF82" s="1431"/>
      <c r="CG82" s="1431"/>
      <c r="CH82" s="1431"/>
      <c r="CI82" s="1431"/>
      <c r="CJ82" s="1431"/>
      <c r="CK82" s="1431"/>
      <c r="CL82" s="1431"/>
      <c r="CM82" s="1431"/>
      <c r="CN82" s="1431"/>
      <c r="CO82" s="1431"/>
      <c r="CP82" s="1431"/>
      <c r="CQ82" s="1431"/>
      <c r="CR82" s="1431"/>
      <c r="CS82" s="1431"/>
      <c r="CT82" s="1431"/>
      <c r="CU82" s="1431"/>
      <c r="CV82" s="1247"/>
      <c r="CX82" s="2038"/>
      <c r="CY82" s="1645"/>
      <c r="CZ82" s="1645"/>
      <c r="DA82" s="1902" t="str">
        <f t="shared" si="33"/>
        <v/>
      </c>
      <c r="DB82" s="1895" t="str">
        <f t="shared" si="34"/>
        <v/>
      </c>
      <c r="DC82" s="1895" t="str">
        <f t="shared" si="35"/>
        <v>X</v>
      </c>
      <c r="DD82" s="1898"/>
      <c r="DE82" s="1902" t="str">
        <f t="shared" si="36"/>
        <v/>
      </c>
      <c r="DF82" s="1895" t="str">
        <f t="shared" si="37"/>
        <v/>
      </c>
      <c r="DG82" s="1895" t="str">
        <f t="shared" si="38"/>
        <v>X</v>
      </c>
      <c r="DH82" s="1898"/>
      <c r="DI82" s="1902" t="str">
        <f t="shared" si="39"/>
        <v/>
      </c>
      <c r="DJ82" s="1895" t="str">
        <f t="shared" si="40"/>
        <v/>
      </c>
      <c r="DK82" s="1895" t="str">
        <f t="shared" si="41"/>
        <v>X</v>
      </c>
      <c r="DL82" s="1898"/>
      <c r="DM82" s="1902" t="str">
        <f t="shared" si="42"/>
        <v/>
      </c>
      <c r="DN82" s="1895" t="str">
        <f t="shared" si="43"/>
        <v/>
      </c>
      <c r="DO82" s="1895" t="str">
        <f t="shared" si="44"/>
        <v>X</v>
      </c>
      <c r="DP82" s="1898"/>
      <c r="DQ82" s="1902" t="str">
        <f t="shared" si="45"/>
        <v/>
      </c>
      <c r="DR82" s="1895" t="str">
        <f t="shared" si="46"/>
        <v/>
      </c>
      <c r="DS82" s="1895" t="str">
        <f t="shared" si="47"/>
        <v>X</v>
      </c>
      <c r="DT82" s="1898"/>
    </row>
    <row r="83" spans="4:124" s="986" customFormat="1" ht="15" customHeight="1" outlineLevel="1">
      <c r="D83" s="1528" t="s">
        <v>118</v>
      </c>
      <c r="E83" s="1429" t="s">
        <v>243</v>
      </c>
      <c r="F83" s="1430"/>
      <c r="G83" s="1431"/>
      <c r="H83" s="1431"/>
      <c r="I83" s="1431"/>
      <c r="J83" s="1431"/>
      <c r="K83" s="1431"/>
      <c r="L83" s="1431"/>
      <c r="M83" s="1431"/>
      <c r="N83" s="1431"/>
      <c r="O83" s="1431"/>
      <c r="P83" s="1431"/>
      <c r="Q83" s="1431"/>
      <c r="R83" s="1431"/>
      <c r="S83" s="1431"/>
      <c r="T83" s="1431"/>
      <c r="U83" s="1431"/>
      <c r="V83" s="1431"/>
      <c r="W83" s="1431"/>
      <c r="X83" s="1431"/>
      <c r="Y83" s="1431"/>
      <c r="Z83" s="1431"/>
      <c r="AA83" s="1431"/>
      <c r="AB83" s="1431"/>
      <c r="AC83" s="1431"/>
      <c r="AD83" s="1431"/>
      <c r="AE83" s="1431"/>
      <c r="AF83" s="1431"/>
      <c r="AG83" s="1431"/>
      <c r="AH83" s="1431"/>
      <c r="AI83" s="1431"/>
      <c r="AJ83" s="1431"/>
      <c r="AK83" s="1431"/>
      <c r="AL83" s="1431"/>
      <c r="AM83" s="1431"/>
      <c r="AN83" s="1431"/>
      <c r="AO83" s="1431"/>
      <c r="AP83" s="1431"/>
      <c r="AQ83" s="1431"/>
      <c r="AR83" s="1431"/>
      <c r="AS83" s="1431"/>
      <c r="AT83" s="1431"/>
      <c r="AU83" s="1431"/>
      <c r="AV83" s="1431"/>
      <c r="AW83" s="1431"/>
      <c r="AX83" s="1431"/>
      <c r="AY83" s="1431"/>
      <c r="AZ83" s="1431"/>
      <c r="BA83" s="1431"/>
      <c r="BB83" s="1431"/>
      <c r="BC83" s="1431"/>
      <c r="BD83" s="1431"/>
      <c r="BE83" s="1431"/>
      <c r="BF83" s="1431"/>
      <c r="BG83" s="1431"/>
      <c r="BH83" s="1431"/>
      <c r="BI83" s="1431"/>
      <c r="BJ83" s="1431"/>
      <c r="BK83" s="1431"/>
      <c r="BL83" s="1431"/>
      <c r="BM83" s="1431"/>
      <c r="BN83" s="1431"/>
      <c r="BO83" s="1431"/>
      <c r="BP83" s="1431"/>
      <c r="BQ83" s="1431"/>
      <c r="BR83" s="1431"/>
      <c r="BS83" s="1431"/>
      <c r="BT83" s="1431"/>
      <c r="BU83" s="1431"/>
      <c r="BV83" s="1431"/>
      <c r="BW83" s="1431"/>
      <c r="BX83" s="1431"/>
      <c r="BY83" s="1431"/>
      <c r="BZ83" s="1431"/>
      <c r="CA83" s="1431"/>
      <c r="CB83" s="1431"/>
      <c r="CC83" s="1431"/>
      <c r="CD83" s="1431"/>
      <c r="CE83" s="1431"/>
      <c r="CF83" s="1431"/>
      <c r="CG83" s="1431"/>
      <c r="CH83" s="1431"/>
      <c r="CI83" s="1431"/>
      <c r="CJ83" s="1431"/>
      <c r="CK83" s="1431"/>
      <c r="CL83" s="1431"/>
      <c r="CM83" s="1431"/>
      <c r="CN83" s="1431"/>
      <c r="CO83" s="1431"/>
      <c r="CP83" s="1431"/>
      <c r="CQ83" s="1431"/>
      <c r="CR83" s="1431"/>
      <c r="CS83" s="1431"/>
      <c r="CT83" s="1431"/>
      <c r="CU83" s="1431"/>
      <c r="CV83" s="1247"/>
      <c r="CX83" s="2038"/>
      <c r="CY83" s="1645"/>
      <c r="CZ83" s="1645"/>
      <c r="DA83" s="1902" t="str">
        <f t="shared" si="33"/>
        <v/>
      </c>
      <c r="DB83" s="1895" t="str">
        <f t="shared" si="34"/>
        <v/>
      </c>
      <c r="DC83" s="1895" t="str">
        <f t="shared" si="35"/>
        <v>X</v>
      </c>
      <c r="DD83" s="1898"/>
      <c r="DE83" s="1902" t="str">
        <f t="shared" si="36"/>
        <v/>
      </c>
      <c r="DF83" s="1895" t="str">
        <f t="shared" si="37"/>
        <v/>
      </c>
      <c r="DG83" s="1895" t="str">
        <f t="shared" si="38"/>
        <v>X</v>
      </c>
      <c r="DH83" s="1898"/>
      <c r="DI83" s="1902" t="str">
        <f t="shared" si="39"/>
        <v/>
      </c>
      <c r="DJ83" s="1895" t="str">
        <f t="shared" si="40"/>
        <v/>
      </c>
      <c r="DK83" s="1895" t="str">
        <f t="shared" si="41"/>
        <v>X</v>
      </c>
      <c r="DL83" s="1898"/>
      <c r="DM83" s="1902" t="str">
        <f t="shared" si="42"/>
        <v/>
      </c>
      <c r="DN83" s="1895" t="str">
        <f t="shared" si="43"/>
        <v/>
      </c>
      <c r="DO83" s="1895" t="str">
        <f t="shared" si="44"/>
        <v>X</v>
      </c>
      <c r="DP83" s="1898"/>
      <c r="DQ83" s="1902" t="str">
        <f t="shared" si="45"/>
        <v/>
      </c>
      <c r="DR83" s="1895" t="str">
        <f t="shared" si="46"/>
        <v/>
      </c>
      <c r="DS83" s="1895" t="str">
        <f t="shared" si="47"/>
        <v>X</v>
      </c>
      <c r="DT83" s="1898"/>
    </row>
    <row r="84" spans="4:124" s="986" customFormat="1" ht="15" customHeight="1" outlineLevel="1">
      <c r="D84" s="1528" t="s">
        <v>119</v>
      </c>
      <c r="E84" s="1429" t="s">
        <v>243</v>
      </c>
      <c r="F84" s="1430"/>
      <c r="G84" s="1431"/>
      <c r="H84" s="1431"/>
      <c r="I84" s="1431"/>
      <c r="J84" s="1431"/>
      <c r="K84" s="1431"/>
      <c r="L84" s="1431"/>
      <c r="M84" s="1431"/>
      <c r="N84" s="1431"/>
      <c r="O84" s="1431"/>
      <c r="P84" s="1431"/>
      <c r="Q84" s="1431"/>
      <c r="R84" s="1431"/>
      <c r="S84" s="1431"/>
      <c r="T84" s="1431"/>
      <c r="U84" s="1431"/>
      <c r="V84" s="1431"/>
      <c r="W84" s="1431"/>
      <c r="X84" s="1431"/>
      <c r="Y84" s="1431"/>
      <c r="Z84" s="1431"/>
      <c r="AA84" s="1431"/>
      <c r="AB84" s="1431"/>
      <c r="AC84" s="1431"/>
      <c r="AD84" s="1431"/>
      <c r="AE84" s="1431"/>
      <c r="AF84" s="1431"/>
      <c r="AG84" s="1431"/>
      <c r="AH84" s="1431"/>
      <c r="AI84" s="1431"/>
      <c r="AJ84" s="1431"/>
      <c r="AK84" s="1431"/>
      <c r="AL84" s="1431"/>
      <c r="AM84" s="1431"/>
      <c r="AN84" s="1431"/>
      <c r="AO84" s="1431"/>
      <c r="AP84" s="1431"/>
      <c r="AQ84" s="1431"/>
      <c r="AR84" s="1431"/>
      <c r="AS84" s="1431"/>
      <c r="AT84" s="1431"/>
      <c r="AU84" s="1431"/>
      <c r="AV84" s="1431"/>
      <c r="AW84" s="1431"/>
      <c r="AX84" s="1431"/>
      <c r="AY84" s="1431"/>
      <c r="AZ84" s="1431"/>
      <c r="BA84" s="1431"/>
      <c r="BB84" s="1431"/>
      <c r="BC84" s="1431"/>
      <c r="BD84" s="1431"/>
      <c r="BE84" s="1431"/>
      <c r="BF84" s="1431"/>
      <c r="BG84" s="1431"/>
      <c r="BH84" s="1431"/>
      <c r="BI84" s="1431"/>
      <c r="BJ84" s="1431"/>
      <c r="BK84" s="1431"/>
      <c r="BL84" s="1431"/>
      <c r="BM84" s="1431"/>
      <c r="BN84" s="1431"/>
      <c r="BO84" s="1431"/>
      <c r="BP84" s="1431"/>
      <c r="BQ84" s="1431"/>
      <c r="BR84" s="1431"/>
      <c r="BS84" s="1431"/>
      <c r="BT84" s="1431"/>
      <c r="BU84" s="1431"/>
      <c r="BV84" s="1431"/>
      <c r="BW84" s="1431"/>
      <c r="BX84" s="1431"/>
      <c r="BY84" s="1431"/>
      <c r="BZ84" s="1431"/>
      <c r="CA84" s="1431"/>
      <c r="CB84" s="1431"/>
      <c r="CC84" s="1431"/>
      <c r="CD84" s="1431"/>
      <c r="CE84" s="1431"/>
      <c r="CF84" s="1431"/>
      <c r="CG84" s="1431"/>
      <c r="CH84" s="1431"/>
      <c r="CI84" s="1431"/>
      <c r="CJ84" s="1431"/>
      <c r="CK84" s="1431"/>
      <c r="CL84" s="1431"/>
      <c r="CM84" s="1431"/>
      <c r="CN84" s="1431"/>
      <c r="CO84" s="1431"/>
      <c r="CP84" s="1431"/>
      <c r="CQ84" s="1431"/>
      <c r="CR84" s="1431"/>
      <c r="CS84" s="1431"/>
      <c r="CT84" s="1431"/>
      <c r="CU84" s="1431"/>
      <c r="CV84" s="1247"/>
      <c r="CX84" s="2038"/>
      <c r="CY84" s="1645"/>
      <c r="CZ84" s="1645"/>
      <c r="DA84" s="1902" t="str">
        <f t="shared" si="33"/>
        <v/>
      </c>
      <c r="DB84" s="1895" t="str">
        <f t="shared" si="34"/>
        <v/>
      </c>
      <c r="DC84" s="1895" t="str">
        <f t="shared" si="35"/>
        <v>X</v>
      </c>
      <c r="DD84" s="1898"/>
      <c r="DE84" s="1902" t="str">
        <f t="shared" si="36"/>
        <v/>
      </c>
      <c r="DF84" s="1895" t="str">
        <f t="shared" si="37"/>
        <v/>
      </c>
      <c r="DG84" s="1895" t="str">
        <f t="shared" si="38"/>
        <v>X</v>
      </c>
      <c r="DH84" s="1898"/>
      <c r="DI84" s="1902" t="str">
        <f t="shared" si="39"/>
        <v/>
      </c>
      <c r="DJ84" s="1895" t="str">
        <f t="shared" si="40"/>
        <v/>
      </c>
      <c r="DK84" s="1895" t="str">
        <f t="shared" si="41"/>
        <v>X</v>
      </c>
      <c r="DL84" s="1898"/>
      <c r="DM84" s="1902" t="str">
        <f t="shared" si="42"/>
        <v/>
      </c>
      <c r="DN84" s="1895" t="str">
        <f t="shared" si="43"/>
        <v/>
      </c>
      <c r="DO84" s="1895" t="str">
        <f t="shared" si="44"/>
        <v>X</v>
      </c>
      <c r="DP84" s="1898"/>
      <c r="DQ84" s="1902" t="str">
        <f t="shared" si="45"/>
        <v/>
      </c>
      <c r="DR84" s="1895" t="str">
        <f t="shared" si="46"/>
        <v/>
      </c>
      <c r="DS84" s="1895" t="str">
        <f t="shared" si="47"/>
        <v>X</v>
      </c>
      <c r="DT84" s="1898"/>
    </row>
    <row r="85" spans="4:124" s="986" customFormat="1" ht="15" customHeight="1" outlineLevel="1">
      <c r="D85" s="1528" t="s">
        <v>120</v>
      </c>
      <c r="E85" s="1429" t="s">
        <v>243</v>
      </c>
      <c r="F85" s="1430"/>
      <c r="G85" s="1431"/>
      <c r="H85" s="1431"/>
      <c r="I85" s="1431"/>
      <c r="J85" s="1431"/>
      <c r="K85" s="1431"/>
      <c r="L85" s="1431"/>
      <c r="M85" s="1431"/>
      <c r="N85" s="1431"/>
      <c r="O85" s="1431"/>
      <c r="P85" s="1431"/>
      <c r="Q85" s="1431"/>
      <c r="R85" s="1431"/>
      <c r="S85" s="1431"/>
      <c r="T85" s="1431"/>
      <c r="U85" s="1431"/>
      <c r="V85" s="1431"/>
      <c r="W85" s="1431"/>
      <c r="X85" s="1431"/>
      <c r="Y85" s="1431"/>
      <c r="Z85" s="1431"/>
      <c r="AA85" s="1431"/>
      <c r="AB85" s="1431"/>
      <c r="AC85" s="1431"/>
      <c r="AD85" s="1431"/>
      <c r="AE85" s="1431"/>
      <c r="AF85" s="1431"/>
      <c r="AG85" s="1431"/>
      <c r="AH85" s="1431"/>
      <c r="AI85" s="1431"/>
      <c r="AJ85" s="1431"/>
      <c r="AK85" s="1431"/>
      <c r="AL85" s="1431"/>
      <c r="AM85" s="1431"/>
      <c r="AN85" s="1431"/>
      <c r="AO85" s="1431"/>
      <c r="AP85" s="1431"/>
      <c r="AQ85" s="1431"/>
      <c r="AR85" s="1431"/>
      <c r="AS85" s="1431"/>
      <c r="AT85" s="1431"/>
      <c r="AU85" s="1431"/>
      <c r="AV85" s="1431"/>
      <c r="AW85" s="1431"/>
      <c r="AX85" s="1431"/>
      <c r="AY85" s="1431"/>
      <c r="AZ85" s="1431"/>
      <c r="BA85" s="1431"/>
      <c r="BB85" s="1431"/>
      <c r="BC85" s="1431"/>
      <c r="BD85" s="1431"/>
      <c r="BE85" s="1431"/>
      <c r="BF85" s="1431"/>
      <c r="BG85" s="1431"/>
      <c r="BH85" s="1431"/>
      <c r="BI85" s="1431"/>
      <c r="BJ85" s="1431"/>
      <c r="BK85" s="1431"/>
      <c r="BL85" s="1431"/>
      <c r="BM85" s="1431"/>
      <c r="BN85" s="1431"/>
      <c r="BO85" s="1431"/>
      <c r="BP85" s="1431"/>
      <c r="BQ85" s="1431"/>
      <c r="BR85" s="1431"/>
      <c r="BS85" s="1431"/>
      <c r="BT85" s="1431"/>
      <c r="BU85" s="1431"/>
      <c r="BV85" s="1431"/>
      <c r="BW85" s="1431"/>
      <c r="BX85" s="1431"/>
      <c r="BY85" s="1431"/>
      <c r="BZ85" s="1431"/>
      <c r="CA85" s="1431"/>
      <c r="CB85" s="1431"/>
      <c r="CC85" s="1431"/>
      <c r="CD85" s="1431"/>
      <c r="CE85" s="1431"/>
      <c r="CF85" s="1431"/>
      <c r="CG85" s="1431"/>
      <c r="CH85" s="1431"/>
      <c r="CI85" s="1431"/>
      <c r="CJ85" s="1431"/>
      <c r="CK85" s="1431"/>
      <c r="CL85" s="1431"/>
      <c r="CM85" s="1431"/>
      <c r="CN85" s="1431"/>
      <c r="CO85" s="1431"/>
      <c r="CP85" s="1431"/>
      <c r="CQ85" s="1431"/>
      <c r="CR85" s="1431"/>
      <c r="CS85" s="1431"/>
      <c r="CT85" s="1431"/>
      <c r="CU85" s="1431"/>
      <c r="CV85" s="1247"/>
      <c r="CX85" s="2038"/>
      <c r="CY85" s="1645"/>
      <c r="CZ85" s="1645"/>
      <c r="DA85" s="1902" t="str">
        <f t="shared" si="33"/>
        <v/>
      </c>
      <c r="DB85" s="1895" t="str">
        <f t="shared" si="34"/>
        <v/>
      </c>
      <c r="DC85" s="1895" t="str">
        <f t="shared" si="35"/>
        <v>X</v>
      </c>
      <c r="DD85" s="1898"/>
      <c r="DE85" s="1902" t="str">
        <f t="shared" si="36"/>
        <v/>
      </c>
      <c r="DF85" s="1895" t="str">
        <f t="shared" si="37"/>
        <v/>
      </c>
      <c r="DG85" s="1895" t="str">
        <f t="shared" si="38"/>
        <v>X</v>
      </c>
      <c r="DH85" s="1898"/>
      <c r="DI85" s="1902" t="str">
        <f t="shared" si="39"/>
        <v/>
      </c>
      <c r="DJ85" s="1895" t="str">
        <f t="shared" si="40"/>
        <v/>
      </c>
      <c r="DK85" s="1895" t="str">
        <f t="shared" si="41"/>
        <v>X</v>
      </c>
      <c r="DL85" s="1898"/>
      <c r="DM85" s="1902" t="str">
        <f t="shared" si="42"/>
        <v/>
      </c>
      <c r="DN85" s="1895" t="str">
        <f t="shared" si="43"/>
        <v/>
      </c>
      <c r="DO85" s="1895" t="str">
        <f t="shared" si="44"/>
        <v>X</v>
      </c>
      <c r="DP85" s="1898"/>
      <c r="DQ85" s="1902" t="str">
        <f t="shared" si="45"/>
        <v/>
      </c>
      <c r="DR85" s="1895" t="str">
        <f t="shared" si="46"/>
        <v/>
      </c>
      <c r="DS85" s="1895" t="str">
        <f t="shared" si="47"/>
        <v>X</v>
      </c>
      <c r="DT85" s="1898"/>
    </row>
    <row r="86" spans="4:124" s="986" customFormat="1" ht="15" customHeight="1" outlineLevel="1">
      <c r="D86" s="1528" t="s">
        <v>813</v>
      </c>
      <c r="E86" s="1429" t="s">
        <v>243</v>
      </c>
      <c r="F86" s="1430"/>
      <c r="G86" s="1431"/>
      <c r="H86" s="1431"/>
      <c r="I86" s="1431"/>
      <c r="J86" s="1431"/>
      <c r="K86" s="1431"/>
      <c r="L86" s="1431"/>
      <c r="M86" s="1431"/>
      <c r="N86" s="1431"/>
      <c r="O86" s="1431"/>
      <c r="P86" s="1431"/>
      <c r="Q86" s="1431"/>
      <c r="R86" s="1431"/>
      <c r="S86" s="1431"/>
      <c r="T86" s="1431"/>
      <c r="U86" s="1431"/>
      <c r="V86" s="1431"/>
      <c r="W86" s="1431"/>
      <c r="X86" s="1431"/>
      <c r="Y86" s="1431"/>
      <c r="Z86" s="1431"/>
      <c r="AA86" s="1431"/>
      <c r="AB86" s="1431"/>
      <c r="AC86" s="1431"/>
      <c r="AD86" s="1431"/>
      <c r="AE86" s="1431"/>
      <c r="AF86" s="1431"/>
      <c r="AG86" s="1431"/>
      <c r="AH86" s="1431"/>
      <c r="AI86" s="1431"/>
      <c r="AJ86" s="1431"/>
      <c r="AK86" s="1431"/>
      <c r="AL86" s="1431"/>
      <c r="AM86" s="1431"/>
      <c r="AN86" s="1431"/>
      <c r="AO86" s="1431"/>
      <c r="AP86" s="1431"/>
      <c r="AQ86" s="1431"/>
      <c r="AR86" s="1431"/>
      <c r="AS86" s="1431"/>
      <c r="AT86" s="1431"/>
      <c r="AU86" s="1431"/>
      <c r="AV86" s="1431"/>
      <c r="AW86" s="1431"/>
      <c r="AX86" s="1431"/>
      <c r="AY86" s="1431"/>
      <c r="AZ86" s="1431"/>
      <c r="BA86" s="1431"/>
      <c r="BB86" s="1431"/>
      <c r="BC86" s="1431"/>
      <c r="BD86" s="1431"/>
      <c r="BE86" s="1431"/>
      <c r="BF86" s="1431"/>
      <c r="BG86" s="1431"/>
      <c r="BH86" s="1431"/>
      <c r="BI86" s="1431"/>
      <c r="BJ86" s="1431"/>
      <c r="BK86" s="1431"/>
      <c r="BL86" s="1431"/>
      <c r="BM86" s="1431"/>
      <c r="BN86" s="1431"/>
      <c r="BO86" s="1431"/>
      <c r="BP86" s="1431"/>
      <c r="BQ86" s="1431"/>
      <c r="BR86" s="1431"/>
      <c r="BS86" s="1431"/>
      <c r="BT86" s="1431"/>
      <c r="BU86" s="1431"/>
      <c r="BV86" s="1431"/>
      <c r="BW86" s="1431"/>
      <c r="BX86" s="1431"/>
      <c r="BY86" s="1431"/>
      <c r="BZ86" s="1431"/>
      <c r="CA86" s="1431"/>
      <c r="CB86" s="1431"/>
      <c r="CC86" s="1431"/>
      <c r="CD86" s="1431"/>
      <c r="CE86" s="1431"/>
      <c r="CF86" s="1431"/>
      <c r="CG86" s="1431"/>
      <c r="CH86" s="1431"/>
      <c r="CI86" s="1431"/>
      <c r="CJ86" s="1431"/>
      <c r="CK86" s="1431"/>
      <c r="CL86" s="1431"/>
      <c r="CM86" s="1431"/>
      <c r="CN86" s="1431"/>
      <c r="CO86" s="1431"/>
      <c r="CP86" s="1431"/>
      <c r="CQ86" s="1431"/>
      <c r="CR86" s="1431"/>
      <c r="CS86" s="1431"/>
      <c r="CT86" s="1431"/>
      <c r="CU86" s="1431"/>
      <c r="CV86" s="1247"/>
      <c r="CX86" s="2038"/>
      <c r="CY86" s="1645"/>
      <c r="CZ86" s="1645"/>
      <c r="DA86" s="1902" t="str">
        <f t="shared" si="33"/>
        <v/>
      </c>
      <c r="DB86" s="1895" t="str">
        <f t="shared" si="34"/>
        <v/>
      </c>
      <c r="DC86" s="1895" t="str">
        <f t="shared" si="35"/>
        <v>X</v>
      </c>
      <c r="DD86" s="1898"/>
      <c r="DE86" s="1902" t="str">
        <f t="shared" si="36"/>
        <v/>
      </c>
      <c r="DF86" s="1895" t="str">
        <f t="shared" si="37"/>
        <v/>
      </c>
      <c r="DG86" s="1895" t="str">
        <f t="shared" si="38"/>
        <v>X</v>
      </c>
      <c r="DH86" s="1898"/>
      <c r="DI86" s="1902" t="str">
        <f t="shared" si="39"/>
        <v/>
      </c>
      <c r="DJ86" s="1895" t="str">
        <f t="shared" si="40"/>
        <v/>
      </c>
      <c r="DK86" s="1895" t="str">
        <f t="shared" si="41"/>
        <v>X</v>
      </c>
      <c r="DL86" s="1898"/>
      <c r="DM86" s="1902" t="str">
        <f t="shared" si="42"/>
        <v/>
      </c>
      <c r="DN86" s="1895" t="str">
        <f t="shared" si="43"/>
        <v/>
      </c>
      <c r="DO86" s="1895" t="str">
        <f t="shared" si="44"/>
        <v>X</v>
      </c>
      <c r="DP86" s="1898"/>
      <c r="DQ86" s="1902" t="str">
        <f t="shared" si="45"/>
        <v/>
      </c>
      <c r="DR86" s="1895" t="str">
        <f t="shared" si="46"/>
        <v/>
      </c>
      <c r="DS86" s="1895" t="str">
        <f t="shared" si="47"/>
        <v>X</v>
      </c>
      <c r="DT86" s="1898"/>
    </row>
    <row r="87" spans="4:124" s="986" customFormat="1" ht="15" customHeight="1" outlineLevel="1">
      <c r="D87" s="1528" t="s">
        <v>814</v>
      </c>
      <c r="E87" s="1429" t="s">
        <v>243</v>
      </c>
      <c r="F87" s="1430"/>
      <c r="G87" s="1431"/>
      <c r="H87" s="1431"/>
      <c r="I87" s="1431"/>
      <c r="J87" s="1431"/>
      <c r="K87" s="1431"/>
      <c r="L87" s="1431"/>
      <c r="M87" s="1431"/>
      <c r="N87" s="1431"/>
      <c r="O87" s="1431"/>
      <c r="P87" s="1431"/>
      <c r="Q87" s="1431"/>
      <c r="R87" s="1431"/>
      <c r="S87" s="1431"/>
      <c r="T87" s="1431"/>
      <c r="U87" s="1431"/>
      <c r="V87" s="1431"/>
      <c r="W87" s="1431"/>
      <c r="X87" s="1431"/>
      <c r="Y87" s="1431"/>
      <c r="Z87" s="1431"/>
      <c r="AA87" s="1431"/>
      <c r="AB87" s="1431"/>
      <c r="AC87" s="1431"/>
      <c r="AD87" s="1431"/>
      <c r="AE87" s="1431"/>
      <c r="AF87" s="1431"/>
      <c r="AG87" s="1431"/>
      <c r="AH87" s="1431"/>
      <c r="AI87" s="1431"/>
      <c r="AJ87" s="1431"/>
      <c r="AK87" s="1431"/>
      <c r="AL87" s="1431"/>
      <c r="AM87" s="1431"/>
      <c r="AN87" s="1431"/>
      <c r="AO87" s="1431"/>
      <c r="AP87" s="1431"/>
      <c r="AQ87" s="1431"/>
      <c r="AR87" s="1431"/>
      <c r="AS87" s="1431"/>
      <c r="AT87" s="1431"/>
      <c r="AU87" s="1431"/>
      <c r="AV87" s="1431"/>
      <c r="AW87" s="1431"/>
      <c r="AX87" s="1431"/>
      <c r="AY87" s="1431"/>
      <c r="AZ87" s="1431"/>
      <c r="BA87" s="1431"/>
      <c r="BB87" s="1431"/>
      <c r="BC87" s="1431"/>
      <c r="BD87" s="1431"/>
      <c r="BE87" s="1431"/>
      <c r="BF87" s="1431"/>
      <c r="BG87" s="1431"/>
      <c r="BH87" s="1431"/>
      <c r="BI87" s="1431"/>
      <c r="BJ87" s="1431"/>
      <c r="BK87" s="1431"/>
      <c r="BL87" s="1431"/>
      <c r="BM87" s="1431"/>
      <c r="BN87" s="1431"/>
      <c r="BO87" s="1431"/>
      <c r="BP87" s="1431"/>
      <c r="BQ87" s="1431"/>
      <c r="BR87" s="1431"/>
      <c r="BS87" s="1431"/>
      <c r="BT87" s="1431"/>
      <c r="BU87" s="1431"/>
      <c r="BV87" s="1431"/>
      <c r="BW87" s="1431"/>
      <c r="BX87" s="1431"/>
      <c r="BY87" s="1431"/>
      <c r="BZ87" s="1431"/>
      <c r="CA87" s="1431"/>
      <c r="CB87" s="1431"/>
      <c r="CC87" s="1431"/>
      <c r="CD87" s="1431"/>
      <c r="CE87" s="1431"/>
      <c r="CF87" s="1431"/>
      <c r="CG87" s="1431"/>
      <c r="CH87" s="1431"/>
      <c r="CI87" s="1431"/>
      <c r="CJ87" s="1431"/>
      <c r="CK87" s="1431"/>
      <c r="CL87" s="1431"/>
      <c r="CM87" s="1431"/>
      <c r="CN87" s="1431"/>
      <c r="CO87" s="1431"/>
      <c r="CP87" s="1431"/>
      <c r="CQ87" s="1431"/>
      <c r="CR87" s="1431"/>
      <c r="CS87" s="1431"/>
      <c r="CT87" s="1431"/>
      <c r="CU87" s="1431"/>
      <c r="CV87" s="1247"/>
      <c r="CX87" s="2038"/>
      <c r="CY87" s="1645"/>
      <c r="CZ87" s="1645"/>
      <c r="DA87" s="1902" t="str">
        <f t="shared" si="33"/>
        <v/>
      </c>
      <c r="DB87" s="1895" t="str">
        <f t="shared" si="34"/>
        <v/>
      </c>
      <c r="DC87" s="1895" t="str">
        <f t="shared" si="35"/>
        <v>X</v>
      </c>
      <c r="DD87" s="1898"/>
      <c r="DE87" s="1902" t="str">
        <f t="shared" si="36"/>
        <v/>
      </c>
      <c r="DF87" s="1895" t="str">
        <f t="shared" si="37"/>
        <v/>
      </c>
      <c r="DG87" s="1895" t="str">
        <f t="shared" si="38"/>
        <v>X</v>
      </c>
      <c r="DH87" s="1898"/>
      <c r="DI87" s="1902" t="str">
        <f t="shared" si="39"/>
        <v/>
      </c>
      <c r="DJ87" s="1895" t="str">
        <f t="shared" si="40"/>
        <v/>
      </c>
      <c r="DK87" s="1895" t="str">
        <f t="shared" si="41"/>
        <v>X</v>
      </c>
      <c r="DL87" s="1898"/>
      <c r="DM87" s="1902" t="str">
        <f t="shared" si="42"/>
        <v/>
      </c>
      <c r="DN87" s="1895" t="str">
        <f t="shared" si="43"/>
        <v/>
      </c>
      <c r="DO87" s="1895" t="str">
        <f t="shared" si="44"/>
        <v>X</v>
      </c>
      <c r="DP87" s="1898"/>
      <c r="DQ87" s="1902" t="str">
        <f t="shared" si="45"/>
        <v/>
      </c>
      <c r="DR87" s="1895" t="str">
        <f t="shared" si="46"/>
        <v/>
      </c>
      <c r="DS87" s="1895" t="str">
        <f t="shared" si="47"/>
        <v>X</v>
      </c>
      <c r="DT87" s="1898"/>
    </row>
    <row r="88" spans="4:124" s="986" customFormat="1" ht="15" customHeight="1">
      <c r="D88" s="1529" t="s">
        <v>80</v>
      </c>
      <c r="E88" s="1432" t="s">
        <v>243</v>
      </c>
      <c r="F88" s="1433"/>
      <c r="G88" s="1434"/>
      <c r="H88" s="1434"/>
      <c r="I88" s="1434"/>
      <c r="J88" s="1434"/>
      <c r="K88" s="1434"/>
      <c r="L88" s="1434"/>
      <c r="M88" s="1434"/>
      <c r="N88" s="1434"/>
      <c r="O88" s="1434"/>
      <c r="P88" s="1434"/>
      <c r="Q88" s="1434"/>
      <c r="R88" s="1434"/>
      <c r="S88" s="1434"/>
      <c r="T88" s="1434"/>
      <c r="U88" s="1434"/>
      <c r="V88" s="1434"/>
      <c r="W88" s="1434"/>
      <c r="X88" s="1434"/>
      <c r="Y88" s="1434"/>
      <c r="Z88" s="1434"/>
      <c r="AA88" s="1434"/>
      <c r="AB88" s="1434"/>
      <c r="AC88" s="1434"/>
      <c r="AD88" s="1434"/>
      <c r="AE88" s="1434"/>
      <c r="AF88" s="1434"/>
      <c r="AG88" s="1434"/>
      <c r="AH88" s="1434"/>
      <c r="AI88" s="1434"/>
      <c r="AJ88" s="1434"/>
      <c r="AK88" s="1434"/>
      <c r="AL88" s="1434"/>
      <c r="AM88" s="1434"/>
      <c r="AN88" s="1434"/>
      <c r="AO88" s="1434"/>
      <c r="AP88" s="1434"/>
      <c r="AQ88" s="1434"/>
      <c r="AR88" s="1434"/>
      <c r="AS88" s="1434"/>
      <c r="AT88" s="1434"/>
      <c r="AU88" s="1434"/>
      <c r="AV88" s="1434"/>
      <c r="AW88" s="1434"/>
      <c r="AX88" s="1434"/>
      <c r="AY88" s="1434"/>
      <c r="AZ88" s="1434"/>
      <c r="BA88" s="1434"/>
      <c r="BB88" s="1434"/>
      <c r="BC88" s="1434"/>
      <c r="BD88" s="1434"/>
      <c r="BE88" s="1434"/>
      <c r="BF88" s="1434"/>
      <c r="BG88" s="1434"/>
      <c r="BH88" s="1434"/>
      <c r="BI88" s="1434"/>
      <c r="BJ88" s="1434"/>
      <c r="BK88" s="1434"/>
      <c r="BL88" s="1434"/>
      <c r="BM88" s="1434"/>
      <c r="BN88" s="1434"/>
      <c r="BO88" s="1434"/>
      <c r="BP88" s="1434"/>
      <c r="BQ88" s="1434"/>
      <c r="BR88" s="1434"/>
      <c r="BS88" s="1434"/>
      <c r="BT88" s="1434"/>
      <c r="BU88" s="1434"/>
      <c r="BV88" s="1434"/>
      <c r="BW88" s="1434"/>
      <c r="BX88" s="1434"/>
      <c r="BY88" s="1434"/>
      <c r="BZ88" s="1434"/>
      <c r="CA88" s="1434"/>
      <c r="CB88" s="1434"/>
      <c r="CC88" s="1434"/>
      <c r="CD88" s="1434"/>
      <c r="CE88" s="1434"/>
      <c r="CF88" s="1434"/>
      <c r="CG88" s="1434"/>
      <c r="CH88" s="1434"/>
      <c r="CI88" s="1434"/>
      <c r="CJ88" s="1434"/>
      <c r="CK88" s="1434"/>
      <c r="CL88" s="1434"/>
      <c r="CM88" s="1434"/>
      <c r="CN88" s="1434"/>
      <c r="CO88" s="1434"/>
      <c r="CP88" s="1434"/>
      <c r="CQ88" s="1434"/>
      <c r="CR88" s="1434"/>
      <c r="CS88" s="1434"/>
      <c r="CT88" s="1434"/>
      <c r="CU88" s="1434"/>
      <c r="CV88" s="1248"/>
      <c r="CX88" s="2038"/>
      <c r="CY88" s="1645"/>
      <c r="CZ88" s="1645"/>
      <c r="DA88" s="1902" t="str">
        <f t="shared" si="33"/>
        <v/>
      </c>
      <c r="DB88" s="1895" t="str">
        <f t="shared" si="34"/>
        <v/>
      </c>
      <c r="DC88" s="1895" t="str">
        <f t="shared" si="35"/>
        <v>X</v>
      </c>
      <c r="DD88" s="1898"/>
      <c r="DE88" s="1902" t="str">
        <f t="shared" si="36"/>
        <v/>
      </c>
      <c r="DF88" s="1895" t="str">
        <f t="shared" si="37"/>
        <v/>
      </c>
      <c r="DG88" s="1895" t="str">
        <f t="shared" si="38"/>
        <v>X</v>
      </c>
      <c r="DH88" s="1898"/>
      <c r="DI88" s="1902" t="str">
        <f t="shared" si="39"/>
        <v/>
      </c>
      <c r="DJ88" s="1895" t="str">
        <f t="shared" si="40"/>
        <v/>
      </c>
      <c r="DK88" s="1895" t="str">
        <f t="shared" si="41"/>
        <v>X</v>
      </c>
      <c r="DL88" s="1898"/>
      <c r="DM88" s="1902" t="str">
        <f t="shared" si="42"/>
        <v/>
      </c>
      <c r="DN88" s="1895" t="str">
        <f t="shared" si="43"/>
        <v/>
      </c>
      <c r="DO88" s="1895" t="str">
        <f t="shared" si="44"/>
        <v>X</v>
      </c>
      <c r="DP88" s="1898"/>
      <c r="DQ88" s="1902" t="str">
        <f t="shared" si="45"/>
        <v/>
      </c>
      <c r="DR88" s="1895" t="str">
        <f t="shared" si="46"/>
        <v/>
      </c>
      <c r="DS88" s="1895" t="str">
        <f t="shared" si="47"/>
        <v>X</v>
      </c>
      <c r="DT88" s="1898"/>
    </row>
    <row r="89" spans="4:124" s="636" customFormat="1" ht="12.75">
      <c r="D89" s="1130" t="s">
        <v>2306</v>
      </c>
      <c r="E89" s="1128"/>
      <c r="F89" s="1259"/>
      <c r="G89" s="1259"/>
      <c r="H89" s="1259"/>
      <c r="I89" s="1259"/>
      <c r="J89" s="1259"/>
      <c r="K89" s="1259"/>
      <c r="L89" s="1259"/>
      <c r="M89" s="1259"/>
      <c r="N89" s="1259"/>
      <c r="O89" s="1259"/>
      <c r="P89" s="1259"/>
      <c r="Q89" s="1259"/>
      <c r="R89" s="1259"/>
      <c r="S89" s="1259"/>
      <c r="T89" s="1259"/>
      <c r="U89" s="1259"/>
      <c r="V89" s="1259"/>
      <c r="W89" s="1259"/>
      <c r="X89" s="1259"/>
      <c r="Y89" s="1259"/>
      <c r="Z89" s="1259"/>
      <c r="AA89" s="1259"/>
      <c r="AB89" s="1259"/>
      <c r="AC89" s="1259"/>
      <c r="AD89" s="1259"/>
      <c r="AE89" s="1259"/>
      <c r="AF89" s="1259"/>
      <c r="AG89" s="1259"/>
      <c r="AH89" s="1259"/>
      <c r="AI89" s="1259"/>
      <c r="AJ89" s="1259"/>
      <c r="AK89" s="1259"/>
      <c r="AL89" s="1259"/>
      <c r="AM89" s="1259"/>
      <c r="AN89" s="1259"/>
      <c r="AO89" s="1259"/>
      <c r="AP89" s="1259"/>
      <c r="AQ89" s="1259"/>
      <c r="AR89" s="1259"/>
      <c r="AS89" s="1259"/>
      <c r="AT89" s="1259"/>
      <c r="AU89" s="1259"/>
      <c r="AV89" s="1259"/>
      <c r="AW89" s="1259"/>
      <c r="AX89" s="1259"/>
      <c r="AY89" s="1259"/>
      <c r="AZ89" s="1259"/>
      <c r="BA89" s="1259"/>
      <c r="BB89" s="1259"/>
      <c r="BC89" s="1259"/>
      <c r="BD89" s="1259"/>
      <c r="BE89" s="1259"/>
      <c r="BF89" s="1259"/>
      <c r="BG89" s="1259"/>
      <c r="BH89" s="1259"/>
      <c r="BI89" s="1259"/>
      <c r="BJ89" s="1259"/>
      <c r="BK89" s="1259"/>
      <c r="BL89" s="1259"/>
      <c r="BM89" s="1259"/>
      <c r="BN89" s="1259"/>
      <c r="BO89" s="1259"/>
      <c r="BP89" s="1259"/>
      <c r="BQ89" s="1259"/>
      <c r="BR89" s="1259"/>
      <c r="BS89" s="1259"/>
      <c r="BT89" s="1259"/>
      <c r="BU89" s="1259"/>
      <c r="BV89" s="1259"/>
      <c r="BW89" s="1259"/>
      <c r="BX89" s="1259"/>
      <c r="BY89" s="1259"/>
      <c r="BZ89" s="1259"/>
      <c r="CA89" s="1259"/>
      <c r="CB89" s="1259"/>
      <c r="CC89" s="1259"/>
      <c r="CD89" s="1259"/>
      <c r="CE89" s="1259"/>
      <c r="CF89" s="1259"/>
      <c r="CG89" s="1259"/>
      <c r="CH89" s="1259"/>
      <c r="CI89" s="1259"/>
      <c r="CJ89" s="1259"/>
      <c r="CK89" s="1259"/>
      <c r="CL89" s="1259"/>
      <c r="CM89" s="1259"/>
      <c r="CN89" s="1259"/>
      <c r="CO89" s="1259"/>
      <c r="CP89" s="1259"/>
      <c r="CQ89" s="1259"/>
      <c r="CR89" s="1259"/>
      <c r="CS89" s="1259"/>
      <c r="CT89" s="1259"/>
      <c r="CU89" s="1259"/>
      <c r="CV89" s="1259"/>
    </row>
    <row r="90" spans="4:124" s="986" customFormat="1" ht="15" customHeight="1" outlineLevel="1">
      <c r="D90" s="1448" t="s">
        <v>815</v>
      </c>
      <c r="E90" s="1527" t="s">
        <v>1772</v>
      </c>
      <c r="F90" s="1537"/>
      <c r="G90" s="1447"/>
      <c r="H90" s="1447"/>
      <c r="I90" s="1447"/>
      <c r="J90" s="1447"/>
      <c r="K90" s="1447"/>
      <c r="L90" s="1447"/>
      <c r="M90" s="1447"/>
      <c r="N90" s="1447"/>
      <c r="O90" s="1447"/>
      <c r="P90" s="1447"/>
      <c r="Q90" s="1447"/>
      <c r="R90" s="1447"/>
      <c r="S90" s="1447"/>
      <c r="T90" s="1447"/>
      <c r="U90" s="1447"/>
      <c r="V90" s="1447"/>
      <c r="W90" s="1447"/>
      <c r="X90" s="1447"/>
      <c r="Y90" s="1447"/>
      <c r="Z90" s="1447"/>
      <c r="AA90" s="1447"/>
      <c r="AB90" s="1447"/>
      <c r="AC90" s="1447"/>
      <c r="AD90" s="1447"/>
      <c r="AE90" s="1447"/>
      <c r="AF90" s="1447"/>
      <c r="AG90" s="1447"/>
      <c r="AH90" s="1447"/>
      <c r="AI90" s="1447"/>
      <c r="AJ90" s="1447"/>
      <c r="AK90" s="1447"/>
      <c r="AL90" s="1447"/>
      <c r="AM90" s="1447"/>
      <c r="AN90" s="1447"/>
      <c r="AO90" s="1447"/>
      <c r="AP90" s="1447"/>
      <c r="AQ90" s="1447"/>
      <c r="AR90" s="1447"/>
      <c r="AS90" s="1447"/>
      <c r="AT90" s="1447"/>
      <c r="AU90" s="1447"/>
      <c r="AV90" s="1447"/>
      <c r="AW90" s="1447"/>
      <c r="AX90" s="1447"/>
      <c r="AY90" s="1447"/>
      <c r="AZ90" s="1447"/>
      <c r="BA90" s="1447"/>
      <c r="BB90" s="1447"/>
      <c r="BC90" s="1447"/>
      <c r="BD90" s="1447"/>
      <c r="BE90" s="1447"/>
      <c r="BF90" s="1447"/>
      <c r="BG90" s="1447"/>
      <c r="BH90" s="1447"/>
      <c r="BI90" s="1447"/>
      <c r="BJ90" s="1447"/>
      <c r="BK90" s="1447"/>
      <c r="BL90" s="1447"/>
      <c r="BM90" s="1447"/>
      <c r="BN90" s="1447"/>
      <c r="BO90" s="1447"/>
      <c r="BP90" s="1447"/>
      <c r="BQ90" s="1447"/>
      <c r="BR90" s="1447"/>
      <c r="BS90" s="1447"/>
      <c r="BT90" s="1447"/>
      <c r="BU90" s="1447"/>
      <c r="BV90" s="1447"/>
      <c r="BW90" s="1447"/>
      <c r="BX90" s="1447"/>
      <c r="BY90" s="1447"/>
      <c r="BZ90" s="1447"/>
      <c r="CA90" s="1447"/>
      <c r="CB90" s="1447"/>
      <c r="CC90" s="1447"/>
      <c r="CD90" s="1447"/>
      <c r="CE90" s="1447"/>
      <c r="CF90" s="1447"/>
      <c r="CG90" s="1447"/>
      <c r="CH90" s="1447"/>
      <c r="CI90" s="1447"/>
      <c r="CJ90" s="1447"/>
      <c r="CK90" s="1447"/>
      <c r="CL90" s="1447"/>
      <c r="CM90" s="1447"/>
      <c r="CN90" s="1447"/>
      <c r="CO90" s="1447"/>
      <c r="CP90" s="1447"/>
      <c r="CQ90" s="1447"/>
      <c r="CR90" s="1447"/>
      <c r="CS90" s="1447"/>
      <c r="CT90" s="1447"/>
      <c r="CU90" s="1447"/>
      <c r="CV90" s="1246"/>
      <c r="CX90" s="2036"/>
      <c r="CY90" s="2037"/>
      <c r="CZ90" s="2037"/>
      <c r="DA90" s="1932" t="str">
        <f t="shared" si="33"/>
        <v/>
      </c>
      <c r="DB90" s="1930" t="str">
        <f t="shared" si="34"/>
        <v/>
      </c>
      <c r="DC90" s="1930" t="str">
        <f t="shared" si="35"/>
        <v>X</v>
      </c>
      <c r="DD90" s="1987"/>
      <c r="DE90" s="1932" t="str">
        <f t="shared" si="36"/>
        <v/>
      </c>
      <c r="DF90" s="1930" t="str">
        <f t="shared" si="37"/>
        <v/>
      </c>
      <c r="DG90" s="1930" t="str">
        <f t="shared" si="38"/>
        <v>X</v>
      </c>
      <c r="DH90" s="1987"/>
      <c r="DI90" s="1932" t="str">
        <f t="shared" si="39"/>
        <v/>
      </c>
      <c r="DJ90" s="1930" t="str">
        <f t="shared" si="40"/>
        <v/>
      </c>
      <c r="DK90" s="1930" t="str">
        <f t="shared" si="41"/>
        <v>X</v>
      </c>
      <c r="DL90" s="1987"/>
      <c r="DM90" s="1932" t="str">
        <f t="shared" si="42"/>
        <v/>
      </c>
      <c r="DN90" s="1930" t="str">
        <f t="shared" si="43"/>
        <v/>
      </c>
      <c r="DO90" s="1930" t="str">
        <f t="shared" si="44"/>
        <v>X</v>
      </c>
      <c r="DP90" s="1987"/>
      <c r="DQ90" s="1932" t="str">
        <f t="shared" si="45"/>
        <v/>
      </c>
      <c r="DR90" s="1930" t="str">
        <f t="shared" si="46"/>
        <v/>
      </c>
      <c r="DS90" s="1930" t="str">
        <f t="shared" si="47"/>
        <v>X</v>
      </c>
      <c r="DT90" s="1987"/>
    </row>
    <row r="91" spans="4:124" s="986" customFormat="1" ht="15" customHeight="1" outlineLevel="1">
      <c r="D91" s="1528" t="s">
        <v>124</v>
      </c>
      <c r="E91" s="1429" t="s">
        <v>1772</v>
      </c>
      <c r="F91" s="1430"/>
      <c r="G91" s="1431"/>
      <c r="H91" s="1431"/>
      <c r="I91" s="1431"/>
      <c r="J91" s="1431"/>
      <c r="K91" s="1431"/>
      <c r="L91" s="1431"/>
      <c r="M91" s="1431"/>
      <c r="N91" s="1431"/>
      <c r="O91" s="1431"/>
      <c r="P91" s="1431"/>
      <c r="Q91" s="1431"/>
      <c r="R91" s="1431"/>
      <c r="S91" s="1431"/>
      <c r="T91" s="1431"/>
      <c r="U91" s="1431"/>
      <c r="V91" s="1431"/>
      <c r="W91" s="1431"/>
      <c r="X91" s="1431"/>
      <c r="Y91" s="1431"/>
      <c r="Z91" s="1431"/>
      <c r="AA91" s="1431"/>
      <c r="AB91" s="1431"/>
      <c r="AC91" s="1431"/>
      <c r="AD91" s="1431"/>
      <c r="AE91" s="1431"/>
      <c r="AF91" s="1431"/>
      <c r="AG91" s="1431"/>
      <c r="AH91" s="1431"/>
      <c r="AI91" s="1431"/>
      <c r="AJ91" s="1431"/>
      <c r="AK91" s="1431"/>
      <c r="AL91" s="1431"/>
      <c r="AM91" s="1431"/>
      <c r="AN91" s="1431"/>
      <c r="AO91" s="1431"/>
      <c r="AP91" s="1431"/>
      <c r="AQ91" s="1431"/>
      <c r="AR91" s="1431"/>
      <c r="AS91" s="1431"/>
      <c r="AT91" s="1431"/>
      <c r="AU91" s="1431"/>
      <c r="AV91" s="1431"/>
      <c r="AW91" s="1431"/>
      <c r="AX91" s="1431"/>
      <c r="AY91" s="1431"/>
      <c r="AZ91" s="1431"/>
      <c r="BA91" s="1431"/>
      <c r="BB91" s="1431"/>
      <c r="BC91" s="1431"/>
      <c r="BD91" s="1431"/>
      <c r="BE91" s="1431"/>
      <c r="BF91" s="1431"/>
      <c r="BG91" s="1431"/>
      <c r="BH91" s="1431"/>
      <c r="BI91" s="1431"/>
      <c r="BJ91" s="1431"/>
      <c r="BK91" s="1431"/>
      <c r="BL91" s="1431"/>
      <c r="BM91" s="1431"/>
      <c r="BN91" s="1431"/>
      <c r="BO91" s="1431"/>
      <c r="BP91" s="1431"/>
      <c r="BQ91" s="1431"/>
      <c r="BR91" s="1431"/>
      <c r="BS91" s="1431"/>
      <c r="BT91" s="1431"/>
      <c r="BU91" s="1431"/>
      <c r="BV91" s="1431"/>
      <c r="BW91" s="1431"/>
      <c r="BX91" s="1431"/>
      <c r="BY91" s="1431"/>
      <c r="BZ91" s="1431"/>
      <c r="CA91" s="1431"/>
      <c r="CB91" s="1431"/>
      <c r="CC91" s="1431"/>
      <c r="CD91" s="1431"/>
      <c r="CE91" s="1431"/>
      <c r="CF91" s="1431"/>
      <c r="CG91" s="1431"/>
      <c r="CH91" s="1431"/>
      <c r="CI91" s="1431"/>
      <c r="CJ91" s="1431"/>
      <c r="CK91" s="1431"/>
      <c r="CL91" s="1431"/>
      <c r="CM91" s="1431"/>
      <c r="CN91" s="1431"/>
      <c r="CO91" s="1431"/>
      <c r="CP91" s="1431"/>
      <c r="CQ91" s="1431"/>
      <c r="CR91" s="1431"/>
      <c r="CS91" s="1431"/>
      <c r="CT91" s="1431"/>
      <c r="CU91" s="1431"/>
      <c r="CV91" s="1247"/>
      <c r="CX91" s="2038"/>
      <c r="CY91" s="1645"/>
      <c r="CZ91" s="1645"/>
      <c r="DA91" s="1902" t="str">
        <f t="shared" si="33"/>
        <v/>
      </c>
      <c r="DB91" s="1895" t="str">
        <f t="shared" si="34"/>
        <v/>
      </c>
      <c r="DC91" s="1895" t="str">
        <f t="shared" si="35"/>
        <v>X</v>
      </c>
      <c r="DD91" s="1898"/>
      <c r="DE91" s="1902" t="str">
        <f t="shared" si="36"/>
        <v/>
      </c>
      <c r="DF91" s="1895" t="str">
        <f t="shared" si="37"/>
        <v/>
      </c>
      <c r="DG91" s="1895" t="str">
        <f t="shared" si="38"/>
        <v>X</v>
      </c>
      <c r="DH91" s="1898"/>
      <c r="DI91" s="1902" t="str">
        <f t="shared" si="39"/>
        <v/>
      </c>
      <c r="DJ91" s="1895" t="str">
        <f t="shared" si="40"/>
        <v/>
      </c>
      <c r="DK91" s="1895" t="str">
        <f t="shared" si="41"/>
        <v>X</v>
      </c>
      <c r="DL91" s="1898"/>
      <c r="DM91" s="1902" t="str">
        <f t="shared" si="42"/>
        <v/>
      </c>
      <c r="DN91" s="1895" t="str">
        <f t="shared" si="43"/>
        <v/>
      </c>
      <c r="DO91" s="1895" t="str">
        <f t="shared" si="44"/>
        <v>X</v>
      </c>
      <c r="DP91" s="1898"/>
      <c r="DQ91" s="1902" t="str">
        <f t="shared" si="45"/>
        <v/>
      </c>
      <c r="DR91" s="1895" t="str">
        <f t="shared" si="46"/>
        <v/>
      </c>
      <c r="DS91" s="1895" t="str">
        <f t="shared" si="47"/>
        <v>X</v>
      </c>
      <c r="DT91" s="1898"/>
    </row>
    <row r="92" spans="4:124" s="986" customFormat="1" ht="15" customHeight="1" outlineLevel="1">
      <c r="D92" s="1528" t="s">
        <v>125</v>
      </c>
      <c r="E92" s="1429" t="s">
        <v>1772</v>
      </c>
      <c r="F92" s="1430"/>
      <c r="G92" s="1431"/>
      <c r="H92" s="1431"/>
      <c r="I92" s="1431"/>
      <c r="J92" s="1431"/>
      <c r="K92" s="1431"/>
      <c r="L92" s="1431"/>
      <c r="M92" s="1431"/>
      <c r="N92" s="1431"/>
      <c r="O92" s="1431"/>
      <c r="P92" s="1431"/>
      <c r="Q92" s="1431"/>
      <c r="R92" s="1431"/>
      <c r="S92" s="1431"/>
      <c r="T92" s="1431"/>
      <c r="U92" s="1431"/>
      <c r="V92" s="1431"/>
      <c r="W92" s="1431"/>
      <c r="X92" s="1431"/>
      <c r="Y92" s="1431"/>
      <c r="Z92" s="1431"/>
      <c r="AA92" s="1431"/>
      <c r="AB92" s="1431"/>
      <c r="AC92" s="1431"/>
      <c r="AD92" s="1431"/>
      <c r="AE92" s="1431"/>
      <c r="AF92" s="1431"/>
      <c r="AG92" s="1431"/>
      <c r="AH92" s="1431"/>
      <c r="AI92" s="1431"/>
      <c r="AJ92" s="1431"/>
      <c r="AK92" s="1431"/>
      <c r="AL92" s="1431"/>
      <c r="AM92" s="1431"/>
      <c r="AN92" s="1431"/>
      <c r="AO92" s="1431"/>
      <c r="AP92" s="1431"/>
      <c r="AQ92" s="1431"/>
      <c r="AR92" s="1431"/>
      <c r="AS92" s="1431"/>
      <c r="AT92" s="1431"/>
      <c r="AU92" s="1431"/>
      <c r="AV92" s="1431"/>
      <c r="AW92" s="1431"/>
      <c r="AX92" s="1431"/>
      <c r="AY92" s="1431"/>
      <c r="AZ92" s="1431"/>
      <c r="BA92" s="1431"/>
      <c r="BB92" s="1431"/>
      <c r="BC92" s="1431"/>
      <c r="BD92" s="1431"/>
      <c r="BE92" s="1431"/>
      <c r="BF92" s="1431"/>
      <c r="BG92" s="1431"/>
      <c r="BH92" s="1431"/>
      <c r="BI92" s="1431"/>
      <c r="BJ92" s="1431"/>
      <c r="BK92" s="1431"/>
      <c r="BL92" s="1431"/>
      <c r="BM92" s="1431"/>
      <c r="BN92" s="1431"/>
      <c r="BO92" s="1431"/>
      <c r="BP92" s="1431"/>
      <c r="BQ92" s="1431"/>
      <c r="BR92" s="1431"/>
      <c r="BS92" s="1431"/>
      <c r="BT92" s="1431"/>
      <c r="BU92" s="1431"/>
      <c r="BV92" s="1431"/>
      <c r="BW92" s="1431"/>
      <c r="BX92" s="1431"/>
      <c r="BY92" s="1431"/>
      <c r="BZ92" s="1431"/>
      <c r="CA92" s="1431"/>
      <c r="CB92" s="1431"/>
      <c r="CC92" s="1431"/>
      <c r="CD92" s="1431"/>
      <c r="CE92" s="1431"/>
      <c r="CF92" s="1431"/>
      <c r="CG92" s="1431"/>
      <c r="CH92" s="1431"/>
      <c r="CI92" s="1431"/>
      <c r="CJ92" s="1431"/>
      <c r="CK92" s="1431"/>
      <c r="CL92" s="1431"/>
      <c r="CM92" s="1431"/>
      <c r="CN92" s="1431"/>
      <c r="CO92" s="1431"/>
      <c r="CP92" s="1431"/>
      <c r="CQ92" s="1431"/>
      <c r="CR92" s="1431"/>
      <c r="CS92" s="1431"/>
      <c r="CT92" s="1431"/>
      <c r="CU92" s="1431"/>
      <c r="CV92" s="1247"/>
      <c r="CX92" s="2038"/>
      <c r="CY92" s="1645"/>
      <c r="CZ92" s="1645"/>
      <c r="DA92" s="1902" t="str">
        <f t="shared" si="33"/>
        <v/>
      </c>
      <c r="DB92" s="1895" t="str">
        <f t="shared" si="34"/>
        <v/>
      </c>
      <c r="DC92" s="1895" t="str">
        <f t="shared" si="35"/>
        <v>X</v>
      </c>
      <c r="DD92" s="1898"/>
      <c r="DE92" s="1902" t="str">
        <f t="shared" si="36"/>
        <v/>
      </c>
      <c r="DF92" s="1895" t="str">
        <f t="shared" si="37"/>
        <v/>
      </c>
      <c r="DG92" s="1895" t="str">
        <f t="shared" si="38"/>
        <v>X</v>
      </c>
      <c r="DH92" s="1898"/>
      <c r="DI92" s="1902" t="str">
        <f t="shared" si="39"/>
        <v/>
      </c>
      <c r="DJ92" s="1895" t="str">
        <f t="shared" si="40"/>
        <v/>
      </c>
      <c r="DK92" s="1895" t="str">
        <f t="shared" si="41"/>
        <v>X</v>
      </c>
      <c r="DL92" s="1898"/>
      <c r="DM92" s="1902" t="str">
        <f t="shared" si="42"/>
        <v/>
      </c>
      <c r="DN92" s="1895" t="str">
        <f t="shared" si="43"/>
        <v/>
      </c>
      <c r="DO92" s="1895" t="str">
        <f t="shared" si="44"/>
        <v>X</v>
      </c>
      <c r="DP92" s="1898"/>
      <c r="DQ92" s="1902" t="str">
        <f t="shared" si="45"/>
        <v/>
      </c>
      <c r="DR92" s="1895" t="str">
        <f t="shared" si="46"/>
        <v/>
      </c>
      <c r="DS92" s="1895" t="str">
        <f t="shared" si="47"/>
        <v>X</v>
      </c>
      <c r="DT92" s="1898"/>
    </row>
    <row r="93" spans="4:124" s="986" customFormat="1" ht="15" customHeight="1" outlineLevel="1">
      <c r="D93" s="1528" t="s">
        <v>126</v>
      </c>
      <c r="E93" s="1429" t="s">
        <v>1772</v>
      </c>
      <c r="F93" s="1430"/>
      <c r="G93" s="1431"/>
      <c r="H93" s="1431"/>
      <c r="I93" s="1431"/>
      <c r="J93" s="1431"/>
      <c r="K93" s="1431"/>
      <c r="L93" s="1431"/>
      <c r="M93" s="1431"/>
      <c r="N93" s="1431"/>
      <c r="O93" s="1431"/>
      <c r="P93" s="1431"/>
      <c r="Q93" s="1431"/>
      <c r="R93" s="1431"/>
      <c r="S93" s="1431"/>
      <c r="T93" s="1431"/>
      <c r="U93" s="1431"/>
      <c r="V93" s="1431"/>
      <c r="W93" s="1431"/>
      <c r="X93" s="1431"/>
      <c r="Y93" s="1431"/>
      <c r="Z93" s="1431"/>
      <c r="AA93" s="1431"/>
      <c r="AB93" s="1431"/>
      <c r="AC93" s="1431"/>
      <c r="AD93" s="1431"/>
      <c r="AE93" s="1431"/>
      <c r="AF93" s="1431"/>
      <c r="AG93" s="1431"/>
      <c r="AH93" s="1431"/>
      <c r="AI93" s="1431"/>
      <c r="AJ93" s="1431"/>
      <c r="AK93" s="1431"/>
      <c r="AL93" s="1431"/>
      <c r="AM93" s="1431"/>
      <c r="AN93" s="1431"/>
      <c r="AO93" s="1431"/>
      <c r="AP93" s="1431"/>
      <c r="AQ93" s="1431"/>
      <c r="AR93" s="1431"/>
      <c r="AS93" s="1431"/>
      <c r="AT93" s="1431"/>
      <c r="AU93" s="1431"/>
      <c r="AV93" s="1431"/>
      <c r="AW93" s="1431"/>
      <c r="AX93" s="1431"/>
      <c r="AY93" s="1431"/>
      <c r="AZ93" s="1431"/>
      <c r="BA93" s="1431"/>
      <c r="BB93" s="1431"/>
      <c r="BC93" s="1431"/>
      <c r="BD93" s="1431"/>
      <c r="BE93" s="1431"/>
      <c r="BF93" s="1431"/>
      <c r="BG93" s="1431"/>
      <c r="BH93" s="1431"/>
      <c r="BI93" s="1431"/>
      <c r="BJ93" s="1431"/>
      <c r="BK93" s="1431"/>
      <c r="BL93" s="1431"/>
      <c r="BM93" s="1431"/>
      <c r="BN93" s="1431"/>
      <c r="BO93" s="1431"/>
      <c r="BP93" s="1431"/>
      <c r="BQ93" s="1431"/>
      <c r="BR93" s="1431"/>
      <c r="BS93" s="1431"/>
      <c r="BT93" s="1431"/>
      <c r="BU93" s="1431"/>
      <c r="BV93" s="1431"/>
      <c r="BW93" s="1431"/>
      <c r="BX93" s="1431"/>
      <c r="BY93" s="1431"/>
      <c r="BZ93" s="1431"/>
      <c r="CA93" s="1431"/>
      <c r="CB93" s="1431"/>
      <c r="CC93" s="1431"/>
      <c r="CD93" s="1431"/>
      <c r="CE93" s="1431"/>
      <c r="CF93" s="1431"/>
      <c r="CG93" s="1431"/>
      <c r="CH93" s="1431"/>
      <c r="CI93" s="1431"/>
      <c r="CJ93" s="1431"/>
      <c r="CK93" s="1431"/>
      <c r="CL93" s="1431"/>
      <c r="CM93" s="1431"/>
      <c r="CN93" s="1431"/>
      <c r="CO93" s="1431"/>
      <c r="CP93" s="1431"/>
      <c r="CQ93" s="1431"/>
      <c r="CR93" s="1431"/>
      <c r="CS93" s="1431"/>
      <c r="CT93" s="1431"/>
      <c r="CU93" s="1431"/>
      <c r="CV93" s="1247"/>
      <c r="CX93" s="2038"/>
      <c r="CY93" s="1645"/>
      <c r="CZ93" s="1645"/>
      <c r="DA93" s="1902" t="str">
        <f t="shared" ref="DA93:DA125" si="48">IF(ISNONTEXT(F93)=TRUE,"","X")</f>
        <v/>
      </c>
      <c r="DB93" s="1895" t="str">
        <f t="shared" ref="DB93:DB125" si="49">IF(AND(F93&gt;=0)=TRUE,"","X")</f>
        <v/>
      </c>
      <c r="DC93" s="1895" t="str">
        <f t="shared" ref="DC93:DC125" si="50">IF(AND(F93&lt;&gt;"")=TRUE,"","X")</f>
        <v>X</v>
      </c>
      <c r="DD93" s="1898"/>
      <c r="DE93" s="1902" t="str">
        <f t="shared" ref="DE93:DE125" si="51">IF(ISNONTEXT(G93)=TRUE,"","X")</f>
        <v/>
      </c>
      <c r="DF93" s="1895" t="str">
        <f t="shared" ref="DF93:DF125" si="52">IF(AND(G93&gt;=0)=TRUE,"","X")</f>
        <v/>
      </c>
      <c r="DG93" s="1895" t="str">
        <f t="shared" ref="DG93:DG125" si="53">IF(AND(G93&lt;&gt;"")=TRUE,"","X")</f>
        <v>X</v>
      </c>
      <c r="DH93" s="1898"/>
      <c r="DI93" s="1902" t="str">
        <f t="shared" ref="DI93:DI125" si="54">IF(ISNONTEXT(H93)=TRUE,"","X")</f>
        <v/>
      </c>
      <c r="DJ93" s="1895" t="str">
        <f t="shared" ref="DJ93:DJ125" si="55">IF(AND(H93&gt;=0)=TRUE,"","X")</f>
        <v/>
      </c>
      <c r="DK93" s="1895" t="str">
        <f t="shared" ref="DK93:DK125" si="56">IF(AND(H93&lt;&gt;"")=TRUE,"","X")</f>
        <v>X</v>
      </c>
      <c r="DL93" s="1898"/>
      <c r="DM93" s="1902" t="str">
        <f t="shared" ref="DM93:DM125" si="57">IF(ISNONTEXT(I93)=TRUE,"","X")</f>
        <v/>
      </c>
      <c r="DN93" s="1895" t="str">
        <f t="shared" ref="DN93:DN125" si="58">IF(AND(I93&gt;=0)=TRUE,"","X")</f>
        <v/>
      </c>
      <c r="DO93" s="1895" t="str">
        <f t="shared" ref="DO93:DO125" si="59">IF(AND(I93&lt;&gt;"")=TRUE,"","X")</f>
        <v>X</v>
      </c>
      <c r="DP93" s="1898"/>
      <c r="DQ93" s="1902" t="str">
        <f t="shared" ref="DQ93:DQ125" si="60">IF(ISNONTEXT(J93)=TRUE,"","X")</f>
        <v/>
      </c>
      <c r="DR93" s="1895" t="str">
        <f t="shared" ref="DR93:DR125" si="61">IF(AND(J93&gt;=0)=TRUE,"","X")</f>
        <v/>
      </c>
      <c r="DS93" s="1895" t="str">
        <f t="shared" ref="DS93:DS125" si="62">IF(AND(J93&lt;&gt;"")=TRUE,"","X")</f>
        <v>X</v>
      </c>
      <c r="DT93" s="1898"/>
    </row>
    <row r="94" spans="4:124" s="986" customFormat="1" ht="15" customHeight="1" outlineLevel="1">
      <c r="D94" s="1528" t="s">
        <v>127</v>
      </c>
      <c r="E94" s="1429" t="s">
        <v>1772</v>
      </c>
      <c r="F94" s="1430"/>
      <c r="G94" s="1431"/>
      <c r="H94" s="1431"/>
      <c r="I94" s="1431"/>
      <c r="J94" s="1431"/>
      <c r="K94" s="1431"/>
      <c r="L94" s="1431"/>
      <c r="M94" s="1431"/>
      <c r="N94" s="1431"/>
      <c r="O94" s="1431"/>
      <c r="P94" s="1431"/>
      <c r="Q94" s="1431"/>
      <c r="R94" s="1431"/>
      <c r="S94" s="1431"/>
      <c r="T94" s="1431"/>
      <c r="U94" s="1431"/>
      <c r="V94" s="1431"/>
      <c r="W94" s="1431"/>
      <c r="X94" s="1431"/>
      <c r="Y94" s="1431"/>
      <c r="Z94" s="1431"/>
      <c r="AA94" s="1431"/>
      <c r="AB94" s="1431"/>
      <c r="AC94" s="1431"/>
      <c r="AD94" s="1431"/>
      <c r="AE94" s="1431"/>
      <c r="AF94" s="1431"/>
      <c r="AG94" s="1431"/>
      <c r="AH94" s="1431"/>
      <c r="AI94" s="1431"/>
      <c r="AJ94" s="1431"/>
      <c r="AK94" s="1431"/>
      <c r="AL94" s="1431"/>
      <c r="AM94" s="1431"/>
      <c r="AN94" s="1431"/>
      <c r="AO94" s="1431"/>
      <c r="AP94" s="1431"/>
      <c r="AQ94" s="1431"/>
      <c r="AR94" s="1431"/>
      <c r="AS94" s="1431"/>
      <c r="AT94" s="1431"/>
      <c r="AU94" s="1431"/>
      <c r="AV94" s="1431"/>
      <c r="AW94" s="1431"/>
      <c r="AX94" s="1431"/>
      <c r="AY94" s="1431"/>
      <c r="AZ94" s="1431"/>
      <c r="BA94" s="1431"/>
      <c r="BB94" s="1431"/>
      <c r="BC94" s="1431"/>
      <c r="BD94" s="1431"/>
      <c r="BE94" s="1431"/>
      <c r="BF94" s="1431"/>
      <c r="BG94" s="1431"/>
      <c r="BH94" s="1431"/>
      <c r="BI94" s="1431"/>
      <c r="BJ94" s="1431"/>
      <c r="BK94" s="1431"/>
      <c r="BL94" s="1431"/>
      <c r="BM94" s="1431"/>
      <c r="BN94" s="1431"/>
      <c r="BO94" s="1431"/>
      <c r="BP94" s="1431"/>
      <c r="BQ94" s="1431"/>
      <c r="BR94" s="1431"/>
      <c r="BS94" s="1431"/>
      <c r="BT94" s="1431"/>
      <c r="BU94" s="1431"/>
      <c r="BV94" s="1431"/>
      <c r="BW94" s="1431"/>
      <c r="BX94" s="1431"/>
      <c r="BY94" s="1431"/>
      <c r="BZ94" s="1431"/>
      <c r="CA94" s="1431"/>
      <c r="CB94" s="1431"/>
      <c r="CC94" s="1431"/>
      <c r="CD94" s="1431"/>
      <c r="CE94" s="1431"/>
      <c r="CF94" s="1431"/>
      <c r="CG94" s="1431"/>
      <c r="CH94" s="1431"/>
      <c r="CI94" s="1431"/>
      <c r="CJ94" s="1431"/>
      <c r="CK94" s="1431"/>
      <c r="CL94" s="1431"/>
      <c r="CM94" s="1431"/>
      <c r="CN94" s="1431"/>
      <c r="CO94" s="1431"/>
      <c r="CP94" s="1431"/>
      <c r="CQ94" s="1431"/>
      <c r="CR94" s="1431"/>
      <c r="CS94" s="1431"/>
      <c r="CT94" s="1431"/>
      <c r="CU94" s="1431"/>
      <c r="CV94" s="1247"/>
      <c r="CX94" s="2038"/>
      <c r="CY94" s="1645"/>
      <c r="CZ94" s="1645"/>
      <c r="DA94" s="1902" t="str">
        <f t="shared" si="48"/>
        <v/>
      </c>
      <c r="DB94" s="1895" t="str">
        <f t="shared" si="49"/>
        <v/>
      </c>
      <c r="DC94" s="1895" t="str">
        <f t="shared" si="50"/>
        <v>X</v>
      </c>
      <c r="DD94" s="1898"/>
      <c r="DE94" s="1902" t="str">
        <f t="shared" si="51"/>
        <v/>
      </c>
      <c r="DF94" s="1895" t="str">
        <f t="shared" si="52"/>
        <v/>
      </c>
      <c r="DG94" s="1895" t="str">
        <f t="shared" si="53"/>
        <v>X</v>
      </c>
      <c r="DH94" s="1898"/>
      <c r="DI94" s="1902" t="str">
        <f t="shared" si="54"/>
        <v/>
      </c>
      <c r="DJ94" s="1895" t="str">
        <f t="shared" si="55"/>
        <v/>
      </c>
      <c r="DK94" s="1895" t="str">
        <f t="shared" si="56"/>
        <v>X</v>
      </c>
      <c r="DL94" s="1898"/>
      <c r="DM94" s="1902" t="str">
        <f t="shared" si="57"/>
        <v/>
      </c>
      <c r="DN94" s="1895" t="str">
        <f t="shared" si="58"/>
        <v/>
      </c>
      <c r="DO94" s="1895" t="str">
        <f t="shared" si="59"/>
        <v>X</v>
      </c>
      <c r="DP94" s="1898"/>
      <c r="DQ94" s="1902" t="str">
        <f t="shared" si="60"/>
        <v/>
      </c>
      <c r="DR94" s="1895" t="str">
        <f t="shared" si="61"/>
        <v/>
      </c>
      <c r="DS94" s="1895" t="str">
        <f t="shared" si="62"/>
        <v>X</v>
      </c>
      <c r="DT94" s="1898"/>
    </row>
    <row r="95" spans="4:124" s="986" customFormat="1" ht="15" customHeight="1" outlineLevel="1">
      <c r="D95" s="1528" t="s">
        <v>816</v>
      </c>
      <c r="E95" s="1429" t="s">
        <v>1772</v>
      </c>
      <c r="F95" s="1430"/>
      <c r="G95" s="1431"/>
      <c r="H95" s="1431"/>
      <c r="I95" s="1431"/>
      <c r="J95" s="1431"/>
      <c r="K95" s="1431"/>
      <c r="L95" s="1431"/>
      <c r="M95" s="1431"/>
      <c r="N95" s="1431"/>
      <c r="O95" s="1431"/>
      <c r="P95" s="1431"/>
      <c r="Q95" s="1431"/>
      <c r="R95" s="1431"/>
      <c r="S95" s="1431"/>
      <c r="T95" s="1431"/>
      <c r="U95" s="1431"/>
      <c r="V95" s="1431"/>
      <c r="W95" s="1431"/>
      <c r="X95" s="1431"/>
      <c r="Y95" s="1431"/>
      <c r="Z95" s="1431"/>
      <c r="AA95" s="1431"/>
      <c r="AB95" s="1431"/>
      <c r="AC95" s="1431"/>
      <c r="AD95" s="1431"/>
      <c r="AE95" s="1431"/>
      <c r="AF95" s="1431"/>
      <c r="AG95" s="1431"/>
      <c r="AH95" s="1431"/>
      <c r="AI95" s="1431"/>
      <c r="AJ95" s="1431"/>
      <c r="AK95" s="1431"/>
      <c r="AL95" s="1431"/>
      <c r="AM95" s="1431"/>
      <c r="AN95" s="1431"/>
      <c r="AO95" s="1431"/>
      <c r="AP95" s="1431"/>
      <c r="AQ95" s="1431"/>
      <c r="AR95" s="1431"/>
      <c r="AS95" s="1431"/>
      <c r="AT95" s="1431"/>
      <c r="AU95" s="1431"/>
      <c r="AV95" s="1431"/>
      <c r="AW95" s="1431"/>
      <c r="AX95" s="1431"/>
      <c r="AY95" s="1431"/>
      <c r="AZ95" s="1431"/>
      <c r="BA95" s="1431"/>
      <c r="BB95" s="1431"/>
      <c r="BC95" s="1431"/>
      <c r="BD95" s="1431"/>
      <c r="BE95" s="1431"/>
      <c r="BF95" s="1431"/>
      <c r="BG95" s="1431"/>
      <c r="BH95" s="1431"/>
      <c r="BI95" s="1431"/>
      <c r="BJ95" s="1431"/>
      <c r="BK95" s="1431"/>
      <c r="BL95" s="1431"/>
      <c r="BM95" s="1431"/>
      <c r="BN95" s="1431"/>
      <c r="BO95" s="1431"/>
      <c r="BP95" s="1431"/>
      <c r="BQ95" s="1431"/>
      <c r="BR95" s="1431"/>
      <c r="BS95" s="1431"/>
      <c r="BT95" s="1431"/>
      <c r="BU95" s="1431"/>
      <c r="BV95" s="1431"/>
      <c r="BW95" s="1431"/>
      <c r="BX95" s="1431"/>
      <c r="BY95" s="1431"/>
      <c r="BZ95" s="1431"/>
      <c r="CA95" s="1431"/>
      <c r="CB95" s="1431"/>
      <c r="CC95" s="1431"/>
      <c r="CD95" s="1431"/>
      <c r="CE95" s="1431"/>
      <c r="CF95" s="1431"/>
      <c r="CG95" s="1431"/>
      <c r="CH95" s="1431"/>
      <c r="CI95" s="1431"/>
      <c r="CJ95" s="1431"/>
      <c r="CK95" s="1431"/>
      <c r="CL95" s="1431"/>
      <c r="CM95" s="1431"/>
      <c r="CN95" s="1431"/>
      <c r="CO95" s="1431"/>
      <c r="CP95" s="1431"/>
      <c r="CQ95" s="1431"/>
      <c r="CR95" s="1431"/>
      <c r="CS95" s="1431"/>
      <c r="CT95" s="1431"/>
      <c r="CU95" s="1431"/>
      <c r="CV95" s="1247"/>
      <c r="CX95" s="2038"/>
      <c r="CY95" s="1645"/>
      <c r="CZ95" s="1645"/>
      <c r="DA95" s="1902" t="str">
        <f t="shared" si="48"/>
        <v/>
      </c>
      <c r="DB95" s="1895" t="str">
        <f t="shared" si="49"/>
        <v/>
      </c>
      <c r="DC95" s="1895" t="str">
        <f t="shared" si="50"/>
        <v>X</v>
      </c>
      <c r="DD95" s="1898"/>
      <c r="DE95" s="1902" t="str">
        <f t="shared" si="51"/>
        <v/>
      </c>
      <c r="DF95" s="1895" t="str">
        <f t="shared" si="52"/>
        <v/>
      </c>
      <c r="DG95" s="1895" t="str">
        <f t="shared" si="53"/>
        <v>X</v>
      </c>
      <c r="DH95" s="1898"/>
      <c r="DI95" s="1902" t="str">
        <f t="shared" si="54"/>
        <v/>
      </c>
      <c r="DJ95" s="1895" t="str">
        <f t="shared" si="55"/>
        <v/>
      </c>
      <c r="DK95" s="1895" t="str">
        <f t="shared" si="56"/>
        <v>X</v>
      </c>
      <c r="DL95" s="1898"/>
      <c r="DM95" s="1902" t="str">
        <f t="shared" si="57"/>
        <v/>
      </c>
      <c r="DN95" s="1895" t="str">
        <f t="shared" si="58"/>
        <v/>
      </c>
      <c r="DO95" s="1895" t="str">
        <f t="shared" si="59"/>
        <v>X</v>
      </c>
      <c r="DP95" s="1898"/>
      <c r="DQ95" s="1902" t="str">
        <f t="shared" si="60"/>
        <v/>
      </c>
      <c r="DR95" s="1895" t="str">
        <f t="shared" si="61"/>
        <v/>
      </c>
      <c r="DS95" s="1895" t="str">
        <f t="shared" si="62"/>
        <v>X</v>
      </c>
      <c r="DT95" s="1898"/>
    </row>
    <row r="96" spans="4:124" s="986" customFormat="1" ht="15" customHeight="1" outlineLevel="1">
      <c r="D96" s="1528" t="s">
        <v>817</v>
      </c>
      <c r="E96" s="1429" t="s">
        <v>1772</v>
      </c>
      <c r="F96" s="1430"/>
      <c r="G96" s="1431"/>
      <c r="H96" s="1431"/>
      <c r="I96" s="1431"/>
      <c r="J96" s="1431"/>
      <c r="K96" s="1431"/>
      <c r="L96" s="1431"/>
      <c r="M96" s="1431"/>
      <c r="N96" s="1431"/>
      <c r="O96" s="1431"/>
      <c r="P96" s="1431"/>
      <c r="Q96" s="1431"/>
      <c r="R96" s="1431"/>
      <c r="S96" s="1431"/>
      <c r="T96" s="1431"/>
      <c r="U96" s="1431"/>
      <c r="V96" s="1431"/>
      <c r="W96" s="1431"/>
      <c r="X96" s="1431"/>
      <c r="Y96" s="1431"/>
      <c r="Z96" s="1431"/>
      <c r="AA96" s="1431"/>
      <c r="AB96" s="1431"/>
      <c r="AC96" s="1431"/>
      <c r="AD96" s="1431"/>
      <c r="AE96" s="1431"/>
      <c r="AF96" s="1431"/>
      <c r="AG96" s="1431"/>
      <c r="AH96" s="1431"/>
      <c r="AI96" s="1431"/>
      <c r="AJ96" s="1431"/>
      <c r="AK96" s="1431"/>
      <c r="AL96" s="1431"/>
      <c r="AM96" s="1431"/>
      <c r="AN96" s="1431"/>
      <c r="AO96" s="1431"/>
      <c r="AP96" s="1431"/>
      <c r="AQ96" s="1431"/>
      <c r="AR96" s="1431"/>
      <c r="AS96" s="1431"/>
      <c r="AT96" s="1431"/>
      <c r="AU96" s="1431"/>
      <c r="AV96" s="1431"/>
      <c r="AW96" s="1431"/>
      <c r="AX96" s="1431"/>
      <c r="AY96" s="1431"/>
      <c r="AZ96" s="1431"/>
      <c r="BA96" s="1431"/>
      <c r="BB96" s="1431"/>
      <c r="BC96" s="1431"/>
      <c r="BD96" s="1431"/>
      <c r="BE96" s="1431"/>
      <c r="BF96" s="1431"/>
      <c r="BG96" s="1431"/>
      <c r="BH96" s="1431"/>
      <c r="BI96" s="1431"/>
      <c r="BJ96" s="1431"/>
      <c r="BK96" s="1431"/>
      <c r="BL96" s="1431"/>
      <c r="BM96" s="1431"/>
      <c r="BN96" s="1431"/>
      <c r="BO96" s="1431"/>
      <c r="BP96" s="1431"/>
      <c r="BQ96" s="1431"/>
      <c r="BR96" s="1431"/>
      <c r="BS96" s="1431"/>
      <c r="BT96" s="1431"/>
      <c r="BU96" s="1431"/>
      <c r="BV96" s="1431"/>
      <c r="BW96" s="1431"/>
      <c r="BX96" s="1431"/>
      <c r="BY96" s="1431"/>
      <c r="BZ96" s="1431"/>
      <c r="CA96" s="1431"/>
      <c r="CB96" s="1431"/>
      <c r="CC96" s="1431"/>
      <c r="CD96" s="1431"/>
      <c r="CE96" s="1431"/>
      <c r="CF96" s="1431"/>
      <c r="CG96" s="1431"/>
      <c r="CH96" s="1431"/>
      <c r="CI96" s="1431"/>
      <c r="CJ96" s="1431"/>
      <c r="CK96" s="1431"/>
      <c r="CL96" s="1431"/>
      <c r="CM96" s="1431"/>
      <c r="CN96" s="1431"/>
      <c r="CO96" s="1431"/>
      <c r="CP96" s="1431"/>
      <c r="CQ96" s="1431"/>
      <c r="CR96" s="1431"/>
      <c r="CS96" s="1431"/>
      <c r="CT96" s="1431"/>
      <c r="CU96" s="1431"/>
      <c r="CV96" s="1247"/>
      <c r="CX96" s="2038"/>
      <c r="CY96" s="1645"/>
      <c r="CZ96" s="1645"/>
      <c r="DA96" s="1902" t="str">
        <f t="shared" si="48"/>
        <v/>
      </c>
      <c r="DB96" s="1895" t="str">
        <f t="shared" si="49"/>
        <v/>
      </c>
      <c r="DC96" s="1895" t="str">
        <f t="shared" si="50"/>
        <v>X</v>
      </c>
      <c r="DD96" s="1898"/>
      <c r="DE96" s="1902" t="str">
        <f t="shared" si="51"/>
        <v/>
      </c>
      <c r="DF96" s="1895" t="str">
        <f t="shared" si="52"/>
        <v/>
      </c>
      <c r="DG96" s="1895" t="str">
        <f t="shared" si="53"/>
        <v>X</v>
      </c>
      <c r="DH96" s="1898"/>
      <c r="DI96" s="1902" t="str">
        <f t="shared" si="54"/>
        <v/>
      </c>
      <c r="DJ96" s="1895" t="str">
        <f t="shared" si="55"/>
        <v/>
      </c>
      <c r="DK96" s="1895" t="str">
        <f t="shared" si="56"/>
        <v>X</v>
      </c>
      <c r="DL96" s="1898"/>
      <c r="DM96" s="1902" t="str">
        <f t="shared" si="57"/>
        <v/>
      </c>
      <c r="DN96" s="1895" t="str">
        <f t="shared" si="58"/>
        <v/>
      </c>
      <c r="DO96" s="1895" t="str">
        <f t="shared" si="59"/>
        <v>X</v>
      </c>
      <c r="DP96" s="1898"/>
      <c r="DQ96" s="1902" t="str">
        <f t="shared" si="60"/>
        <v/>
      </c>
      <c r="DR96" s="1895" t="str">
        <f t="shared" si="61"/>
        <v/>
      </c>
      <c r="DS96" s="1895" t="str">
        <f t="shared" si="62"/>
        <v>X</v>
      </c>
      <c r="DT96" s="1898"/>
    </row>
    <row r="97" spans="4:124" s="986" customFormat="1" ht="15" customHeight="1" outlineLevel="1">
      <c r="D97" s="1528" t="s">
        <v>818</v>
      </c>
      <c r="E97" s="1429" t="s">
        <v>1772</v>
      </c>
      <c r="F97" s="1430"/>
      <c r="G97" s="1431"/>
      <c r="H97" s="1431"/>
      <c r="I97" s="1431"/>
      <c r="J97" s="1431"/>
      <c r="K97" s="1431"/>
      <c r="L97" s="1431"/>
      <c r="M97" s="1431"/>
      <c r="N97" s="1431"/>
      <c r="O97" s="1431"/>
      <c r="P97" s="1431"/>
      <c r="Q97" s="1431"/>
      <c r="R97" s="1431"/>
      <c r="S97" s="1431"/>
      <c r="T97" s="1431"/>
      <c r="U97" s="1431"/>
      <c r="V97" s="1431"/>
      <c r="W97" s="1431"/>
      <c r="X97" s="1431"/>
      <c r="Y97" s="1431"/>
      <c r="Z97" s="1431"/>
      <c r="AA97" s="1431"/>
      <c r="AB97" s="1431"/>
      <c r="AC97" s="1431"/>
      <c r="AD97" s="1431"/>
      <c r="AE97" s="1431"/>
      <c r="AF97" s="1431"/>
      <c r="AG97" s="1431"/>
      <c r="AH97" s="1431"/>
      <c r="AI97" s="1431"/>
      <c r="AJ97" s="1431"/>
      <c r="AK97" s="1431"/>
      <c r="AL97" s="1431"/>
      <c r="AM97" s="1431"/>
      <c r="AN97" s="1431"/>
      <c r="AO97" s="1431"/>
      <c r="AP97" s="1431"/>
      <c r="AQ97" s="1431"/>
      <c r="AR97" s="1431"/>
      <c r="AS97" s="1431"/>
      <c r="AT97" s="1431"/>
      <c r="AU97" s="1431"/>
      <c r="AV97" s="1431"/>
      <c r="AW97" s="1431"/>
      <c r="AX97" s="1431"/>
      <c r="AY97" s="1431"/>
      <c r="AZ97" s="1431"/>
      <c r="BA97" s="1431"/>
      <c r="BB97" s="1431"/>
      <c r="BC97" s="1431"/>
      <c r="BD97" s="1431"/>
      <c r="BE97" s="1431"/>
      <c r="BF97" s="1431"/>
      <c r="BG97" s="1431"/>
      <c r="BH97" s="1431"/>
      <c r="BI97" s="1431"/>
      <c r="BJ97" s="1431"/>
      <c r="BK97" s="1431"/>
      <c r="BL97" s="1431"/>
      <c r="BM97" s="1431"/>
      <c r="BN97" s="1431"/>
      <c r="BO97" s="1431"/>
      <c r="BP97" s="1431"/>
      <c r="BQ97" s="1431"/>
      <c r="BR97" s="1431"/>
      <c r="BS97" s="1431"/>
      <c r="BT97" s="1431"/>
      <c r="BU97" s="1431"/>
      <c r="BV97" s="1431"/>
      <c r="BW97" s="1431"/>
      <c r="BX97" s="1431"/>
      <c r="BY97" s="1431"/>
      <c r="BZ97" s="1431"/>
      <c r="CA97" s="1431"/>
      <c r="CB97" s="1431"/>
      <c r="CC97" s="1431"/>
      <c r="CD97" s="1431"/>
      <c r="CE97" s="1431"/>
      <c r="CF97" s="1431"/>
      <c r="CG97" s="1431"/>
      <c r="CH97" s="1431"/>
      <c r="CI97" s="1431"/>
      <c r="CJ97" s="1431"/>
      <c r="CK97" s="1431"/>
      <c r="CL97" s="1431"/>
      <c r="CM97" s="1431"/>
      <c r="CN97" s="1431"/>
      <c r="CO97" s="1431"/>
      <c r="CP97" s="1431"/>
      <c r="CQ97" s="1431"/>
      <c r="CR97" s="1431"/>
      <c r="CS97" s="1431"/>
      <c r="CT97" s="1431"/>
      <c r="CU97" s="1431"/>
      <c r="CV97" s="1247"/>
      <c r="CX97" s="2038"/>
      <c r="CY97" s="1645"/>
      <c r="CZ97" s="1645"/>
      <c r="DA97" s="1902" t="str">
        <f t="shared" si="48"/>
        <v/>
      </c>
      <c r="DB97" s="1895" t="str">
        <f t="shared" si="49"/>
        <v/>
      </c>
      <c r="DC97" s="1895" t="str">
        <f t="shared" si="50"/>
        <v>X</v>
      </c>
      <c r="DD97" s="1898"/>
      <c r="DE97" s="1902" t="str">
        <f t="shared" si="51"/>
        <v/>
      </c>
      <c r="DF97" s="1895" t="str">
        <f t="shared" si="52"/>
        <v/>
      </c>
      <c r="DG97" s="1895" t="str">
        <f t="shared" si="53"/>
        <v>X</v>
      </c>
      <c r="DH97" s="1898"/>
      <c r="DI97" s="1902" t="str">
        <f t="shared" si="54"/>
        <v/>
      </c>
      <c r="DJ97" s="1895" t="str">
        <f t="shared" si="55"/>
        <v/>
      </c>
      <c r="DK97" s="1895" t="str">
        <f t="shared" si="56"/>
        <v>X</v>
      </c>
      <c r="DL97" s="1898"/>
      <c r="DM97" s="1902" t="str">
        <f t="shared" si="57"/>
        <v/>
      </c>
      <c r="DN97" s="1895" t="str">
        <f t="shared" si="58"/>
        <v/>
      </c>
      <c r="DO97" s="1895" t="str">
        <f t="shared" si="59"/>
        <v>X</v>
      </c>
      <c r="DP97" s="1898"/>
      <c r="DQ97" s="1902" t="str">
        <f t="shared" si="60"/>
        <v/>
      </c>
      <c r="DR97" s="1895" t="str">
        <f t="shared" si="61"/>
        <v/>
      </c>
      <c r="DS97" s="1895" t="str">
        <f t="shared" si="62"/>
        <v>X</v>
      </c>
      <c r="DT97" s="1898"/>
    </row>
    <row r="98" spans="4:124" s="986" customFormat="1" ht="15" customHeight="1" outlineLevel="1">
      <c r="D98" s="1528" t="s">
        <v>131</v>
      </c>
      <c r="E98" s="1429" t="s">
        <v>1772</v>
      </c>
      <c r="F98" s="1430"/>
      <c r="G98" s="1431"/>
      <c r="H98" s="1431"/>
      <c r="I98" s="1431"/>
      <c r="J98" s="1431"/>
      <c r="K98" s="1431"/>
      <c r="L98" s="1431"/>
      <c r="M98" s="1431"/>
      <c r="N98" s="1431"/>
      <c r="O98" s="1431"/>
      <c r="P98" s="1431"/>
      <c r="Q98" s="1431"/>
      <c r="R98" s="1431"/>
      <c r="S98" s="1431"/>
      <c r="T98" s="1431"/>
      <c r="U98" s="1431"/>
      <c r="V98" s="1431"/>
      <c r="W98" s="1431"/>
      <c r="X98" s="1431"/>
      <c r="Y98" s="1431"/>
      <c r="Z98" s="1431"/>
      <c r="AA98" s="1431"/>
      <c r="AB98" s="1431"/>
      <c r="AC98" s="1431"/>
      <c r="AD98" s="1431"/>
      <c r="AE98" s="1431"/>
      <c r="AF98" s="1431"/>
      <c r="AG98" s="1431"/>
      <c r="AH98" s="1431"/>
      <c r="AI98" s="1431"/>
      <c r="AJ98" s="1431"/>
      <c r="AK98" s="1431"/>
      <c r="AL98" s="1431"/>
      <c r="AM98" s="1431"/>
      <c r="AN98" s="1431"/>
      <c r="AO98" s="1431"/>
      <c r="AP98" s="1431"/>
      <c r="AQ98" s="1431"/>
      <c r="AR98" s="1431"/>
      <c r="AS98" s="1431"/>
      <c r="AT98" s="1431"/>
      <c r="AU98" s="1431"/>
      <c r="AV98" s="1431"/>
      <c r="AW98" s="1431"/>
      <c r="AX98" s="1431"/>
      <c r="AY98" s="1431"/>
      <c r="AZ98" s="1431"/>
      <c r="BA98" s="1431"/>
      <c r="BB98" s="1431"/>
      <c r="BC98" s="1431"/>
      <c r="BD98" s="1431"/>
      <c r="BE98" s="1431"/>
      <c r="BF98" s="1431"/>
      <c r="BG98" s="1431"/>
      <c r="BH98" s="1431"/>
      <c r="BI98" s="1431"/>
      <c r="BJ98" s="1431"/>
      <c r="BK98" s="1431"/>
      <c r="BL98" s="1431"/>
      <c r="BM98" s="1431"/>
      <c r="BN98" s="1431"/>
      <c r="BO98" s="1431"/>
      <c r="BP98" s="1431"/>
      <c r="BQ98" s="1431"/>
      <c r="BR98" s="1431"/>
      <c r="BS98" s="1431"/>
      <c r="BT98" s="1431"/>
      <c r="BU98" s="1431"/>
      <c r="BV98" s="1431"/>
      <c r="BW98" s="1431"/>
      <c r="BX98" s="1431"/>
      <c r="BY98" s="1431"/>
      <c r="BZ98" s="1431"/>
      <c r="CA98" s="1431"/>
      <c r="CB98" s="1431"/>
      <c r="CC98" s="1431"/>
      <c r="CD98" s="1431"/>
      <c r="CE98" s="1431"/>
      <c r="CF98" s="1431"/>
      <c r="CG98" s="1431"/>
      <c r="CH98" s="1431"/>
      <c r="CI98" s="1431"/>
      <c r="CJ98" s="1431"/>
      <c r="CK98" s="1431"/>
      <c r="CL98" s="1431"/>
      <c r="CM98" s="1431"/>
      <c r="CN98" s="1431"/>
      <c r="CO98" s="1431"/>
      <c r="CP98" s="1431"/>
      <c r="CQ98" s="1431"/>
      <c r="CR98" s="1431"/>
      <c r="CS98" s="1431"/>
      <c r="CT98" s="1431"/>
      <c r="CU98" s="1431"/>
      <c r="CV98" s="1247"/>
      <c r="CX98" s="2038"/>
      <c r="CY98" s="1645"/>
      <c r="CZ98" s="1645"/>
      <c r="DA98" s="1902" t="str">
        <f t="shared" si="48"/>
        <v/>
      </c>
      <c r="DB98" s="1895" t="str">
        <f t="shared" si="49"/>
        <v/>
      </c>
      <c r="DC98" s="1895" t="str">
        <f t="shared" si="50"/>
        <v>X</v>
      </c>
      <c r="DD98" s="1898"/>
      <c r="DE98" s="1902" t="str">
        <f t="shared" si="51"/>
        <v/>
      </c>
      <c r="DF98" s="1895" t="str">
        <f t="shared" si="52"/>
        <v/>
      </c>
      <c r="DG98" s="1895" t="str">
        <f t="shared" si="53"/>
        <v>X</v>
      </c>
      <c r="DH98" s="1898"/>
      <c r="DI98" s="1902" t="str">
        <f t="shared" si="54"/>
        <v/>
      </c>
      <c r="DJ98" s="1895" t="str">
        <f t="shared" si="55"/>
        <v/>
      </c>
      <c r="DK98" s="1895" t="str">
        <f t="shared" si="56"/>
        <v>X</v>
      </c>
      <c r="DL98" s="1898"/>
      <c r="DM98" s="1902" t="str">
        <f t="shared" si="57"/>
        <v/>
      </c>
      <c r="DN98" s="1895" t="str">
        <f t="shared" si="58"/>
        <v/>
      </c>
      <c r="DO98" s="1895" t="str">
        <f t="shared" si="59"/>
        <v>X</v>
      </c>
      <c r="DP98" s="1898"/>
      <c r="DQ98" s="1902" t="str">
        <f t="shared" si="60"/>
        <v/>
      </c>
      <c r="DR98" s="1895" t="str">
        <f t="shared" si="61"/>
        <v/>
      </c>
      <c r="DS98" s="1895" t="str">
        <f t="shared" si="62"/>
        <v>X</v>
      </c>
      <c r="DT98" s="1898"/>
    </row>
    <row r="99" spans="4:124" s="986" customFormat="1" ht="15" customHeight="1" outlineLevel="1">
      <c r="D99" s="1528" t="s">
        <v>132</v>
      </c>
      <c r="E99" s="1429" t="s">
        <v>1772</v>
      </c>
      <c r="F99" s="1430"/>
      <c r="G99" s="1431"/>
      <c r="H99" s="1431"/>
      <c r="I99" s="1431"/>
      <c r="J99" s="1431"/>
      <c r="K99" s="1431"/>
      <c r="L99" s="1431"/>
      <c r="M99" s="1431"/>
      <c r="N99" s="1431"/>
      <c r="O99" s="1431"/>
      <c r="P99" s="1431"/>
      <c r="Q99" s="1431"/>
      <c r="R99" s="1431"/>
      <c r="S99" s="1431"/>
      <c r="T99" s="1431"/>
      <c r="U99" s="1431"/>
      <c r="V99" s="1431"/>
      <c r="W99" s="1431"/>
      <c r="X99" s="1431"/>
      <c r="Y99" s="1431"/>
      <c r="Z99" s="1431"/>
      <c r="AA99" s="1431"/>
      <c r="AB99" s="1431"/>
      <c r="AC99" s="1431"/>
      <c r="AD99" s="1431"/>
      <c r="AE99" s="1431"/>
      <c r="AF99" s="1431"/>
      <c r="AG99" s="1431"/>
      <c r="AH99" s="1431"/>
      <c r="AI99" s="1431"/>
      <c r="AJ99" s="1431"/>
      <c r="AK99" s="1431"/>
      <c r="AL99" s="1431"/>
      <c r="AM99" s="1431"/>
      <c r="AN99" s="1431"/>
      <c r="AO99" s="1431"/>
      <c r="AP99" s="1431"/>
      <c r="AQ99" s="1431"/>
      <c r="AR99" s="1431"/>
      <c r="AS99" s="1431"/>
      <c r="AT99" s="1431"/>
      <c r="AU99" s="1431"/>
      <c r="AV99" s="1431"/>
      <c r="AW99" s="1431"/>
      <c r="AX99" s="1431"/>
      <c r="AY99" s="1431"/>
      <c r="AZ99" s="1431"/>
      <c r="BA99" s="1431"/>
      <c r="BB99" s="1431"/>
      <c r="BC99" s="1431"/>
      <c r="BD99" s="1431"/>
      <c r="BE99" s="1431"/>
      <c r="BF99" s="1431"/>
      <c r="BG99" s="1431"/>
      <c r="BH99" s="1431"/>
      <c r="BI99" s="1431"/>
      <c r="BJ99" s="1431"/>
      <c r="BK99" s="1431"/>
      <c r="BL99" s="1431"/>
      <c r="BM99" s="1431"/>
      <c r="BN99" s="1431"/>
      <c r="BO99" s="1431"/>
      <c r="BP99" s="1431"/>
      <c r="BQ99" s="1431"/>
      <c r="BR99" s="1431"/>
      <c r="BS99" s="1431"/>
      <c r="BT99" s="1431"/>
      <c r="BU99" s="1431"/>
      <c r="BV99" s="1431"/>
      <c r="BW99" s="1431"/>
      <c r="BX99" s="1431"/>
      <c r="BY99" s="1431"/>
      <c r="BZ99" s="1431"/>
      <c r="CA99" s="1431"/>
      <c r="CB99" s="1431"/>
      <c r="CC99" s="1431"/>
      <c r="CD99" s="1431"/>
      <c r="CE99" s="1431"/>
      <c r="CF99" s="1431"/>
      <c r="CG99" s="1431"/>
      <c r="CH99" s="1431"/>
      <c r="CI99" s="1431"/>
      <c r="CJ99" s="1431"/>
      <c r="CK99" s="1431"/>
      <c r="CL99" s="1431"/>
      <c r="CM99" s="1431"/>
      <c r="CN99" s="1431"/>
      <c r="CO99" s="1431"/>
      <c r="CP99" s="1431"/>
      <c r="CQ99" s="1431"/>
      <c r="CR99" s="1431"/>
      <c r="CS99" s="1431"/>
      <c r="CT99" s="1431"/>
      <c r="CU99" s="1431"/>
      <c r="CV99" s="1247"/>
      <c r="CX99" s="2038"/>
      <c r="CY99" s="1645"/>
      <c r="CZ99" s="1645"/>
      <c r="DA99" s="1902" t="str">
        <f t="shared" si="48"/>
        <v/>
      </c>
      <c r="DB99" s="1895" t="str">
        <f t="shared" si="49"/>
        <v/>
      </c>
      <c r="DC99" s="1895" t="str">
        <f t="shared" si="50"/>
        <v>X</v>
      </c>
      <c r="DD99" s="1898"/>
      <c r="DE99" s="1902" t="str">
        <f t="shared" si="51"/>
        <v/>
      </c>
      <c r="DF99" s="1895" t="str">
        <f t="shared" si="52"/>
        <v/>
      </c>
      <c r="DG99" s="1895" t="str">
        <f t="shared" si="53"/>
        <v>X</v>
      </c>
      <c r="DH99" s="1898"/>
      <c r="DI99" s="1902" t="str">
        <f t="shared" si="54"/>
        <v/>
      </c>
      <c r="DJ99" s="1895" t="str">
        <f t="shared" si="55"/>
        <v/>
      </c>
      <c r="DK99" s="1895" t="str">
        <f t="shared" si="56"/>
        <v>X</v>
      </c>
      <c r="DL99" s="1898"/>
      <c r="DM99" s="1902" t="str">
        <f t="shared" si="57"/>
        <v/>
      </c>
      <c r="DN99" s="1895" t="str">
        <f t="shared" si="58"/>
        <v/>
      </c>
      <c r="DO99" s="1895" t="str">
        <f t="shared" si="59"/>
        <v>X</v>
      </c>
      <c r="DP99" s="1898"/>
      <c r="DQ99" s="1902" t="str">
        <f t="shared" si="60"/>
        <v/>
      </c>
      <c r="DR99" s="1895" t="str">
        <f t="shared" si="61"/>
        <v/>
      </c>
      <c r="DS99" s="1895" t="str">
        <f t="shared" si="62"/>
        <v>X</v>
      </c>
      <c r="DT99" s="1898"/>
    </row>
    <row r="100" spans="4:124" s="986" customFormat="1" ht="15" customHeight="1" outlineLevel="1">
      <c r="D100" s="1528" t="s">
        <v>133</v>
      </c>
      <c r="E100" s="1429" t="s">
        <v>1772</v>
      </c>
      <c r="F100" s="1430"/>
      <c r="G100" s="1431"/>
      <c r="H100" s="1431"/>
      <c r="I100" s="1431"/>
      <c r="J100" s="1431"/>
      <c r="K100" s="1431"/>
      <c r="L100" s="1431"/>
      <c r="M100" s="1431"/>
      <c r="N100" s="1431"/>
      <c r="O100" s="1431"/>
      <c r="P100" s="1431"/>
      <c r="Q100" s="1431"/>
      <c r="R100" s="1431"/>
      <c r="S100" s="1431"/>
      <c r="T100" s="1431"/>
      <c r="U100" s="1431"/>
      <c r="V100" s="1431"/>
      <c r="W100" s="1431"/>
      <c r="X100" s="1431"/>
      <c r="Y100" s="1431"/>
      <c r="Z100" s="1431"/>
      <c r="AA100" s="1431"/>
      <c r="AB100" s="1431"/>
      <c r="AC100" s="1431"/>
      <c r="AD100" s="1431"/>
      <c r="AE100" s="1431"/>
      <c r="AF100" s="1431"/>
      <c r="AG100" s="1431"/>
      <c r="AH100" s="1431"/>
      <c r="AI100" s="1431"/>
      <c r="AJ100" s="1431"/>
      <c r="AK100" s="1431"/>
      <c r="AL100" s="1431"/>
      <c r="AM100" s="1431"/>
      <c r="AN100" s="1431"/>
      <c r="AO100" s="1431"/>
      <c r="AP100" s="1431"/>
      <c r="AQ100" s="1431"/>
      <c r="AR100" s="1431"/>
      <c r="AS100" s="1431"/>
      <c r="AT100" s="1431"/>
      <c r="AU100" s="1431"/>
      <c r="AV100" s="1431"/>
      <c r="AW100" s="1431"/>
      <c r="AX100" s="1431"/>
      <c r="AY100" s="1431"/>
      <c r="AZ100" s="1431"/>
      <c r="BA100" s="1431"/>
      <c r="BB100" s="1431"/>
      <c r="BC100" s="1431"/>
      <c r="BD100" s="1431"/>
      <c r="BE100" s="1431"/>
      <c r="BF100" s="1431"/>
      <c r="BG100" s="1431"/>
      <c r="BH100" s="1431"/>
      <c r="BI100" s="1431"/>
      <c r="BJ100" s="1431"/>
      <c r="BK100" s="1431"/>
      <c r="BL100" s="1431"/>
      <c r="BM100" s="1431"/>
      <c r="BN100" s="1431"/>
      <c r="BO100" s="1431"/>
      <c r="BP100" s="1431"/>
      <c r="BQ100" s="1431"/>
      <c r="BR100" s="1431"/>
      <c r="BS100" s="1431"/>
      <c r="BT100" s="1431"/>
      <c r="BU100" s="1431"/>
      <c r="BV100" s="1431"/>
      <c r="BW100" s="1431"/>
      <c r="BX100" s="1431"/>
      <c r="BY100" s="1431"/>
      <c r="BZ100" s="1431"/>
      <c r="CA100" s="1431"/>
      <c r="CB100" s="1431"/>
      <c r="CC100" s="1431"/>
      <c r="CD100" s="1431"/>
      <c r="CE100" s="1431"/>
      <c r="CF100" s="1431"/>
      <c r="CG100" s="1431"/>
      <c r="CH100" s="1431"/>
      <c r="CI100" s="1431"/>
      <c r="CJ100" s="1431"/>
      <c r="CK100" s="1431"/>
      <c r="CL100" s="1431"/>
      <c r="CM100" s="1431"/>
      <c r="CN100" s="1431"/>
      <c r="CO100" s="1431"/>
      <c r="CP100" s="1431"/>
      <c r="CQ100" s="1431"/>
      <c r="CR100" s="1431"/>
      <c r="CS100" s="1431"/>
      <c r="CT100" s="1431"/>
      <c r="CU100" s="1431"/>
      <c r="CV100" s="1247"/>
      <c r="CX100" s="2038"/>
      <c r="CY100" s="1645"/>
      <c r="CZ100" s="1645"/>
      <c r="DA100" s="1902" t="str">
        <f t="shared" si="48"/>
        <v/>
      </c>
      <c r="DB100" s="1895" t="str">
        <f t="shared" si="49"/>
        <v/>
      </c>
      <c r="DC100" s="1895" t="str">
        <f t="shared" si="50"/>
        <v>X</v>
      </c>
      <c r="DD100" s="1898"/>
      <c r="DE100" s="1902" t="str">
        <f t="shared" si="51"/>
        <v/>
      </c>
      <c r="DF100" s="1895" t="str">
        <f t="shared" si="52"/>
        <v/>
      </c>
      <c r="DG100" s="1895" t="str">
        <f t="shared" si="53"/>
        <v>X</v>
      </c>
      <c r="DH100" s="1898"/>
      <c r="DI100" s="1902" t="str">
        <f t="shared" si="54"/>
        <v/>
      </c>
      <c r="DJ100" s="1895" t="str">
        <f t="shared" si="55"/>
        <v/>
      </c>
      <c r="DK100" s="1895" t="str">
        <f t="shared" si="56"/>
        <v>X</v>
      </c>
      <c r="DL100" s="1898"/>
      <c r="DM100" s="1902" t="str">
        <f t="shared" si="57"/>
        <v/>
      </c>
      <c r="DN100" s="1895" t="str">
        <f t="shared" si="58"/>
        <v/>
      </c>
      <c r="DO100" s="1895" t="str">
        <f t="shared" si="59"/>
        <v>X</v>
      </c>
      <c r="DP100" s="1898"/>
      <c r="DQ100" s="1902" t="str">
        <f t="shared" si="60"/>
        <v/>
      </c>
      <c r="DR100" s="1895" t="str">
        <f t="shared" si="61"/>
        <v/>
      </c>
      <c r="DS100" s="1895" t="str">
        <f t="shared" si="62"/>
        <v>X</v>
      </c>
      <c r="DT100" s="1898"/>
    </row>
    <row r="101" spans="4:124" s="986" customFormat="1" ht="15" customHeight="1" outlineLevel="1">
      <c r="D101" s="1528" t="s">
        <v>134</v>
      </c>
      <c r="E101" s="1429" t="s">
        <v>1772</v>
      </c>
      <c r="F101" s="1430"/>
      <c r="G101" s="1431"/>
      <c r="H101" s="1431"/>
      <c r="I101" s="1431"/>
      <c r="J101" s="1431"/>
      <c r="K101" s="1431"/>
      <c r="L101" s="1431"/>
      <c r="M101" s="1431"/>
      <c r="N101" s="1431"/>
      <c r="O101" s="1431"/>
      <c r="P101" s="1431"/>
      <c r="Q101" s="1431"/>
      <c r="R101" s="1431"/>
      <c r="S101" s="1431"/>
      <c r="T101" s="1431"/>
      <c r="U101" s="1431"/>
      <c r="V101" s="1431"/>
      <c r="W101" s="1431"/>
      <c r="X101" s="1431"/>
      <c r="Y101" s="1431"/>
      <c r="Z101" s="1431"/>
      <c r="AA101" s="1431"/>
      <c r="AB101" s="1431"/>
      <c r="AC101" s="1431"/>
      <c r="AD101" s="1431"/>
      <c r="AE101" s="1431"/>
      <c r="AF101" s="1431"/>
      <c r="AG101" s="1431"/>
      <c r="AH101" s="1431"/>
      <c r="AI101" s="1431"/>
      <c r="AJ101" s="1431"/>
      <c r="AK101" s="1431"/>
      <c r="AL101" s="1431"/>
      <c r="AM101" s="1431"/>
      <c r="AN101" s="1431"/>
      <c r="AO101" s="1431"/>
      <c r="AP101" s="1431"/>
      <c r="AQ101" s="1431"/>
      <c r="AR101" s="1431"/>
      <c r="AS101" s="1431"/>
      <c r="AT101" s="1431"/>
      <c r="AU101" s="1431"/>
      <c r="AV101" s="1431"/>
      <c r="AW101" s="1431"/>
      <c r="AX101" s="1431"/>
      <c r="AY101" s="1431"/>
      <c r="AZ101" s="1431"/>
      <c r="BA101" s="1431"/>
      <c r="BB101" s="1431"/>
      <c r="BC101" s="1431"/>
      <c r="BD101" s="1431"/>
      <c r="BE101" s="1431"/>
      <c r="BF101" s="1431"/>
      <c r="BG101" s="1431"/>
      <c r="BH101" s="1431"/>
      <c r="BI101" s="1431"/>
      <c r="BJ101" s="1431"/>
      <c r="BK101" s="1431"/>
      <c r="BL101" s="1431"/>
      <c r="BM101" s="1431"/>
      <c r="BN101" s="1431"/>
      <c r="BO101" s="1431"/>
      <c r="BP101" s="1431"/>
      <c r="BQ101" s="1431"/>
      <c r="BR101" s="1431"/>
      <c r="BS101" s="1431"/>
      <c r="BT101" s="1431"/>
      <c r="BU101" s="1431"/>
      <c r="BV101" s="1431"/>
      <c r="BW101" s="1431"/>
      <c r="BX101" s="1431"/>
      <c r="BY101" s="1431"/>
      <c r="BZ101" s="1431"/>
      <c r="CA101" s="1431"/>
      <c r="CB101" s="1431"/>
      <c r="CC101" s="1431"/>
      <c r="CD101" s="1431"/>
      <c r="CE101" s="1431"/>
      <c r="CF101" s="1431"/>
      <c r="CG101" s="1431"/>
      <c r="CH101" s="1431"/>
      <c r="CI101" s="1431"/>
      <c r="CJ101" s="1431"/>
      <c r="CK101" s="1431"/>
      <c r="CL101" s="1431"/>
      <c r="CM101" s="1431"/>
      <c r="CN101" s="1431"/>
      <c r="CO101" s="1431"/>
      <c r="CP101" s="1431"/>
      <c r="CQ101" s="1431"/>
      <c r="CR101" s="1431"/>
      <c r="CS101" s="1431"/>
      <c r="CT101" s="1431"/>
      <c r="CU101" s="1431"/>
      <c r="CV101" s="1247"/>
      <c r="CX101" s="2038"/>
      <c r="CY101" s="1645"/>
      <c r="CZ101" s="1645"/>
      <c r="DA101" s="1902" t="str">
        <f t="shared" si="48"/>
        <v/>
      </c>
      <c r="DB101" s="1895" t="str">
        <f t="shared" si="49"/>
        <v/>
      </c>
      <c r="DC101" s="1895" t="str">
        <f t="shared" si="50"/>
        <v>X</v>
      </c>
      <c r="DD101" s="1898"/>
      <c r="DE101" s="1902" t="str">
        <f t="shared" si="51"/>
        <v/>
      </c>
      <c r="DF101" s="1895" t="str">
        <f t="shared" si="52"/>
        <v/>
      </c>
      <c r="DG101" s="1895" t="str">
        <f t="shared" si="53"/>
        <v>X</v>
      </c>
      <c r="DH101" s="1898"/>
      <c r="DI101" s="1902" t="str">
        <f t="shared" si="54"/>
        <v/>
      </c>
      <c r="DJ101" s="1895" t="str">
        <f t="shared" si="55"/>
        <v/>
      </c>
      <c r="DK101" s="1895" t="str">
        <f t="shared" si="56"/>
        <v>X</v>
      </c>
      <c r="DL101" s="1898"/>
      <c r="DM101" s="1902" t="str">
        <f t="shared" si="57"/>
        <v/>
      </c>
      <c r="DN101" s="1895" t="str">
        <f t="shared" si="58"/>
        <v/>
      </c>
      <c r="DO101" s="1895" t="str">
        <f t="shared" si="59"/>
        <v>X</v>
      </c>
      <c r="DP101" s="1898"/>
      <c r="DQ101" s="1902" t="str">
        <f t="shared" si="60"/>
        <v/>
      </c>
      <c r="DR101" s="1895" t="str">
        <f t="shared" si="61"/>
        <v/>
      </c>
      <c r="DS101" s="1895" t="str">
        <f t="shared" si="62"/>
        <v>X</v>
      </c>
      <c r="DT101" s="1898"/>
    </row>
    <row r="102" spans="4:124" s="986" customFormat="1" ht="15" customHeight="1" outlineLevel="1">
      <c r="D102" s="1528" t="s">
        <v>819</v>
      </c>
      <c r="E102" s="1429" t="s">
        <v>1772</v>
      </c>
      <c r="F102" s="1430"/>
      <c r="G102" s="1431"/>
      <c r="H102" s="1431"/>
      <c r="I102" s="1431"/>
      <c r="J102" s="1431"/>
      <c r="K102" s="1431"/>
      <c r="L102" s="1431"/>
      <c r="M102" s="1431"/>
      <c r="N102" s="1431"/>
      <c r="O102" s="1431"/>
      <c r="P102" s="1431"/>
      <c r="Q102" s="1431"/>
      <c r="R102" s="1431"/>
      <c r="S102" s="1431"/>
      <c r="T102" s="1431"/>
      <c r="U102" s="1431"/>
      <c r="V102" s="1431"/>
      <c r="W102" s="1431"/>
      <c r="X102" s="1431"/>
      <c r="Y102" s="1431"/>
      <c r="Z102" s="1431"/>
      <c r="AA102" s="1431"/>
      <c r="AB102" s="1431"/>
      <c r="AC102" s="1431"/>
      <c r="AD102" s="1431"/>
      <c r="AE102" s="1431"/>
      <c r="AF102" s="1431"/>
      <c r="AG102" s="1431"/>
      <c r="AH102" s="1431"/>
      <c r="AI102" s="1431"/>
      <c r="AJ102" s="1431"/>
      <c r="AK102" s="1431"/>
      <c r="AL102" s="1431"/>
      <c r="AM102" s="1431"/>
      <c r="AN102" s="1431"/>
      <c r="AO102" s="1431"/>
      <c r="AP102" s="1431"/>
      <c r="AQ102" s="1431"/>
      <c r="AR102" s="1431"/>
      <c r="AS102" s="1431"/>
      <c r="AT102" s="1431"/>
      <c r="AU102" s="1431"/>
      <c r="AV102" s="1431"/>
      <c r="AW102" s="1431"/>
      <c r="AX102" s="1431"/>
      <c r="AY102" s="1431"/>
      <c r="AZ102" s="1431"/>
      <c r="BA102" s="1431"/>
      <c r="BB102" s="1431"/>
      <c r="BC102" s="1431"/>
      <c r="BD102" s="1431"/>
      <c r="BE102" s="1431"/>
      <c r="BF102" s="1431"/>
      <c r="BG102" s="1431"/>
      <c r="BH102" s="1431"/>
      <c r="BI102" s="1431"/>
      <c r="BJ102" s="1431"/>
      <c r="BK102" s="1431"/>
      <c r="BL102" s="1431"/>
      <c r="BM102" s="1431"/>
      <c r="BN102" s="1431"/>
      <c r="BO102" s="1431"/>
      <c r="BP102" s="1431"/>
      <c r="BQ102" s="1431"/>
      <c r="BR102" s="1431"/>
      <c r="BS102" s="1431"/>
      <c r="BT102" s="1431"/>
      <c r="BU102" s="1431"/>
      <c r="BV102" s="1431"/>
      <c r="BW102" s="1431"/>
      <c r="BX102" s="1431"/>
      <c r="BY102" s="1431"/>
      <c r="BZ102" s="1431"/>
      <c r="CA102" s="1431"/>
      <c r="CB102" s="1431"/>
      <c r="CC102" s="1431"/>
      <c r="CD102" s="1431"/>
      <c r="CE102" s="1431"/>
      <c r="CF102" s="1431"/>
      <c r="CG102" s="1431"/>
      <c r="CH102" s="1431"/>
      <c r="CI102" s="1431"/>
      <c r="CJ102" s="1431"/>
      <c r="CK102" s="1431"/>
      <c r="CL102" s="1431"/>
      <c r="CM102" s="1431"/>
      <c r="CN102" s="1431"/>
      <c r="CO102" s="1431"/>
      <c r="CP102" s="1431"/>
      <c r="CQ102" s="1431"/>
      <c r="CR102" s="1431"/>
      <c r="CS102" s="1431"/>
      <c r="CT102" s="1431"/>
      <c r="CU102" s="1431"/>
      <c r="CV102" s="1247"/>
      <c r="CX102" s="2038"/>
      <c r="CY102" s="1645"/>
      <c r="CZ102" s="1645"/>
      <c r="DA102" s="1902" t="str">
        <f t="shared" si="48"/>
        <v/>
      </c>
      <c r="DB102" s="1895" t="str">
        <f t="shared" si="49"/>
        <v/>
      </c>
      <c r="DC102" s="1895" t="str">
        <f t="shared" si="50"/>
        <v>X</v>
      </c>
      <c r="DD102" s="1898"/>
      <c r="DE102" s="1902" t="str">
        <f t="shared" si="51"/>
        <v/>
      </c>
      <c r="DF102" s="1895" t="str">
        <f t="shared" si="52"/>
        <v/>
      </c>
      <c r="DG102" s="1895" t="str">
        <f t="shared" si="53"/>
        <v>X</v>
      </c>
      <c r="DH102" s="1898"/>
      <c r="DI102" s="1902" t="str">
        <f t="shared" si="54"/>
        <v/>
      </c>
      <c r="DJ102" s="1895" t="str">
        <f t="shared" si="55"/>
        <v/>
      </c>
      <c r="DK102" s="1895" t="str">
        <f t="shared" si="56"/>
        <v>X</v>
      </c>
      <c r="DL102" s="1898"/>
      <c r="DM102" s="1902" t="str">
        <f t="shared" si="57"/>
        <v/>
      </c>
      <c r="DN102" s="1895" t="str">
        <f t="shared" si="58"/>
        <v/>
      </c>
      <c r="DO102" s="1895" t="str">
        <f t="shared" si="59"/>
        <v>X</v>
      </c>
      <c r="DP102" s="1898"/>
      <c r="DQ102" s="1902" t="str">
        <f t="shared" si="60"/>
        <v/>
      </c>
      <c r="DR102" s="1895" t="str">
        <f t="shared" si="61"/>
        <v/>
      </c>
      <c r="DS102" s="1895" t="str">
        <f t="shared" si="62"/>
        <v>X</v>
      </c>
      <c r="DT102" s="1898"/>
    </row>
    <row r="103" spans="4:124" s="986" customFormat="1" ht="15" customHeight="1" outlineLevel="1">
      <c r="D103" s="1528" t="s">
        <v>820</v>
      </c>
      <c r="E103" s="1429" t="s">
        <v>1772</v>
      </c>
      <c r="F103" s="1430"/>
      <c r="G103" s="1431"/>
      <c r="H103" s="1431"/>
      <c r="I103" s="1431"/>
      <c r="J103" s="1431"/>
      <c r="K103" s="1431"/>
      <c r="L103" s="1431"/>
      <c r="M103" s="1431"/>
      <c r="N103" s="1431"/>
      <c r="O103" s="1431"/>
      <c r="P103" s="1431"/>
      <c r="Q103" s="1431"/>
      <c r="R103" s="1431"/>
      <c r="S103" s="1431"/>
      <c r="T103" s="1431"/>
      <c r="U103" s="1431"/>
      <c r="V103" s="1431"/>
      <c r="W103" s="1431"/>
      <c r="X103" s="1431"/>
      <c r="Y103" s="1431"/>
      <c r="Z103" s="1431"/>
      <c r="AA103" s="1431"/>
      <c r="AB103" s="1431"/>
      <c r="AC103" s="1431"/>
      <c r="AD103" s="1431"/>
      <c r="AE103" s="1431"/>
      <c r="AF103" s="1431"/>
      <c r="AG103" s="1431"/>
      <c r="AH103" s="1431"/>
      <c r="AI103" s="1431"/>
      <c r="AJ103" s="1431"/>
      <c r="AK103" s="1431"/>
      <c r="AL103" s="1431"/>
      <c r="AM103" s="1431"/>
      <c r="AN103" s="1431"/>
      <c r="AO103" s="1431"/>
      <c r="AP103" s="1431"/>
      <c r="AQ103" s="1431"/>
      <c r="AR103" s="1431"/>
      <c r="AS103" s="1431"/>
      <c r="AT103" s="1431"/>
      <c r="AU103" s="1431"/>
      <c r="AV103" s="1431"/>
      <c r="AW103" s="1431"/>
      <c r="AX103" s="1431"/>
      <c r="AY103" s="1431"/>
      <c r="AZ103" s="1431"/>
      <c r="BA103" s="1431"/>
      <c r="BB103" s="1431"/>
      <c r="BC103" s="1431"/>
      <c r="BD103" s="1431"/>
      <c r="BE103" s="1431"/>
      <c r="BF103" s="1431"/>
      <c r="BG103" s="1431"/>
      <c r="BH103" s="1431"/>
      <c r="BI103" s="1431"/>
      <c r="BJ103" s="1431"/>
      <c r="BK103" s="1431"/>
      <c r="BL103" s="1431"/>
      <c r="BM103" s="1431"/>
      <c r="BN103" s="1431"/>
      <c r="BO103" s="1431"/>
      <c r="BP103" s="1431"/>
      <c r="BQ103" s="1431"/>
      <c r="BR103" s="1431"/>
      <c r="BS103" s="1431"/>
      <c r="BT103" s="1431"/>
      <c r="BU103" s="1431"/>
      <c r="BV103" s="1431"/>
      <c r="BW103" s="1431"/>
      <c r="BX103" s="1431"/>
      <c r="BY103" s="1431"/>
      <c r="BZ103" s="1431"/>
      <c r="CA103" s="1431"/>
      <c r="CB103" s="1431"/>
      <c r="CC103" s="1431"/>
      <c r="CD103" s="1431"/>
      <c r="CE103" s="1431"/>
      <c r="CF103" s="1431"/>
      <c r="CG103" s="1431"/>
      <c r="CH103" s="1431"/>
      <c r="CI103" s="1431"/>
      <c r="CJ103" s="1431"/>
      <c r="CK103" s="1431"/>
      <c r="CL103" s="1431"/>
      <c r="CM103" s="1431"/>
      <c r="CN103" s="1431"/>
      <c r="CO103" s="1431"/>
      <c r="CP103" s="1431"/>
      <c r="CQ103" s="1431"/>
      <c r="CR103" s="1431"/>
      <c r="CS103" s="1431"/>
      <c r="CT103" s="1431"/>
      <c r="CU103" s="1431"/>
      <c r="CV103" s="1247"/>
      <c r="CX103" s="2038"/>
      <c r="CY103" s="1645"/>
      <c r="CZ103" s="1645"/>
      <c r="DA103" s="1902" t="str">
        <f t="shared" si="48"/>
        <v/>
      </c>
      <c r="DB103" s="1895" t="str">
        <f t="shared" si="49"/>
        <v/>
      </c>
      <c r="DC103" s="1895" t="str">
        <f t="shared" si="50"/>
        <v>X</v>
      </c>
      <c r="DD103" s="1898"/>
      <c r="DE103" s="1902" t="str">
        <f t="shared" si="51"/>
        <v/>
      </c>
      <c r="DF103" s="1895" t="str">
        <f t="shared" si="52"/>
        <v/>
      </c>
      <c r="DG103" s="1895" t="str">
        <f t="shared" si="53"/>
        <v>X</v>
      </c>
      <c r="DH103" s="1898"/>
      <c r="DI103" s="1902" t="str">
        <f t="shared" si="54"/>
        <v/>
      </c>
      <c r="DJ103" s="1895" t="str">
        <f t="shared" si="55"/>
        <v/>
      </c>
      <c r="DK103" s="1895" t="str">
        <f t="shared" si="56"/>
        <v>X</v>
      </c>
      <c r="DL103" s="1898"/>
      <c r="DM103" s="1902" t="str">
        <f t="shared" si="57"/>
        <v/>
      </c>
      <c r="DN103" s="1895" t="str">
        <f t="shared" si="58"/>
        <v/>
      </c>
      <c r="DO103" s="1895" t="str">
        <f t="shared" si="59"/>
        <v>X</v>
      </c>
      <c r="DP103" s="1898"/>
      <c r="DQ103" s="1902" t="str">
        <f t="shared" si="60"/>
        <v/>
      </c>
      <c r="DR103" s="1895" t="str">
        <f t="shared" si="61"/>
        <v/>
      </c>
      <c r="DS103" s="1895" t="str">
        <f t="shared" si="62"/>
        <v>X</v>
      </c>
      <c r="DT103" s="1898"/>
    </row>
    <row r="104" spans="4:124" s="986" customFormat="1" ht="15" customHeight="1" outlineLevel="1">
      <c r="D104" s="1528" t="s">
        <v>821</v>
      </c>
      <c r="E104" s="1429" t="s">
        <v>1772</v>
      </c>
      <c r="F104" s="1430"/>
      <c r="G104" s="1431"/>
      <c r="H104" s="1431"/>
      <c r="I104" s="1431"/>
      <c r="J104" s="1431"/>
      <c r="K104" s="1431"/>
      <c r="L104" s="1431"/>
      <c r="M104" s="1431"/>
      <c r="N104" s="1431"/>
      <c r="O104" s="1431"/>
      <c r="P104" s="1431"/>
      <c r="Q104" s="1431"/>
      <c r="R104" s="1431"/>
      <c r="S104" s="1431"/>
      <c r="T104" s="1431"/>
      <c r="U104" s="1431"/>
      <c r="V104" s="1431"/>
      <c r="W104" s="1431"/>
      <c r="X104" s="1431"/>
      <c r="Y104" s="1431"/>
      <c r="Z104" s="1431"/>
      <c r="AA104" s="1431"/>
      <c r="AB104" s="1431"/>
      <c r="AC104" s="1431"/>
      <c r="AD104" s="1431"/>
      <c r="AE104" s="1431"/>
      <c r="AF104" s="1431"/>
      <c r="AG104" s="1431"/>
      <c r="AH104" s="1431"/>
      <c r="AI104" s="1431"/>
      <c r="AJ104" s="1431"/>
      <c r="AK104" s="1431"/>
      <c r="AL104" s="1431"/>
      <c r="AM104" s="1431"/>
      <c r="AN104" s="1431"/>
      <c r="AO104" s="1431"/>
      <c r="AP104" s="1431"/>
      <c r="AQ104" s="1431"/>
      <c r="AR104" s="1431"/>
      <c r="AS104" s="1431"/>
      <c r="AT104" s="1431"/>
      <c r="AU104" s="1431"/>
      <c r="AV104" s="1431"/>
      <c r="AW104" s="1431"/>
      <c r="AX104" s="1431"/>
      <c r="AY104" s="1431"/>
      <c r="AZ104" s="1431"/>
      <c r="BA104" s="1431"/>
      <c r="BB104" s="1431"/>
      <c r="BC104" s="1431"/>
      <c r="BD104" s="1431"/>
      <c r="BE104" s="1431"/>
      <c r="BF104" s="1431"/>
      <c r="BG104" s="1431"/>
      <c r="BH104" s="1431"/>
      <c r="BI104" s="1431"/>
      <c r="BJ104" s="1431"/>
      <c r="BK104" s="1431"/>
      <c r="BL104" s="1431"/>
      <c r="BM104" s="1431"/>
      <c r="BN104" s="1431"/>
      <c r="BO104" s="1431"/>
      <c r="BP104" s="1431"/>
      <c r="BQ104" s="1431"/>
      <c r="BR104" s="1431"/>
      <c r="BS104" s="1431"/>
      <c r="BT104" s="1431"/>
      <c r="BU104" s="1431"/>
      <c r="BV104" s="1431"/>
      <c r="BW104" s="1431"/>
      <c r="BX104" s="1431"/>
      <c r="BY104" s="1431"/>
      <c r="BZ104" s="1431"/>
      <c r="CA104" s="1431"/>
      <c r="CB104" s="1431"/>
      <c r="CC104" s="1431"/>
      <c r="CD104" s="1431"/>
      <c r="CE104" s="1431"/>
      <c r="CF104" s="1431"/>
      <c r="CG104" s="1431"/>
      <c r="CH104" s="1431"/>
      <c r="CI104" s="1431"/>
      <c r="CJ104" s="1431"/>
      <c r="CK104" s="1431"/>
      <c r="CL104" s="1431"/>
      <c r="CM104" s="1431"/>
      <c r="CN104" s="1431"/>
      <c r="CO104" s="1431"/>
      <c r="CP104" s="1431"/>
      <c r="CQ104" s="1431"/>
      <c r="CR104" s="1431"/>
      <c r="CS104" s="1431"/>
      <c r="CT104" s="1431"/>
      <c r="CU104" s="1431"/>
      <c r="CV104" s="1247"/>
      <c r="CX104" s="2038"/>
      <c r="CY104" s="1645"/>
      <c r="CZ104" s="1645"/>
      <c r="DA104" s="1902" t="str">
        <f t="shared" si="48"/>
        <v/>
      </c>
      <c r="DB104" s="1895" t="str">
        <f t="shared" si="49"/>
        <v/>
      </c>
      <c r="DC104" s="1895" t="str">
        <f t="shared" si="50"/>
        <v>X</v>
      </c>
      <c r="DD104" s="1898"/>
      <c r="DE104" s="1902" t="str">
        <f t="shared" si="51"/>
        <v/>
      </c>
      <c r="DF104" s="1895" t="str">
        <f t="shared" si="52"/>
        <v/>
      </c>
      <c r="DG104" s="1895" t="str">
        <f t="shared" si="53"/>
        <v>X</v>
      </c>
      <c r="DH104" s="1898"/>
      <c r="DI104" s="1902" t="str">
        <f t="shared" si="54"/>
        <v/>
      </c>
      <c r="DJ104" s="1895" t="str">
        <f t="shared" si="55"/>
        <v/>
      </c>
      <c r="DK104" s="1895" t="str">
        <f t="shared" si="56"/>
        <v>X</v>
      </c>
      <c r="DL104" s="1898"/>
      <c r="DM104" s="1902" t="str">
        <f t="shared" si="57"/>
        <v/>
      </c>
      <c r="DN104" s="1895" t="str">
        <f t="shared" si="58"/>
        <v/>
      </c>
      <c r="DO104" s="1895" t="str">
        <f t="shared" si="59"/>
        <v>X</v>
      </c>
      <c r="DP104" s="1898"/>
      <c r="DQ104" s="1902" t="str">
        <f t="shared" si="60"/>
        <v/>
      </c>
      <c r="DR104" s="1895" t="str">
        <f t="shared" si="61"/>
        <v/>
      </c>
      <c r="DS104" s="1895" t="str">
        <f t="shared" si="62"/>
        <v>X</v>
      </c>
      <c r="DT104" s="1898"/>
    </row>
    <row r="105" spans="4:124" s="986" customFormat="1" ht="15" customHeight="1" outlineLevel="1">
      <c r="D105" s="1528" t="s">
        <v>138</v>
      </c>
      <c r="E105" s="1429" t="s">
        <v>1772</v>
      </c>
      <c r="F105" s="1430"/>
      <c r="G105" s="1431"/>
      <c r="H105" s="1431"/>
      <c r="I105" s="1431"/>
      <c r="J105" s="1431"/>
      <c r="K105" s="1431"/>
      <c r="L105" s="1431"/>
      <c r="M105" s="1431"/>
      <c r="N105" s="1431"/>
      <c r="O105" s="1431"/>
      <c r="P105" s="1431"/>
      <c r="Q105" s="1431"/>
      <c r="R105" s="1431"/>
      <c r="S105" s="1431"/>
      <c r="T105" s="1431"/>
      <c r="U105" s="1431"/>
      <c r="V105" s="1431"/>
      <c r="W105" s="1431"/>
      <c r="X105" s="1431"/>
      <c r="Y105" s="1431"/>
      <c r="Z105" s="1431"/>
      <c r="AA105" s="1431"/>
      <c r="AB105" s="1431"/>
      <c r="AC105" s="1431"/>
      <c r="AD105" s="1431"/>
      <c r="AE105" s="1431"/>
      <c r="AF105" s="1431"/>
      <c r="AG105" s="1431"/>
      <c r="AH105" s="1431"/>
      <c r="AI105" s="1431"/>
      <c r="AJ105" s="1431"/>
      <c r="AK105" s="1431"/>
      <c r="AL105" s="1431"/>
      <c r="AM105" s="1431"/>
      <c r="AN105" s="1431"/>
      <c r="AO105" s="1431"/>
      <c r="AP105" s="1431"/>
      <c r="AQ105" s="1431"/>
      <c r="AR105" s="1431"/>
      <c r="AS105" s="1431"/>
      <c r="AT105" s="1431"/>
      <c r="AU105" s="1431"/>
      <c r="AV105" s="1431"/>
      <c r="AW105" s="1431"/>
      <c r="AX105" s="1431"/>
      <c r="AY105" s="1431"/>
      <c r="AZ105" s="1431"/>
      <c r="BA105" s="1431"/>
      <c r="BB105" s="1431"/>
      <c r="BC105" s="1431"/>
      <c r="BD105" s="1431"/>
      <c r="BE105" s="1431"/>
      <c r="BF105" s="1431"/>
      <c r="BG105" s="1431"/>
      <c r="BH105" s="1431"/>
      <c r="BI105" s="1431"/>
      <c r="BJ105" s="1431"/>
      <c r="BK105" s="1431"/>
      <c r="BL105" s="1431"/>
      <c r="BM105" s="1431"/>
      <c r="BN105" s="1431"/>
      <c r="BO105" s="1431"/>
      <c r="BP105" s="1431"/>
      <c r="BQ105" s="1431"/>
      <c r="BR105" s="1431"/>
      <c r="BS105" s="1431"/>
      <c r="BT105" s="1431"/>
      <c r="BU105" s="1431"/>
      <c r="BV105" s="1431"/>
      <c r="BW105" s="1431"/>
      <c r="BX105" s="1431"/>
      <c r="BY105" s="1431"/>
      <c r="BZ105" s="1431"/>
      <c r="CA105" s="1431"/>
      <c r="CB105" s="1431"/>
      <c r="CC105" s="1431"/>
      <c r="CD105" s="1431"/>
      <c r="CE105" s="1431"/>
      <c r="CF105" s="1431"/>
      <c r="CG105" s="1431"/>
      <c r="CH105" s="1431"/>
      <c r="CI105" s="1431"/>
      <c r="CJ105" s="1431"/>
      <c r="CK105" s="1431"/>
      <c r="CL105" s="1431"/>
      <c r="CM105" s="1431"/>
      <c r="CN105" s="1431"/>
      <c r="CO105" s="1431"/>
      <c r="CP105" s="1431"/>
      <c r="CQ105" s="1431"/>
      <c r="CR105" s="1431"/>
      <c r="CS105" s="1431"/>
      <c r="CT105" s="1431"/>
      <c r="CU105" s="1431"/>
      <c r="CV105" s="1247"/>
      <c r="CX105" s="2038"/>
      <c r="CY105" s="1645"/>
      <c r="CZ105" s="1645"/>
      <c r="DA105" s="1902" t="str">
        <f t="shared" si="48"/>
        <v/>
      </c>
      <c r="DB105" s="1895" t="str">
        <f t="shared" si="49"/>
        <v/>
      </c>
      <c r="DC105" s="1895" t="str">
        <f t="shared" si="50"/>
        <v>X</v>
      </c>
      <c r="DD105" s="1898"/>
      <c r="DE105" s="1902" t="str">
        <f t="shared" si="51"/>
        <v/>
      </c>
      <c r="DF105" s="1895" t="str">
        <f t="shared" si="52"/>
        <v/>
      </c>
      <c r="DG105" s="1895" t="str">
        <f t="shared" si="53"/>
        <v>X</v>
      </c>
      <c r="DH105" s="1898"/>
      <c r="DI105" s="1902" t="str">
        <f t="shared" si="54"/>
        <v/>
      </c>
      <c r="DJ105" s="1895" t="str">
        <f t="shared" si="55"/>
        <v/>
      </c>
      <c r="DK105" s="1895" t="str">
        <f t="shared" si="56"/>
        <v>X</v>
      </c>
      <c r="DL105" s="1898"/>
      <c r="DM105" s="1902" t="str">
        <f t="shared" si="57"/>
        <v/>
      </c>
      <c r="DN105" s="1895" t="str">
        <f t="shared" si="58"/>
        <v/>
      </c>
      <c r="DO105" s="1895" t="str">
        <f t="shared" si="59"/>
        <v>X</v>
      </c>
      <c r="DP105" s="1898"/>
      <c r="DQ105" s="1902" t="str">
        <f t="shared" si="60"/>
        <v/>
      </c>
      <c r="DR105" s="1895" t="str">
        <f t="shared" si="61"/>
        <v/>
      </c>
      <c r="DS105" s="1895" t="str">
        <f t="shared" si="62"/>
        <v>X</v>
      </c>
      <c r="DT105" s="1898"/>
    </row>
    <row r="106" spans="4:124" s="986" customFormat="1" ht="15" customHeight="1" outlineLevel="1">
      <c r="D106" s="1528" t="s">
        <v>139</v>
      </c>
      <c r="E106" s="1429" t="s">
        <v>1772</v>
      </c>
      <c r="F106" s="1430"/>
      <c r="G106" s="1431"/>
      <c r="H106" s="1431"/>
      <c r="I106" s="1431"/>
      <c r="J106" s="1431"/>
      <c r="K106" s="1431"/>
      <c r="L106" s="1431"/>
      <c r="M106" s="1431"/>
      <c r="N106" s="1431"/>
      <c r="O106" s="1431"/>
      <c r="P106" s="1431"/>
      <c r="Q106" s="1431"/>
      <c r="R106" s="1431"/>
      <c r="S106" s="1431"/>
      <c r="T106" s="1431"/>
      <c r="U106" s="1431"/>
      <c r="V106" s="1431"/>
      <c r="W106" s="1431"/>
      <c r="X106" s="1431"/>
      <c r="Y106" s="1431"/>
      <c r="Z106" s="1431"/>
      <c r="AA106" s="1431"/>
      <c r="AB106" s="1431"/>
      <c r="AC106" s="1431"/>
      <c r="AD106" s="1431"/>
      <c r="AE106" s="1431"/>
      <c r="AF106" s="1431"/>
      <c r="AG106" s="1431"/>
      <c r="AH106" s="1431"/>
      <c r="AI106" s="1431"/>
      <c r="AJ106" s="1431"/>
      <c r="AK106" s="1431"/>
      <c r="AL106" s="1431"/>
      <c r="AM106" s="1431"/>
      <c r="AN106" s="1431"/>
      <c r="AO106" s="1431"/>
      <c r="AP106" s="1431"/>
      <c r="AQ106" s="1431"/>
      <c r="AR106" s="1431"/>
      <c r="AS106" s="1431"/>
      <c r="AT106" s="1431"/>
      <c r="AU106" s="1431"/>
      <c r="AV106" s="1431"/>
      <c r="AW106" s="1431"/>
      <c r="AX106" s="1431"/>
      <c r="AY106" s="1431"/>
      <c r="AZ106" s="1431"/>
      <c r="BA106" s="1431"/>
      <c r="BB106" s="1431"/>
      <c r="BC106" s="1431"/>
      <c r="BD106" s="1431"/>
      <c r="BE106" s="1431"/>
      <c r="BF106" s="1431"/>
      <c r="BG106" s="1431"/>
      <c r="BH106" s="1431"/>
      <c r="BI106" s="1431"/>
      <c r="BJ106" s="1431"/>
      <c r="BK106" s="1431"/>
      <c r="BL106" s="1431"/>
      <c r="BM106" s="1431"/>
      <c r="BN106" s="1431"/>
      <c r="BO106" s="1431"/>
      <c r="BP106" s="1431"/>
      <c r="BQ106" s="1431"/>
      <c r="BR106" s="1431"/>
      <c r="BS106" s="1431"/>
      <c r="BT106" s="1431"/>
      <c r="BU106" s="1431"/>
      <c r="BV106" s="1431"/>
      <c r="BW106" s="1431"/>
      <c r="BX106" s="1431"/>
      <c r="BY106" s="1431"/>
      <c r="BZ106" s="1431"/>
      <c r="CA106" s="1431"/>
      <c r="CB106" s="1431"/>
      <c r="CC106" s="1431"/>
      <c r="CD106" s="1431"/>
      <c r="CE106" s="1431"/>
      <c r="CF106" s="1431"/>
      <c r="CG106" s="1431"/>
      <c r="CH106" s="1431"/>
      <c r="CI106" s="1431"/>
      <c r="CJ106" s="1431"/>
      <c r="CK106" s="1431"/>
      <c r="CL106" s="1431"/>
      <c r="CM106" s="1431"/>
      <c r="CN106" s="1431"/>
      <c r="CO106" s="1431"/>
      <c r="CP106" s="1431"/>
      <c r="CQ106" s="1431"/>
      <c r="CR106" s="1431"/>
      <c r="CS106" s="1431"/>
      <c r="CT106" s="1431"/>
      <c r="CU106" s="1431"/>
      <c r="CV106" s="1247"/>
      <c r="CX106" s="2038"/>
      <c r="CY106" s="1645"/>
      <c r="CZ106" s="1645"/>
      <c r="DA106" s="1902" t="str">
        <f t="shared" si="48"/>
        <v/>
      </c>
      <c r="DB106" s="1895" t="str">
        <f t="shared" si="49"/>
        <v/>
      </c>
      <c r="DC106" s="1895" t="str">
        <f t="shared" si="50"/>
        <v>X</v>
      </c>
      <c r="DD106" s="1898"/>
      <c r="DE106" s="1902" t="str">
        <f t="shared" si="51"/>
        <v/>
      </c>
      <c r="DF106" s="1895" t="str">
        <f t="shared" si="52"/>
        <v/>
      </c>
      <c r="DG106" s="1895" t="str">
        <f t="shared" si="53"/>
        <v>X</v>
      </c>
      <c r="DH106" s="1898"/>
      <c r="DI106" s="1902" t="str">
        <f t="shared" si="54"/>
        <v/>
      </c>
      <c r="DJ106" s="1895" t="str">
        <f t="shared" si="55"/>
        <v/>
      </c>
      <c r="DK106" s="1895" t="str">
        <f t="shared" si="56"/>
        <v>X</v>
      </c>
      <c r="DL106" s="1898"/>
      <c r="DM106" s="1902" t="str">
        <f t="shared" si="57"/>
        <v/>
      </c>
      <c r="DN106" s="1895" t="str">
        <f t="shared" si="58"/>
        <v/>
      </c>
      <c r="DO106" s="1895" t="str">
        <f t="shared" si="59"/>
        <v>X</v>
      </c>
      <c r="DP106" s="1898"/>
      <c r="DQ106" s="1902" t="str">
        <f t="shared" si="60"/>
        <v/>
      </c>
      <c r="DR106" s="1895" t="str">
        <f t="shared" si="61"/>
        <v/>
      </c>
      <c r="DS106" s="1895" t="str">
        <f t="shared" si="62"/>
        <v>X</v>
      </c>
      <c r="DT106" s="1898"/>
    </row>
    <row r="107" spans="4:124" s="986" customFormat="1" ht="15" customHeight="1" outlineLevel="1">
      <c r="D107" s="1528" t="s">
        <v>140</v>
      </c>
      <c r="E107" s="1429" t="s">
        <v>1772</v>
      </c>
      <c r="F107" s="1430"/>
      <c r="G107" s="1431"/>
      <c r="H107" s="1431"/>
      <c r="I107" s="1431"/>
      <c r="J107" s="1431"/>
      <c r="K107" s="1431"/>
      <c r="L107" s="1431"/>
      <c r="M107" s="1431"/>
      <c r="N107" s="1431"/>
      <c r="O107" s="1431"/>
      <c r="P107" s="1431"/>
      <c r="Q107" s="1431"/>
      <c r="R107" s="1431"/>
      <c r="S107" s="1431"/>
      <c r="T107" s="1431"/>
      <c r="U107" s="1431"/>
      <c r="V107" s="1431"/>
      <c r="W107" s="1431"/>
      <c r="X107" s="1431"/>
      <c r="Y107" s="1431"/>
      <c r="Z107" s="1431"/>
      <c r="AA107" s="1431"/>
      <c r="AB107" s="1431"/>
      <c r="AC107" s="1431"/>
      <c r="AD107" s="1431"/>
      <c r="AE107" s="1431"/>
      <c r="AF107" s="1431"/>
      <c r="AG107" s="1431"/>
      <c r="AH107" s="1431"/>
      <c r="AI107" s="1431"/>
      <c r="AJ107" s="1431"/>
      <c r="AK107" s="1431"/>
      <c r="AL107" s="1431"/>
      <c r="AM107" s="1431"/>
      <c r="AN107" s="1431"/>
      <c r="AO107" s="1431"/>
      <c r="AP107" s="1431"/>
      <c r="AQ107" s="1431"/>
      <c r="AR107" s="1431"/>
      <c r="AS107" s="1431"/>
      <c r="AT107" s="1431"/>
      <c r="AU107" s="1431"/>
      <c r="AV107" s="1431"/>
      <c r="AW107" s="1431"/>
      <c r="AX107" s="1431"/>
      <c r="AY107" s="1431"/>
      <c r="AZ107" s="1431"/>
      <c r="BA107" s="1431"/>
      <c r="BB107" s="1431"/>
      <c r="BC107" s="1431"/>
      <c r="BD107" s="1431"/>
      <c r="BE107" s="1431"/>
      <c r="BF107" s="1431"/>
      <c r="BG107" s="1431"/>
      <c r="BH107" s="1431"/>
      <c r="BI107" s="1431"/>
      <c r="BJ107" s="1431"/>
      <c r="BK107" s="1431"/>
      <c r="BL107" s="1431"/>
      <c r="BM107" s="1431"/>
      <c r="BN107" s="1431"/>
      <c r="BO107" s="1431"/>
      <c r="BP107" s="1431"/>
      <c r="BQ107" s="1431"/>
      <c r="BR107" s="1431"/>
      <c r="BS107" s="1431"/>
      <c r="BT107" s="1431"/>
      <c r="BU107" s="1431"/>
      <c r="BV107" s="1431"/>
      <c r="BW107" s="1431"/>
      <c r="BX107" s="1431"/>
      <c r="BY107" s="1431"/>
      <c r="BZ107" s="1431"/>
      <c r="CA107" s="1431"/>
      <c r="CB107" s="1431"/>
      <c r="CC107" s="1431"/>
      <c r="CD107" s="1431"/>
      <c r="CE107" s="1431"/>
      <c r="CF107" s="1431"/>
      <c r="CG107" s="1431"/>
      <c r="CH107" s="1431"/>
      <c r="CI107" s="1431"/>
      <c r="CJ107" s="1431"/>
      <c r="CK107" s="1431"/>
      <c r="CL107" s="1431"/>
      <c r="CM107" s="1431"/>
      <c r="CN107" s="1431"/>
      <c r="CO107" s="1431"/>
      <c r="CP107" s="1431"/>
      <c r="CQ107" s="1431"/>
      <c r="CR107" s="1431"/>
      <c r="CS107" s="1431"/>
      <c r="CT107" s="1431"/>
      <c r="CU107" s="1431"/>
      <c r="CV107" s="1247"/>
      <c r="CX107" s="2038"/>
      <c r="CY107" s="1645"/>
      <c r="CZ107" s="1645"/>
      <c r="DA107" s="1902" t="str">
        <f t="shared" si="48"/>
        <v/>
      </c>
      <c r="DB107" s="1895" t="str">
        <f t="shared" si="49"/>
        <v/>
      </c>
      <c r="DC107" s="1895" t="str">
        <f t="shared" si="50"/>
        <v>X</v>
      </c>
      <c r="DD107" s="1898"/>
      <c r="DE107" s="1902" t="str">
        <f t="shared" si="51"/>
        <v/>
      </c>
      <c r="DF107" s="1895" t="str">
        <f t="shared" si="52"/>
        <v/>
      </c>
      <c r="DG107" s="1895" t="str">
        <f t="shared" si="53"/>
        <v>X</v>
      </c>
      <c r="DH107" s="1898"/>
      <c r="DI107" s="1902" t="str">
        <f t="shared" si="54"/>
        <v/>
      </c>
      <c r="DJ107" s="1895" t="str">
        <f t="shared" si="55"/>
        <v/>
      </c>
      <c r="DK107" s="1895" t="str">
        <f t="shared" si="56"/>
        <v>X</v>
      </c>
      <c r="DL107" s="1898"/>
      <c r="DM107" s="1902" t="str">
        <f t="shared" si="57"/>
        <v/>
      </c>
      <c r="DN107" s="1895" t="str">
        <f t="shared" si="58"/>
        <v/>
      </c>
      <c r="DO107" s="1895" t="str">
        <f t="shared" si="59"/>
        <v>X</v>
      </c>
      <c r="DP107" s="1898"/>
      <c r="DQ107" s="1902" t="str">
        <f t="shared" si="60"/>
        <v/>
      </c>
      <c r="DR107" s="1895" t="str">
        <f t="shared" si="61"/>
        <v/>
      </c>
      <c r="DS107" s="1895" t="str">
        <f t="shared" si="62"/>
        <v>X</v>
      </c>
      <c r="DT107" s="1898"/>
    </row>
    <row r="108" spans="4:124" s="986" customFormat="1" ht="15" customHeight="1" outlineLevel="1">
      <c r="D108" s="1528" t="s">
        <v>141</v>
      </c>
      <c r="E108" s="1429" t="s">
        <v>1772</v>
      </c>
      <c r="F108" s="1430"/>
      <c r="G108" s="1431"/>
      <c r="H108" s="1431"/>
      <c r="I108" s="1431"/>
      <c r="J108" s="1431"/>
      <c r="K108" s="1431"/>
      <c r="L108" s="1431"/>
      <c r="M108" s="1431"/>
      <c r="N108" s="1431"/>
      <c r="O108" s="1431"/>
      <c r="P108" s="1431"/>
      <c r="Q108" s="1431"/>
      <c r="R108" s="1431"/>
      <c r="S108" s="1431"/>
      <c r="T108" s="1431"/>
      <c r="U108" s="1431"/>
      <c r="V108" s="1431"/>
      <c r="W108" s="1431"/>
      <c r="X108" s="1431"/>
      <c r="Y108" s="1431"/>
      <c r="Z108" s="1431"/>
      <c r="AA108" s="1431"/>
      <c r="AB108" s="1431"/>
      <c r="AC108" s="1431"/>
      <c r="AD108" s="1431"/>
      <c r="AE108" s="1431"/>
      <c r="AF108" s="1431"/>
      <c r="AG108" s="1431"/>
      <c r="AH108" s="1431"/>
      <c r="AI108" s="1431"/>
      <c r="AJ108" s="1431"/>
      <c r="AK108" s="1431"/>
      <c r="AL108" s="1431"/>
      <c r="AM108" s="1431"/>
      <c r="AN108" s="1431"/>
      <c r="AO108" s="1431"/>
      <c r="AP108" s="1431"/>
      <c r="AQ108" s="1431"/>
      <c r="AR108" s="1431"/>
      <c r="AS108" s="1431"/>
      <c r="AT108" s="1431"/>
      <c r="AU108" s="1431"/>
      <c r="AV108" s="1431"/>
      <c r="AW108" s="1431"/>
      <c r="AX108" s="1431"/>
      <c r="AY108" s="1431"/>
      <c r="AZ108" s="1431"/>
      <c r="BA108" s="1431"/>
      <c r="BB108" s="1431"/>
      <c r="BC108" s="1431"/>
      <c r="BD108" s="1431"/>
      <c r="BE108" s="1431"/>
      <c r="BF108" s="1431"/>
      <c r="BG108" s="1431"/>
      <c r="BH108" s="1431"/>
      <c r="BI108" s="1431"/>
      <c r="BJ108" s="1431"/>
      <c r="BK108" s="1431"/>
      <c r="BL108" s="1431"/>
      <c r="BM108" s="1431"/>
      <c r="BN108" s="1431"/>
      <c r="BO108" s="1431"/>
      <c r="BP108" s="1431"/>
      <c r="BQ108" s="1431"/>
      <c r="BR108" s="1431"/>
      <c r="BS108" s="1431"/>
      <c r="BT108" s="1431"/>
      <c r="BU108" s="1431"/>
      <c r="BV108" s="1431"/>
      <c r="BW108" s="1431"/>
      <c r="BX108" s="1431"/>
      <c r="BY108" s="1431"/>
      <c r="BZ108" s="1431"/>
      <c r="CA108" s="1431"/>
      <c r="CB108" s="1431"/>
      <c r="CC108" s="1431"/>
      <c r="CD108" s="1431"/>
      <c r="CE108" s="1431"/>
      <c r="CF108" s="1431"/>
      <c r="CG108" s="1431"/>
      <c r="CH108" s="1431"/>
      <c r="CI108" s="1431"/>
      <c r="CJ108" s="1431"/>
      <c r="CK108" s="1431"/>
      <c r="CL108" s="1431"/>
      <c r="CM108" s="1431"/>
      <c r="CN108" s="1431"/>
      <c r="CO108" s="1431"/>
      <c r="CP108" s="1431"/>
      <c r="CQ108" s="1431"/>
      <c r="CR108" s="1431"/>
      <c r="CS108" s="1431"/>
      <c r="CT108" s="1431"/>
      <c r="CU108" s="1431"/>
      <c r="CV108" s="1247"/>
      <c r="CX108" s="2038"/>
      <c r="CY108" s="1645"/>
      <c r="CZ108" s="1645"/>
      <c r="DA108" s="1902" t="str">
        <f t="shared" si="48"/>
        <v/>
      </c>
      <c r="DB108" s="1895" t="str">
        <f t="shared" si="49"/>
        <v/>
      </c>
      <c r="DC108" s="1895" t="str">
        <f t="shared" si="50"/>
        <v>X</v>
      </c>
      <c r="DD108" s="1898"/>
      <c r="DE108" s="1902" t="str">
        <f t="shared" si="51"/>
        <v/>
      </c>
      <c r="DF108" s="1895" t="str">
        <f t="shared" si="52"/>
        <v/>
      </c>
      <c r="DG108" s="1895" t="str">
        <f t="shared" si="53"/>
        <v>X</v>
      </c>
      <c r="DH108" s="1898"/>
      <c r="DI108" s="1902" t="str">
        <f t="shared" si="54"/>
        <v/>
      </c>
      <c r="DJ108" s="1895" t="str">
        <f t="shared" si="55"/>
        <v/>
      </c>
      <c r="DK108" s="1895" t="str">
        <f t="shared" si="56"/>
        <v>X</v>
      </c>
      <c r="DL108" s="1898"/>
      <c r="DM108" s="1902" t="str">
        <f t="shared" si="57"/>
        <v/>
      </c>
      <c r="DN108" s="1895" t="str">
        <f t="shared" si="58"/>
        <v/>
      </c>
      <c r="DO108" s="1895" t="str">
        <f t="shared" si="59"/>
        <v>X</v>
      </c>
      <c r="DP108" s="1898"/>
      <c r="DQ108" s="1902" t="str">
        <f t="shared" si="60"/>
        <v/>
      </c>
      <c r="DR108" s="1895" t="str">
        <f t="shared" si="61"/>
        <v/>
      </c>
      <c r="DS108" s="1895" t="str">
        <f t="shared" si="62"/>
        <v>X</v>
      </c>
      <c r="DT108" s="1898"/>
    </row>
    <row r="109" spans="4:124" s="986" customFormat="1" ht="15" customHeight="1" outlineLevel="1">
      <c r="D109" s="1528" t="s">
        <v>822</v>
      </c>
      <c r="E109" s="1429" t="s">
        <v>1772</v>
      </c>
      <c r="F109" s="1430"/>
      <c r="G109" s="1431"/>
      <c r="H109" s="1431"/>
      <c r="I109" s="1431"/>
      <c r="J109" s="1431"/>
      <c r="K109" s="1431"/>
      <c r="L109" s="1431"/>
      <c r="M109" s="1431"/>
      <c r="N109" s="1431"/>
      <c r="O109" s="1431"/>
      <c r="P109" s="1431"/>
      <c r="Q109" s="1431"/>
      <c r="R109" s="1431"/>
      <c r="S109" s="1431"/>
      <c r="T109" s="1431"/>
      <c r="U109" s="1431"/>
      <c r="V109" s="1431"/>
      <c r="W109" s="1431"/>
      <c r="X109" s="1431"/>
      <c r="Y109" s="1431"/>
      <c r="Z109" s="1431"/>
      <c r="AA109" s="1431"/>
      <c r="AB109" s="1431"/>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1"/>
      <c r="CM109" s="1431"/>
      <c r="CN109" s="1431"/>
      <c r="CO109" s="1431"/>
      <c r="CP109" s="1431"/>
      <c r="CQ109" s="1431"/>
      <c r="CR109" s="1431"/>
      <c r="CS109" s="1431"/>
      <c r="CT109" s="1431"/>
      <c r="CU109" s="1431"/>
      <c r="CV109" s="1247"/>
      <c r="CX109" s="2038"/>
      <c r="CY109" s="1645"/>
      <c r="CZ109" s="1645"/>
      <c r="DA109" s="1902" t="str">
        <f t="shared" si="48"/>
        <v/>
      </c>
      <c r="DB109" s="1895" t="str">
        <f t="shared" si="49"/>
        <v/>
      </c>
      <c r="DC109" s="1895" t="str">
        <f t="shared" si="50"/>
        <v>X</v>
      </c>
      <c r="DD109" s="1898"/>
      <c r="DE109" s="1902" t="str">
        <f t="shared" si="51"/>
        <v/>
      </c>
      <c r="DF109" s="1895" t="str">
        <f t="shared" si="52"/>
        <v/>
      </c>
      <c r="DG109" s="1895" t="str">
        <f t="shared" si="53"/>
        <v>X</v>
      </c>
      <c r="DH109" s="1898"/>
      <c r="DI109" s="1902" t="str">
        <f t="shared" si="54"/>
        <v/>
      </c>
      <c r="DJ109" s="1895" t="str">
        <f t="shared" si="55"/>
        <v/>
      </c>
      <c r="DK109" s="1895" t="str">
        <f t="shared" si="56"/>
        <v>X</v>
      </c>
      <c r="DL109" s="1898"/>
      <c r="DM109" s="1902" t="str">
        <f t="shared" si="57"/>
        <v/>
      </c>
      <c r="DN109" s="1895" t="str">
        <f t="shared" si="58"/>
        <v/>
      </c>
      <c r="DO109" s="1895" t="str">
        <f t="shared" si="59"/>
        <v>X</v>
      </c>
      <c r="DP109" s="1898"/>
      <c r="DQ109" s="1902" t="str">
        <f t="shared" si="60"/>
        <v/>
      </c>
      <c r="DR109" s="1895" t="str">
        <f t="shared" si="61"/>
        <v/>
      </c>
      <c r="DS109" s="1895" t="str">
        <f t="shared" si="62"/>
        <v>X</v>
      </c>
      <c r="DT109" s="1898"/>
    </row>
    <row r="110" spans="4:124" s="986" customFormat="1" ht="15" customHeight="1" outlineLevel="1">
      <c r="D110" s="1528" t="s">
        <v>823</v>
      </c>
      <c r="E110" s="1429" t="s">
        <v>1772</v>
      </c>
      <c r="F110" s="1430"/>
      <c r="G110" s="1431"/>
      <c r="H110" s="1431"/>
      <c r="I110" s="1431"/>
      <c r="J110" s="1431"/>
      <c r="K110" s="1431"/>
      <c r="L110" s="1431"/>
      <c r="M110" s="1431"/>
      <c r="N110" s="1431"/>
      <c r="O110" s="1431"/>
      <c r="P110" s="1431"/>
      <c r="Q110" s="1431"/>
      <c r="R110" s="1431"/>
      <c r="S110" s="1431"/>
      <c r="T110" s="1431"/>
      <c r="U110" s="1431"/>
      <c r="V110" s="1431"/>
      <c r="W110" s="1431"/>
      <c r="X110" s="1431"/>
      <c r="Y110" s="1431"/>
      <c r="Z110" s="1431"/>
      <c r="AA110" s="1431"/>
      <c r="AB110" s="1431"/>
      <c r="AC110" s="1431"/>
      <c r="AD110" s="1431"/>
      <c r="AE110" s="1431"/>
      <c r="AF110" s="1431"/>
      <c r="AG110" s="1431"/>
      <c r="AH110" s="1431"/>
      <c r="AI110" s="1431"/>
      <c r="AJ110" s="1431"/>
      <c r="AK110" s="1431"/>
      <c r="AL110" s="1431"/>
      <c r="AM110" s="1431"/>
      <c r="AN110" s="1431"/>
      <c r="AO110" s="1431"/>
      <c r="AP110" s="1431"/>
      <c r="AQ110" s="1431"/>
      <c r="AR110" s="1431"/>
      <c r="AS110" s="1431"/>
      <c r="AT110" s="1431"/>
      <c r="AU110" s="1431"/>
      <c r="AV110" s="1431"/>
      <c r="AW110" s="1431"/>
      <c r="AX110" s="1431"/>
      <c r="AY110" s="1431"/>
      <c r="AZ110" s="1431"/>
      <c r="BA110" s="1431"/>
      <c r="BB110" s="1431"/>
      <c r="BC110" s="1431"/>
      <c r="BD110" s="1431"/>
      <c r="BE110" s="1431"/>
      <c r="BF110" s="1431"/>
      <c r="BG110" s="1431"/>
      <c r="BH110" s="1431"/>
      <c r="BI110" s="1431"/>
      <c r="BJ110" s="1431"/>
      <c r="BK110" s="1431"/>
      <c r="BL110" s="1431"/>
      <c r="BM110" s="1431"/>
      <c r="BN110" s="1431"/>
      <c r="BO110" s="1431"/>
      <c r="BP110" s="1431"/>
      <c r="BQ110" s="1431"/>
      <c r="BR110" s="1431"/>
      <c r="BS110" s="1431"/>
      <c r="BT110" s="1431"/>
      <c r="BU110" s="1431"/>
      <c r="BV110" s="1431"/>
      <c r="BW110" s="1431"/>
      <c r="BX110" s="1431"/>
      <c r="BY110" s="1431"/>
      <c r="BZ110" s="1431"/>
      <c r="CA110" s="1431"/>
      <c r="CB110" s="1431"/>
      <c r="CC110" s="1431"/>
      <c r="CD110" s="1431"/>
      <c r="CE110" s="1431"/>
      <c r="CF110" s="1431"/>
      <c r="CG110" s="1431"/>
      <c r="CH110" s="1431"/>
      <c r="CI110" s="1431"/>
      <c r="CJ110" s="1431"/>
      <c r="CK110" s="1431"/>
      <c r="CL110" s="1431"/>
      <c r="CM110" s="1431"/>
      <c r="CN110" s="1431"/>
      <c r="CO110" s="1431"/>
      <c r="CP110" s="1431"/>
      <c r="CQ110" s="1431"/>
      <c r="CR110" s="1431"/>
      <c r="CS110" s="1431"/>
      <c r="CT110" s="1431"/>
      <c r="CU110" s="1431"/>
      <c r="CV110" s="1247"/>
      <c r="CX110" s="2038"/>
      <c r="CY110" s="1645"/>
      <c r="CZ110" s="1645"/>
      <c r="DA110" s="1902" t="str">
        <f t="shared" si="48"/>
        <v/>
      </c>
      <c r="DB110" s="1895" t="str">
        <f t="shared" si="49"/>
        <v/>
      </c>
      <c r="DC110" s="1895" t="str">
        <f t="shared" si="50"/>
        <v>X</v>
      </c>
      <c r="DD110" s="1898"/>
      <c r="DE110" s="1902" t="str">
        <f t="shared" si="51"/>
        <v/>
      </c>
      <c r="DF110" s="1895" t="str">
        <f t="shared" si="52"/>
        <v/>
      </c>
      <c r="DG110" s="1895" t="str">
        <f t="shared" si="53"/>
        <v>X</v>
      </c>
      <c r="DH110" s="1898"/>
      <c r="DI110" s="1902" t="str">
        <f t="shared" si="54"/>
        <v/>
      </c>
      <c r="DJ110" s="1895" t="str">
        <f t="shared" si="55"/>
        <v/>
      </c>
      <c r="DK110" s="1895" t="str">
        <f t="shared" si="56"/>
        <v>X</v>
      </c>
      <c r="DL110" s="1898"/>
      <c r="DM110" s="1902" t="str">
        <f t="shared" si="57"/>
        <v/>
      </c>
      <c r="DN110" s="1895" t="str">
        <f t="shared" si="58"/>
        <v/>
      </c>
      <c r="DO110" s="1895" t="str">
        <f t="shared" si="59"/>
        <v>X</v>
      </c>
      <c r="DP110" s="1898"/>
      <c r="DQ110" s="1902" t="str">
        <f t="shared" si="60"/>
        <v/>
      </c>
      <c r="DR110" s="1895" t="str">
        <f t="shared" si="61"/>
        <v/>
      </c>
      <c r="DS110" s="1895" t="str">
        <f t="shared" si="62"/>
        <v>X</v>
      </c>
      <c r="DT110" s="1898"/>
    </row>
    <row r="111" spans="4:124" s="986" customFormat="1" ht="15" customHeight="1" outlineLevel="1">
      <c r="D111" s="1528" t="s">
        <v>824</v>
      </c>
      <c r="E111" s="1429" t="s">
        <v>1772</v>
      </c>
      <c r="F111" s="1430"/>
      <c r="G111" s="1431"/>
      <c r="H111" s="1431"/>
      <c r="I111" s="1431"/>
      <c r="J111" s="1431"/>
      <c r="K111" s="1431"/>
      <c r="L111" s="1431"/>
      <c r="M111" s="1431"/>
      <c r="N111" s="1431"/>
      <c r="O111" s="1431"/>
      <c r="P111" s="1431"/>
      <c r="Q111" s="1431"/>
      <c r="R111" s="1431"/>
      <c r="S111" s="1431"/>
      <c r="T111" s="1431"/>
      <c r="U111" s="1431"/>
      <c r="V111" s="1431"/>
      <c r="W111" s="1431"/>
      <c r="X111" s="1431"/>
      <c r="Y111" s="1431"/>
      <c r="Z111" s="1431"/>
      <c r="AA111" s="1431"/>
      <c r="AB111" s="1431"/>
      <c r="AC111" s="1431"/>
      <c r="AD111" s="1431"/>
      <c r="AE111" s="1431"/>
      <c r="AF111" s="1431"/>
      <c r="AG111" s="1431"/>
      <c r="AH111" s="1431"/>
      <c r="AI111" s="1431"/>
      <c r="AJ111" s="1431"/>
      <c r="AK111" s="1431"/>
      <c r="AL111" s="1431"/>
      <c r="AM111" s="1431"/>
      <c r="AN111" s="1431"/>
      <c r="AO111" s="1431"/>
      <c r="AP111" s="1431"/>
      <c r="AQ111" s="1431"/>
      <c r="AR111" s="1431"/>
      <c r="AS111" s="1431"/>
      <c r="AT111" s="1431"/>
      <c r="AU111" s="1431"/>
      <c r="AV111" s="1431"/>
      <c r="AW111" s="1431"/>
      <c r="AX111" s="1431"/>
      <c r="AY111" s="1431"/>
      <c r="AZ111" s="1431"/>
      <c r="BA111" s="1431"/>
      <c r="BB111" s="1431"/>
      <c r="BC111" s="1431"/>
      <c r="BD111" s="1431"/>
      <c r="BE111" s="1431"/>
      <c r="BF111" s="1431"/>
      <c r="BG111" s="1431"/>
      <c r="BH111" s="1431"/>
      <c r="BI111" s="1431"/>
      <c r="BJ111" s="1431"/>
      <c r="BK111" s="1431"/>
      <c r="BL111" s="1431"/>
      <c r="BM111" s="1431"/>
      <c r="BN111" s="1431"/>
      <c r="BO111" s="1431"/>
      <c r="BP111" s="1431"/>
      <c r="BQ111" s="1431"/>
      <c r="BR111" s="1431"/>
      <c r="BS111" s="1431"/>
      <c r="BT111" s="1431"/>
      <c r="BU111" s="1431"/>
      <c r="BV111" s="1431"/>
      <c r="BW111" s="1431"/>
      <c r="BX111" s="1431"/>
      <c r="BY111" s="1431"/>
      <c r="BZ111" s="1431"/>
      <c r="CA111" s="1431"/>
      <c r="CB111" s="1431"/>
      <c r="CC111" s="1431"/>
      <c r="CD111" s="1431"/>
      <c r="CE111" s="1431"/>
      <c r="CF111" s="1431"/>
      <c r="CG111" s="1431"/>
      <c r="CH111" s="1431"/>
      <c r="CI111" s="1431"/>
      <c r="CJ111" s="1431"/>
      <c r="CK111" s="1431"/>
      <c r="CL111" s="1431"/>
      <c r="CM111" s="1431"/>
      <c r="CN111" s="1431"/>
      <c r="CO111" s="1431"/>
      <c r="CP111" s="1431"/>
      <c r="CQ111" s="1431"/>
      <c r="CR111" s="1431"/>
      <c r="CS111" s="1431"/>
      <c r="CT111" s="1431"/>
      <c r="CU111" s="1431"/>
      <c r="CV111" s="1247"/>
      <c r="CX111" s="2038"/>
      <c r="CY111" s="1645"/>
      <c r="CZ111" s="1645"/>
      <c r="DA111" s="1902" t="str">
        <f t="shared" si="48"/>
        <v/>
      </c>
      <c r="DB111" s="1895" t="str">
        <f t="shared" si="49"/>
        <v/>
      </c>
      <c r="DC111" s="1895" t="str">
        <f t="shared" si="50"/>
        <v>X</v>
      </c>
      <c r="DD111" s="1898"/>
      <c r="DE111" s="1902" t="str">
        <f t="shared" si="51"/>
        <v/>
      </c>
      <c r="DF111" s="1895" t="str">
        <f t="shared" si="52"/>
        <v/>
      </c>
      <c r="DG111" s="1895" t="str">
        <f t="shared" si="53"/>
        <v>X</v>
      </c>
      <c r="DH111" s="1898"/>
      <c r="DI111" s="1902" t="str">
        <f t="shared" si="54"/>
        <v/>
      </c>
      <c r="DJ111" s="1895" t="str">
        <f t="shared" si="55"/>
        <v/>
      </c>
      <c r="DK111" s="1895" t="str">
        <f t="shared" si="56"/>
        <v>X</v>
      </c>
      <c r="DL111" s="1898"/>
      <c r="DM111" s="1902" t="str">
        <f t="shared" si="57"/>
        <v/>
      </c>
      <c r="DN111" s="1895" t="str">
        <f t="shared" si="58"/>
        <v/>
      </c>
      <c r="DO111" s="1895" t="str">
        <f t="shared" si="59"/>
        <v>X</v>
      </c>
      <c r="DP111" s="1898"/>
      <c r="DQ111" s="1902" t="str">
        <f t="shared" si="60"/>
        <v/>
      </c>
      <c r="DR111" s="1895" t="str">
        <f t="shared" si="61"/>
        <v/>
      </c>
      <c r="DS111" s="1895" t="str">
        <f t="shared" si="62"/>
        <v>X</v>
      </c>
      <c r="DT111" s="1898"/>
    </row>
    <row r="112" spans="4:124" s="986" customFormat="1" ht="15" customHeight="1" outlineLevel="1">
      <c r="D112" s="1528" t="s">
        <v>145</v>
      </c>
      <c r="E112" s="1429" t="s">
        <v>1772</v>
      </c>
      <c r="F112" s="1430"/>
      <c r="G112" s="1431"/>
      <c r="H112" s="1431"/>
      <c r="I112" s="1431"/>
      <c r="J112" s="1431"/>
      <c r="K112" s="1431"/>
      <c r="L112" s="1431"/>
      <c r="M112" s="1431"/>
      <c r="N112" s="1431"/>
      <c r="O112" s="1431"/>
      <c r="P112" s="1431"/>
      <c r="Q112" s="1431"/>
      <c r="R112" s="1431"/>
      <c r="S112" s="1431"/>
      <c r="T112" s="1431"/>
      <c r="U112" s="1431"/>
      <c r="V112" s="1431"/>
      <c r="W112" s="1431"/>
      <c r="X112" s="1431"/>
      <c r="Y112" s="1431"/>
      <c r="Z112" s="1431"/>
      <c r="AA112" s="1431"/>
      <c r="AB112" s="1431"/>
      <c r="AC112" s="1431"/>
      <c r="AD112" s="1431"/>
      <c r="AE112" s="1431"/>
      <c r="AF112" s="1431"/>
      <c r="AG112" s="1431"/>
      <c r="AH112" s="1431"/>
      <c r="AI112" s="1431"/>
      <c r="AJ112" s="1431"/>
      <c r="AK112" s="1431"/>
      <c r="AL112" s="1431"/>
      <c r="AM112" s="1431"/>
      <c r="AN112" s="1431"/>
      <c r="AO112" s="1431"/>
      <c r="AP112" s="1431"/>
      <c r="AQ112" s="1431"/>
      <c r="AR112" s="1431"/>
      <c r="AS112" s="1431"/>
      <c r="AT112" s="1431"/>
      <c r="AU112" s="1431"/>
      <c r="AV112" s="1431"/>
      <c r="AW112" s="1431"/>
      <c r="AX112" s="1431"/>
      <c r="AY112" s="1431"/>
      <c r="AZ112" s="1431"/>
      <c r="BA112" s="1431"/>
      <c r="BB112" s="1431"/>
      <c r="BC112" s="1431"/>
      <c r="BD112" s="1431"/>
      <c r="BE112" s="1431"/>
      <c r="BF112" s="1431"/>
      <c r="BG112" s="1431"/>
      <c r="BH112" s="1431"/>
      <c r="BI112" s="1431"/>
      <c r="BJ112" s="1431"/>
      <c r="BK112" s="1431"/>
      <c r="BL112" s="1431"/>
      <c r="BM112" s="1431"/>
      <c r="BN112" s="1431"/>
      <c r="BO112" s="1431"/>
      <c r="BP112" s="1431"/>
      <c r="BQ112" s="1431"/>
      <c r="BR112" s="1431"/>
      <c r="BS112" s="1431"/>
      <c r="BT112" s="1431"/>
      <c r="BU112" s="1431"/>
      <c r="BV112" s="1431"/>
      <c r="BW112" s="1431"/>
      <c r="BX112" s="1431"/>
      <c r="BY112" s="1431"/>
      <c r="BZ112" s="1431"/>
      <c r="CA112" s="1431"/>
      <c r="CB112" s="1431"/>
      <c r="CC112" s="1431"/>
      <c r="CD112" s="1431"/>
      <c r="CE112" s="1431"/>
      <c r="CF112" s="1431"/>
      <c r="CG112" s="1431"/>
      <c r="CH112" s="1431"/>
      <c r="CI112" s="1431"/>
      <c r="CJ112" s="1431"/>
      <c r="CK112" s="1431"/>
      <c r="CL112" s="1431"/>
      <c r="CM112" s="1431"/>
      <c r="CN112" s="1431"/>
      <c r="CO112" s="1431"/>
      <c r="CP112" s="1431"/>
      <c r="CQ112" s="1431"/>
      <c r="CR112" s="1431"/>
      <c r="CS112" s="1431"/>
      <c r="CT112" s="1431"/>
      <c r="CU112" s="1431"/>
      <c r="CV112" s="1247"/>
      <c r="CX112" s="2038"/>
      <c r="CY112" s="1645"/>
      <c r="CZ112" s="1645"/>
      <c r="DA112" s="1902" t="str">
        <f t="shared" si="48"/>
        <v/>
      </c>
      <c r="DB112" s="1895" t="str">
        <f t="shared" si="49"/>
        <v/>
      </c>
      <c r="DC112" s="1895" t="str">
        <f t="shared" si="50"/>
        <v>X</v>
      </c>
      <c r="DD112" s="1898"/>
      <c r="DE112" s="1902" t="str">
        <f t="shared" si="51"/>
        <v/>
      </c>
      <c r="DF112" s="1895" t="str">
        <f t="shared" si="52"/>
        <v/>
      </c>
      <c r="DG112" s="1895" t="str">
        <f t="shared" si="53"/>
        <v>X</v>
      </c>
      <c r="DH112" s="1898"/>
      <c r="DI112" s="1902" t="str">
        <f t="shared" si="54"/>
        <v/>
      </c>
      <c r="DJ112" s="1895" t="str">
        <f t="shared" si="55"/>
        <v/>
      </c>
      <c r="DK112" s="1895" t="str">
        <f t="shared" si="56"/>
        <v>X</v>
      </c>
      <c r="DL112" s="1898"/>
      <c r="DM112" s="1902" t="str">
        <f t="shared" si="57"/>
        <v/>
      </c>
      <c r="DN112" s="1895" t="str">
        <f t="shared" si="58"/>
        <v/>
      </c>
      <c r="DO112" s="1895" t="str">
        <f t="shared" si="59"/>
        <v>X</v>
      </c>
      <c r="DP112" s="1898"/>
      <c r="DQ112" s="1902" t="str">
        <f t="shared" si="60"/>
        <v/>
      </c>
      <c r="DR112" s="1895" t="str">
        <f t="shared" si="61"/>
        <v/>
      </c>
      <c r="DS112" s="1895" t="str">
        <f t="shared" si="62"/>
        <v>X</v>
      </c>
      <c r="DT112" s="1898"/>
    </row>
    <row r="113" spans="4:124" s="986" customFormat="1" ht="15" customHeight="1" outlineLevel="1">
      <c r="D113" s="1528" t="s">
        <v>146</v>
      </c>
      <c r="E113" s="1429" t="s">
        <v>1772</v>
      </c>
      <c r="F113" s="1430"/>
      <c r="G113" s="1431"/>
      <c r="H113" s="1431"/>
      <c r="I113" s="1431"/>
      <c r="J113" s="1431"/>
      <c r="K113" s="1431"/>
      <c r="L113" s="1431"/>
      <c r="M113" s="1431"/>
      <c r="N113" s="1431"/>
      <c r="O113" s="1431"/>
      <c r="P113" s="1431"/>
      <c r="Q113" s="1431"/>
      <c r="R113" s="1431"/>
      <c r="S113" s="1431"/>
      <c r="T113" s="1431"/>
      <c r="U113" s="1431"/>
      <c r="V113" s="1431"/>
      <c r="W113" s="1431"/>
      <c r="X113" s="1431"/>
      <c r="Y113" s="1431"/>
      <c r="Z113" s="1431"/>
      <c r="AA113" s="1431"/>
      <c r="AB113" s="1431"/>
      <c r="AC113" s="1431"/>
      <c r="AD113" s="1431"/>
      <c r="AE113" s="1431"/>
      <c r="AF113" s="1431"/>
      <c r="AG113" s="1431"/>
      <c r="AH113" s="1431"/>
      <c r="AI113" s="1431"/>
      <c r="AJ113" s="1431"/>
      <c r="AK113" s="1431"/>
      <c r="AL113" s="1431"/>
      <c r="AM113" s="1431"/>
      <c r="AN113" s="1431"/>
      <c r="AO113" s="1431"/>
      <c r="AP113" s="1431"/>
      <c r="AQ113" s="1431"/>
      <c r="AR113" s="1431"/>
      <c r="AS113" s="1431"/>
      <c r="AT113" s="1431"/>
      <c r="AU113" s="1431"/>
      <c r="AV113" s="1431"/>
      <c r="AW113" s="1431"/>
      <c r="AX113" s="1431"/>
      <c r="AY113" s="1431"/>
      <c r="AZ113" s="1431"/>
      <c r="BA113" s="1431"/>
      <c r="BB113" s="1431"/>
      <c r="BC113" s="1431"/>
      <c r="BD113" s="1431"/>
      <c r="BE113" s="1431"/>
      <c r="BF113" s="1431"/>
      <c r="BG113" s="1431"/>
      <c r="BH113" s="1431"/>
      <c r="BI113" s="1431"/>
      <c r="BJ113" s="1431"/>
      <c r="BK113" s="1431"/>
      <c r="BL113" s="1431"/>
      <c r="BM113" s="1431"/>
      <c r="BN113" s="1431"/>
      <c r="BO113" s="1431"/>
      <c r="BP113" s="1431"/>
      <c r="BQ113" s="1431"/>
      <c r="BR113" s="1431"/>
      <c r="BS113" s="1431"/>
      <c r="BT113" s="1431"/>
      <c r="BU113" s="1431"/>
      <c r="BV113" s="1431"/>
      <c r="BW113" s="1431"/>
      <c r="BX113" s="1431"/>
      <c r="BY113" s="1431"/>
      <c r="BZ113" s="1431"/>
      <c r="CA113" s="1431"/>
      <c r="CB113" s="1431"/>
      <c r="CC113" s="1431"/>
      <c r="CD113" s="1431"/>
      <c r="CE113" s="1431"/>
      <c r="CF113" s="1431"/>
      <c r="CG113" s="1431"/>
      <c r="CH113" s="1431"/>
      <c r="CI113" s="1431"/>
      <c r="CJ113" s="1431"/>
      <c r="CK113" s="1431"/>
      <c r="CL113" s="1431"/>
      <c r="CM113" s="1431"/>
      <c r="CN113" s="1431"/>
      <c r="CO113" s="1431"/>
      <c r="CP113" s="1431"/>
      <c r="CQ113" s="1431"/>
      <c r="CR113" s="1431"/>
      <c r="CS113" s="1431"/>
      <c r="CT113" s="1431"/>
      <c r="CU113" s="1431"/>
      <c r="CV113" s="1247"/>
      <c r="CX113" s="2038"/>
      <c r="CY113" s="1645"/>
      <c r="CZ113" s="1645"/>
      <c r="DA113" s="1902" t="str">
        <f t="shared" si="48"/>
        <v/>
      </c>
      <c r="DB113" s="1895" t="str">
        <f t="shared" si="49"/>
        <v/>
      </c>
      <c r="DC113" s="1895" t="str">
        <f t="shared" si="50"/>
        <v>X</v>
      </c>
      <c r="DD113" s="1898"/>
      <c r="DE113" s="1902" t="str">
        <f t="shared" si="51"/>
        <v/>
      </c>
      <c r="DF113" s="1895" t="str">
        <f t="shared" si="52"/>
        <v/>
      </c>
      <c r="DG113" s="1895" t="str">
        <f t="shared" si="53"/>
        <v>X</v>
      </c>
      <c r="DH113" s="1898"/>
      <c r="DI113" s="1902" t="str">
        <f t="shared" si="54"/>
        <v/>
      </c>
      <c r="DJ113" s="1895" t="str">
        <f t="shared" si="55"/>
        <v/>
      </c>
      <c r="DK113" s="1895" t="str">
        <f t="shared" si="56"/>
        <v>X</v>
      </c>
      <c r="DL113" s="1898"/>
      <c r="DM113" s="1902" t="str">
        <f t="shared" si="57"/>
        <v/>
      </c>
      <c r="DN113" s="1895" t="str">
        <f t="shared" si="58"/>
        <v/>
      </c>
      <c r="DO113" s="1895" t="str">
        <f t="shared" si="59"/>
        <v>X</v>
      </c>
      <c r="DP113" s="1898"/>
      <c r="DQ113" s="1902" t="str">
        <f t="shared" si="60"/>
        <v/>
      </c>
      <c r="DR113" s="1895" t="str">
        <f t="shared" si="61"/>
        <v/>
      </c>
      <c r="DS113" s="1895" t="str">
        <f t="shared" si="62"/>
        <v>X</v>
      </c>
      <c r="DT113" s="1898"/>
    </row>
    <row r="114" spans="4:124" s="986" customFormat="1" ht="15" customHeight="1" outlineLevel="1">
      <c r="D114" s="1528" t="s">
        <v>147</v>
      </c>
      <c r="E114" s="1429" t="s">
        <v>1772</v>
      </c>
      <c r="F114" s="1430"/>
      <c r="G114" s="1431"/>
      <c r="H114" s="1431"/>
      <c r="I114" s="1431"/>
      <c r="J114" s="1431"/>
      <c r="K114" s="1431"/>
      <c r="L114" s="1431"/>
      <c r="M114" s="1431"/>
      <c r="N114" s="1431"/>
      <c r="O114" s="1431"/>
      <c r="P114" s="1431"/>
      <c r="Q114" s="1431"/>
      <c r="R114" s="1431"/>
      <c r="S114" s="1431"/>
      <c r="T114" s="1431"/>
      <c r="U114" s="1431"/>
      <c r="V114" s="1431"/>
      <c r="W114" s="1431"/>
      <c r="X114" s="1431"/>
      <c r="Y114" s="1431"/>
      <c r="Z114" s="1431"/>
      <c r="AA114" s="1431"/>
      <c r="AB114" s="1431"/>
      <c r="AC114" s="1431"/>
      <c r="AD114" s="1431"/>
      <c r="AE114" s="1431"/>
      <c r="AF114" s="1431"/>
      <c r="AG114" s="1431"/>
      <c r="AH114" s="1431"/>
      <c r="AI114" s="1431"/>
      <c r="AJ114" s="1431"/>
      <c r="AK114" s="1431"/>
      <c r="AL114" s="1431"/>
      <c r="AM114" s="1431"/>
      <c r="AN114" s="1431"/>
      <c r="AO114" s="1431"/>
      <c r="AP114" s="1431"/>
      <c r="AQ114" s="1431"/>
      <c r="AR114" s="1431"/>
      <c r="AS114" s="1431"/>
      <c r="AT114" s="1431"/>
      <c r="AU114" s="1431"/>
      <c r="AV114" s="1431"/>
      <c r="AW114" s="1431"/>
      <c r="AX114" s="1431"/>
      <c r="AY114" s="1431"/>
      <c r="AZ114" s="1431"/>
      <c r="BA114" s="1431"/>
      <c r="BB114" s="1431"/>
      <c r="BC114" s="1431"/>
      <c r="BD114" s="1431"/>
      <c r="BE114" s="1431"/>
      <c r="BF114" s="1431"/>
      <c r="BG114" s="1431"/>
      <c r="BH114" s="1431"/>
      <c r="BI114" s="1431"/>
      <c r="BJ114" s="1431"/>
      <c r="BK114" s="1431"/>
      <c r="BL114" s="1431"/>
      <c r="BM114" s="1431"/>
      <c r="BN114" s="1431"/>
      <c r="BO114" s="1431"/>
      <c r="BP114" s="1431"/>
      <c r="BQ114" s="1431"/>
      <c r="BR114" s="1431"/>
      <c r="BS114" s="1431"/>
      <c r="BT114" s="1431"/>
      <c r="BU114" s="1431"/>
      <c r="BV114" s="1431"/>
      <c r="BW114" s="1431"/>
      <c r="BX114" s="1431"/>
      <c r="BY114" s="1431"/>
      <c r="BZ114" s="1431"/>
      <c r="CA114" s="1431"/>
      <c r="CB114" s="1431"/>
      <c r="CC114" s="1431"/>
      <c r="CD114" s="1431"/>
      <c r="CE114" s="1431"/>
      <c r="CF114" s="1431"/>
      <c r="CG114" s="1431"/>
      <c r="CH114" s="1431"/>
      <c r="CI114" s="1431"/>
      <c r="CJ114" s="1431"/>
      <c r="CK114" s="1431"/>
      <c r="CL114" s="1431"/>
      <c r="CM114" s="1431"/>
      <c r="CN114" s="1431"/>
      <c r="CO114" s="1431"/>
      <c r="CP114" s="1431"/>
      <c r="CQ114" s="1431"/>
      <c r="CR114" s="1431"/>
      <c r="CS114" s="1431"/>
      <c r="CT114" s="1431"/>
      <c r="CU114" s="1431"/>
      <c r="CV114" s="1247"/>
      <c r="CX114" s="2038"/>
      <c r="CY114" s="1645"/>
      <c r="CZ114" s="1645"/>
      <c r="DA114" s="1902" t="str">
        <f t="shared" si="48"/>
        <v/>
      </c>
      <c r="DB114" s="1895" t="str">
        <f t="shared" si="49"/>
        <v/>
      </c>
      <c r="DC114" s="1895" t="str">
        <f t="shared" si="50"/>
        <v>X</v>
      </c>
      <c r="DD114" s="1898"/>
      <c r="DE114" s="1902" t="str">
        <f t="shared" si="51"/>
        <v/>
      </c>
      <c r="DF114" s="1895" t="str">
        <f t="shared" si="52"/>
        <v/>
      </c>
      <c r="DG114" s="1895" t="str">
        <f t="shared" si="53"/>
        <v>X</v>
      </c>
      <c r="DH114" s="1898"/>
      <c r="DI114" s="1902" t="str">
        <f t="shared" si="54"/>
        <v/>
      </c>
      <c r="DJ114" s="1895" t="str">
        <f t="shared" si="55"/>
        <v/>
      </c>
      <c r="DK114" s="1895" t="str">
        <f t="shared" si="56"/>
        <v>X</v>
      </c>
      <c r="DL114" s="1898"/>
      <c r="DM114" s="1902" t="str">
        <f t="shared" si="57"/>
        <v/>
      </c>
      <c r="DN114" s="1895" t="str">
        <f t="shared" si="58"/>
        <v/>
      </c>
      <c r="DO114" s="1895" t="str">
        <f t="shared" si="59"/>
        <v>X</v>
      </c>
      <c r="DP114" s="1898"/>
      <c r="DQ114" s="1902" t="str">
        <f t="shared" si="60"/>
        <v/>
      </c>
      <c r="DR114" s="1895" t="str">
        <f t="shared" si="61"/>
        <v/>
      </c>
      <c r="DS114" s="1895" t="str">
        <f t="shared" si="62"/>
        <v>X</v>
      </c>
      <c r="DT114" s="1898"/>
    </row>
    <row r="115" spans="4:124" s="986" customFormat="1" ht="15" customHeight="1" outlineLevel="1">
      <c r="D115" s="1528" t="s">
        <v>148</v>
      </c>
      <c r="E115" s="1429" t="s">
        <v>1772</v>
      </c>
      <c r="F115" s="1430"/>
      <c r="G115" s="1431"/>
      <c r="H115" s="1431"/>
      <c r="I115" s="1431"/>
      <c r="J115" s="1431"/>
      <c r="K115" s="1431"/>
      <c r="L115" s="1431"/>
      <c r="M115" s="1431"/>
      <c r="N115" s="1431"/>
      <c r="O115" s="1431"/>
      <c r="P115" s="1431"/>
      <c r="Q115" s="1431"/>
      <c r="R115" s="1431"/>
      <c r="S115" s="1431"/>
      <c r="T115" s="1431"/>
      <c r="U115" s="1431"/>
      <c r="V115" s="1431"/>
      <c r="W115" s="1431"/>
      <c r="X115" s="1431"/>
      <c r="Y115" s="1431"/>
      <c r="Z115" s="1431"/>
      <c r="AA115" s="1431"/>
      <c r="AB115" s="1431"/>
      <c r="AC115" s="1431"/>
      <c r="AD115" s="1431"/>
      <c r="AE115" s="1431"/>
      <c r="AF115" s="1431"/>
      <c r="AG115" s="1431"/>
      <c r="AH115" s="1431"/>
      <c r="AI115" s="1431"/>
      <c r="AJ115" s="1431"/>
      <c r="AK115" s="1431"/>
      <c r="AL115" s="1431"/>
      <c r="AM115" s="1431"/>
      <c r="AN115" s="1431"/>
      <c r="AO115" s="1431"/>
      <c r="AP115" s="1431"/>
      <c r="AQ115" s="1431"/>
      <c r="AR115" s="1431"/>
      <c r="AS115" s="1431"/>
      <c r="AT115" s="1431"/>
      <c r="AU115" s="1431"/>
      <c r="AV115" s="1431"/>
      <c r="AW115" s="1431"/>
      <c r="AX115" s="1431"/>
      <c r="AY115" s="1431"/>
      <c r="AZ115" s="1431"/>
      <c r="BA115" s="1431"/>
      <c r="BB115" s="1431"/>
      <c r="BC115" s="1431"/>
      <c r="BD115" s="1431"/>
      <c r="BE115" s="1431"/>
      <c r="BF115" s="1431"/>
      <c r="BG115" s="1431"/>
      <c r="BH115" s="1431"/>
      <c r="BI115" s="1431"/>
      <c r="BJ115" s="1431"/>
      <c r="BK115" s="1431"/>
      <c r="BL115" s="1431"/>
      <c r="BM115" s="1431"/>
      <c r="BN115" s="1431"/>
      <c r="BO115" s="1431"/>
      <c r="BP115" s="1431"/>
      <c r="BQ115" s="1431"/>
      <c r="BR115" s="1431"/>
      <c r="BS115" s="1431"/>
      <c r="BT115" s="1431"/>
      <c r="BU115" s="1431"/>
      <c r="BV115" s="1431"/>
      <c r="BW115" s="1431"/>
      <c r="BX115" s="1431"/>
      <c r="BY115" s="1431"/>
      <c r="BZ115" s="1431"/>
      <c r="CA115" s="1431"/>
      <c r="CB115" s="1431"/>
      <c r="CC115" s="1431"/>
      <c r="CD115" s="1431"/>
      <c r="CE115" s="1431"/>
      <c r="CF115" s="1431"/>
      <c r="CG115" s="1431"/>
      <c r="CH115" s="1431"/>
      <c r="CI115" s="1431"/>
      <c r="CJ115" s="1431"/>
      <c r="CK115" s="1431"/>
      <c r="CL115" s="1431"/>
      <c r="CM115" s="1431"/>
      <c r="CN115" s="1431"/>
      <c r="CO115" s="1431"/>
      <c r="CP115" s="1431"/>
      <c r="CQ115" s="1431"/>
      <c r="CR115" s="1431"/>
      <c r="CS115" s="1431"/>
      <c r="CT115" s="1431"/>
      <c r="CU115" s="1431"/>
      <c r="CV115" s="1247"/>
      <c r="CX115" s="2038"/>
      <c r="CY115" s="1645"/>
      <c r="CZ115" s="1645"/>
      <c r="DA115" s="1902" t="str">
        <f t="shared" si="48"/>
        <v/>
      </c>
      <c r="DB115" s="1895" t="str">
        <f t="shared" si="49"/>
        <v/>
      </c>
      <c r="DC115" s="1895" t="str">
        <f t="shared" si="50"/>
        <v>X</v>
      </c>
      <c r="DD115" s="1898"/>
      <c r="DE115" s="1902" t="str">
        <f t="shared" si="51"/>
        <v/>
      </c>
      <c r="DF115" s="1895" t="str">
        <f t="shared" si="52"/>
        <v/>
      </c>
      <c r="DG115" s="1895" t="str">
        <f t="shared" si="53"/>
        <v>X</v>
      </c>
      <c r="DH115" s="1898"/>
      <c r="DI115" s="1902" t="str">
        <f t="shared" si="54"/>
        <v/>
      </c>
      <c r="DJ115" s="1895" t="str">
        <f t="shared" si="55"/>
        <v/>
      </c>
      <c r="DK115" s="1895" t="str">
        <f t="shared" si="56"/>
        <v>X</v>
      </c>
      <c r="DL115" s="1898"/>
      <c r="DM115" s="1902" t="str">
        <f t="shared" si="57"/>
        <v/>
      </c>
      <c r="DN115" s="1895" t="str">
        <f t="shared" si="58"/>
        <v/>
      </c>
      <c r="DO115" s="1895" t="str">
        <f t="shared" si="59"/>
        <v>X</v>
      </c>
      <c r="DP115" s="1898"/>
      <c r="DQ115" s="1902" t="str">
        <f t="shared" si="60"/>
        <v/>
      </c>
      <c r="DR115" s="1895" t="str">
        <f t="shared" si="61"/>
        <v/>
      </c>
      <c r="DS115" s="1895" t="str">
        <f t="shared" si="62"/>
        <v>X</v>
      </c>
      <c r="DT115" s="1898"/>
    </row>
    <row r="116" spans="4:124" s="986" customFormat="1" ht="15" customHeight="1" outlineLevel="1">
      <c r="D116" s="1528" t="s">
        <v>825</v>
      </c>
      <c r="E116" s="1429" t="s">
        <v>1772</v>
      </c>
      <c r="F116" s="1430"/>
      <c r="G116" s="1431"/>
      <c r="H116" s="1431"/>
      <c r="I116" s="1431"/>
      <c r="J116" s="1431"/>
      <c r="K116" s="1431"/>
      <c r="L116" s="1431"/>
      <c r="M116" s="1431"/>
      <c r="N116" s="1431"/>
      <c r="O116" s="1431"/>
      <c r="P116" s="1431"/>
      <c r="Q116" s="1431"/>
      <c r="R116" s="1431"/>
      <c r="S116" s="1431"/>
      <c r="T116" s="1431"/>
      <c r="U116" s="1431"/>
      <c r="V116" s="1431"/>
      <c r="W116" s="1431"/>
      <c r="X116" s="1431"/>
      <c r="Y116" s="1431"/>
      <c r="Z116" s="1431"/>
      <c r="AA116" s="1431"/>
      <c r="AB116" s="1431"/>
      <c r="AC116" s="1431"/>
      <c r="AD116" s="1431"/>
      <c r="AE116" s="1431"/>
      <c r="AF116" s="1431"/>
      <c r="AG116" s="1431"/>
      <c r="AH116" s="1431"/>
      <c r="AI116" s="1431"/>
      <c r="AJ116" s="1431"/>
      <c r="AK116" s="1431"/>
      <c r="AL116" s="1431"/>
      <c r="AM116" s="1431"/>
      <c r="AN116" s="1431"/>
      <c r="AO116" s="1431"/>
      <c r="AP116" s="1431"/>
      <c r="AQ116" s="1431"/>
      <c r="AR116" s="1431"/>
      <c r="AS116" s="1431"/>
      <c r="AT116" s="1431"/>
      <c r="AU116" s="1431"/>
      <c r="AV116" s="1431"/>
      <c r="AW116" s="1431"/>
      <c r="AX116" s="1431"/>
      <c r="AY116" s="1431"/>
      <c r="AZ116" s="1431"/>
      <c r="BA116" s="1431"/>
      <c r="BB116" s="1431"/>
      <c r="BC116" s="1431"/>
      <c r="BD116" s="1431"/>
      <c r="BE116" s="1431"/>
      <c r="BF116" s="1431"/>
      <c r="BG116" s="1431"/>
      <c r="BH116" s="1431"/>
      <c r="BI116" s="1431"/>
      <c r="BJ116" s="1431"/>
      <c r="BK116" s="1431"/>
      <c r="BL116" s="1431"/>
      <c r="BM116" s="1431"/>
      <c r="BN116" s="1431"/>
      <c r="BO116" s="1431"/>
      <c r="BP116" s="1431"/>
      <c r="BQ116" s="1431"/>
      <c r="BR116" s="1431"/>
      <c r="BS116" s="1431"/>
      <c r="BT116" s="1431"/>
      <c r="BU116" s="1431"/>
      <c r="BV116" s="1431"/>
      <c r="BW116" s="1431"/>
      <c r="BX116" s="1431"/>
      <c r="BY116" s="1431"/>
      <c r="BZ116" s="1431"/>
      <c r="CA116" s="1431"/>
      <c r="CB116" s="1431"/>
      <c r="CC116" s="1431"/>
      <c r="CD116" s="1431"/>
      <c r="CE116" s="1431"/>
      <c r="CF116" s="1431"/>
      <c r="CG116" s="1431"/>
      <c r="CH116" s="1431"/>
      <c r="CI116" s="1431"/>
      <c r="CJ116" s="1431"/>
      <c r="CK116" s="1431"/>
      <c r="CL116" s="1431"/>
      <c r="CM116" s="1431"/>
      <c r="CN116" s="1431"/>
      <c r="CO116" s="1431"/>
      <c r="CP116" s="1431"/>
      <c r="CQ116" s="1431"/>
      <c r="CR116" s="1431"/>
      <c r="CS116" s="1431"/>
      <c r="CT116" s="1431"/>
      <c r="CU116" s="1431"/>
      <c r="CV116" s="1247"/>
      <c r="CX116" s="2038"/>
      <c r="CY116" s="1645"/>
      <c r="CZ116" s="1645"/>
      <c r="DA116" s="1902" t="str">
        <f t="shared" si="48"/>
        <v/>
      </c>
      <c r="DB116" s="1895" t="str">
        <f t="shared" si="49"/>
        <v/>
      </c>
      <c r="DC116" s="1895" t="str">
        <f t="shared" si="50"/>
        <v>X</v>
      </c>
      <c r="DD116" s="1898"/>
      <c r="DE116" s="1902" t="str">
        <f t="shared" si="51"/>
        <v/>
      </c>
      <c r="DF116" s="1895" t="str">
        <f t="shared" si="52"/>
        <v/>
      </c>
      <c r="DG116" s="1895" t="str">
        <f t="shared" si="53"/>
        <v>X</v>
      </c>
      <c r="DH116" s="1898"/>
      <c r="DI116" s="1902" t="str">
        <f t="shared" si="54"/>
        <v/>
      </c>
      <c r="DJ116" s="1895" t="str">
        <f t="shared" si="55"/>
        <v/>
      </c>
      <c r="DK116" s="1895" t="str">
        <f t="shared" si="56"/>
        <v>X</v>
      </c>
      <c r="DL116" s="1898"/>
      <c r="DM116" s="1902" t="str">
        <f t="shared" si="57"/>
        <v/>
      </c>
      <c r="DN116" s="1895" t="str">
        <f t="shared" si="58"/>
        <v/>
      </c>
      <c r="DO116" s="1895" t="str">
        <f t="shared" si="59"/>
        <v>X</v>
      </c>
      <c r="DP116" s="1898"/>
      <c r="DQ116" s="1902" t="str">
        <f t="shared" si="60"/>
        <v/>
      </c>
      <c r="DR116" s="1895" t="str">
        <f t="shared" si="61"/>
        <v/>
      </c>
      <c r="DS116" s="1895" t="str">
        <f t="shared" si="62"/>
        <v>X</v>
      </c>
      <c r="DT116" s="1898"/>
    </row>
    <row r="117" spans="4:124" s="986" customFormat="1" ht="15" customHeight="1" outlineLevel="1">
      <c r="D117" s="1528" t="s">
        <v>826</v>
      </c>
      <c r="E117" s="1429" t="s">
        <v>1772</v>
      </c>
      <c r="F117" s="1430"/>
      <c r="G117" s="1431"/>
      <c r="H117" s="1431"/>
      <c r="I117" s="1431"/>
      <c r="J117" s="1431"/>
      <c r="K117" s="1431"/>
      <c r="L117" s="1431"/>
      <c r="M117" s="1431"/>
      <c r="N117" s="1431"/>
      <c r="O117" s="1431"/>
      <c r="P117" s="1431"/>
      <c r="Q117" s="1431"/>
      <c r="R117" s="1431"/>
      <c r="S117" s="1431"/>
      <c r="T117" s="1431"/>
      <c r="U117" s="1431"/>
      <c r="V117" s="1431"/>
      <c r="W117" s="1431"/>
      <c r="X117" s="1431"/>
      <c r="Y117" s="1431"/>
      <c r="Z117" s="1431"/>
      <c r="AA117" s="1431"/>
      <c r="AB117" s="1431"/>
      <c r="AC117" s="1431"/>
      <c r="AD117" s="1431"/>
      <c r="AE117" s="1431"/>
      <c r="AF117" s="1431"/>
      <c r="AG117" s="1431"/>
      <c r="AH117" s="1431"/>
      <c r="AI117" s="1431"/>
      <c r="AJ117" s="1431"/>
      <c r="AK117" s="1431"/>
      <c r="AL117" s="1431"/>
      <c r="AM117" s="1431"/>
      <c r="AN117" s="1431"/>
      <c r="AO117" s="1431"/>
      <c r="AP117" s="1431"/>
      <c r="AQ117" s="1431"/>
      <c r="AR117" s="1431"/>
      <c r="AS117" s="1431"/>
      <c r="AT117" s="1431"/>
      <c r="AU117" s="1431"/>
      <c r="AV117" s="1431"/>
      <c r="AW117" s="1431"/>
      <c r="AX117" s="1431"/>
      <c r="AY117" s="1431"/>
      <c r="AZ117" s="1431"/>
      <c r="BA117" s="1431"/>
      <c r="BB117" s="1431"/>
      <c r="BC117" s="1431"/>
      <c r="BD117" s="1431"/>
      <c r="BE117" s="1431"/>
      <c r="BF117" s="1431"/>
      <c r="BG117" s="1431"/>
      <c r="BH117" s="1431"/>
      <c r="BI117" s="1431"/>
      <c r="BJ117" s="1431"/>
      <c r="BK117" s="1431"/>
      <c r="BL117" s="1431"/>
      <c r="BM117" s="1431"/>
      <c r="BN117" s="1431"/>
      <c r="BO117" s="1431"/>
      <c r="BP117" s="1431"/>
      <c r="BQ117" s="1431"/>
      <c r="BR117" s="1431"/>
      <c r="BS117" s="1431"/>
      <c r="BT117" s="1431"/>
      <c r="BU117" s="1431"/>
      <c r="BV117" s="1431"/>
      <c r="BW117" s="1431"/>
      <c r="BX117" s="1431"/>
      <c r="BY117" s="1431"/>
      <c r="BZ117" s="1431"/>
      <c r="CA117" s="1431"/>
      <c r="CB117" s="1431"/>
      <c r="CC117" s="1431"/>
      <c r="CD117" s="1431"/>
      <c r="CE117" s="1431"/>
      <c r="CF117" s="1431"/>
      <c r="CG117" s="1431"/>
      <c r="CH117" s="1431"/>
      <c r="CI117" s="1431"/>
      <c r="CJ117" s="1431"/>
      <c r="CK117" s="1431"/>
      <c r="CL117" s="1431"/>
      <c r="CM117" s="1431"/>
      <c r="CN117" s="1431"/>
      <c r="CO117" s="1431"/>
      <c r="CP117" s="1431"/>
      <c r="CQ117" s="1431"/>
      <c r="CR117" s="1431"/>
      <c r="CS117" s="1431"/>
      <c r="CT117" s="1431"/>
      <c r="CU117" s="1431"/>
      <c r="CV117" s="1247"/>
      <c r="CX117" s="2038"/>
      <c r="CY117" s="1645"/>
      <c r="CZ117" s="1645"/>
      <c r="DA117" s="1902" t="str">
        <f t="shared" si="48"/>
        <v/>
      </c>
      <c r="DB117" s="1895" t="str">
        <f t="shared" si="49"/>
        <v/>
      </c>
      <c r="DC117" s="1895" t="str">
        <f t="shared" si="50"/>
        <v>X</v>
      </c>
      <c r="DD117" s="1898"/>
      <c r="DE117" s="1902" t="str">
        <f t="shared" si="51"/>
        <v/>
      </c>
      <c r="DF117" s="1895" t="str">
        <f t="shared" si="52"/>
        <v/>
      </c>
      <c r="DG117" s="1895" t="str">
        <f t="shared" si="53"/>
        <v>X</v>
      </c>
      <c r="DH117" s="1898"/>
      <c r="DI117" s="1902" t="str">
        <f t="shared" si="54"/>
        <v/>
      </c>
      <c r="DJ117" s="1895" t="str">
        <f t="shared" si="55"/>
        <v/>
      </c>
      <c r="DK117" s="1895" t="str">
        <f t="shared" si="56"/>
        <v>X</v>
      </c>
      <c r="DL117" s="1898"/>
      <c r="DM117" s="1902" t="str">
        <f t="shared" si="57"/>
        <v/>
      </c>
      <c r="DN117" s="1895" t="str">
        <f t="shared" si="58"/>
        <v/>
      </c>
      <c r="DO117" s="1895" t="str">
        <f t="shared" si="59"/>
        <v>X</v>
      </c>
      <c r="DP117" s="1898"/>
      <c r="DQ117" s="1902" t="str">
        <f t="shared" si="60"/>
        <v/>
      </c>
      <c r="DR117" s="1895" t="str">
        <f t="shared" si="61"/>
        <v/>
      </c>
      <c r="DS117" s="1895" t="str">
        <f t="shared" si="62"/>
        <v>X</v>
      </c>
      <c r="DT117" s="1898"/>
    </row>
    <row r="118" spans="4:124" s="986" customFormat="1" ht="15" customHeight="1" outlineLevel="1">
      <c r="D118" s="1528" t="s">
        <v>827</v>
      </c>
      <c r="E118" s="1429" t="s">
        <v>1772</v>
      </c>
      <c r="F118" s="1430"/>
      <c r="G118" s="1431"/>
      <c r="H118" s="1431"/>
      <c r="I118" s="1431"/>
      <c r="J118" s="1431"/>
      <c r="K118" s="1431"/>
      <c r="L118" s="1431"/>
      <c r="M118" s="1431"/>
      <c r="N118" s="1431"/>
      <c r="O118" s="1431"/>
      <c r="P118" s="1431"/>
      <c r="Q118" s="1431"/>
      <c r="R118" s="1431"/>
      <c r="S118" s="1431"/>
      <c r="T118" s="1431"/>
      <c r="U118" s="1431"/>
      <c r="V118" s="1431"/>
      <c r="W118" s="1431"/>
      <c r="X118" s="1431"/>
      <c r="Y118" s="1431"/>
      <c r="Z118" s="1431"/>
      <c r="AA118" s="1431"/>
      <c r="AB118" s="1431"/>
      <c r="AC118" s="1431"/>
      <c r="AD118" s="1431"/>
      <c r="AE118" s="1431"/>
      <c r="AF118" s="1431"/>
      <c r="AG118" s="1431"/>
      <c r="AH118" s="1431"/>
      <c r="AI118" s="1431"/>
      <c r="AJ118" s="1431"/>
      <c r="AK118" s="1431"/>
      <c r="AL118" s="1431"/>
      <c r="AM118" s="1431"/>
      <c r="AN118" s="1431"/>
      <c r="AO118" s="1431"/>
      <c r="AP118" s="1431"/>
      <c r="AQ118" s="1431"/>
      <c r="AR118" s="1431"/>
      <c r="AS118" s="1431"/>
      <c r="AT118" s="1431"/>
      <c r="AU118" s="1431"/>
      <c r="AV118" s="1431"/>
      <c r="AW118" s="1431"/>
      <c r="AX118" s="1431"/>
      <c r="AY118" s="1431"/>
      <c r="AZ118" s="1431"/>
      <c r="BA118" s="1431"/>
      <c r="BB118" s="1431"/>
      <c r="BC118" s="1431"/>
      <c r="BD118" s="1431"/>
      <c r="BE118" s="1431"/>
      <c r="BF118" s="1431"/>
      <c r="BG118" s="1431"/>
      <c r="BH118" s="1431"/>
      <c r="BI118" s="1431"/>
      <c r="BJ118" s="1431"/>
      <c r="BK118" s="1431"/>
      <c r="BL118" s="1431"/>
      <c r="BM118" s="1431"/>
      <c r="BN118" s="1431"/>
      <c r="BO118" s="1431"/>
      <c r="BP118" s="1431"/>
      <c r="BQ118" s="1431"/>
      <c r="BR118" s="1431"/>
      <c r="BS118" s="1431"/>
      <c r="BT118" s="1431"/>
      <c r="BU118" s="1431"/>
      <c r="BV118" s="1431"/>
      <c r="BW118" s="1431"/>
      <c r="BX118" s="1431"/>
      <c r="BY118" s="1431"/>
      <c r="BZ118" s="1431"/>
      <c r="CA118" s="1431"/>
      <c r="CB118" s="1431"/>
      <c r="CC118" s="1431"/>
      <c r="CD118" s="1431"/>
      <c r="CE118" s="1431"/>
      <c r="CF118" s="1431"/>
      <c r="CG118" s="1431"/>
      <c r="CH118" s="1431"/>
      <c r="CI118" s="1431"/>
      <c r="CJ118" s="1431"/>
      <c r="CK118" s="1431"/>
      <c r="CL118" s="1431"/>
      <c r="CM118" s="1431"/>
      <c r="CN118" s="1431"/>
      <c r="CO118" s="1431"/>
      <c r="CP118" s="1431"/>
      <c r="CQ118" s="1431"/>
      <c r="CR118" s="1431"/>
      <c r="CS118" s="1431"/>
      <c r="CT118" s="1431"/>
      <c r="CU118" s="1431"/>
      <c r="CV118" s="1247"/>
      <c r="CX118" s="2038"/>
      <c r="CY118" s="1645"/>
      <c r="CZ118" s="1645"/>
      <c r="DA118" s="1902" t="str">
        <f t="shared" si="48"/>
        <v/>
      </c>
      <c r="DB118" s="1895" t="str">
        <f t="shared" si="49"/>
        <v/>
      </c>
      <c r="DC118" s="1895" t="str">
        <f t="shared" si="50"/>
        <v>X</v>
      </c>
      <c r="DD118" s="1898"/>
      <c r="DE118" s="1902" t="str">
        <f t="shared" si="51"/>
        <v/>
      </c>
      <c r="DF118" s="1895" t="str">
        <f t="shared" si="52"/>
        <v/>
      </c>
      <c r="DG118" s="1895" t="str">
        <f t="shared" si="53"/>
        <v>X</v>
      </c>
      <c r="DH118" s="1898"/>
      <c r="DI118" s="1902" t="str">
        <f t="shared" si="54"/>
        <v/>
      </c>
      <c r="DJ118" s="1895" t="str">
        <f t="shared" si="55"/>
        <v/>
      </c>
      <c r="DK118" s="1895" t="str">
        <f t="shared" si="56"/>
        <v>X</v>
      </c>
      <c r="DL118" s="1898"/>
      <c r="DM118" s="1902" t="str">
        <f t="shared" si="57"/>
        <v/>
      </c>
      <c r="DN118" s="1895" t="str">
        <f t="shared" si="58"/>
        <v/>
      </c>
      <c r="DO118" s="1895" t="str">
        <f t="shared" si="59"/>
        <v>X</v>
      </c>
      <c r="DP118" s="1898"/>
      <c r="DQ118" s="1902" t="str">
        <f t="shared" si="60"/>
        <v/>
      </c>
      <c r="DR118" s="1895" t="str">
        <f t="shared" si="61"/>
        <v/>
      </c>
      <c r="DS118" s="1895" t="str">
        <f t="shared" si="62"/>
        <v>X</v>
      </c>
      <c r="DT118" s="1898"/>
    </row>
    <row r="119" spans="4:124" s="986" customFormat="1" ht="15" customHeight="1" outlineLevel="1">
      <c r="D119" s="1528" t="s">
        <v>152</v>
      </c>
      <c r="E119" s="1429" t="s">
        <v>1772</v>
      </c>
      <c r="F119" s="1430"/>
      <c r="G119" s="1431"/>
      <c r="H119" s="1431"/>
      <c r="I119" s="1431"/>
      <c r="J119" s="1431"/>
      <c r="K119" s="1431"/>
      <c r="L119" s="1431"/>
      <c r="M119" s="1431"/>
      <c r="N119" s="1431"/>
      <c r="O119" s="1431"/>
      <c r="P119" s="1431"/>
      <c r="Q119" s="1431"/>
      <c r="R119" s="1431"/>
      <c r="S119" s="1431"/>
      <c r="T119" s="1431"/>
      <c r="U119" s="1431"/>
      <c r="V119" s="1431"/>
      <c r="W119" s="1431"/>
      <c r="X119" s="1431"/>
      <c r="Y119" s="1431"/>
      <c r="Z119" s="1431"/>
      <c r="AA119" s="1431"/>
      <c r="AB119" s="1431"/>
      <c r="AC119" s="1431"/>
      <c r="AD119" s="1431"/>
      <c r="AE119" s="1431"/>
      <c r="AF119" s="1431"/>
      <c r="AG119" s="1431"/>
      <c r="AH119" s="1431"/>
      <c r="AI119" s="1431"/>
      <c r="AJ119" s="1431"/>
      <c r="AK119" s="1431"/>
      <c r="AL119" s="1431"/>
      <c r="AM119" s="1431"/>
      <c r="AN119" s="1431"/>
      <c r="AO119" s="1431"/>
      <c r="AP119" s="1431"/>
      <c r="AQ119" s="1431"/>
      <c r="AR119" s="1431"/>
      <c r="AS119" s="1431"/>
      <c r="AT119" s="1431"/>
      <c r="AU119" s="1431"/>
      <c r="AV119" s="1431"/>
      <c r="AW119" s="1431"/>
      <c r="AX119" s="1431"/>
      <c r="AY119" s="1431"/>
      <c r="AZ119" s="1431"/>
      <c r="BA119" s="1431"/>
      <c r="BB119" s="1431"/>
      <c r="BC119" s="1431"/>
      <c r="BD119" s="1431"/>
      <c r="BE119" s="1431"/>
      <c r="BF119" s="1431"/>
      <c r="BG119" s="1431"/>
      <c r="BH119" s="1431"/>
      <c r="BI119" s="1431"/>
      <c r="BJ119" s="1431"/>
      <c r="BK119" s="1431"/>
      <c r="BL119" s="1431"/>
      <c r="BM119" s="1431"/>
      <c r="BN119" s="1431"/>
      <c r="BO119" s="1431"/>
      <c r="BP119" s="1431"/>
      <c r="BQ119" s="1431"/>
      <c r="BR119" s="1431"/>
      <c r="BS119" s="1431"/>
      <c r="BT119" s="1431"/>
      <c r="BU119" s="1431"/>
      <c r="BV119" s="1431"/>
      <c r="BW119" s="1431"/>
      <c r="BX119" s="1431"/>
      <c r="BY119" s="1431"/>
      <c r="BZ119" s="1431"/>
      <c r="CA119" s="1431"/>
      <c r="CB119" s="1431"/>
      <c r="CC119" s="1431"/>
      <c r="CD119" s="1431"/>
      <c r="CE119" s="1431"/>
      <c r="CF119" s="1431"/>
      <c r="CG119" s="1431"/>
      <c r="CH119" s="1431"/>
      <c r="CI119" s="1431"/>
      <c r="CJ119" s="1431"/>
      <c r="CK119" s="1431"/>
      <c r="CL119" s="1431"/>
      <c r="CM119" s="1431"/>
      <c r="CN119" s="1431"/>
      <c r="CO119" s="1431"/>
      <c r="CP119" s="1431"/>
      <c r="CQ119" s="1431"/>
      <c r="CR119" s="1431"/>
      <c r="CS119" s="1431"/>
      <c r="CT119" s="1431"/>
      <c r="CU119" s="1431"/>
      <c r="CV119" s="1247"/>
      <c r="CX119" s="2038"/>
      <c r="CY119" s="1645"/>
      <c r="CZ119" s="1645"/>
      <c r="DA119" s="1902" t="str">
        <f t="shared" si="48"/>
        <v/>
      </c>
      <c r="DB119" s="1895" t="str">
        <f t="shared" si="49"/>
        <v/>
      </c>
      <c r="DC119" s="1895" t="str">
        <f t="shared" si="50"/>
        <v>X</v>
      </c>
      <c r="DD119" s="1898"/>
      <c r="DE119" s="1902" t="str">
        <f t="shared" si="51"/>
        <v/>
      </c>
      <c r="DF119" s="1895" t="str">
        <f t="shared" si="52"/>
        <v/>
      </c>
      <c r="DG119" s="1895" t="str">
        <f t="shared" si="53"/>
        <v>X</v>
      </c>
      <c r="DH119" s="1898"/>
      <c r="DI119" s="1902" t="str">
        <f t="shared" si="54"/>
        <v/>
      </c>
      <c r="DJ119" s="1895" t="str">
        <f t="shared" si="55"/>
        <v/>
      </c>
      <c r="DK119" s="1895" t="str">
        <f t="shared" si="56"/>
        <v>X</v>
      </c>
      <c r="DL119" s="1898"/>
      <c r="DM119" s="1902" t="str">
        <f t="shared" si="57"/>
        <v/>
      </c>
      <c r="DN119" s="1895" t="str">
        <f t="shared" si="58"/>
        <v/>
      </c>
      <c r="DO119" s="1895" t="str">
        <f t="shared" si="59"/>
        <v>X</v>
      </c>
      <c r="DP119" s="1898"/>
      <c r="DQ119" s="1902" t="str">
        <f t="shared" si="60"/>
        <v/>
      </c>
      <c r="DR119" s="1895" t="str">
        <f t="shared" si="61"/>
        <v/>
      </c>
      <c r="DS119" s="1895" t="str">
        <f t="shared" si="62"/>
        <v>X</v>
      </c>
      <c r="DT119" s="1898"/>
    </row>
    <row r="120" spans="4:124" s="986" customFormat="1" ht="15" customHeight="1" outlineLevel="1">
      <c r="D120" s="1528" t="s">
        <v>153</v>
      </c>
      <c r="E120" s="1429" t="s">
        <v>1772</v>
      </c>
      <c r="F120" s="1430"/>
      <c r="G120" s="1431"/>
      <c r="H120" s="1431"/>
      <c r="I120" s="1431"/>
      <c r="J120" s="1431"/>
      <c r="K120" s="1431"/>
      <c r="L120" s="1431"/>
      <c r="M120" s="1431"/>
      <c r="N120" s="1431"/>
      <c r="O120" s="1431"/>
      <c r="P120" s="1431"/>
      <c r="Q120" s="1431"/>
      <c r="R120" s="1431"/>
      <c r="S120" s="1431"/>
      <c r="T120" s="1431"/>
      <c r="U120" s="1431"/>
      <c r="V120" s="1431"/>
      <c r="W120" s="1431"/>
      <c r="X120" s="1431"/>
      <c r="Y120" s="1431"/>
      <c r="Z120" s="1431"/>
      <c r="AA120" s="1431"/>
      <c r="AB120" s="1431"/>
      <c r="AC120" s="1431"/>
      <c r="AD120" s="1431"/>
      <c r="AE120" s="1431"/>
      <c r="AF120" s="1431"/>
      <c r="AG120" s="1431"/>
      <c r="AH120" s="1431"/>
      <c r="AI120" s="1431"/>
      <c r="AJ120" s="1431"/>
      <c r="AK120" s="1431"/>
      <c r="AL120" s="1431"/>
      <c r="AM120" s="1431"/>
      <c r="AN120" s="1431"/>
      <c r="AO120" s="1431"/>
      <c r="AP120" s="1431"/>
      <c r="AQ120" s="1431"/>
      <c r="AR120" s="1431"/>
      <c r="AS120" s="1431"/>
      <c r="AT120" s="1431"/>
      <c r="AU120" s="1431"/>
      <c r="AV120" s="1431"/>
      <c r="AW120" s="1431"/>
      <c r="AX120" s="1431"/>
      <c r="AY120" s="1431"/>
      <c r="AZ120" s="1431"/>
      <c r="BA120" s="1431"/>
      <c r="BB120" s="1431"/>
      <c r="BC120" s="1431"/>
      <c r="BD120" s="1431"/>
      <c r="BE120" s="1431"/>
      <c r="BF120" s="1431"/>
      <c r="BG120" s="1431"/>
      <c r="BH120" s="1431"/>
      <c r="BI120" s="1431"/>
      <c r="BJ120" s="1431"/>
      <c r="BK120" s="1431"/>
      <c r="BL120" s="1431"/>
      <c r="BM120" s="1431"/>
      <c r="BN120" s="1431"/>
      <c r="BO120" s="1431"/>
      <c r="BP120" s="1431"/>
      <c r="BQ120" s="1431"/>
      <c r="BR120" s="1431"/>
      <c r="BS120" s="1431"/>
      <c r="BT120" s="1431"/>
      <c r="BU120" s="1431"/>
      <c r="BV120" s="1431"/>
      <c r="BW120" s="1431"/>
      <c r="BX120" s="1431"/>
      <c r="BY120" s="1431"/>
      <c r="BZ120" s="1431"/>
      <c r="CA120" s="1431"/>
      <c r="CB120" s="1431"/>
      <c r="CC120" s="1431"/>
      <c r="CD120" s="1431"/>
      <c r="CE120" s="1431"/>
      <c r="CF120" s="1431"/>
      <c r="CG120" s="1431"/>
      <c r="CH120" s="1431"/>
      <c r="CI120" s="1431"/>
      <c r="CJ120" s="1431"/>
      <c r="CK120" s="1431"/>
      <c r="CL120" s="1431"/>
      <c r="CM120" s="1431"/>
      <c r="CN120" s="1431"/>
      <c r="CO120" s="1431"/>
      <c r="CP120" s="1431"/>
      <c r="CQ120" s="1431"/>
      <c r="CR120" s="1431"/>
      <c r="CS120" s="1431"/>
      <c r="CT120" s="1431"/>
      <c r="CU120" s="1431"/>
      <c r="CV120" s="1247"/>
      <c r="CX120" s="2038"/>
      <c r="CY120" s="1645"/>
      <c r="CZ120" s="1645"/>
      <c r="DA120" s="1902" t="str">
        <f t="shared" si="48"/>
        <v/>
      </c>
      <c r="DB120" s="1895" t="str">
        <f t="shared" si="49"/>
        <v/>
      </c>
      <c r="DC120" s="1895" t="str">
        <f t="shared" si="50"/>
        <v>X</v>
      </c>
      <c r="DD120" s="1898"/>
      <c r="DE120" s="1902" t="str">
        <f t="shared" si="51"/>
        <v/>
      </c>
      <c r="DF120" s="1895" t="str">
        <f t="shared" si="52"/>
        <v/>
      </c>
      <c r="DG120" s="1895" t="str">
        <f t="shared" si="53"/>
        <v>X</v>
      </c>
      <c r="DH120" s="1898"/>
      <c r="DI120" s="1902" t="str">
        <f t="shared" si="54"/>
        <v/>
      </c>
      <c r="DJ120" s="1895" t="str">
        <f t="shared" si="55"/>
        <v/>
      </c>
      <c r="DK120" s="1895" t="str">
        <f t="shared" si="56"/>
        <v>X</v>
      </c>
      <c r="DL120" s="1898"/>
      <c r="DM120" s="1902" t="str">
        <f t="shared" si="57"/>
        <v/>
      </c>
      <c r="DN120" s="1895" t="str">
        <f t="shared" si="58"/>
        <v/>
      </c>
      <c r="DO120" s="1895" t="str">
        <f t="shared" si="59"/>
        <v>X</v>
      </c>
      <c r="DP120" s="1898"/>
      <c r="DQ120" s="1902" t="str">
        <f t="shared" si="60"/>
        <v/>
      </c>
      <c r="DR120" s="1895" t="str">
        <f t="shared" si="61"/>
        <v/>
      </c>
      <c r="DS120" s="1895" t="str">
        <f t="shared" si="62"/>
        <v>X</v>
      </c>
      <c r="DT120" s="1898"/>
    </row>
    <row r="121" spans="4:124" s="986" customFormat="1" ht="15" customHeight="1" outlineLevel="1">
      <c r="D121" s="1528" t="s">
        <v>154</v>
      </c>
      <c r="E121" s="1429" t="s">
        <v>1772</v>
      </c>
      <c r="F121" s="1430"/>
      <c r="G121" s="1431"/>
      <c r="H121" s="1431"/>
      <c r="I121" s="1431"/>
      <c r="J121" s="1431"/>
      <c r="K121" s="1431"/>
      <c r="L121" s="1431"/>
      <c r="M121" s="1431"/>
      <c r="N121" s="1431"/>
      <c r="O121" s="1431"/>
      <c r="P121" s="1431"/>
      <c r="Q121" s="1431"/>
      <c r="R121" s="1431"/>
      <c r="S121" s="1431"/>
      <c r="T121" s="1431"/>
      <c r="U121" s="1431"/>
      <c r="V121" s="1431"/>
      <c r="W121" s="1431"/>
      <c r="X121" s="1431"/>
      <c r="Y121" s="1431"/>
      <c r="Z121" s="1431"/>
      <c r="AA121" s="1431"/>
      <c r="AB121" s="1431"/>
      <c r="AC121" s="1431"/>
      <c r="AD121" s="1431"/>
      <c r="AE121" s="1431"/>
      <c r="AF121" s="1431"/>
      <c r="AG121" s="1431"/>
      <c r="AH121" s="1431"/>
      <c r="AI121" s="1431"/>
      <c r="AJ121" s="1431"/>
      <c r="AK121" s="1431"/>
      <c r="AL121" s="1431"/>
      <c r="AM121" s="1431"/>
      <c r="AN121" s="1431"/>
      <c r="AO121" s="1431"/>
      <c r="AP121" s="1431"/>
      <c r="AQ121" s="1431"/>
      <c r="AR121" s="1431"/>
      <c r="AS121" s="1431"/>
      <c r="AT121" s="1431"/>
      <c r="AU121" s="1431"/>
      <c r="AV121" s="1431"/>
      <c r="AW121" s="1431"/>
      <c r="AX121" s="1431"/>
      <c r="AY121" s="1431"/>
      <c r="AZ121" s="1431"/>
      <c r="BA121" s="1431"/>
      <c r="BB121" s="1431"/>
      <c r="BC121" s="1431"/>
      <c r="BD121" s="1431"/>
      <c r="BE121" s="1431"/>
      <c r="BF121" s="1431"/>
      <c r="BG121" s="1431"/>
      <c r="BH121" s="1431"/>
      <c r="BI121" s="1431"/>
      <c r="BJ121" s="1431"/>
      <c r="BK121" s="1431"/>
      <c r="BL121" s="1431"/>
      <c r="BM121" s="1431"/>
      <c r="BN121" s="1431"/>
      <c r="BO121" s="1431"/>
      <c r="BP121" s="1431"/>
      <c r="BQ121" s="1431"/>
      <c r="BR121" s="1431"/>
      <c r="BS121" s="1431"/>
      <c r="BT121" s="1431"/>
      <c r="BU121" s="1431"/>
      <c r="BV121" s="1431"/>
      <c r="BW121" s="1431"/>
      <c r="BX121" s="1431"/>
      <c r="BY121" s="1431"/>
      <c r="BZ121" s="1431"/>
      <c r="CA121" s="1431"/>
      <c r="CB121" s="1431"/>
      <c r="CC121" s="1431"/>
      <c r="CD121" s="1431"/>
      <c r="CE121" s="1431"/>
      <c r="CF121" s="1431"/>
      <c r="CG121" s="1431"/>
      <c r="CH121" s="1431"/>
      <c r="CI121" s="1431"/>
      <c r="CJ121" s="1431"/>
      <c r="CK121" s="1431"/>
      <c r="CL121" s="1431"/>
      <c r="CM121" s="1431"/>
      <c r="CN121" s="1431"/>
      <c r="CO121" s="1431"/>
      <c r="CP121" s="1431"/>
      <c r="CQ121" s="1431"/>
      <c r="CR121" s="1431"/>
      <c r="CS121" s="1431"/>
      <c r="CT121" s="1431"/>
      <c r="CU121" s="1431"/>
      <c r="CV121" s="1247"/>
      <c r="CX121" s="2038"/>
      <c r="CY121" s="1645"/>
      <c r="CZ121" s="1645"/>
      <c r="DA121" s="1902" t="str">
        <f t="shared" si="48"/>
        <v/>
      </c>
      <c r="DB121" s="1895" t="str">
        <f t="shared" si="49"/>
        <v/>
      </c>
      <c r="DC121" s="1895" t="str">
        <f t="shared" si="50"/>
        <v>X</v>
      </c>
      <c r="DD121" s="1898"/>
      <c r="DE121" s="1902" t="str">
        <f t="shared" si="51"/>
        <v/>
      </c>
      <c r="DF121" s="1895" t="str">
        <f t="shared" si="52"/>
        <v/>
      </c>
      <c r="DG121" s="1895" t="str">
        <f t="shared" si="53"/>
        <v>X</v>
      </c>
      <c r="DH121" s="1898"/>
      <c r="DI121" s="1902" t="str">
        <f t="shared" si="54"/>
        <v/>
      </c>
      <c r="DJ121" s="1895" t="str">
        <f t="shared" si="55"/>
        <v/>
      </c>
      <c r="DK121" s="1895" t="str">
        <f t="shared" si="56"/>
        <v>X</v>
      </c>
      <c r="DL121" s="1898"/>
      <c r="DM121" s="1902" t="str">
        <f t="shared" si="57"/>
        <v/>
      </c>
      <c r="DN121" s="1895" t="str">
        <f t="shared" si="58"/>
        <v/>
      </c>
      <c r="DO121" s="1895" t="str">
        <f t="shared" si="59"/>
        <v>X</v>
      </c>
      <c r="DP121" s="1898"/>
      <c r="DQ121" s="1902" t="str">
        <f t="shared" si="60"/>
        <v/>
      </c>
      <c r="DR121" s="1895" t="str">
        <f t="shared" si="61"/>
        <v/>
      </c>
      <c r="DS121" s="1895" t="str">
        <f t="shared" si="62"/>
        <v>X</v>
      </c>
      <c r="DT121" s="1898"/>
    </row>
    <row r="122" spans="4:124" s="986" customFormat="1" ht="15" customHeight="1" outlineLevel="1">
      <c r="D122" s="1528" t="s">
        <v>155</v>
      </c>
      <c r="E122" s="1429" t="s">
        <v>1772</v>
      </c>
      <c r="F122" s="1430"/>
      <c r="G122" s="1431"/>
      <c r="H122" s="1431"/>
      <c r="I122" s="1431"/>
      <c r="J122" s="1431"/>
      <c r="K122" s="1431"/>
      <c r="L122" s="1431"/>
      <c r="M122" s="1431"/>
      <c r="N122" s="1431"/>
      <c r="O122" s="1431"/>
      <c r="P122" s="1431"/>
      <c r="Q122" s="1431"/>
      <c r="R122" s="1431"/>
      <c r="S122" s="1431"/>
      <c r="T122" s="1431"/>
      <c r="U122" s="1431"/>
      <c r="V122" s="1431"/>
      <c r="W122" s="1431"/>
      <c r="X122" s="1431"/>
      <c r="Y122" s="1431"/>
      <c r="Z122" s="1431"/>
      <c r="AA122" s="1431"/>
      <c r="AB122" s="1431"/>
      <c r="AC122" s="1431"/>
      <c r="AD122" s="1431"/>
      <c r="AE122" s="1431"/>
      <c r="AF122" s="1431"/>
      <c r="AG122" s="1431"/>
      <c r="AH122" s="1431"/>
      <c r="AI122" s="1431"/>
      <c r="AJ122" s="1431"/>
      <c r="AK122" s="1431"/>
      <c r="AL122" s="1431"/>
      <c r="AM122" s="1431"/>
      <c r="AN122" s="1431"/>
      <c r="AO122" s="1431"/>
      <c r="AP122" s="1431"/>
      <c r="AQ122" s="1431"/>
      <c r="AR122" s="1431"/>
      <c r="AS122" s="1431"/>
      <c r="AT122" s="1431"/>
      <c r="AU122" s="1431"/>
      <c r="AV122" s="1431"/>
      <c r="AW122" s="1431"/>
      <c r="AX122" s="1431"/>
      <c r="AY122" s="1431"/>
      <c r="AZ122" s="1431"/>
      <c r="BA122" s="1431"/>
      <c r="BB122" s="1431"/>
      <c r="BC122" s="1431"/>
      <c r="BD122" s="1431"/>
      <c r="BE122" s="1431"/>
      <c r="BF122" s="1431"/>
      <c r="BG122" s="1431"/>
      <c r="BH122" s="1431"/>
      <c r="BI122" s="1431"/>
      <c r="BJ122" s="1431"/>
      <c r="BK122" s="1431"/>
      <c r="BL122" s="1431"/>
      <c r="BM122" s="1431"/>
      <c r="BN122" s="1431"/>
      <c r="BO122" s="1431"/>
      <c r="BP122" s="1431"/>
      <c r="BQ122" s="1431"/>
      <c r="BR122" s="1431"/>
      <c r="BS122" s="1431"/>
      <c r="BT122" s="1431"/>
      <c r="BU122" s="1431"/>
      <c r="BV122" s="1431"/>
      <c r="BW122" s="1431"/>
      <c r="BX122" s="1431"/>
      <c r="BY122" s="1431"/>
      <c r="BZ122" s="1431"/>
      <c r="CA122" s="1431"/>
      <c r="CB122" s="1431"/>
      <c r="CC122" s="1431"/>
      <c r="CD122" s="1431"/>
      <c r="CE122" s="1431"/>
      <c r="CF122" s="1431"/>
      <c r="CG122" s="1431"/>
      <c r="CH122" s="1431"/>
      <c r="CI122" s="1431"/>
      <c r="CJ122" s="1431"/>
      <c r="CK122" s="1431"/>
      <c r="CL122" s="1431"/>
      <c r="CM122" s="1431"/>
      <c r="CN122" s="1431"/>
      <c r="CO122" s="1431"/>
      <c r="CP122" s="1431"/>
      <c r="CQ122" s="1431"/>
      <c r="CR122" s="1431"/>
      <c r="CS122" s="1431"/>
      <c r="CT122" s="1431"/>
      <c r="CU122" s="1431"/>
      <c r="CV122" s="1247"/>
      <c r="CX122" s="2038"/>
      <c r="CY122" s="1645"/>
      <c r="CZ122" s="1645"/>
      <c r="DA122" s="1902" t="str">
        <f t="shared" si="48"/>
        <v/>
      </c>
      <c r="DB122" s="1895" t="str">
        <f t="shared" si="49"/>
        <v/>
      </c>
      <c r="DC122" s="1895" t="str">
        <f t="shared" si="50"/>
        <v>X</v>
      </c>
      <c r="DD122" s="1898"/>
      <c r="DE122" s="1902" t="str">
        <f t="shared" si="51"/>
        <v/>
      </c>
      <c r="DF122" s="1895" t="str">
        <f t="shared" si="52"/>
        <v/>
      </c>
      <c r="DG122" s="1895" t="str">
        <f t="shared" si="53"/>
        <v>X</v>
      </c>
      <c r="DH122" s="1898"/>
      <c r="DI122" s="1902" t="str">
        <f t="shared" si="54"/>
        <v/>
      </c>
      <c r="DJ122" s="1895" t="str">
        <f t="shared" si="55"/>
        <v/>
      </c>
      <c r="DK122" s="1895" t="str">
        <f t="shared" si="56"/>
        <v>X</v>
      </c>
      <c r="DL122" s="1898"/>
      <c r="DM122" s="1902" t="str">
        <f t="shared" si="57"/>
        <v/>
      </c>
      <c r="DN122" s="1895" t="str">
        <f t="shared" si="58"/>
        <v/>
      </c>
      <c r="DO122" s="1895" t="str">
        <f t="shared" si="59"/>
        <v>X</v>
      </c>
      <c r="DP122" s="1898"/>
      <c r="DQ122" s="1902" t="str">
        <f t="shared" si="60"/>
        <v/>
      </c>
      <c r="DR122" s="1895" t="str">
        <f t="shared" si="61"/>
        <v/>
      </c>
      <c r="DS122" s="1895" t="str">
        <f t="shared" si="62"/>
        <v>X</v>
      </c>
      <c r="DT122" s="1898"/>
    </row>
    <row r="123" spans="4:124" s="986" customFormat="1" ht="15" customHeight="1" outlineLevel="1">
      <c r="D123" s="1528" t="s">
        <v>828</v>
      </c>
      <c r="E123" s="1429" t="s">
        <v>1772</v>
      </c>
      <c r="F123" s="1430"/>
      <c r="G123" s="1431"/>
      <c r="H123" s="1431"/>
      <c r="I123" s="1431"/>
      <c r="J123" s="1431"/>
      <c r="K123" s="1431"/>
      <c r="L123" s="1431"/>
      <c r="M123" s="1431"/>
      <c r="N123" s="1431"/>
      <c r="O123" s="1431"/>
      <c r="P123" s="1431"/>
      <c r="Q123" s="1431"/>
      <c r="R123" s="1431"/>
      <c r="S123" s="1431"/>
      <c r="T123" s="1431"/>
      <c r="U123" s="1431"/>
      <c r="V123" s="1431"/>
      <c r="W123" s="1431"/>
      <c r="X123" s="1431"/>
      <c r="Y123" s="1431"/>
      <c r="Z123" s="1431"/>
      <c r="AA123" s="1431"/>
      <c r="AB123" s="1431"/>
      <c r="AC123" s="1431"/>
      <c r="AD123" s="1431"/>
      <c r="AE123" s="1431"/>
      <c r="AF123" s="1431"/>
      <c r="AG123" s="1431"/>
      <c r="AH123" s="1431"/>
      <c r="AI123" s="1431"/>
      <c r="AJ123" s="1431"/>
      <c r="AK123" s="1431"/>
      <c r="AL123" s="1431"/>
      <c r="AM123" s="1431"/>
      <c r="AN123" s="1431"/>
      <c r="AO123" s="1431"/>
      <c r="AP123" s="1431"/>
      <c r="AQ123" s="1431"/>
      <c r="AR123" s="1431"/>
      <c r="AS123" s="1431"/>
      <c r="AT123" s="1431"/>
      <c r="AU123" s="1431"/>
      <c r="AV123" s="1431"/>
      <c r="AW123" s="1431"/>
      <c r="AX123" s="1431"/>
      <c r="AY123" s="1431"/>
      <c r="AZ123" s="1431"/>
      <c r="BA123" s="1431"/>
      <c r="BB123" s="1431"/>
      <c r="BC123" s="1431"/>
      <c r="BD123" s="1431"/>
      <c r="BE123" s="1431"/>
      <c r="BF123" s="1431"/>
      <c r="BG123" s="1431"/>
      <c r="BH123" s="1431"/>
      <c r="BI123" s="1431"/>
      <c r="BJ123" s="1431"/>
      <c r="BK123" s="1431"/>
      <c r="BL123" s="1431"/>
      <c r="BM123" s="1431"/>
      <c r="BN123" s="1431"/>
      <c r="BO123" s="1431"/>
      <c r="BP123" s="1431"/>
      <c r="BQ123" s="1431"/>
      <c r="BR123" s="1431"/>
      <c r="BS123" s="1431"/>
      <c r="BT123" s="1431"/>
      <c r="BU123" s="1431"/>
      <c r="BV123" s="1431"/>
      <c r="BW123" s="1431"/>
      <c r="BX123" s="1431"/>
      <c r="BY123" s="1431"/>
      <c r="BZ123" s="1431"/>
      <c r="CA123" s="1431"/>
      <c r="CB123" s="1431"/>
      <c r="CC123" s="1431"/>
      <c r="CD123" s="1431"/>
      <c r="CE123" s="1431"/>
      <c r="CF123" s="1431"/>
      <c r="CG123" s="1431"/>
      <c r="CH123" s="1431"/>
      <c r="CI123" s="1431"/>
      <c r="CJ123" s="1431"/>
      <c r="CK123" s="1431"/>
      <c r="CL123" s="1431"/>
      <c r="CM123" s="1431"/>
      <c r="CN123" s="1431"/>
      <c r="CO123" s="1431"/>
      <c r="CP123" s="1431"/>
      <c r="CQ123" s="1431"/>
      <c r="CR123" s="1431"/>
      <c r="CS123" s="1431"/>
      <c r="CT123" s="1431"/>
      <c r="CU123" s="1431"/>
      <c r="CV123" s="1247"/>
      <c r="CX123" s="2038"/>
      <c r="CY123" s="1645"/>
      <c r="CZ123" s="1645"/>
      <c r="DA123" s="1902" t="str">
        <f t="shared" si="48"/>
        <v/>
      </c>
      <c r="DB123" s="1895" t="str">
        <f t="shared" si="49"/>
        <v/>
      </c>
      <c r="DC123" s="1895" t="str">
        <f t="shared" si="50"/>
        <v>X</v>
      </c>
      <c r="DD123" s="1898"/>
      <c r="DE123" s="1902" t="str">
        <f t="shared" si="51"/>
        <v/>
      </c>
      <c r="DF123" s="1895" t="str">
        <f t="shared" si="52"/>
        <v/>
      </c>
      <c r="DG123" s="1895" t="str">
        <f t="shared" si="53"/>
        <v>X</v>
      </c>
      <c r="DH123" s="1898"/>
      <c r="DI123" s="1902" t="str">
        <f t="shared" si="54"/>
        <v/>
      </c>
      <c r="DJ123" s="1895" t="str">
        <f t="shared" si="55"/>
        <v/>
      </c>
      <c r="DK123" s="1895" t="str">
        <f t="shared" si="56"/>
        <v>X</v>
      </c>
      <c r="DL123" s="1898"/>
      <c r="DM123" s="1902" t="str">
        <f t="shared" si="57"/>
        <v/>
      </c>
      <c r="DN123" s="1895" t="str">
        <f t="shared" si="58"/>
        <v/>
      </c>
      <c r="DO123" s="1895" t="str">
        <f t="shared" si="59"/>
        <v>X</v>
      </c>
      <c r="DP123" s="1898"/>
      <c r="DQ123" s="1902" t="str">
        <f t="shared" si="60"/>
        <v/>
      </c>
      <c r="DR123" s="1895" t="str">
        <f t="shared" si="61"/>
        <v/>
      </c>
      <c r="DS123" s="1895" t="str">
        <f t="shared" si="62"/>
        <v>X</v>
      </c>
      <c r="DT123" s="1898"/>
    </row>
    <row r="124" spans="4:124" s="986" customFormat="1" ht="15" customHeight="1" outlineLevel="1">
      <c r="D124" s="1528" t="s">
        <v>829</v>
      </c>
      <c r="E124" s="1429" t="s">
        <v>1772</v>
      </c>
      <c r="F124" s="1430"/>
      <c r="G124" s="1431"/>
      <c r="H124" s="1431"/>
      <c r="I124" s="1431"/>
      <c r="J124" s="1431"/>
      <c r="K124" s="1431"/>
      <c r="L124" s="1431"/>
      <c r="M124" s="1431"/>
      <c r="N124" s="1431"/>
      <c r="O124" s="1431"/>
      <c r="P124" s="1431"/>
      <c r="Q124" s="1431"/>
      <c r="R124" s="1431"/>
      <c r="S124" s="1431"/>
      <c r="T124" s="1431"/>
      <c r="U124" s="1431"/>
      <c r="V124" s="1431"/>
      <c r="W124" s="1431"/>
      <c r="X124" s="1431"/>
      <c r="Y124" s="1431"/>
      <c r="Z124" s="1431"/>
      <c r="AA124" s="1431"/>
      <c r="AB124" s="1431"/>
      <c r="AC124" s="1431"/>
      <c r="AD124" s="1431"/>
      <c r="AE124" s="1431"/>
      <c r="AF124" s="1431"/>
      <c r="AG124" s="1431"/>
      <c r="AH124" s="1431"/>
      <c r="AI124" s="1431"/>
      <c r="AJ124" s="1431"/>
      <c r="AK124" s="1431"/>
      <c r="AL124" s="1431"/>
      <c r="AM124" s="1431"/>
      <c r="AN124" s="1431"/>
      <c r="AO124" s="1431"/>
      <c r="AP124" s="1431"/>
      <c r="AQ124" s="1431"/>
      <c r="AR124" s="1431"/>
      <c r="AS124" s="1431"/>
      <c r="AT124" s="1431"/>
      <c r="AU124" s="1431"/>
      <c r="AV124" s="1431"/>
      <c r="AW124" s="1431"/>
      <c r="AX124" s="1431"/>
      <c r="AY124" s="1431"/>
      <c r="AZ124" s="1431"/>
      <c r="BA124" s="1431"/>
      <c r="BB124" s="1431"/>
      <c r="BC124" s="1431"/>
      <c r="BD124" s="1431"/>
      <c r="BE124" s="1431"/>
      <c r="BF124" s="1431"/>
      <c r="BG124" s="1431"/>
      <c r="BH124" s="1431"/>
      <c r="BI124" s="1431"/>
      <c r="BJ124" s="1431"/>
      <c r="BK124" s="1431"/>
      <c r="BL124" s="1431"/>
      <c r="BM124" s="1431"/>
      <c r="BN124" s="1431"/>
      <c r="BO124" s="1431"/>
      <c r="BP124" s="1431"/>
      <c r="BQ124" s="1431"/>
      <c r="BR124" s="1431"/>
      <c r="BS124" s="1431"/>
      <c r="BT124" s="1431"/>
      <c r="BU124" s="1431"/>
      <c r="BV124" s="1431"/>
      <c r="BW124" s="1431"/>
      <c r="BX124" s="1431"/>
      <c r="BY124" s="1431"/>
      <c r="BZ124" s="1431"/>
      <c r="CA124" s="1431"/>
      <c r="CB124" s="1431"/>
      <c r="CC124" s="1431"/>
      <c r="CD124" s="1431"/>
      <c r="CE124" s="1431"/>
      <c r="CF124" s="1431"/>
      <c r="CG124" s="1431"/>
      <c r="CH124" s="1431"/>
      <c r="CI124" s="1431"/>
      <c r="CJ124" s="1431"/>
      <c r="CK124" s="1431"/>
      <c r="CL124" s="1431"/>
      <c r="CM124" s="1431"/>
      <c r="CN124" s="1431"/>
      <c r="CO124" s="1431"/>
      <c r="CP124" s="1431"/>
      <c r="CQ124" s="1431"/>
      <c r="CR124" s="1431"/>
      <c r="CS124" s="1431"/>
      <c r="CT124" s="1431"/>
      <c r="CU124" s="1431"/>
      <c r="CV124" s="1247"/>
      <c r="CX124" s="2038"/>
      <c r="CY124" s="1645"/>
      <c r="CZ124" s="1645"/>
      <c r="DA124" s="1902" t="str">
        <f t="shared" si="48"/>
        <v/>
      </c>
      <c r="DB124" s="1895" t="str">
        <f t="shared" si="49"/>
        <v/>
      </c>
      <c r="DC124" s="1895" t="str">
        <f t="shared" si="50"/>
        <v>X</v>
      </c>
      <c r="DD124" s="1898"/>
      <c r="DE124" s="1902" t="str">
        <f t="shared" si="51"/>
        <v/>
      </c>
      <c r="DF124" s="1895" t="str">
        <f t="shared" si="52"/>
        <v/>
      </c>
      <c r="DG124" s="1895" t="str">
        <f t="shared" si="53"/>
        <v>X</v>
      </c>
      <c r="DH124" s="1898"/>
      <c r="DI124" s="1902" t="str">
        <f t="shared" si="54"/>
        <v/>
      </c>
      <c r="DJ124" s="1895" t="str">
        <f t="shared" si="55"/>
        <v/>
      </c>
      <c r="DK124" s="1895" t="str">
        <f t="shared" si="56"/>
        <v>X</v>
      </c>
      <c r="DL124" s="1898"/>
      <c r="DM124" s="1902" t="str">
        <f t="shared" si="57"/>
        <v/>
      </c>
      <c r="DN124" s="1895" t="str">
        <f t="shared" si="58"/>
        <v/>
      </c>
      <c r="DO124" s="1895" t="str">
        <f t="shared" si="59"/>
        <v>X</v>
      </c>
      <c r="DP124" s="1898"/>
      <c r="DQ124" s="1902" t="str">
        <f t="shared" si="60"/>
        <v/>
      </c>
      <c r="DR124" s="1895" t="str">
        <f t="shared" si="61"/>
        <v/>
      </c>
      <c r="DS124" s="1895" t="str">
        <f t="shared" si="62"/>
        <v>X</v>
      </c>
      <c r="DT124" s="1898"/>
    </row>
    <row r="125" spans="4:124" s="986" customFormat="1" ht="15" customHeight="1">
      <c r="D125" s="1529" t="s">
        <v>80</v>
      </c>
      <c r="E125" s="1432" t="s">
        <v>1772</v>
      </c>
      <c r="F125" s="1433"/>
      <c r="G125" s="1434"/>
      <c r="H125" s="1434"/>
      <c r="I125" s="1434"/>
      <c r="J125" s="1434"/>
      <c r="K125" s="1434"/>
      <c r="L125" s="1434"/>
      <c r="M125" s="1434"/>
      <c r="N125" s="1434"/>
      <c r="O125" s="1434"/>
      <c r="P125" s="1434"/>
      <c r="Q125" s="1434"/>
      <c r="R125" s="1434"/>
      <c r="S125" s="1434"/>
      <c r="T125" s="1434"/>
      <c r="U125" s="1434"/>
      <c r="V125" s="1434"/>
      <c r="W125" s="1434"/>
      <c r="X125" s="1434"/>
      <c r="Y125" s="1434"/>
      <c r="Z125" s="1434"/>
      <c r="AA125" s="1434"/>
      <c r="AB125" s="1434"/>
      <c r="AC125" s="1434"/>
      <c r="AD125" s="1434"/>
      <c r="AE125" s="1434"/>
      <c r="AF125" s="1434"/>
      <c r="AG125" s="1434"/>
      <c r="AH125" s="1434"/>
      <c r="AI125" s="1434"/>
      <c r="AJ125" s="1434"/>
      <c r="AK125" s="1434"/>
      <c r="AL125" s="1434"/>
      <c r="AM125" s="1434"/>
      <c r="AN125" s="1434"/>
      <c r="AO125" s="1434"/>
      <c r="AP125" s="1434"/>
      <c r="AQ125" s="1434"/>
      <c r="AR125" s="1434"/>
      <c r="AS125" s="1434"/>
      <c r="AT125" s="1434"/>
      <c r="AU125" s="1434"/>
      <c r="AV125" s="1434"/>
      <c r="AW125" s="1434"/>
      <c r="AX125" s="1434"/>
      <c r="AY125" s="1434"/>
      <c r="AZ125" s="1434"/>
      <c r="BA125" s="1434"/>
      <c r="BB125" s="1434"/>
      <c r="BC125" s="1434"/>
      <c r="BD125" s="1434"/>
      <c r="BE125" s="1434"/>
      <c r="BF125" s="1434"/>
      <c r="BG125" s="1434"/>
      <c r="BH125" s="1434"/>
      <c r="BI125" s="1434"/>
      <c r="BJ125" s="1434"/>
      <c r="BK125" s="1434"/>
      <c r="BL125" s="1434"/>
      <c r="BM125" s="1434"/>
      <c r="BN125" s="1434"/>
      <c r="BO125" s="1434"/>
      <c r="BP125" s="1434"/>
      <c r="BQ125" s="1434"/>
      <c r="BR125" s="1434"/>
      <c r="BS125" s="1434"/>
      <c r="BT125" s="1434"/>
      <c r="BU125" s="1434"/>
      <c r="BV125" s="1434"/>
      <c r="BW125" s="1434"/>
      <c r="BX125" s="1434"/>
      <c r="BY125" s="1434"/>
      <c r="BZ125" s="1434"/>
      <c r="CA125" s="1434"/>
      <c r="CB125" s="1434"/>
      <c r="CC125" s="1434"/>
      <c r="CD125" s="1434"/>
      <c r="CE125" s="1434"/>
      <c r="CF125" s="1434"/>
      <c r="CG125" s="1434"/>
      <c r="CH125" s="1434"/>
      <c r="CI125" s="1434"/>
      <c r="CJ125" s="1434"/>
      <c r="CK125" s="1434"/>
      <c r="CL125" s="1434"/>
      <c r="CM125" s="1434"/>
      <c r="CN125" s="1434"/>
      <c r="CO125" s="1434"/>
      <c r="CP125" s="1434"/>
      <c r="CQ125" s="1434"/>
      <c r="CR125" s="1434"/>
      <c r="CS125" s="1434"/>
      <c r="CT125" s="1434"/>
      <c r="CU125" s="1434"/>
      <c r="CV125" s="1248"/>
      <c r="CX125" s="2039"/>
      <c r="CY125" s="2040"/>
      <c r="CZ125" s="2040"/>
      <c r="DA125" s="1905" t="str">
        <f t="shared" si="48"/>
        <v/>
      </c>
      <c r="DB125" s="1914" t="str">
        <f t="shared" si="49"/>
        <v/>
      </c>
      <c r="DC125" s="1914" t="str">
        <f t="shared" si="50"/>
        <v>X</v>
      </c>
      <c r="DD125" s="1976"/>
      <c r="DE125" s="1905" t="str">
        <f t="shared" si="51"/>
        <v/>
      </c>
      <c r="DF125" s="1914" t="str">
        <f t="shared" si="52"/>
        <v/>
      </c>
      <c r="DG125" s="1914" t="str">
        <f t="shared" si="53"/>
        <v>X</v>
      </c>
      <c r="DH125" s="1976"/>
      <c r="DI125" s="1905" t="str">
        <f t="shared" si="54"/>
        <v/>
      </c>
      <c r="DJ125" s="1914" t="str">
        <f t="shared" si="55"/>
        <v/>
      </c>
      <c r="DK125" s="1914" t="str">
        <f t="shared" si="56"/>
        <v>X</v>
      </c>
      <c r="DL125" s="1976"/>
      <c r="DM125" s="1905" t="str">
        <f t="shared" si="57"/>
        <v/>
      </c>
      <c r="DN125" s="1914" t="str">
        <f t="shared" si="58"/>
        <v/>
      </c>
      <c r="DO125" s="1914" t="str">
        <f t="shared" si="59"/>
        <v>X</v>
      </c>
      <c r="DP125" s="1976"/>
      <c r="DQ125" s="1905" t="str">
        <f t="shared" si="60"/>
        <v/>
      </c>
      <c r="DR125" s="1914" t="str">
        <f t="shared" si="61"/>
        <v/>
      </c>
      <c r="DS125" s="1914" t="str">
        <f t="shared" si="62"/>
        <v>X</v>
      </c>
      <c r="DT125" s="1976"/>
    </row>
    <row r="126" spans="4:124" s="636" customFormat="1" ht="12.75">
      <c r="D126" s="1130" t="s">
        <v>2307</v>
      </c>
      <c r="E126" s="1128"/>
      <c r="F126" s="1259"/>
      <c r="G126" s="1259"/>
      <c r="H126" s="1259"/>
      <c r="I126" s="1259"/>
      <c r="J126" s="1259"/>
      <c r="K126" s="1259"/>
      <c r="L126" s="1259"/>
      <c r="M126" s="1259"/>
      <c r="N126" s="1259"/>
      <c r="O126" s="1259"/>
      <c r="P126" s="1259"/>
      <c r="Q126" s="1259"/>
      <c r="R126" s="1259"/>
      <c r="S126" s="1259"/>
      <c r="T126" s="1259"/>
      <c r="U126" s="1259"/>
      <c r="V126" s="1259"/>
      <c r="W126" s="1259"/>
      <c r="X126" s="1259"/>
      <c r="Y126" s="1259"/>
      <c r="Z126" s="1259"/>
      <c r="AA126" s="1259"/>
      <c r="AB126" s="1259"/>
      <c r="AC126" s="1259"/>
      <c r="AD126" s="1259"/>
      <c r="AE126" s="1259"/>
      <c r="AF126" s="1259"/>
      <c r="AG126" s="1259"/>
      <c r="AH126" s="1259"/>
      <c r="AI126" s="1259"/>
      <c r="AJ126" s="1259"/>
      <c r="AK126" s="1259"/>
      <c r="AL126" s="1259"/>
      <c r="AM126" s="1259"/>
      <c r="AN126" s="1259"/>
      <c r="AO126" s="1259"/>
      <c r="AP126" s="1259"/>
      <c r="AQ126" s="1259"/>
      <c r="AR126" s="1259"/>
      <c r="AS126" s="1259"/>
      <c r="AT126" s="1259"/>
      <c r="AU126" s="1259"/>
      <c r="AV126" s="1259"/>
      <c r="AW126" s="1259"/>
      <c r="AX126" s="1259"/>
      <c r="AY126" s="1259"/>
      <c r="AZ126" s="1259"/>
      <c r="BA126" s="1259"/>
      <c r="BB126" s="1259"/>
      <c r="BC126" s="1259"/>
      <c r="BD126" s="1259"/>
      <c r="BE126" s="1259"/>
      <c r="BF126" s="1259"/>
      <c r="BG126" s="1259"/>
      <c r="BH126" s="1259"/>
      <c r="BI126" s="1259"/>
      <c r="BJ126" s="1259"/>
      <c r="BK126" s="1259"/>
      <c r="BL126" s="1259"/>
      <c r="BM126" s="1259"/>
      <c r="BN126" s="1259"/>
      <c r="BO126" s="1259"/>
      <c r="BP126" s="1259"/>
      <c r="BQ126" s="1259"/>
      <c r="BR126" s="1259"/>
      <c r="BS126" s="1259"/>
      <c r="BT126" s="1259"/>
      <c r="BU126" s="1259"/>
      <c r="BV126" s="1259"/>
      <c r="BW126" s="1259"/>
      <c r="BX126" s="1259"/>
      <c r="BY126" s="1259"/>
      <c r="BZ126" s="1259"/>
      <c r="CA126" s="1259"/>
      <c r="CB126" s="1259"/>
      <c r="CC126" s="1259"/>
      <c r="CD126" s="1259"/>
      <c r="CE126" s="1259"/>
      <c r="CF126" s="1259"/>
      <c r="CG126" s="1259"/>
      <c r="CH126" s="1259"/>
      <c r="CI126" s="1259"/>
      <c r="CJ126" s="1259"/>
      <c r="CK126" s="1259"/>
      <c r="CL126" s="1259"/>
      <c r="CM126" s="1259"/>
      <c r="CN126" s="1259"/>
      <c r="CO126" s="1259"/>
      <c r="CP126" s="1259"/>
      <c r="CQ126" s="1259"/>
      <c r="CR126" s="1259"/>
      <c r="CS126" s="1259"/>
      <c r="CT126" s="1259"/>
      <c r="CU126" s="1259"/>
      <c r="CV126" s="1259"/>
    </row>
    <row r="127" spans="4:124" s="986" customFormat="1" ht="15" outlineLevel="1">
      <c r="D127" s="1448" t="s">
        <v>158</v>
      </c>
      <c r="E127" s="1527" t="s">
        <v>1772</v>
      </c>
      <c r="F127" s="1537"/>
      <c r="G127" s="1447"/>
      <c r="H127" s="1447"/>
      <c r="I127" s="1447"/>
      <c r="J127" s="1447"/>
      <c r="K127" s="1447"/>
      <c r="L127" s="1447"/>
      <c r="M127" s="1447"/>
      <c r="N127" s="1447"/>
      <c r="O127" s="1447"/>
      <c r="P127" s="1447"/>
      <c r="Q127" s="1447"/>
      <c r="R127" s="1447"/>
      <c r="S127" s="1447"/>
      <c r="T127" s="1447"/>
      <c r="U127" s="1447"/>
      <c r="V127" s="1447"/>
      <c r="W127" s="1447"/>
      <c r="X127" s="1447"/>
      <c r="Y127" s="1447"/>
      <c r="Z127" s="1447"/>
      <c r="AA127" s="1447"/>
      <c r="AB127" s="1447"/>
      <c r="AC127" s="1447"/>
      <c r="AD127" s="1447"/>
      <c r="AE127" s="1447"/>
      <c r="AF127" s="1447"/>
      <c r="AG127" s="1447"/>
      <c r="AH127" s="1447"/>
      <c r="AI127" s="1447"/>
      <c r="AJ127" s="1447"/>
      <c r="AK127" s="1447"/>
      <c r="AL127" s="1447"/>
      <c r="AM127" s="1447"/>
      <c r="AN127" s="1447"/>
      <c r="AO127" s="1447"/>
      <c r="AP127" s="1447"/>
      <c r="AQ127" s="1447"/>
      <c r="AR127" s="1447"/>
      <c r="AS127" s="1447"/>
      <c r="AT127" s="1447"/>
      <c r="AU127" s="1447"/>
      <c r="AV127" s="1447"/>
      <c r="AW127" s="1447"/>
      <c r="AX127" s="1447"/>
      <c r="AY127" s="1447"/>
      <c r="AZ127" s="1447"/>
      <c r="BA127" s="1447"/>
      <c r="BB127" s="1447"/>
      <c r="BC127" s="1447"/>
      <c r="BD127" s="1447"/>
      <c r="BE127" s="1447"/>
      <c r="BF127" s="1447"/>
      <c r="BG127" s="1447"/>
      <c r="BH127" s="1447"/>
      <c r="BI127" s="1447"/>
      <c r="BJ127" s="1447"/>
      <c r="BK127" s="1447"/>
      <c r="BL127" s="1447"/>
      <c r="BM127" s="1447"/>
      <c r="BN127" s="1447"/>
      <c r="BO127" s="1447"/>
      <c r="BP127" s="1447"/>
      <c r="BQ127" s="1447"/>
      <c r="BR127" s="1447"/>
      <c r="BS127" s="1447"/>
      <c r="BT127" s="1447"/>
      <c r="BU127" s="1447"/>
      <c r="BV127" s="1447"/>
      <c r="BW127" s="1447"/>
      <c r="BX127" s="1447"/>
      <c r="BY127" s="1447"/>
      <c r="BZ127" s="1447"/>
      <c r="CA127" s="1447"/>
      <c r="CB127" s="1447"/>
      <c r="CC127" s="1447"/>
      <c r="CD127" s="1447"/>
      <c r="CE127" s="1447"/>
      <c r="CF127" s="1447"/>
      <c r="CG127" s="1447"/>
      <c r="CH127" s="1447"/>
      <c r="CI127" s="1447"/>
      <c r="CJ127" s="1447"/>
      <c r="CK127" s="1447"/>
      <c r="CL127" s="1447"/>
      <c r="CM127" s="1447"/>
      <c r="CN127" s="1447"/>
      <c r="CO127" s="1447"/>
      <c r="CP127" s="1447"/>
      <c r="CQ127" s="1447"/>
      <c r="CR127" s="1447"/>
      <c r="CS127" s="1447"/>
      <c r="CT127" s="1447"/>
      <c r="CU127" s="1447"/>
      <c r="CV127" s="1246"/>
      <c r="CX127" s="2036"/>
      <c r="CY127" s="2037"/>
      <c r="CZ127" s="2037"/>
      <c r="DA127" s="1932" t="str">
        <f t="shared" si="33"/>
        <v/>
      </c>
      <c r="DB127" s="1930" t="str">
        <f t="shared" si="34"/>
        <v/>
      </c>
      <c r="DC127" s="1930" t="str">
        <f t="shared" si="35"/>
        <v>X</v>
      </c>
      <c r="DD127" s="1987"/>
      <c r="DE127" s="1932" t="str">
        <f t="shared" si="36"/>
        <v/>
      </c>
      <c r="DF127" s="1930" t="str">
        <f t="shared" si="37"/>
        <v/>
      </c>
      <c r="DG127" s="1930" t="str">
        <f t="shared" si="38"/>
        <v>X</v>
      </c>
      <c r="DH127" s="1987"/>
      <c r="DI127" s="1932" t="str">
        <f t="shared" si="39"/>
        <v/>
      </c>
      <c r="DJ127" s="1930" t="str">
        <f t="shared" si="40"/>
        <v/>
      </c>
      <c r="DK127" s="1930" t="str">
        <f t="shared" si="41"/>
        <v>X</v>
      </c>
      <c r="DL127" s="1987"/>
      <c r="DM127" s="1932" t="str">
        <f t="shared" si="42"/>
        <v/>
      </c>
      <c r="DN127" s="1930" t="str">
        <f t="shared" si="43"/>
        <v/>
      </c>
      <c r="DO127" s="1930" t="str">
        <f t="shared" si="44"/>
        <v>X</v>
      </c>
      <c r="DP127" s="1987"/>
      <c r="DQ127" s="1932" t="str">
        <f t="shared" si="45"/>
        <v/>
      </c>
      <c r="DR127" s="1930" t="str">
        <f t="shared" si="46"/>
        <v/>
      </c>
      <c r="DS127" s="1930" t="str">
        <f t="shared" si="47"/>
        <v>X</v>
      </c>
      <c r="DT127" s="1987"/>
    </row>
    <row r="128" spans="4:124" s="986" customFormat="1" ht="15" customHeight="1" outlineLevel="1">
      <c r="D128" s="1528" t="s">
        <v>830</v>
      </c>
      <c r="E128" s="1429" t="s">
        <v>1772</v>
      </c>
      <c r="F128" s="1430"/>
      <c r="G128" s="1431"/>
      <c r="H128" s="1431"/>
      <c r="I128" s="1431"/>
      <c r="J128" s="1431"/>
      <c r="K128" s="1431"/>
      <c r="L128" s="1431"/>
      <c r="M128" s="1431"/>
      <c r="N128" s="1431"/>
      <c r="O128" s="1431"/>
      <c r="P128" s="1431"/>
      <c r="Q128" s="1431"/>
      <c r="R128" s="1431"/>
      <c r="S128" s="1431"/>
      <c r="T128" s="1431"/>
      <c r="U128" s="1431"/>
      <c r="V128" s="1431"/>
      <c r="W128" s="1431"/>
      <c r="X128" s="1431"/>
      <c r="Y128" s="1431"/>
      <c r="Z128" s="1431"/>
      <c r="AA128" s="1431"/>
      <c r="AB128" s="1431"/>
      <c r="AC128" s="1431"/>
      <c r="AD128" s="1431"/>
      <c r="AE128" s="1431"/>
      <c r="AF128" s="1431"/>
      <c r="AG128" s="1431"/>
      <c r="AH128" s="1431"/>
      <c r="AI128" s="1431"/>
      <c r="AJ128" s="1431"/>
      <c r="AK128" s="1431"/>
      <c r="AL128" s="1431"/>
      <c r="AM128" s="1431"/>
      <c r="AN128" s="1431"/>
      <c r="AO128" s="1431"/>
      <c r="AP128" s="1431"/>
      <c r="AQ128" s="1431"/>
      <c r="AR128" s="1431"/>
      <c r="AS128" s="1431"/>
      <c r="AT128" s="1431"/>
      <c r="AU128" s="1431"/>
      <c r="AV128" s="1431"/>
      <c r="AW128" s="1431"/>
      <c r="AX128" s="1431"/>
      <c r="AY128" s="1431"/>
      <c r="AZ128" s="1431"/>
      <c r="BA128" s="1431"/>
      <c r="BB128" s="1431"/>
      <c r="BC128" s="1431"/>
      <c r="BD128" s="1431"/>
      <c r="BE128" s="1431"/>
      <c r="BF128" s="1431"/>
      <c r="BG128" s="1431"/>
      <c r="BH128" s="1431"/>
      <c r="BI128" s="1431"/>
      <c r="BJ128" s="1431"/>
      <c r="BK128" s="1431"/>
      <c r="BL128" s="1431"/>
      <c r="BM128" s="1431"/>
      <c r="BN128" s="1431"/>
      <c r="BO128" s="1431"/>
      <c r="BP128" s="1431"/>
      <c r="BQ128" s="1431"/>
      <c r="BR128" s="1431"/>
      <c r="BS128" s="1431"/>
      <c r="BT128" s="1431"/>
      <c r="BU128" s="1431"/>
      <c r="BV128" s="1431"/>
      <c r="BW128" s="1431"/>
      <c r="BX128" s="1431"/>
      <c r="BY128" s="1431"/>
      <c r="BZ128" s="1431"/>
      <c r="CA128" s="1431"/>
      <c r="CB128" s="1431"/>
      <c r="CC128" s="1431"/>
      <c r="CD128" s="1431"/>
      <c r="CE128" s="1431"/>
      <c r="CF128" s="1431"/>
      <c r="CG128" s="1431"/>
      <c r="CH128" s="1431"/>
      <c r="CI128" s="1431"/>
      <c r="CJ128" s="1431"/>
      <c r="CK128" s="1431"/>
      <c r="CL128" s="1431"/>
      <c r="CM128" s="1431"/>
      <c r="CN128" s="1431"/>
      <c r="CO128" s="1431"/>
      <c r="CP128" s="1431"/>
      <c r="CQ128" s="1431"/>
      <c r="CR128" s="1431"/>
      <c r="CS128" s="1431"/>
      <c r="CT128" s="1431"/>
      <c r="CU128" s="1431"/>
      <c r="CV128" s="1247"/>
      <c r="CX128" s="2038"/>
      <c r="CY128" s="1645"/>
      <c r="CZ128" s="1645"/>
      <c r="DA128" s="1902" t="str">
        <f t="shared" si="33"/>
        <v/>
      </c>
      <c r="DB128" s="1895" t="str">
        <f t="shared" si="34"/>
        <v/>
      </c>
      <c r="DC128" s="1895" t="str">
        <f t="shared" si="35"/>
        <v>X</v>
      </c>
      <c r="DD128" s="1898"/>
      <c r="DE128" s="1902" t="str">
        <f t="shared" si="36"/>
        <v/>
      </c>
      <c r="DF128" s="1895" t="str">
        <f t="shared" si="37"/>
        <v/>
      </c>
      <c r="DG128" s="1895" t="str">
        <f t="shared" si="38"/>
        <v>X</v>
      </c>
      <c r="DH128" s="1898"/>
      <c r="DI128" s="1902" t="str">
        <f t="shared" si="39"/>
        <v/>
      </c>
      <c r="DJ128" s="1895" t="str">
        <f t="shared" si="40"/>
        <v/>
      </c>
      <c r="DK128" s="1895" t="str">
        <f t="shared" si="41"/>
        <v>X</v>
      </c>
      <c r="DL128" s="1898"/>
      <c r="DM128" s="1902" t="str">
        <f t="shared" si="42"/>
        <v/>
      </c>
      <c r="DN128" s="1895" t="str">
        <f t="shared" si="43"/>
        <v/>
      </c>
      <c r="DO128" s="1895" t="str">
        <f t="shared" si="44"/>
        <v>X</v>
      </c>
      <c r="DP128" s="1898"/>
      <c r="DQ128" s="1902" t="str">
        <f t="shared" si="45"/>
        <v/>
      </c>
      <c r="DR128" s="1895" t="str">
        <f t="shared" si="46"/>
        <v/>
      </c>
      <c r="DS128" s="1895" t="str">
        <f t="shared" si="47"/>
        <v>X</v>
      </c>
      <c r="DT128" s="1898"/>
    </row>
    <row r="129" spans="4:124" s="986" customFormat="1" ht="15" customHeight="1" outlineLevel="1">
      <c r="D129" s="1528" t="s">
        <v>160</v>
      </c>
      <c r="E129" s="1429" t="s">
        <v>1772</v>
      </c>
      <c r="F129" s="1430"/>
      <c r="G129" s="1431"/>
      <c r="H129" s="1431"/>
      <c r="I129" s="1431"/>
      <c r="J129" s="1431"/>
      <c r="K129" s="1431"/>
      <c r="L129" s="1431"/>
      <c r="M129" s="1431"/>
      <c r="N129" s="1431"/>
      <c r="O129" s="1431"/>
      <c r="P129" s="1431"/>
      <c r="Q129" s="1431"/>
      <c r="R129" s="1431"/>
      <c r="S129" s="1431"/>
      <c r="T129" s="1431"/>
      <c r="U129" s="1431"/>
      <c r="V129" s="1431"/>
      <c r="W129" s="1431"/>
      <c r="X129" s="1431"/>
      <c r="Y129" s="1431"/>
      <c r="Z129" s="1431"/>
      <c r="AA129" s="1431"/>
      <c r="AB129" s="1431"/>
      <c r="AC129" s="1431"/>
      <c r="AD129" s="1431"/>
      <c r="AE129" s="1431"/>
      <c r="AF129" s="1431"/>
      <c r="AG129" s="1431"/>
      <c r="AH129" s="1431"/>
      <c r="AI129" s="1431"/>
      <c r="AJ129" s="1431"/>
      <c r="AK129" s="1431"/>
      <c r="AL129" s="1431"/>
      <c r="AM129" s="1431"/>
      <c r="AN129" s="1431"/>
      <c r="AO129" s="1431"/>
      <c r="AP129" s="1431"/>
      <c r="AQ129" s="1431"/>
      <c r="AR129" s="1431"/>
      <c r="AS129" s="1431"/>
      <c r="AT129" s="1431"/>
      <c r="AU129" s="1431"/>
      <c r="AV129" s="1431"/>
      <c r="AW129" s="1431"/>
      <c r="AX129" s="1431"/>
      <c r="AY129" s="1431"/>
      <c r="AZ129" s="1431"/>
      <c r="BA129" s="1431"/>
      <c r="BB129" s="1431"/>
      <c r="BC129" s="1431"/>
      <c r="BD129" s="1431"/>
      <c r="BE129" s="1431"/>
      <c r="BF129" s="1431"/>
      <c r="BG129" s="1431"/>
      <c r="BH129" s="1431"/>
      <c r="BI129" s="1431"/>
      <c r="BJ129" s="1431"/>
      <c r="BK129" s="1431"/>
      <c r="BL129" s="1431"/>
      <c r="BM129" s="1431"/>
      <c r="BN129" s="1431"/>
      <c r="BO129" s="1431"/>
      <c r="BP129" s="1431"/>
      <c r="BQ129" s="1431"/>
      <c r="BR129" s="1431"/>
      <c r="BS129" s="1431"/>
      <c r="BT129" s="1431"/>
      <c r="BU129" s="1431"/>
      <c r="BV129" s="1431"/>
      <c r="BW129" s="1431"/>
      <c r="BX129" s="1431"/>
      <c r="BY129" s="1431"/>
      <c r="BZ129" s="1431"/>
      <c r="CA129" s="1431"/>
      <c r="CB129" s="1431"/>
      <c r="CC129" s="1431"/>
      <c r="CD129" s="1431"/>
      <c r="CE129" s="1431"/>
      <c r="CF129" s="1431"/>
      <c r="CG129" s="1431"/>
      <c r="CH129" s="1431"/>
      <c r="CI129" s="1431"/>
      <c r="CJ129" s="1431"/>
      <c r="CK129" s="1431"/>
      <c r="CL129" s="1431"/>
      <c r="CM129" s="1431"/>
      <c r="CN129" s="1431"/>
      <c r="CO129" s="1431"/>
      <c r="CP129" s="1431"/>
      <c r="CQ129" s="1431"/>
      <c r="CR129" s="1431"/>
      <c r="CS129" s="1431"/>
      <c r="CT129" s="1431"/>
      <c r="CU129" s="1431"/>
      <c r="CV129" s="1247"/>
      <c r="CX129" s="2038"/>
      <c r="CY129" s="1645"/>
      <c r="CZ129" s="1645"/>
      <c r="DA129" s="1902" t="str">
        <f t="shared" ref="DA129:DA151" si="63">IF(ISNONTEXT(F129)=TRUE,"","X")</f>
        <v/>
      </c>
      <c r="DB129" s="1895" t="str">
        <f t="shared" ref="DB129:DB151" si="64">IF(AND(F129&gt;=0)=TRUE,"","X")</f>
        <v/>
      </c>
      <c r="DC129" s="1895" t="str">
        <f t="shared" ref="DC129:DC151" si="65">IF(AND(F129&lt;&gt;"")=TRUE,"","X")</f>
        <v>X</v>
      </c>
      <c r="DD129" s="1898"/>
      <c r="DE129" s="1902" t="str">
        <f t="shared" ref="DE129:DE151" si="66">IF(ISNONTEXT(G129)=TRUE,"","X")</f>
        <v/>
      </c>
      <c r="DF129" s="1895" t="str">
        <f t="shared" ref="DF129:DF151" si="67">IF(AND(G129&gt;=0)=TRUE,"","X")</f>
        <v/>
      </c>
      <c r="DG129" s="1895" t="str">
        <f t="shared" ref="DG129:DG151" si="68">IF(AND(G129&lt;&gt;"")=TRUE,"","X")</f>
        <v>X</v>
      </c>
      <c r="DH129" s="1898"/>
      <c r="DI129" s="1902" t="str">
        <f t="shared" ref="DI129:DI151" si="69">IF(ISNONTEXT(H129)=TRUE,"","X")</f>
        <v/>
      </c>
      <c r="DJ129" s="1895" t="str">
        <f t="shared" ref="DJ129:DJ151" si="70">IF(AND(H129&gt;=0)=TRUE,"","X")</f>
        <v/>
      </c>
      <c r="DK129" s="1895" t="str">
        <f t="shared" ref="DK129:DK151" si="71">IF(AND(H129&lt;&gt;"")=TRUE,"","X")</f>
        <v>X</v>
      </c>
      <c r="DL129" s="1898"/>
      <c r="DM129" s="1902" t="str">
        <f t="shared" ref="DM129:DM151" si="72">IF(ISNONTEXT(I129)=TRUE,"","X")</f>
        <v/>
      </c>
      <c r="DN129" s="1895" t="str">
        <f t="shared" ref="DN129:DN151" si="73">IF(AND(I129&gt;=0)=TRUE,"","X")</f>
        <v/>
      </c>
      <c r="DO129" s="1895" t="str">
        <f t="shared" ref="DO129:DO151" si="74">IF(AND(I129&lt;&gt;"")=TRUE,"","X")</f>
        <v>X</v>
      </c>
      <c r="DP129" s="1898"/>
      <c r="DQ129" s="1902" t="str">
        <f t="shared" ref="DQ129:DQ151" si="75">IF(ISNONTEXT(J129)=TRUE,"","X")</f>
        <v/>
      </c>
      <c r="DR129" s="1895" t="str">
        <f t="shared" ref="DR129:DR151" si="76">IF(AND(J129&gt;=0)=TRUE,"","X")</f>
        <v/>
      </c>
      <c r="DS129" s="1895" t="str">
        <f t="shared" ref="DS129:DS151" si="77">IF(AND(J129&lt;&gt;"")=TRUE,"","X")</f>
        <v>X</v>
      </c>
      <c r="DT129" s="1898"/>
    </row>
    <row r="130" spans="4:124" s="986" customFormat="1" ht="15" customHeight="1" outlineLevel="1">
      <c r="D130" s="1528" t="s">
        <v>831</v>
      </c>
      <c r="E130" s="1429" t="s">
        <v>1772</v>
      </c>
      <c r="F130" s="1430"/>
      <c r="G130" s="1431"/>
      <c r="H130" s="1431"/>
      <c r="I130" s="1431"/>
      <c r="J130" s="1431"/>
      <c r="K130" s="1431"/>
      <c r="L130" s="1431"/>
      <c r="M130" s="1431"/>
      <c r="N130" s="1431"/>
      <c r="O130" s="1431"/>
      <c r="P130" s="1431"/>
      <c r="Q130" s="1431"/>
      <c r="R130" s="1431"/>
      <c r="S130" s="1431"/>
      <c r="T130" s="1431"/>
      <c r="U130" s="1431"/>
      <c r="V130" s="1431"/>
      <c r="W130" s="1431"/>
      <c r="X130" s="1431"/>
      <c r="Y130" s="1431"/>
      <c r="Z130" s="1431"/>
      <c r="AA130" s="1431"/>
      <c r="AB130" s="1431"/>
      <c r="AC130" s="1431"/>
      <c r="AD130" s="1431"/>
      <c r="AE130" s="1431"/>
      <c r="AF130" s="1431"/>
      <c r="AG130" s="1431"/>
      <c r="AH130" s="1431"/>
      <c r="AI130" s="1431"/>
      <c r="AJ130" s="1431"/>
      <c r="AK130" s="1431"/>
      <c r="AL130" s="1431"/>
      <c r="AM130" s="1431"/>
      <c r="AN130" s="1431"/>
      <c r="AO130" s="1431"/>
      <c r="AP130" s="1431"/>
      <c r="AQ130" s="1431"/>
      <c r="AR130" s="1431"/>
      <c r="AS130" s="1431"/>
      <c r="AT130" s="1431"/>
      <c r="AU130" s="1431"/>
      <c r="AV130" s="1431"/>
      <c r="AW130" s="1431"/>
      <c r="AX130" s="1431"/>
      <c r="AY130" s="1431"/>
      <c r="AZ130" s="1431"/>
      <c r="BA130" s="1431"/>
      <c r="BB130" s="1431"/>
      <c r="BC130" s="1431"/>
      <c r="BD130" s="1431"/>
      <c r="BE130" s="1431"/>
      <c r="BF130" s="1431"/>
      <c r="BG130" s="1431"/>
      <c r="BH130" s="1431"/>
      <c r="BI130" s="1431"/>
      <c r="BJ130" s="1431"/>
      <c r="BK130" s="1431"/>
      <c r="BL130" s="1431"/>
      <c r="BM130" s="1431"/>
      <c r="BN130" s="1431"/>
      <c r="BO130" s="1431"/>
      <c r="BP130" s="1431"/>
      <c r="BQ130" s="1431"/>
      <c r="BR130" s="1431"/>
      <c r="BS130" s="1431"/>
      <c r="BT130" s="1431"/>
      <c r="BU130" s="1431"/>
      <c r="BV130" s="1431"/>
      <c r="BW130" s="1431"/>
      <c r="BX130" s="1431"/>
      <c r="BY130" s="1431"/>
      <c r="BZ130" s="1431"/>
      <c r="CA130" s="1431"/>
      <c r="CB130" s="1431"/>
      <c r="CC130" s="1431"/>
      <c r="CD130" s="1431"/>
      <c r="CE130" s="1431"/>
      <c r="CF130" s="1431"/>
      <c r="CG130" s="1431"/>
      <c r="CH130" s="1431"/>
      <c r="CI130" s="1431"/>
      <c r="CJ130" s="1431"/>
      <c r="CK130" s="1431"/>
      <c r="CL130" s="1431"/>
      <c r="CM130" s="1431"/>
      <c r="CN130" s="1431"/>
      <c r="CO130" s="1431"/>
      <c r="CP130" s="1431"/>
      <c r="CQ130" s="1431"/>
      <c r="CR130" s="1431"/>
      <c r="CS130" s="1431"/>
      <c r="CT130" s="1431"/>
      <c r="CU130" s="1431"/>
      <c r="CV130" s="1247"/>
      <c r="CX130" s="2038"/>
      <c r="CY130" s="1645"/>
      <c r="CZ130" s="1645"/>
      <c r="DA130" s="1902" t="str">
        <f t="shared" si="63"/>
        <v/>
      </c>
      <c r="DB130" s="1895" t="str">
        <f t="shared" si="64"/>
        <v/>
      </c>
      <c r="DC130" s="1895" t="str">
        <f t="shared" si="65"/>
        <v>X</v>
      </c>
      <c r="DD130" s="1898"/>
      <c r="DE130" s="1902" t="str">
        <f t="shared" si="66"/>
        <v/>
      </c>
      <c r="DF130" s="1895" t="str">
        <f t="shared" si="67"/>
        <v/>
      </c>
      <c r="DG130" s="1895" t="str">
        <f t="shared" si="68"/>
        <v>X</v>
      </c>
      <c r="DH130" s="1898"/>
      <c r="DI130" s="1902" t="str">
        <f t="shared" si="69"/>
        <v/>
      </c>
      <c r="DJ130" s="1895" t="str">
        <f t="shared" si="70"/>
        <v/>
      </c>
      <c r="DK130" s="1895" t="str">
        <f t="shared" si="71"/>
        <v>X</v>
      </c>
      <c r="DL130" s="1898"/>
      <c r="DM130" s="1902" t="str">
        <f t="shared" si="72"/>
        <v/>
      </c>
      <c r="DN130" s="1895" t="str">
        <f t="shared" si="73"/>
        <v/>
      </c>
      <c r="DO130" s="1895" t="str">
        <f t="shared" si="74"/>
        <v>X</v>
      </c>
      <c r="DP130" s="1898"/>
      <c r="DQ130" s="1902" t="str">
        <f t="shared" si="75"/>
        <v/>
      </c>
      <c r="DR130" s="1895" t="str">
        <f t="shared" si="76"/>
        <v/>
      </c>
      <c r="DS130" s="1895" t="str">
        <f t="shared" si="77"/>
        <v>X</v>
      </c>
      <c r="DT130" s="1898"/>
    </row>
    <row r="131" spans="4:124" s="986" customFormat="1" ht="15" customHeight="1" outlineLevel="1">
      <c r="D131" s="1528" t="s">
        <v>832</v>
      </c>
      <c r="E131" s="1429" t="s">
        <v>1772</v>
      </c>
      <c r="F131" s="1430"/>
      <c r="G131" s="1431"/>
      <c r="H131" s="1431"/>
      <c r="I131" s="1431"/>
      <c r="J131" s="1431"/>
      <c r="K131" s="1431"/>
      <c r="L131" s="1431"/>
      <c r="M131" s="1431"/>
      <c r="N131" s="1431"/>
      <c r="O131" s="1431"/>
      <c r="P131" s="1431"/>
      <c r="Q131" s="1431"/>
      <c r="R131" s="1431"/>
      <c r="S131" s="1431"/>
      <c r="T131" s="1431"/>
      <c r="U131" s="1431"/>
      <c r="V131" s="1431"/>
      <c r="W131" s="1431"/>
      <c r="X131" s="1431"/>
      <c r="Y131" s="1431"/>
      <c r="Z131" s="1431"/>
      <c r="AA131" s="1431"/>
      <c r="AB131" s="1431"/>
      <c r="AC131" s="1431"/>
      <c r="AD131" s="1431"/>
      <c r="AE131" s="1431"/>
      <c r="AF131" s="1431"/>
      <c r="AG131" s="1431"/>
      <c r="AH131" s="1431"/>
      <c r="AI131" s="1431"/>
      <c r="AJ131" s="1431"/>
      <c r="AK131" s="1431"/>
      <c r="AL131" s="1431"/>
      <c r="AM131" s="1431"/>
      <c r="AN131" s="1431"/>
      <c r="AO131" s="1431"/>
      <c r="AP131" s="1431"/>
      <c r="AQ131" s="1431"/>
      <c r="AR131" s="1431"/>
      <c r="AS131" s="1431"/>
      <c r="AT131" s="1431"/>
      <c r="AU131" s="1431"/>
      <c r="AV131" s="1431"/>
      <c r="AW131" s="1431"/>
      <c r="AX131" s="1431"/>
      <c r="AY131" s="1431"/>
      <c r="AZ131" s="1431"/>
      <c r="BA131" s="1431"/>
      <c r="BB131" s="1431"/>
      <c r="BC131" s="1431"/>
      <c r="BD131" s="1431"/>
      <c r="BE131" s="1431"/>
      <c r="BF131" s="1431"/>
      <c r="BG131" s="1431"/>
      <c r="BH131" s="1431"/>
      <c r="BI131" s="1431"/>
      <c r="BJ131" s="1431"/>
      <c r="BK131" s="1431"/>
      <c r="BL131" s="1431"/>
      <c r="BM131" s="1431"/>
      <c r="BN131" s="1431"/>
      <c r="BO131" s="1431"/>
      <c r="BP131" s="1431"/>
      <c r="BQ131" s="1431"/>
      <c r="BR131" s="1431"/>
      <c r="BS131" s="1431"/>
      <c r="BT131" s="1431"/>
      <c r="BU131" s="1431"/>
      <c r="BV131" s="1431"/>
      <c r="BW131" s="1431"/>
      <c r="BX131" s="1431"/>
      <c r="BY131" s="1431"/>
      <c r="BZ131" s="1431"/>
      <c r="CA131" s="1431"/>
      <c r="CB131" s="1431"/>
      <c r="CC131" s="1431"/>
      <c r="CD131" s="1431"/>
      <c r="CE131" s="1431"/>
      <c r="CF131" s="1431"/>
      <c r="CG131" s="1431"/>
      <c r="CH131" s="1431"/>
      <c r="CI131" s="1431"/>
      <c r="CJ131" s="1431"/>
      <c r="CK131" s="1431"/>
      <c r="CL131" s="1431"/>
      <c r="CM131" s="1431"/>
      <c r="CN131" s="1431"/>
      <c r="CO131" s="1431"/>
      <c r="CP131" s="1431"/>
      <c r="CQ131" s="1431"/>
      <c r="CR131" s="1431"/>
      <c r="CS131" s="1431"/>
      <c r="CT131" s="1431"/>
      <c r="CU131" s="1431"/>
      <c r="CV131" s="1247"/>
      <c r="CX131" s="2038"/>
      <c r="CY131" s="1645"/>
      <c r="CZ131" s="1645"/>
      <c r="DA131" s="1902" t="str">
        <f t="shared" si="63"/>
        <v/>
      </c>
      <c r="DB131" s="1895" t="str">
        <f t="shared" si="64"/>
        <v/>
      </c>
      <c r="DC131" s="1895" t="str">
        <f t="shared" si="65"/>
        <v>X</v>
      </c>
      <c r="DD131" s="1898"/>
      <c r="DE131" s="1902" t="str">
        <f t="shared" si="66"/>
        <v/>
      </c>
      <c r="DF131" s="1895" t="str">
        <f t="shared" si="67"/>
        <v/>
      </c>
      <c r="DG131" s="1895" t="str">
        <f t="shared" si="68"/>
        <v>X</v>
      </c>
      <c r="DH131" s="1898"/>
      <c r="DI131" s="1902" t="str">
        <f t="shared" si="69"/>
        <v/>
      </c>
      <c r="DJ131" s="1895" t="str">
        <f t="shared" si="70"/>
        <v/>
      </c>
      <c r="DK131" s="1895" t="str">
        <f t="shared" si="71"/>
        <v>X</v>
      </c>
      <c r="DL131" s="1898"/>
      <c r="DM131" s="1902" t="str">
        <f t="shared" si="72"/>
        <v/>
      </c>
      <c r="DN131" s="1895" t="str">
        <f t="shared" si="73"/>
        <v/>
      </c>
      <c r="DO131" s="1895" t="str">
        <f t="shared" si="74"/>
        <v>X</v>
      </c>
      <c r="DP131" s="1898"/>
      <c r="DQ131" s="1902" t="str">
        <f t="shared" si="75"/>
        <v/>
      </c>
      <c r="DR131" s="1895" t="str">
        <f t="shared" si="76"/>
        <v/>
      </c>
      <c r="DS131" s="1895" t="str">
        <f t="shared" si="77"/>
        <v>X</v>
      </c>
      <c r="DT131" s="1898"/>
    </row>
    <row r="132" spans="4:124" s="986" customFormat="1" ht="15" customHeight="1" outlineLevel="1">
      <c r="D132" s="1528" t="s">
        <v>833</v>
      </c>
      <c r="E132" s="1429" t="s">
        <v>1772</v>
      </c>
      <c r="F132" s="1430"/>
      <c r="G132" s="1431"/>
      <c r="H132" s="1431"/>
      <c r="I132" s="1431"/>
      <c r="J132" s="1431"/>
      <c r="K132" s="1431"/>
      <c r="L132" s="1431"/>
      <c r="M132" s="1431"/>
      <c r="N132" s="1431"/>
      <c r="O132" s="1431"/>
      <c r="P132" s="1431"/>
      <c r="Q132" s="1431"/>
      <c r="R132" s="1431"/>
      <c r="S132" s="1431"/>
      <c r="T132" s="1431"/>
      <c r="U132" s="1431"/>
      <c r="V132" s="1431"/>
      <c r="W132" s="1431"/>
      <c r="X132" s="1431"/>
      <c r="Y132" s="1431"/>
      <c r="Z132" s="1431"/>
      <c r="AA132" s="1431"/>
      <c r="AB132" s="1431"/>
      <c r="AC132" s="1431"/>
      <c r="AD132" s="1431"/>
      <c r="AE132" s="1431"/>
      <c r="AF132" s="1431"/>
      <c r="AG132" s="1431"/>
      <c r="AH132" s="1431"/>
      <c r="AI132" s="1431"/>
      <c r="AJ132" s="1431"/>
      <c r="AK132" s="1431"/>
      <c r="AL132" s="1431"/>
      <c r="AM132" s="1431"/>
      <c r="AN132" s="1431"/>
      <c r="AO132" s="1431"/>
      <c r="AP132" s="1431"/>
      <c r="AQ132" s="1431"/>
      <c r="AR132" s="1431"/>
      <c r="AS132" s="1431"/>
      <c r="AT132" s="1431"/>
      <c r="AU132" s="1431"/>
      <c r="AV132" s="1431"/>
      <c r="AW132" s="1431"/>
      <c r="AX132" s="1431"/>
      <c r="AY132" s="1431"/>
      <c r="AZ132" s="1431"/>
      <c r="BA132" s="1431"/>
      <c r="BB132" s="1431"/>
      <c r="BC132" s="1431"/>
      <c r="BD132" s="1431"/>
      <c r="BE132" s="1431"/>
      <c r="BF132" s="1431"/>
      <c r="BG132" s="1431"/>
      <c r="BH132" s="1431"/>
      <c r="BI132" s="1431"/>
      <c r="BJ132" s="1431"/>
      <c r="BK132" s="1431"/>
      <c r="BL132" s="1431"/>
      <c r="BM132" s="1431"/>
      <c r="BN132" s="1431"/>
      <c r="BO132" s="1431"/>
      <c r="BP132" s="1431"/>
      <c r="BQ132" s="1431"/>
      <c r="BR132" s="1431"/>
      <c r="BS132" s="1431"/>
      <c r="BT132" s="1431"/>
      <c r="BU132" s="1431"/>
      <c r="BV132" s="1431"/>
      <c r="BW132" s="1431"/>
      <c r="BX132" s="1431"/>
      <c r="BY132" s="1431"/>
      <c r="BZ132" s="1431"/>
      <c r="CA132" s="1431"/>
      <c r="CB132" s="1431"/>
      <c r="CC132" s="1431"/>
      <c r="CD132" s="1431"/>
      <c r="CE132" s="1431"/>
      <c r="CF132" s="1431"/>
      <c r="CG132" s="1431"/>
      <c r="CH132" s="1431"/>
      <c r="CI132" s="1431"/>
      <c r="CJ132" s="1431"/>
      <c r="CK132" s="1431"/>
      <c r="CL132" s="1431"/>
      <c r="CM132" s="1431"/>
      <c r="CN132" s="1431"/>
      <c r="CO132" s="1431"/>
      <c r="CP132" s="1431"/>
      <c r="CQ132" s="1431"/>
      <c r="CR132" s="1431"/>
      <c r="CS132" s="1431"/>
      <c r="CT132" s="1431"/>
      <c r="CU132" s="1431"/>
      <c r="CV132" s="1247"/>
      <c r="CX132" s="2038"/>
      <c r="CY132" s="1645"/>
      <c r="CZ132" s="1645"/>
      <c r="DA132" s="1902" t="str">
        <f t="shared" si="63"/>
        <v/>
      </c>
      <c r="DB132" s="1895" t="str">
        <f t="shared" si="64"/>
        <v/>
      </c>
      <c r="DC132" s="1895" t="str">
        <f t="shared" si="65"/>
        <v>X</v>
      </c>
      <c r="DD132" s="1898"/>
      <c r="DE132" s="1902" t="str">
        <f t="shared" si="66"/>
        <v/>
      </c>
      <c r="DF132" s="1895" t="str">
        <f t="shared" si="67"/>
        <v/>
      </c>
      <c r="DG132" s="1895" t="str">
        <f t="shared" si="68"/>
        <v>X</v>
      </c>
      <c r="DH132" s="1898"/>
      <c r="DI132" s="1902" t="str">
        <f t="shared" si="69"/>
        <v/>
      </c>
      <c r="DJ132" s="1895" t="str">
        <f t="shared" si="70"/>
        <v/>
      </c>
      <c r="DK132" s="1895" t="str">
        <f t="shared" si="71"/>
        <v>X</v>
      </c>
      <c r="DL132" s="1898"/>
      <c r="DM132" s="1902" t="str">
        <f t="shared" si="72"/>
        <v/>
      </c>
      <c r="DN132" s="1895" t="str">
        <f t="shared" si="73"/>
        <v/>
      </c>
      <c r="DO132" s="1895" t="str">
        <f t="shared" si="74"/>
        <v>X</v>
      </c>
      <c r="DP132" s="1898"/>
      <c r="DQ132" s="1902" t="str">
        <f t="shared" si="75"/>
        <v/>
      </c>
      <c r="DR132" s="1895" t="str">
        <f t="shared" si="76"/>
        <v/>
      </c>
      <c r="DS132" s="1895" t="str">
        <f t="shared" si="77"/>
        <v>X</v>
      </c>
      <c r="DT132" s="1898"/>
    </row>
    <row r="133" spans="4:124" s="986" customFormat="1" ht="15" customHeight="1" outlineLevel="1">
      <c r="D133" s="1528" t="s">
        <v>834</v>
      </c>
      <c r="E133" s="1429" t="s">
        <v>1772</v>
      </c>
      <c r="F133" s="1430"/>
      <c r="G133" s="1431"/>
      <c r="H133" s="1431"/>
      <c r="I133" s="1431"/>
      <c r="J133" s="1431"/>
      <c r="K133" s="1431"/>
      <c r="L133" s="1431"/>
      <c r="M133" s="1431"/>
      <c r="N133" s="1431"/>
      <c r="O133" s="1431"/>
      <c r="P133" s="1431"/>
      <c r="Q133" s="1431"/>
      <c r="R133" s="1431"/>
      <c r="S133" s="1431"/>
      <c r="T133" s="1431"/>
      <c r="U133" s="1431"/>
      <c r="V133" s="1431"/>
      <c r="W133" s="1431"/>
      <c r="X133" s="1431"/>
      <c r="Y133" s="1431"/>
      <c r="Z133" s="1431"/>
      <c r="AA133" s="1431"/>
      <c r="AB133" s="1431"/>
      <c r="AC133" s="1431"/>
      <c r="AD133" s="1431"/>
      <c r="AE133" s="1431"/>
      <c r="AF133" s="1431"/>
      <c r="AG133" s="1431"/>
      <c r="AH133" s="1431"/>
      <c r="AI133" s="1431"/>
      <c r="AJ133" s="1431"/>
      <c r="AK133" s="1431"/>
      <c r="AL133" s="1431"/>
      <c r="AM133" s="1431"/>
      <c r="AN133" s="1431"/>
      <c r="AO133" s="1431"/>
      <c r="AP133" s="1431"/>
      <c r="AQ133" s="1431"/>
      <c r="AR133" s="1431"/>
      <c r="AS133" s="1431"/>
      <c r="AT133" s="1431"/>
      <c r="AU133" s="1431"/>
      <c r="AV133" s="1431"/>
      <c r="AW133" s="1431"/>
      <c r="AX133" s="1431"/>
      <c r="AY133" s="1431"/>
      <c r="AZ133" s="1431"/>
      <c r="BA133" s="1431"/>
      <c r="BB133" s="1431"/>
      <c r="BC133" s="1431"/>
      <c r="BD133" s="1431"/>
      <c r="BE133" s="1431"/>
      <c r="BF133" s="1431"/>
      <c r="BG133" s="1431"/>
      <c r="BH133" s="1431"/>
      <c r="BI133" s="1431"/>
      <c r="BJ133" s="1431"/>
      <c r="BK133" s="1431"/>
      <c r="BL133" s="1431"/>
      <c r="BM133" s="1431"/>
      <c r="BN133" s="1431"/>
      <c r="BO133" s="1431"/>
      <c r="BP133" s="1431"/>
      <c r="BQ133" s="1431"/>
      <c r="BR133" s="1431"/>
      <c r="BS133" s="1431"/>
      <c r="BT133" s="1431"/>
      <c r="BU133" s="1431"/>
      <c r="BV133" s="1431"/>
      <c r="BW133" s="1431"/>
      <c r="BX133" s="1431"/>
      <c r="BY133" s="1431"/>
      <c r="BZ133" s="1431"/>
      <c r="CA133" s="1431"/>
      <c r="CB133" s="1431"/>
      <c r="CC133" s="1431"/>
      <c r="CD133" s="1431"/>
      <c r="CE133" s="1431"/>
      <c r="CF133" s="1431"/>
      <c r="CG133" s="1431"/>
      <c r="CH133" s="1431"/>
      <c r="CI133" s="1431"/>
      <c r="CJ133" s="1431"/>
      <c r="CK133" s="1431"/>
      <c r="CL133" s="1431"/>
      <c r="CM133" s="1431"/>
      <c r="CN133" s="1431"/>
      <c r="CO133" s="1431"/>
      <c r="CP133" s="1431"/>
      <c r="CQ133" s="1431"/>
      <c r="CR133" s="1431"/>
      <c r="CS133" s="1431"/>
      <c r="CT133" s="1431"/>
      <c r="CU133" s="1431"/>
      <c r="CV133" s="1247"/>
      <c r="CX133" s="2038"/>
      <c r="CY133" s="1645"/>
      <c r="CZ133" s="1645"/>
      <c r="DA133" s="1902" t="str">
        <f t="shared" si="63"/>
        <v/>
      </c>
      <c r="DB133" s="1895" t="str">
        <f t="shared" si="64"/>
        <v/>
      </c>
      <c r="DC133" s="1895" t="str">
        <f t="shared" si="65"/>
        <v>X</v>
      </c>
      <c r="DD133" s="1898"/>
      <c r="DE133" s="1902" t="str">
        <f t="shared" si="66"/>
        <v/>
      </c>
      <c r="DF133" s="1895" t="str">
        <f t="shared" si="67"/>
        <v/>
      </c>
      <c r="DG133" s="1895" t="str">
        <f t="shared" si="68"/>
        <v>X</v>
      </c>
      <c r="DH133" s="1898"/>
      <c r="DI133" s="1902" t="str">
        <f t="shared" si="69"/>
        <v/>
      </c>
      <c r="DJ133" s="1895" t="str">
        <f t="shared" si="70"/>
        <v/>
      </c>
      <c r="DK133" s="1895" t="str">
        <f t="shared" si="71"/>
        <v>X</v>
      </c>
      <c r="DL133" s="1898"/>
      <c r="DM133" s="1902" t="str">
        <f t="shared" si="72"/>
        <v/>
      </c>
      <c r="DN133" s="1895" t="str">
        <f t="shared" si="73"/>
        <v/>
      </c>
      <c r="DO133" s="1895" t="str">
        <f t="shared" si="74"/>
        <v>X</v>
      </c>
      <c r="DP133" s="1898"/>
      <c r="DQ133" s="1902" t="str">
        <f t="shared" si="75"/>
        <v/>
      </c>
      <c r="DR133" s="1895" t="str">
        <f t="shared" si="76"/>
        <v/>
      </c>
      <c r="DS133" s="1895" t="str">
        <f t="shared" si="77"/>
        <v>X</v>
      </c>
      <c r="DT133" s="1898"/>
    </row>
    <row r="134" spans="4:124" s="986" customFormat="1" ht="15" customHeight="1" outlineLevel="1">
      <c r="D134" s="1528" t="s">
        <v>835</v>
      </c>
      <c r="E134" s="1429" t="s">
        <v>1772</v>
      </c>
      <c r="F134" s="1430"/>
      <c r="G134" s="1431"/>
      <c r="H134" s="1431"/>
      <c r="I134" s="1431"/>
      <c r="J134" s="1431"/>
      <c r="K134" s="1431"/>
      <c r="L134" s="1431"/>
      <c r="M134" s="1431"/>
      <c r="N134" s="1431"/>
      <c r="O134" s="1431"/>
      <c r="P134" s="1431"/>
      <c r="Q134" s="1431"/>
      <c r="R134" s="1431"/>
      <c r="S134" s="1431"/>
      <c r="T134" s="1431"/>
      <c r="U134" s="1431"/>
      <c r="V134" s="1431"/>
      <c r="W134" s="1431"/>
      <c r="X134" s="1431"/>
      <c r="Y134" s="1431"/>
      <c r="Z134" s="1431"/>
      <c r="AA134" s="1431"/>
      <c r="AB134" s="1431"/>
      <c r="AC134" s="1431"/>
      <c r="AD134" s="1431"/>
      <c r="AE134" s="1431"/>
      <c r="AF134" s="1431"/>
      <c r="AG134" s="1431"/>
      <c r="AH134" s="1431"/>
      <c r="AI134" s="1431"/>
      <c r="AJ134" s="1431"/>
      <c r="AK134" s="1431"/>
      <c r="AL134" s="1431"/>
      <c r="AM134" s="1431"/>
      <c r="AN134" s="1431"/>
      <c r="AO134" s="1431"/>
      <c r="AP134" s="1431"/>
      <c r="AQ134" s="1431"/>
      <c r="AR134" s="1431"/>
      <c r="AS134" s="1431"/>
      <c r="AT134" s="1431"/>
      <c r="AU134" s="1431"/>
      <c r="AV134" s="1431"/>
      <c r="AW134" s="1431"/>
      <c r="AX134" s="1431"/>
      <c r="AY134" s="1431"/>
      <c r="AZ134" s="1431"/>
      <c r="BA134" s="1431"/>
      <c r="BB134" s="1431"/>
      <c r="BC134" s="1431"/>
      <c r="BD134" s="1431"/>
      <c r="BE134" s="1431"/>
      <c r="BF134" s="1431"/>
      <c r="BG134" s="1431"/>
      <c r="BH134" s="1431"/>
      <c r="BI134" s="1431"/>
      <c r="BJ134" s="1431"/>
      <c r="BK134" s="1431"/>
      <c r="BL134" s="1431"/>
      <c r="BM134" s="1431"/>
      <c r="BN134" s="1431"/>
      <c r="BO134" s="1431"/>
      <c r="BP134" s="1431"/>
      <c r="BQ134" s="1431"/>
      <c r="BR134" s="1431"/>
      <c r="BS134" s="1431"/>
      <c r="BT134" s="1431"/>
      <c r="BU134" s="1431"/>
      <c r="BV134" s="1431"/>
      <c r="BW134" s="1431"/>
      <c r="BX134" s="1431"/>
      <c r="BY134" s="1431"/>
      <c r="BZ134" s="1431"/>
      <c r="CA134" s="1431"/>
      <c r="CB134" s="1431"/>
      <c r="CC134" s="1431"/>
      <c r="CD134" s="1431"/>
      <c r="CE134" s="1431"/>
      <c r="CF134" s="1431"/>
      <c r="CG134" s="1431"/>
      <c r="CH134" s="1431"/>
      <c r="CI134" s="1431"/>
      <c r="CJ134" s="1431"/>
      <c r="CK134" s="1431"/>
      <c r="CL134" s="1431"/>
      <c r="CM134" s="1431"/>
      <c r="CN134" s="1431"/>
      <c r="CO134" s="1431"/>
      <c r="CP134" s="1431"/>
      <c r="CQ134" s="1431"/>
      <c r="CR134" s="1431"/>
      <c r="CS134" s="1431"/>
      <c r="CT134" s="1431"/>
      <c r="CU134" s="1431"/>
      <c r="CV134" s="1247"/>
      <c r="CX134" s="2038"/>
      <c r="CY134" s="1645"/>
      <c r="CZ134" s="1645"/>
      <c r="DA134" s="1902" t="str">
        <f t="shared" si="63"/>
        <v/>
      </c>
      <c r="DB134" s="1895" t="str">
        <f t="shared" si="64"/>
        <v/>
      </c>
      <c r="DC134" s="1895" t="str">
        <f t="shared" si="65"/>
        <v>X</v>
      </c>
      <c r="DD134" s="1898"/>
      <c r="DE134" s="1902" t="str">
        <f t="shared" si="66"/>
        <v/>
      </c>
      <c r="DF134" s="1895" t="str">
        <f t="shared" si="67"/>
        <v/>
      </c>
      <c r="DG134" s="1895" t="str">
        <f t="shared" si="68"/>
        <v>X</v>
      </c>
      <c r="DH134" s="1898"/>
      <c r="DI134" s="1902" t="str">
        <f t="shared" si="69"/>
        <v/>
      </c>
      <c r="DJ134" s="1895" t="str">
        <f t="shared" si="70"/>
        <v/>
      </c>
      <c r="DK134" s="1895" t="str">
        <f t="shared" si="71"/>
        <v>X</v>
      </c>
      <c r="DL134" s="1898"/>
      <c r="DM134" s="1902" t="str">
        <f t="shared" si="72"/>
        <v/>
      </c>
      <c r="DN134" s="1895" t="str">
        <f t="shared" si="73"/>
        <v/>
      </c>
      <c r="DO134" s="1895" t="str">
        <f t="shared" si="74"/>
        <v>X</v>
      </c>
      <c r="DP134" s="1898"/>
      <c r="DQ134" s="1902" t="str">
        <f t="shared" si="75"/>
        <v/>
      </c>
      <c r="DR134" s="1895" t="str">
        <f t="shared" si="76"/>
        <v/>
      </c>
      <c r="DS134" s="1895" t="str">
        <f t="shared" si="77"/>
        <v>X</v>
      </c>
      <c r="DT134" s="1898"/>
    </row>
    <row r="135" spans="4:124" s="986" customFormat="1" ht="15" customHeight="1" outlineLevel="1">
      <c r="D135" s="1528" t="s">
        <v>836</v>
      </c>
      <c r="E135" s="1429" t="s">
        <v>1772</v>
      </c>
      <c r="F135" s="1430"/>
      <c r="G135" s="1431"/>
      <c r="H135" s="1431"/>
      <c r="I135" s="1431"/>
      <c r="J135" s="1431"/>
      <c r="K135" s="1431"/>
      <c r="L135" s="1431"/>
      <c r="M135" s="1431"/>
      <c r="N135" s="1431"/>
      <c r="O135" s="1431"/>
      <c r="P135" s="1431"/>
      <c r="Q135" s="1431"/>
      <c r="R135" s="1431"/>
      <c r="S135" s="1431"/>
      <c r="T135" s="1431"/>
      <c r="U135" s="1431"/>
      <c r="V135" s="1431"/>
      <c r="W135" s="1431"/>
      <c r="X135" s="1431"/>
      <c r="Y135" s="1431"/>
      <c r="Z135" s="1431"/>
      <c r="AA135" s="1431"/>
      <c r="AB135" s="1431"/>
      <c r="AC135" s="1431"/>
      <c r="AD135" s="1431"/>
      <c r="AE135" s="1431"/>
      <c r="AF135" s="1431"/>
      <c r="AG135" s="1431"/>
      <c r="AH135" s="1431"/>
      <c r="AI135" s="1431"/>
      <c r="AJ135" s="1431"/>
      <c r="AK135" s="1431"/>
      <c r="AL135" s="1431"/>
      <c r="AM135" s="1431"/>
      <c r="AN135" s="1431"/>
      <c r="AO135" s="1431"/>
      <c r="AP135" s="1431"/>
      <c r="AQ135" s="1431"/>
      <c r="AR135" s="1431"/>
      <c r="AS135" s="1431"/>
      <c r="AT135" s="1431"/>
      <c r="AU135" s="1431"/>
      <c r="AV135" s="1431"/>
      <c r="AW135" s="1431"/>
      <c r="AX135" s="1431"/>
      <c r="AY135" s="1431"/>
      <c r="AZ135" s="1431"/>
      <c r="BA135" s="1431"/>
      <c r="BB135" s="1431"/>
      <c r="BC135" s="1431"/>
      <c r="BD135" s="1431"/>
      <c r="BE135" s="1431"/>
      <c r="BF135" s="1431"/>
      <c r="BG135" s="1431"/>
      <c r="BH135" s="1431"/>
      <c r="BI135" s="1431"/>
      <c r="BJ135" s="1431"/>
      <c r="BK135" s="1431"/>
      <c r="BL135" s="1431"/>
      <c r="BM135" s="1431"/>
      <c r="BN135" s="1431"/>
      <c r="BO135" s="1431"/>
      <c r="BP135" s="1431"/>
      <c r="BQ135" s="1431"/>
      <c r="BR135" s="1431"/>
      <c r="BS135" s="1431"/>
      <c r="BT135" s="1431"/>
      <c r="BU135" s="1431"/>
      <c r="BV135" s="1431"/>
      <c r="BW135" s="1431"/>
      <c r="BX135" s="1431"/>
      <c r="BY135" s="1431"/>
      <c r="BZ135" s="1431"/>
      <c r="CA135" s="1431"/>
      <c r="CB135" s="1431"/>
      <c r="CC135" s="1431"/>
      <c r="CD135" s="1431"/>
      <c r="CE135" s="1431"/>
      <c r="CF135" s="1431"/>
      <c r="CG135" s="1431"/>
      <c r="CH135" s="1431"/>
      <c r="CI135" s="1431"/>
      <c r="CJ135" s="1431"/>
      <c r="CK135" s="1431"/>
      <c r="CL135" s="1431"/>
      <c r="CM135" s="1431"/>
      <c r="CN135" s="1431"/>
      <c r="CO135" s="1431"/>
      <c r="CP135" s="1431"/>
      <c r="CQ135" s="1431"/>
      <c r="CR135" s="1431"/>
      <c r="CS135" s="1431"/>
      <c r="CT135" s="1431"/>
      <c r="CU135" s="1431"/>
      <c r="CV135" s="1247"/>
      <c r="CX135" s="2038"/>
      <c r="CY135" s="1645"/>
      <c r="CZ135" s="1645"/>
      <c r="DA135" s="1902" t="str">
        <f t="shared" si="63"/>
        <v/>
      </c>
      <c r="DB135" s="1895" t="str">
        <f t="shared" si="64"/>
        <v/>
      </c>
      <c r="DC135" s="1895" t="str">
        <f t="shared" si="65"/>
        <v>X</v>
      </c>
      <c r="DD135" s="1898"/>
      <c r="DE135" s="1902" t="str">
        <f t="shared" si="66"/>
        <v/>
      </c>
      <c r="DF135" s="1895" t="str">
        <f t="shared" si="67"/>
        <v/>
      </c>
      <c r="DG135" s="1895" t="str">
        <f t="shared" si="68"/>
        <v>X</v>
      </c>
      <c r="DH135" s="1898"/>
      <c r="DI135" s="1902" t="str">
        <f t="shared" si="69"/>
        <v/>
      </c>
      <c r="DJ135" s="1895" t="str">
        <f t="shared" si="70"/>
        <v/>
      </c>
      <c r="DK135" s="1895" t="str">
        <f t="shared" si="71"/>
        <v>X</v>
      </c>
      <c r="DL135" s="1898"/>
      <c r="DM135" s="1902" t="str">
        <f t="shared" si="72"/>
        <v/>
      </c>
      <c r="DN135" s="1895" t="str">
        <f t="shared" si="73"/>
        <v/>
      </c>
      <c r="DO135" s="1895" t="str">
        <f t="shared" si="74"/>
        <v>X</v>
      </c>
      <c r="DP135" s="1898"/>
      <c r="DQ135" s="1902" t="str">
        <f t="shared" si="75"/>
        <v/>
      </c>
      <c r="DR135" s="1895" t="str">
        <f t="shared" si="76"/>
        <v/>
      </c>
      <c r="DS135" s="1895" t="str">
        <f t="shared" si="77"/>
        <v>X</v>
      </c>
      <c r="DT135" s="1898"/>
    </row>
    <row r="136" spans="4:124" s="986" customFormat="1" ht="15" customHeight="1" outlineLevel="1">
      <c r="D136" s="1528" t="s">
        <v>837</v>
      </c>
      <c r="E136" s="1429" t="s">
        <v>1772</v>
      </c>
      <c r="F136" s="1430"/>
      <c r="G136" s="1431"/>
      <c r="H136" s="1431"/>
      <c r="I136" s="1431"/>
      <c r="J136" s="1431"/>
      <c r="K136" s="1431"/>
      <c r="L136" s="1431"/>
      <c r="M136" s="1431"/>
      <c r="N136" s="1431"/>
      <c r="O136" s="1431"/>
      <c r="P136" s="1431"/>
      <c r="Q136" s="1431"/>
      <c r="R136" s="1431"/>
      <c r="S136" s="1431"/>
      <c r="T136" s="1431"/>
      <c r="U136" s="1431"/>
      <c r="V136" s="1431"/>
      <c r="W136" s="1431"/>
      <c r="X136" s="1431"/>
      <c r="Y136" s="1431"/>
      <c r="Z136" s="1431"/>
      <c r="AA136" s="1431"/>
      <c r="AB136" s="1431"/>
      <c r="AC136" s="1431"/>
      <c r="AD136" s="1431"/>
      <c r="AE136" s="1431"/>
      <c r="AF136" s="1431"/>
      <c r="AG136" s="1431"/>
      <c r="AH136" s="1431"/>
      <c r="AI136" s="1431"/>
      <c r="AJ136" s="1431"/>
      <c r="AK136" s="1431"/>
      <c r="AL136" s="1431"/>
      <c r="AM136" s="1431"/>
      <c r="AN136" s="1431"/>
      <c r="AO136" s="1431"/>
      <c r="AP136" s="1431"/>
      <c r="AQ136" s="1431"/>
      <c r="AR136" s="1431"/>
      <c r="AS136" s="1431"/>
      <c r="AT136" s="1431"/>
      <c r="AU136" s="1431"/>
      <c r="AV136" s="1431"/>
      <c r="AW136" s="1431"/>
      <c r="AX136" s="1431"/>
      <c r="AY136" s="1431"/>
      <c r="AZ136" s="1431"/>
      <c r="BA136" s="1431"/>
      <c r="BB136" s="1431"/>
      <c r="BC136" s="1431"/>
      <c r="BD136" s="1431"/>
      <c r="BE136" s="1431"/>
      <c r="BF136" s="1431"/>
      <c r="BG136" s="1431"/>
      <c r="BH136" s="1431"/>
      <c r="BI136" s="1431"/>
      <c r="BJ136" s="1431"/>
      <c r="BK136" s="1431"/>
      <c r="BL136" s="1431"/>
      <c r="BM136" s="1431"/>
      <c r="BN136" s="1431"/>
      <c r="BO136" s="1431"/>
      <c r="BP136" s="1431"/>
      <c r="BQ136" s="1431"/>
      <c r="BR136" s="1431"/>
      <c r="BS136" s="1431"/>
      <c r="BT136" s="1431"/>
      <c r="BU136" s="1431"/>
      <c r="BV136" s="1431"/>
      <c r="BW136" s="1431"/>
      <c r="BX136" s="1431"/>
      <c r="BY136" s="1431"/>
      <c r="BZ136" s="1431"/>
      <c r="CA136" s="1431"/>
      <c r="CB136" s="1431"/>
      <c r="CC136" s="1431"/>
      <c r="CD136" s="1431"/>
      <c r="CE136" s="1431"/>
      <c r="CF136" s="1431"/>
      <c r="CG136" s="1431"/>
      <c r="CH136" s="1431"/>
      <c r="CI136" s="1431"/>
      <c r="CJ136" s="1431"/>
      <c r="CK136" s="1431"/>
      <c r="CL136" s="1431"/>
      <c r="CM136" s="1431"/>
      <c r="CN136" s="1431"/>
      <c r="CO136" s="1431"/>
      <c r="CP136" s="1431"/>
      <c r="CQ136" s="1431"/>
      <c r="CR136" s="1431"/>
      <c r="CS136" s="1431"/>
      <c r="CT136" s="1431"/>
      <c r="CU136" s="1431"/>
      <c r="CV136" s="1247"/>
      <c r="CX136" s="2038"/>
      <c r="CY136" s="1645"/>
      <c r="CZ136" s="1645"/>
      <c r="DA136" s="1902" t="str">
        <f t="shared" si="63"/>
        <v/>
      </c>
      <c r="DB136" s="1895" t="str">
        <f t="shared" si="64"/>
        <v/>
      </c>
      <c r="DC136" s="1895" t="str">
        <f t="shared" si="65"/>
        <v>X</v>
      </c>
      <c r="DD136" s="1898"/>
      <c r="DE136" s="1902" t="str">
        <f t="shared" si="66"/>
        <v/>
      </c>
      <c r="DF136" s="1895" t="str">
        <f t="shared" si="67"/>
        <v/>
      </c>
      <c r="DG136" s="1895" t="str">
        <f t="shared" si="68"/>
        <v>X</v>
      </c>
      <c r="DH136" s="1898"/>
      <c r="DI136" s="1902" t="str">
        <f t="shared" si="69"/>
        <v/>
      </c>
      <c r="DJ136" s="1895" t="str">
        <f t="shared" si="70"/>
        <v/>
      </c>
      <c r="DK136" s="1895" t="str">
        <f t="shared" si="71"/>
        <v>X</v>
      </c>
      <c r="DL136" s="1898"/>
      <c r="DM136" s="1902" t="str">
        <f t="shared" si="72"/>
        <v/>
      </c>
      <c r="DN136" s="1895" t="str">
        <f t="shared" si="73"/>
        <v/>
      </c>
      <c r="DO136" s="1895" t="str">
        <f t="shared" si="74"/>
        <v>X</v>
      </c>
      <c r="DP136" s="1898"/>
      <c r="DQ136" s="1902" t="str">
        <f t="shared" si="75"/>
        <v/>
      </c>
      <c r="DR136" s="1895" t="str">
        <f t="shared" si="76"/>
        <v/>
      </c>
      <c r="DS136" s="1895" t="str">
        <f t="shared" si="77"/>
        <v>X</v>
      </c>
      <c r="DT136" s="1898"/>
    </row>
    <row r="137" spans="4:124" s="986" customFormat="1" ht="15" customHeight="1" outlineLevel="1">
      <c r="D137" s="1528" t="s">
        <v>838</v>
      </c>
      <c r="E137" s="1429" t="s">
        <v>1772</v>
      </c>
      <c r="F137" s="1430"/>
      <c r="G137" s="1431"/>
      <c r="H137" s="1431"/>
      <c r="I137" s="1431"/>
      <c r="J137" s="1431"/>
      <c r="K137" s="1431"/>
      <c r="L137" s="1431"/>
      <c r="M137" s="1431"/>
      <c r="N137" s="1431"/>
      <c r="O137" s="1431"/>
      <c r="P137" s="1431"/>
      <c r="Q137" s="1431"/>
      <c r="R137" s="1431"/>
      <c r="S137" s="1431"/>
      <c r="T137" s="1431"/>
      <c r="U137" s="1431"/>
      <c r="V137" s="1431"/>
      <c r="W137" s="1431"/>
      <c r="X137" s="1431"/>
      <c r="Y137" s="1431"/>
      <c r="Z137" s="1431"/>
      <c r="AA137" s="1431"/>
      <c r="AB137" s="1431"/>
      <c r="AC137" s="1431"/>
      <c r="AD137" s="1431"/>
      <c r="AE137" s="1431"/>
      <c r="AF137" s="1431"/>
      <c r="AG137" s="1431"/>
      <c r="AH137" s="1431"/>
      <c r="AI137" s="1431"/>
      <c r="AJ137" s="1431"/>
      <c r="AK137" s="1431"/>
      <c r="AL137" s="1431"/>
      <c r="AM137" s="1431"/>
      <c r="AN137" s="1431"/>
      <c r="AO137" s="1431"/>
      <c r="AP137" s="1431"/>
      <c r="AQ137" s="1431"/>
      <c r="AR137" s="1431"/>
      <c r="AS137" s="1431"/>
      <c r="AT137" s="1431"/>
      <c r="AU137" s="1431"/>
      <c r="AV137" s="1431"/>
      <c r="AW137" s="1431"/>
      <c r="AX137" s="1431"/>
      <c r="AY137" s="1431"/>
      <c r="AZ137" s="1431"/>
      <c r="BA137" s="1431"/>
      <c r="BB137" s="1431"/>
      <c r="BC137" s="1431"/>
      <c r="BD137" s="1431"/>
      <c r="BE137" s="1431"/>
      <c r="BF137" s="1431"/>
      <c r="BG137" s="1431"/>
      <c r="BH137" s="1431"/>
      <c r="BI137" s="1431"/>
      <c r="BJ137" s="1431"/>
      <c r="BK137" s="1431"/>
      <c r="BL137" s="1431"/>
      <c r="BM137" s="1431"/>
      <c r="BN137" s="1431"/>
      <c r="BO137" s="1431"/>
      <c r="BP137" s="1431"/>
      <c r="BQ137" s="1431"/>
      <c r="BR137" s="1431"/>
      <c r="BS137" s="1431"/>
      <c r="BT137" s="1431"/>
      <c r="BU137" s="1431"/>
      <c r="BV137" s="1431"/>
      <c r="BW137" s="1431"/>
      <c r="BX137" s="1431"/>
      <c r="BY137" s="1431"/>
      <c r="BZ137" s="1431"/>
      <c r="CA137" s="1431"/>
      <c r="CB137" s="1431"/>
      <c r="CC137" s="1431"/>
      <c r="CD137" s="1431"/>
      <c r="CE137" s="1431"/>
      <c r="CF137" s="1431"/>
      <c r="CG137" s="1431"/>
      <c r="CH137" s="1431"/>
      <c r="CI137" s="1431"/>
      <c r="CJ137" s="1431"/>
      <c r="CK137" s="1431"/>
      <c r="CL137" s="1431"/>
      <c r="CM137" s="1431"/>
      <c r="CN137" s="1431"/>
      <c r="CO137" s="1431"/>
      <c r="CP137" s="1431"/>
      <c r="CQ137" s="1431"/>
      <c r="CR137" s="1431"/>
      <c r="CS137" s="1431"/>
      <c r="CT137" s="1431"/>
      <c r="CU137" s="1431"/>
      <c r="CV137" s="1247"/>
      <c r="CX137" s="2038"/>
      <c r="CY137" s="1645"/>
      <c r="CZ137" s="1645"/>
      <c r="DA137" s="1902" t="str">
        <f t="shared" si="63"/>
        <v/>
      </c>
      <c r="DB137" s="1895" t="str">
        <f t="shared" si="64"/>
        <v/>
      </c>
      <c r="DC137" s="1895" t="str">
        <f t="shared" si="65"/>
        <v>X</v>
      </c>
      <c r="DD137" s="1898"/>
      <c r="DE137" s="1902" t="str">
        <f t="shared" si="66"/>
        <v/>
      </c>
      <c r="DF137" s="1895" t="str">
        <f t="shared" si="67"/>
        <v/>
      </c>
      <c r="DG137" s="1895" t="str">
        <f t="shared" si="68"/>
        <v>X</v>
      </c>
      <c r="DH137" s="1898"/>
      <c r="DI137" s="1902" t="str">
        <f t="shared" si="69"/>
        <v/>
      </c>
      <c r="DJ137" s="1895" t="str">
        <f t="shared" si="70"/>
        <v/>
      </c>
      <c r="DK137" s="1895" t="str">
        <f t="shared" si="71"/>
        <v>X</v>
      </c>
      <c r="DL137" s="1898"/>
      <c r="DM137" s="1902" t="str">
        <f t="shared" si="72"/>
        <v/>
      </c>
      <c r="DN137" s="1895" t="str">
        <f t="shared" si="73"/>
        <v/>
      </c>
      <c r="DO137" s="1895" t="str">
        <f t="shared" si="74"/>
        <v>X</v>
      </c>
      <c r="DP137" s="1898"/>
      <c r="DQ137" s="1902" t="str">
        <f t="shared" si="75"/>
        <v/>
      </c>
      <c r="DR137" s="1895" t="str">
        <f t="shared" si="76"/>
        <v/>
      </c>
      <c r="DS137" s="1895" t="str">
        <f t="shared" si="77"/>
        <v>X</v>
      </c>
      <c r="DT137" s="1898"/>
    </row>
    <row r="138" spans="4:124" s="986" customFormat="1" ht="15" customHeight="1" outlineLevel="1">
      <c r="D138" s="1528" t="s">
        <v>839</v>
      </c>
      <c r="E138" s="1429" t="s">
        <v>1772</v>
      </c>
      <c r="F138" s="1430"/>
      <c r="G138" s="1431"/>
      <c r="H138" s="1431"/>
      <c r="I138" s="1431"/>
      <c r="J138" s="1431"/>
      <c r="K138" s="1431"/>
      <c r="L138" s="1431"/>
      <c r="M138" s="1431"/>
      <c r="N138" s="1431"/>
      <c r="O138" s="1431"/>
      <c r="P138" s="1431"/>
      <c r="Q138" s="1431"/>
      <c r="R138" s="1431"/>
      <c r="S138" s="1431"/>
      <c r="T138" s="1431"/>
      <c r="U138" s="1431"/>
      <c r="V138" s="1431"/>
      <c r="W138" s="1431"/>
      <c r="X138" s="1431"/>
      <c r="Y138" s="1431"/>
      <c r="Z138" s="1431"/>
      <c r="AA138" s="1431"/>
      <c r="AB138" s="1431"/>
      <c r="AC138" s="1431"/>
      <c r="AD138" s="1431"/>
      <c r="AE138" s="1431"/>
      <c r="AF138" s="1431"/>
      <c r="AG138" s="1431"/>
      <c r="AH138" s="1431"/>
      <c r="AI138" s="1431"/>
      <c r="AJ138" s="1431"/>
      <c r="AK138" s="1431"/>
      <c r="AL138" s="1431"/>
      <c r="AM138" s="1431"/>
      <c r="AN138" s="1431"/>
      <c r="AO138" s="1431"/>
      <c r="AP138" s="1431"/>
      <c r="AQ138" s="1431"/>
      <c r="AR138" s="1431"/>
      <c r="AS138" s="1431"/>
      <c r="AT138" s="1431"/>
      <c r="AU138" s="1431"/>
      <c r="AV138" s="1431"/>
      <c r="AW138" s="1431"/>
      <c r="AX138" s="1431"/>
      <c r="AY138" s="1431"/>
      <c r="AZ138" s="1431"/>
      <c r="BA138" s="1431"/>
      <c r="BB138" s="1431"/>
      <c r="BC138" s="1431"/>
      <c r="BD138" s="1431"/>
      <c r="BE138" s="1431"/>
      <c r="BF138" s="1431"/>
      <c r="BG138" s="1431"/>
      <c r="BH138" s="1431"/>
      <c r="BI138" s="1431"/>
      <c r="BJ138" s="1431"/>
      <c r="BK138" s="1431"/>
      <c r="BL138" s="1431"/>
      <c r="BM138" s="1431"/>
      <c r="BN138" s="1431"/>
      <c r="BO138" s="1431"/>
      <c r="BP138" s="1431"/>
      <c r="BQ138" s="1431"/>
      <c r="BR138" s="1431"/>
      <c r="BS138" s="1431"/>
      <c r="BT138" s="1431"/>
      <c r="BU138" s="1431"/>
      <c r="BV138" s="1431"/>
      <c r="BW138" s="1431"/>
      <c r="BX138" s="1431"/>
      <c r="BY138" s="1431"/>
      <c r="BZ138" s="1431"/>
      <c r="CA138" s="1431"/>
      <c r="CB138" s="1431"/>
      <c r="CC138" s="1431"/>
      <c r="CD138" s="1431"/>
      <c r="CE138" s="1431"/>
      <c r="CF138" s="1431"/>
      <c r="CG138" s="1431"/>
      <c r="CH138" s="1431"/>
      <c r="CI138" s="1431"/>
      <c r="CJ138" s="1431"/>
      <c r="CK138" s="1431"/>
      <c r="CL138" s="1431"/>
      <c r="CM138" s="1431"/>
      <c r="CN138" s="1431"/>
      <c r="CO138" s="1431"/>
      <c r="CP138" s="1431"/>
      <c r="CQ138" s="1431"/>
      <c r="CR138" s="1431"/>
      <c r="CS138" s="1431"/>
      <c r="CT138" s="1431"/>
      <c r="CU138" s="1431"/>
      <c r="CV138" s="1247"/>
      <c r="CX138" s="2038"/>
      <c r="CY138" s="1645"/>
      <c r="CZ138" s="1645"/>
      <c r="DA138" s="1902" t="str">
        <f t="shared" si="63"/>
        <v/>
      </c>
      <c r="DB138" s="1895" t="str">
        <f t="shared" si="64"/>
        <v/>
      </c>
      <c r="DC138" s="1895" t="str">
        <f t="shared" si="65"/>
        <v>X</v>
      </c>
      <c r="DD138" s="1898"/>
      <c r="DE138" s="1902" t="str">
        <f t="shared" si="66"/>
        <v/>
      </c>
      <c r="DF138" s="1895" t="str">
        <f t="shared" si="67"/>
        <v/>
      </c>
      <c r="DG138" s="1895" t="str">
        <f t="shared" si="68"/>
        <v>X</v>
      </c>
      <c r="DH138" s="1898"/>
      <c r="DI138" s="1902" t="str">
        <f t="shared" si="69"/>
        <v/>
      </c>
      <c r="DJ138" s="1895" t="str">
        <f t="shared" si="70"/>
        <v/>
      </c>
      <c r="DK138" s="1895" t="str">
        <f t="shared" si="71"/>
        <v>X</v>
      </c>
      <c r="DL138" s="1898"/>
      <c r="DM138" s="1902" t="str">
        <f t="shared" si="72"/>
        <v/>
      </c>
      <c r="DN138" s="1895" t="str">
        <f t="shared" si="73"/>
        <v/>
      </c>
      <c r="DO138" s="1895" t="str">
        <f t="shared" si="74"/>
        <v>X</v>
      </c>
      <c r="DP138" s="1898"/>
      <c r="DQ138" s="1902" t="str">
        <f t="shared" si="75"/>
        <v/>
      </c>
      <c r="DR138" s="1895" t="str">
        <f t="shared" si="76"/>
        <v/>
      </c>
      <c r="DS138" s="1895" t="str">
        <f t="shared" si="77"/>
        <v>X</v>
      </c>
      <c r="DT138" s="1898"/>
    </row>
    <row r="139" spans="4:124" s="986" customFormat="1" ht="15" customHeight="1" outlineLevel="1">
      <c r="D139" s="1528" t="s">
        <v>840</v>
      </c>
      <c r="E139" s="1429" t="s">
        <v>1772</v>
      </c>
      <c r="F139" s="1430"/>
      <c r="G139" s="1431"/>
      <c r="H139" s="1431"/>
      <c r="I139" s="1431"/>
      <c r="J139" s="1431"/>
      <c r="K139" s="1431"/>
      <c r="L139" s="1431"/>
      <c r="M139" s="1431"/>
      <c r="N139" s="1431"/>
      <c r="O139" s="1431"/>
      <c r="P139" s="1431"/>
      <c r="Q139" s="1431"/>
      <c r="R139" s="1431"/>
      <c r="S139" s="1431"/>
      <c r="T139" s="1431"/>
      <c r="U139" s="1431"/>
      <c r="V139" s="1431"/>
      <c r="W139" s="1431"/>
      <c r="X139" s="1431"/>
      <c r="Y139" s="1431"/>
      <c r="Z139" s="1431"/>
      <c r="AA139" s="1431"/>
      <c r="AB139" s="1431"/>
      <c r="AC139" s="1431"/>
      <c r="AD139" s="1431"/>
      <c r="AE139" s="1431"/>
      <c r="AF139" s="1431"/>
      <c r="AG139" s="1431"/>
      <c r="AH139" s="1431"/>
      <c r="AI139" s="1431"/>
      <c r="AJ139" s="1431"/>
      <c r="AK139" s="1431"/>
      <c r="AL139" s="1431"/>
      <c r="AM139" s="1431"/>
      <c r="AN139" s="1431"/>
      <c r="AO139" s="1431"/>
      <c r="AP139" s="1431"/>
      <c r="AQ139" s="1431"/>
      <c r="AR139" s="1431"/>
      <c r="AS139" s="1431"/>
      <c r="AT139" s="1431"/>
      <c r="AU139" s="1431"/>
      <c r="AV139" s="1431"/>
      <c r="AW139" s="1431"/>
      <c r="AX139" s="1431"/>
      <c r="AY139" s="1431"/>
      <c r="AZ139" s="1431"/>
      <c r="BA139" s="1431"/>
      <c r="BB139" s="1431"/>
      <c r="BC139" s="1431"/>
      <c r="BD139" s="1431"/>
      <c r="BE139" s="1431"/>
      <c r="BF139" s="1431"/>
      <c r="BG139" s="1431"/>
      <c r="BH139" s="1431"/>
      <c r="BI139" s="1431"/>
      <c r="BJ139" s="1431"/>
      <c r="BK139" s="1431"/>
      <c r="BL139" s="1431"/>
      <c r="BM139" s="1431"/>
      <c r="BN139" s="1431"/>
      <c r="BO139" s="1431"/>
      <c r="BP139" s="1431"/>
      <c r="BQ139" s="1431"/>
      <c r="BR139" s="1431"/>
      <c r="BS139" s="1431"/>
      <c r="BT139" s="1431"/>
      <c r="BU139" s="1431"/>
      <c r="BV139" s="1431"/>
      <c r="BW139" s="1431"/>
      <c r="BX139" s="1431"/>
      <c r="BY139" s="1431"/>
      <c r="BZ139" s="1431"/>
      <c r="CA139" s="1431"/>
      <c r="CB139" s="1431"/>
      <c r="CC139" s="1431"/>
      <c r="CD139" s="1431"/>
      <c r="CE139" s="1431"/>
      <c r="CF139" s="1431"/>
      <c r="CG139" s="1431"/>
      <c r="CH139" s="1431"/>
      <c r="CI139" s="1431"/>
      <c r="CJ139" s="1431"/>
      <c r="CK139" s="1431"/>
      <c r="CL139" s="1431"/>
      <c r="CM139" s="1431"/>
      <c r="CN139" s="1431"/>
      <c r="CO139" s="1431"/>
      <c r="CP139" s="1431"/>
      <c r="CQ139" s="1431"/>
      <c r="CR139" s="1431"/>
      <c r="CS139" s="1431"/>
      <c r="CT139" s="1431"/>
      <c r="CU139" s="1431"/>
      <c r="CV139" s="1247"/>
      <c r="CX139" s="2038"/>
      <c r="CY139" s="1645"/>
      <c r="CZ139" s="1645"/>
      <c r="DA139" s="1902" t="str">
        <f t="shared" si="63"/>
        <v/>
      </c>
      <c r="DB139" s="1895" t="str">
        <f t="shared" si="64"/>
        <v/>
      </c>
      <c r="DC139" s="1895" t="str">
        <f t="shared" si="65"/>
        <v>X</v>
      </c>
      <c r="DD139" s="1898"/>
      <c r="DE139" s="1902" t="str">
        <f t="shared" si="66"/>
        <v/>
      </c>
      <c r="DF139" s="1895" t="str">
        <f t="shared" si="67"/>
        <v/>
      </c>
      <c r="DG139" s="1895" t="str">
        <f t="shared" si="68"/>
        <v>X</v>
      </c>
      <c r="DH139" s="1898"/>
      <c r="DI139" s="1902" t="str">
        <f t="shared" si="69"/>
        <v/>
      </c>
      <c r="DJ139" s="1895" t="str">
        <f t="shared" si="70"/>
        <v/>
      </c>
      <c r="DK139" s="1895" t="str">
        <f t="shared" si="71"/>
        <v>X</v>
      </c>
      <c r="DL139" s="1898"/>
      <c r="DM139" s="1902" t="str">
        <f t="shared" si="72"/>
        <v/>
      </c>
      <c r="DN139" s="1895" t="str">
        <f t="shared" si="73"/>
        <v/>
      </c>
      <c r="DO139" s="1895" t="str">
        <f t="shared" si="74"/>
        <v>X</v>
      </c>
      <c r="DP139" s="1898"/>
      <c r="DQ139" s="1902" t="str">
        <f t="shared" si="75"/>
        <v/>
      </c>
      <c r="DR139" s="1895" t="str">
        <f t="shared" si="76"/>
        <v/>
      </c>
      <c r="DS139" s="1895" t="str">
        <f t="shared" si="77"/>
        <v>X</v>
      </c>
      <c r="DT139" s="1898"/>
    </row>
    <row r="140" spans="4:124" s="986" customFormat="1" ht="15" customHeight="1" outlineLevel="1">
      <c r="D140" s="1528" t="s">
        <v>841</v>
      </c>
      <c r="E140" s="1429" t="s">
        <v>1772</v>
      </c>
      <c r="F140" s="1430"/>
      <c r="G140" s="1431"/>
      <c r="H140" s="1431"/>
      <c r="I140" s="1431"/>
      <c r="J140" s="1431"/>
      <c r="K140" s="1431"/>
      <c r="L140" s="1431"/>
      <c r="M140" s="1431"/>
      <c r="N140" s="1431"/>
      <c r="O140" s="1431"/>
      <c r="P140" s="1431"/>
      <c r="Q140" s="1431"/>
      <c r="R140" s="1431"/>
      <c r="S140" s="1431"/>
      <c r="T140" s="1431"/>
      <c r="U140" s="1431"/>
      <c r="V140" s="1431"/>
      <c r="W140" s="1431"/>
      <c r="X140" s="1431"/>
      <c r="Y140" s="1431"/>
      <c r="Z140" s="1431"/>
      <c r="AA140" s="1431"/>
      <c r="AB140" s="1431"/>
      <c r="AC140" s="1431"/>
      <c r="AD140" s="1431"/>
      <c r="AE140" s="1431"/>
      <c r="AF140" s="1431"/>
      <c r="AG140" s="1431"/>
      <c r="AH140" s="1431"/>
      <c r="AI140" s="1431"/>
      <c r="AJ140" s="1431"/>
      <c r="AK140" s="1431"/>
      <c r="AL140" s="1431"/>
      <c r="AM140" s="1431"/>
      <c r="AN140" s="1431"/>
      <c r="AO140" s="1431"/>
      <c r="AP140" s="1431"/>
      <c r="AQ140" s="1431"/>
      <c r="AR140" s="1431"/>
      <c r="AS140" s="1431"/>
      <c r="AT140" s="1431"/>
      <c r="AU140" s="1431"/>
      <c r="AV140" s="1431"/>
      <c r="AW140" s="1431"/>
      <c r="AX140" s="1431"/>
      <c r="AY140" s="1431"/>
      <c r="AZ140" s="1431"/>
      <c r="BA140" s="1431"/>
      <c r="BB140" s="1431"/>
      <c r="BC140" s="1431"/>
      <c r="BD140" s="1431"/>
      <c r="BE140" s="1431"/>
      <c r="BF140" s="1431"/>
      <c r="BG140" s="1431"/>
      <c r="BH140" s="1431"/>
      <c r="BI140" s="1431"/>
      <c r="BJ140" s="1431"/>
      <c r="BK140" s="1431"/>
      <c r="BL140" s="1431"/>
      <c r="BM140" s="1431"/>
      <c r="BN140" s="1431"/>
      <c r="BO140" s="1431"/>
      <c r="BP140" s="1431"/>
      <c r="BQ140" s="1431"/>
      <c r="BR140" s="1431"/>
      <c r="BS140" s="1431"/>
      <c r="BT140" s="1431"/>
      <c r="BU140" s="1431"/>
      <c r="BV140" s="1431"/>
      <c r="BW140" s="1431"/>
      <c r="BX140" s="1431"/>
      <c r="BY140" s="1431"/>
      <c r="BZ140" s="1431"/>
      <c r="CA140" s="1431"/>
      <c r="CB140" s="1431"/>
      <c r="CC140" s="1431"/>
      <c r="CD140" s="1431"/>
      <c r="CE140" s="1431"/>
      <c r="CF140" s="1431"/>
      <c r="CG140" s="1431"/>
      <c r="CH140" s="1431"/>
      <c r="CI140" s="1431"/>
      <c r="CJ140" s="1431"/>
      <c r="CK140" s="1431"/>
      <c r="CL140" s="1431"/>
      <c r="CM140" s="1431"/>
      <c r="CN140" s="1431"/>
      <c r="CO140" s="1431"/>
      <c r="CP140" s="1431"/>
      <c r="CQ140" s="1431"/>
      <c r="CR140" s="1431"/>
      <c r="CS140" s="1431"/>
      <c r="CT140" s="1431"/>
      <c r="CU140" s="1431"/>
      <c r="CV140" s="1247"/>
      <c r="CX140" s="2038"/>
      <c r="CY140" s="1645"/>
      <c r="CZ140" s="1645"/>
      <c r="DA140" s="1902" t="str">
        <f t="shared" si="63"/>
        <v/>
      </c>
      <c r="DB140" s="1895" t="str">
        <f t="shared" si="64"/>
        <v/>
      </c>
      <c r="DC140" s="1895" t="str">
        <f t="shared" si="65"/>
        <v>X</v>
      </c>
      <c r="DD140" s="1898"/>
      <c r="DE140" s="1902" t="str">
        <f t="shared" si="66"/>
        <v/>
      </c>
      <c r="DF140" s="1895" t="str">
        <f t="shared" si="67"/>
        <v/>
      </c>
      <c r="DG140" s="1895" t="str">
        <f t="shared" si="68"/>
        <v>X</v>
      </c>
      <c r="DH140" s="1898"/>
      <c r="DI140" s="1902" t="str">
        <f t="shared" si="69"/>
        <v/>
      </c>
      <c r="DJ140" s="1895" t="str">
        <f t="shared" si="70"/>
        <v/>
      </c>
      <c r="DK140" s="1895" t="str">
        <f t="shared" si="71"/>
        <v>X</v>
      </c>
      <c r="DL140" s="1898"/>
      <c r="DM140" s="1902" t="str">
        <f t="shared" si="72"/>
        <v/>
      </c>
      <c r="DN140" s="1895" t="str">
        <f t="shared" si="73"/>
        <v/>
      </c>
      <c r="DO140" s="1895" t="str">
        <f t="shared" si="74"/>
        <v>X</v>
      </c>
      <c r="DP140" s="1898"/>
      <c r="DQ140" s="1902" t="str">
        <f t="shared" si="75"/>
        <v/>
      </c>
      <c r="DR140" s="1895" t="str">
        <f t="shared" si="76"/>
        <v/>
      </c>
      <c r="DS140" s="1895" t="str">
        <f t="shared" si="77"/>
        <v>X</v>
      </c>
      <c r="DT140" s="1898"/>
    </row>
    <row r="141" spans="4:124" s="986" customFormat="1" ht="15" customHeight="1" outlineLevel="1">
      <c r="D141" s="1528" t="s">
        <v>842</v>
      </c>
      <c r="E141" s="1429" t="s">
        <v>1772</v>
      </c>
      <c r="F141" s="1430"/>
      <c r="G141" s="1431"/>
      <c r="H141" s="1431"/>
      <c r="I141" s="1431"/>
      <c r="J141" s="1431"/>
      <c r="K141" s="1431"/>
      <c r="L141" s="1431"/>
      <c r="M141" s="1431"/>
      <c r="N141" s="1431"/>
      <c r="O141" s="1431"/>
      <c r="P141" s="1431"/>
      <c r="Q141" s="1431"/>
      <c r="R141" s="1431"/>
      <c r="S141" s="1431"/>
      <c r="T141" s="1431"/>
      <c r="U141" s="1431"/>
      <c r="V141" s="1431"/>
      <c r="W141" s="1431"/>
      <c r="X141" s="1431"/>
      <c r="Y141" s="1431"/>
      <c r="Z141" s="1431"/>
      <c r="AA141" s="1431"/>
      <c r="AB141" s="1431"/>
      <c r="AC141" s="1431"/>
      <c r="AD141" s="1431"/>
      <c r="AE141" s="1431"/>
      <c r="AF141" s="1431"/>
      <c r="AG141" s="1431"/>
      <c r="AH141" s="1431"/>
      <c r="AI141" s="1431"/>
      <c r="AJ141" s="1431"/>
      <c r="AK141" s="1431"/>
      <c r="AL141" s="1431"/>
      <c r="AM141" s="1431"/>
      <c r="AN141" s="1431"/>
      <c r="AO141" s="1431"/>
      <c r="AP141" s="1431"/>
      <c r="AQ141" s="1431"/>
      <c r="AR141" s="1431"/>
      <c r="AS141" s="1431"/>
      <c r="AT141" s="1431"/>
      <c r="AU141" s="1431"/>
      <c r="AV141" s="1431"/>
      <c r="AW141" s="1431"/>
      <c r="AX141" s="1431"/>
      <c r="AY141" s="1431"/>
      <c r="AZ141" s="1431"/>
      <c r="BA141" s="1431"/>
      <c r="BB141" s="1431"/>
      <c r="BC141" s="1431"/>
      <c r="BD141" s="1431"/>
      <c r="BE141" s="1431"/>
      <c r="BF141" s="1431"/>
      <c r="BG141" s="1431"/>
      <c r="BH141" s="1431"/>
      <c r="BI141" s="1431"/>
      <c r="BJ141" s="1431"/>
      <c r="BK141" s="1431"/>
      <c r="BL141" s="1431"/>
      <c r="BM141" s="1431"/>
      <c r="BN141" s="1431"/>
      <c r="BO141" s="1431"/>
      <c r="BP141" s="1431"/>
      <c r="BQ141" s="1431"/>
      <c r="BR141" s="1431"/>
      <c r="BS141" s="1431"/>
      <c r="BT141" s="1431"/>
      <c r="BU141" s="1431"/>
      <c r="BV141" s="1431"/>
      <c r="BW141" s="1431"/>
      <c r="BX141" s="1431"/>
      <c r="BY141" s="1431"/>
      <c r="BZ141" s="1431"/>
      <c r="CA141" s="1431"/>
      <c r="CB141" s="1431"/>
      <c r="CC141" s="1431"/>
      <c r="CD141" s="1431"/>
      <c r="CE141" s="1431"/>
      <c r="CF141" s="1431"/>
      <c r="CG141" s="1431"/>
      <c r="CH141" s="1431"/>
      <c r="CI141" s="1431"/>
      <c r="CJ141" s="1431"/>
      <c r="CK141" s="1431"/>
      <c r="CL141" s="1431"/>
      <c r="CM141" s="1431"/>
      <c r="CN141" s="1431"/>
      <c r="CO141" s="1431"/>
      <c r="CP141" s="1431"/>
      <c r="CQ141" s="1431"/>
      <c r="CR141" s="1431"/>
      <c r="CS141" s="1431"/>
      <c r="CT141" s="1431"/>
      <c r="CU141" s="1431"/>
      <c r="CV141" s="1247"/>
      <c r="CX141" s="2038"/>
      <c r="CY141" s="1645"/>
      <c r="CZ141" s="1645"/>
      <c r="DA141" s="1902" t="str">
        <f t="shared" si="63"/>
        <v/>
      </c>
      <c r="DB141" s="1895" t="str">
        <f t="shared" si="64"/>
        <v/>
      </c>
      <c r="DC141" s="1895" t="str">
        <f t="shared" si="65"/>
        <v>X</v>
      </c>
      <c r="DD141" s="1898"/>
      <c r="DE141" s="1902" t="str">
        <f t="shared" si="66"/>
        <v/>
      </c>
      <c r="DF141" s="1895" t="str">
        <f t="shared" si="67"/>
        <v/>
      </c>
      <c r="DG141" s="1895" t="str">
        <f t="shared" si="68"/>
        <v>X</v>
      </c>
      <c r="DH141" s="1898"/>
      <c r="DI141" s="1902" t="str">
        <f t="shared" si="69"/>
        <v/>
      </c>
      <c r="DJ141" s="1895" t="str">
        <f t="shared" si="70"/>
        <v/>
      </c>
      <c r="DK141" s="1895" t="str">
        <f t="shared" si="71"/>
        <v>X</v>
      </c>
      <c r="DL141" s="1898"/>
      <c r="DM141" s="1902" t="str">
        <f t="shared" si="72"/>
        <v/>
      </c>
      <c r="DN141" s="1895" t="str">
        <f t="shared" si="73"/>
        <v/>
      </c>
      <c r="DO141" s="1895" t="str">
        <f t="shared" si="74"/>
        <v>X</v>
      </c>
      <c r="DP141" s="1898"/>
      <c r="DQ141" s="1902" t="str">
        <f t="shared" si="75"/>
        <v/>
      </c>
      <c r="DR141" s="1895" t="str">
        <f t="shared" si="76"/>
        <v/>
      </c>
      <c r="DS141" s="1895" t="str">
        <f t="shared" si="77"/>
        <v>X</v>
      </c>
      <c r="DT141" s="1898"/>
    </row>
    <row r="142" spans="4:124" s="986" customFormat="1" ht="15" customHeight="1" outlineLevel="1">
      <c r="D142" s="1528" t="s">
        <v>843</v>
      </c>
      <c r="E142" s="1429" t="s">
        <v>1772</v>
      </c>
      <c r="F142" s="1430"/>
      <c r="G142" s="1431"/>
      <c r="H142" s="1431"/>
      <c r="I142" s="1431"/>
      <c r="J142" s="1431"/>
      <c r="K142" s="1431"/>
      <c r="L142" s="1431"/>
      <c r="M142" s="1431"/>
      <c r="N142" s="1431"/>
      <c r="O142" s="1431"/>
      <c r="P142" s="1431"/>
      <c r="Q142" s="1431"/>
      <c r="R142" s="1431"/>
      <c r="S142" s="1431"/>
      <c r="T142" s="1431"/>
      <c r="U142" s="1431"/>
      <c r="V142" s="1431"/>
      <c r="W142" s="1431"/>
      <c r="X142" s="1431"/>
      <c r="Y142" s="1431"/>
      <c r="Z142" s="1431"/>
      <c r="AA142" s="1431"/>
      <c r="AB142" s="1431"/>
      <c r="AC142" s="1431"/>
      <c r="AD142" s="1431"/>
      <c r="AE142" s="1431"/>
      <c r="AF142" s="1431"/>
      <c r="AG142" s="1431"/>
      <c r="AH142" s="1431"/>
      <c r="AI142" s="1431"/>
      <c r="AJ142" s="1431"/>
      <c r="AK142" s="1431"/>
      <c r="AL142" s="1431"/>
      <c r="AM142" s="1431"/>
      <c r="AN142" s="1431"/>
      <c r="AO142" s="1431"/>
      <c r="AP142" s="1431"/>
      <c r="AQ142" s="1431"/>
      <c r="AR142" s="1431"/>
      <c r="AS142" s="1431"/>
      <c r="AT142" s="1431"/>
      <c r="AU142" s="1431"/>
      <c r="AV142" s="1431"/>
      <c r="AW142" s="1431"/>
      <c r="AX142" s="1431"/>
      <c r="AY142" s="1431"/>
      <c r="AZ142" s="1431"/>
      <c r="BA142" s="1431"/>
      <c r="BB142" s="1431"/>
      <c r="BC142" s="1431"/>
      <c r="BD142" s="1431"/>
      <c r="BE142" s="1431"/>
      <c r="BF142" s="1431"/>
      <c r="BG142" s="1431"/>
      <c r="BH142" s="1431"/>
      <c r="BI142" s="1431"/>
      <c r="BJ142" s="1431"/>
      <c r="BK142" s="1431"/>
      <c r="BL142" s="1431"/>
      <c r="BM142" s="1431"/>
      <c r="BN142" s="1431"/>
      <c r="BO142" s="1431"/>
      <c r="BP142" s="1431"/>
      <c r="BQ142" s="1431"/>
      <c r="BR142" s="1431"/>
      <c r="BS142" s="1431"/>
      <c r="BT142" s="1431"/>
      <c r="BU142" s="1431"/>
      <c r="BV142" s="1431"/>
      <c r="BW142" s="1431"/>
      <c r="BX142" s="1431"/>
      <c r="BY142" s="1431"/>
      <c r="BZ142" s="1431"/>
      <c r="CA142" s="1431"/>
      <c r="CB142" s="1431"/>
      <c r="CC142" s="1431"/>
      <c r="CD142" s="1431"/>
      <c r="CE142" s="1431"/>
      <c r="CF142" s="1431"/>
      <c r="CG142" s="1431"/>
      <c r="CH142" s="1431"/>
      <c r="CI142" s="1431"/>
      <c r="CJ142" s="1431"/>
      <c r="CK142" s="1431"/>
      <c r="CL142" s="1431"/>
      <c r="CM142" s="1431"/>
      <c r="CN142" s="1431"/>
      <c r="CO142" s="1431"/>
      <c r="CP142" s="1431"/>
      <c r="CQ142" s="1431"/>
      <c r="CR142" s="1431"/>
      <c r="CS142" s="1431"/>
      <c r="CT142" s="1431"/>
      <c r="CU142" s="1431"/>
      <c r="CV142" s="1247"/>
      <c r="CX142" s="2038"/>
      <c r="CY142" s="1645"/>
      <c r="CZ142" s="1645"/>
      <c r="DA142" s="1902" t="str">
        <f t="shared" si="63"/>
        <v/>
      </c>
      <c r="DB142" s="1895" t="str">
        <f t="shared" si="64"/>
        <v/>
      </c>
      <c r="DC142" s="1895" t="str">
        <f t="shared" si="65"/>
        <v>X</v>
      </c>
      <c r="DD142" s="1898"/>
      <c r="DE142" s="1902" t="str">
        <f t="shared" si="66"/>
        <v/>
      </c>
      <c r="DF142" s="1895" t="str">
        <f t="shared" si="67"/>
        <v/>
      </c>
      <c r="DG142" s="1895" t="str">
        <f t="shared" si="68"/>
        <v>X</v>
      </c>
      <c r="DH142" s="1898"/>
      <c r="DI142" s="1902" t="str">
        <f t="shared" si="69"/>
        <v/>
      </c>
      <c r="DJ142" s="1895" t="str">
        <f t="shared" si="70"/>
        <v/>
      </c>
      <c r="DK142" s="1895" t="str">
        <f t="shared" si="71"/>
        <v>X</v>
      </c>
      <c r="DL142" s="1898"/>
      <c r="DM142" s="1902" t="str">
        <f t="shared" si="72"/>
        <v/>
      </c>
      <c r="DN142" s="1895" t="str">
        <f t="shared" si="73"/>
        <v/>
      </c>
      <c r="DO142" s="1895" t="str">
        <f t="shared" si="74"/>
        <v>X</v>
      </c>
      <c r="DP142" s="1898"/>
      <c r="DQ142" s="1902" t="str">
        <f t="shared" si="75"/>
        <v/>
      </c>
      <c r="DR142" s="1895" t="str">
        <f t="shared" si="76"/>
        <v/>
      </c>
      <c r="DS142" s="1895" t="str">
        <f t="shared" si="77"/>
        <v>X</v>
      </c>
      <c r="DT142" s="1898"/>
    </row>
    <row r="143" spans="4:124" s="986" customFormat="1" ht="15" customHeight="1" outlineLevel="1">
      <c r="D143" s="1528" t="s">
        <v>844</v>
      </c>
      <c r="E143" s="1429" t="s">
        <v>1772</v>
      </c>
      <c r="F143" s="1430"/>
      <c r="G143" s="1431"/>
      <c r="H143" s="1431"/>
      <c r="I143" s="1431"/>
      <c r="J143" s="1431"/>
      <c r="K143" s="1431"/>
      <c r="L143" s="1431"/>
      <c r="M143" s="1431"/>
      <c r="N143" s="1431"/>
      <c r="O143" s="1431"/>
      <c r="P143" s="1431"/>
      <c r="Q143" s="1431"/>
      <c r="R143" s="1431"/>
      <c r="S143" s="1431"/>
      <c r="T143" s="1431"/>
      <c r="U143" s="1431"/>
      <c r="V143" s="1431"/>
      <c r="W143" s="1431"/>
      <c r="X143" s="1431"/>
      <c r="Y143" s="1431"/>
      <c r="Z143" s="1431"/>
      <c r="AA143" s="1431"/>
      <c r="AB143" s="1431"/>
      <c r="AC143" s="1431"/>
      <c r="AD143" s="1431"/>
      <c r="AE143" s="1431"/>
      <c r="AF143" s="1431"/>
      <c r="AG143" s="1431"/>
      <c r="AH143" s="1431"/>
      <c r="AI143" s="1431"/>
      <c r="AJ143" s="1431"/>
      <c r="AK143" s="1431"/>
      <c r="AL143" s="1431"/>
      <c r="AM143" s="1431"/>
      <c r="AN143" s="1431"/>
      <c r="AO143" s="1431"/>
      <c r="AP143" s="1431"/>
      <c r="AQ143" s="1431"/>
      <c r="AR143" s="1431"/>
      <c r="AS143" s="1431"/>
      <c r="AT143" s="1431"/>
      <c r="AU143" s="1431"/>
      <c r="AV143" s="1431"/>
      <c r="AW143" s="1431"/>
      <c r="AX143" s="1431"/>
      <c r="AY143" s="1431"/>
      <c r="AZ143" s="1431"/>
      <c r="BA143" s="1431"/>
      <c r="BB143" s="1431"/>
      <c r="BC143" s="1431"/>
      <c r="BD143" s="1431"/>
      <c r="BE143" s="1431"/>
      <c r="BF143" s="1431"/>
      <c r="BG143" s="1431"/>
      <c r="BH143" s="1431"/>
      <c r="BI143" s="1431"/>
      <c r="BJ143" s="1431"/>
      <c r="BK143" s="1431"/>
      <c r="BL143" s="1431"/>
      <c r="BM143" s="1431"/>
      <c r="BN143" s="1431"/>
      <c r="BO143" s="1431"/>
      <c r="BP143" s="1431"/>
      <c r="BQ143" s="1431"/>
      <c r="BR143" s="1431"/>
      <c r="BS143" s="1431"/>
      <c r="BT143" s="1431"/>
      <c r="BU143" s="1431"/>
      <c r="BV143" s="1431"/>
      <c r="BW143" s="1431"/>
      <c r="BX143" s="1431"/>
      <c r="BY143" s="1431"/>
      <c r="BZ143" s="1431"/>
      <c r="CA143" s="1431"/>
      <c r="CB143" s="1431"/>
      <c r="CC143" s="1431"/>
      <c r="CD143" s="1431"/>
      <c r="CE143" s="1431"/>
      <c r="CF143" s="1431"/>
      <c r="CG143" s="1431"/>
      <c r="CH143" s="1431"/>
      <c r="CI143" s="1431"/>
      <c r="CJ143" s="1431"/>
      <c r="CK143" s="1431"/>
      <c r="CL143" s="1431"/>
      <c r="CM143" s="1431"/>
      <c r="CN143" s="1431"/>
      <c r="CO143" s="1431"/>
      <c r="CP143" s="1431"/>
      <c r="CQ143" s="1431"/>
      <c r="CR143" s="1431"/>
      <c r="CS143" s="1431"/>
      <c r="CT143" s="1431"/>
      <c r="CU143" s="1431"/>
      <c r="CV143" s="1247"/>
      <c r="CX143" s="2038"/>
      <c r="CY143" s="1645"/>
      <c r="CZ143" s="1645"/>
      <c r="DA143" s="1902" t="str">
        <f t="shared" si="63"/>
        <v/>
      </c>
      <c r="DB143" s="1895" t="str">
        <f t="shared" si="64"/>
        <v/>
      </c>
      <c r="DC143" s="1895" t="str">
        <f t="shared" si="65"/>
        <v>X</v>
      </c>
      <c r="DD143" s="1898"/>
      <c r="DE143" s="1902" t="str">
        <f t="shared" si="66"/>
        <v/>
      </c>
      <c r="DF143" s="1895" t="str">
        <f t="shared" si="67"/>
        <v/>
      </c>
      <c r="DG143" s="1895" t="str">
        <f t="shared" si="68"/>
        <v>X</v>
      </c>
      <c r="DH143" s="1898"/>
      <c r="DI143" s="1902" t="str">
        <f t="shared" si="69"/>
        <v/>
      </c>
      <c r="DJ143" s="1895" t="str">
        <f t="shared" si="70"/>
        <v/>
      </c>
      <c r="DK143" s="1895" t="str">
        <f t="shared" si="71"/>
        <v>X</v>
      </c>
      <c r="DL143" s="1898"/>
      <c r="DM143" s="1902" t="str">
        <f t="shared" si="72"/>
        <v/>
      </c>
      <c r="DN143" s="1895" t="str">
        <f t="shared" si="73"/>
        <v/>
      </c>
      <c r="DO143" s="1895" t="str">
        <f t="shared" si="74"/>
        <v>X</v>
      </c>
      <c r="DP143" s="1898"/>
      <c r="DQ143" s="1902" t="str">
        <f t="shared" si="75"/>
        <v/>
      </c>
      <c r="DR143" s="1895" t="str">
        <f t="shared" si="76"/>
        <v/>
      </c>
      <c r="DS143" s="1895" t="str">
        <f t="shared" si="77"/>
        <v>X</v>
      </c>
      <c r="DT143" s="1898"/>
    </row>
    <row r="144" spans="4:124" s="986" customFormat="1" ht="15" customHeight="1" outlineLevel="1">
      <c r="D144" s="1528" t="s">
        <v>845</v>
      </c>
      <c r="E144" s="1429" t="s">
        <v>1772</v>
      </c>
      <c r="F144" s="1430"/>
      <c r="G144" s="1431"/>
      <c r="H144" s="1431"/>
      <c r="I144" s="1431"/>
      <c r="J144" s="1431"/>
      <c r="K144" s="1431"/>
      <c r="L144" s="1431"/>
      <c r="M144" s="1431"/>
      <c r="N144" s="1431"/>
      <c r="O144" s="1431"/>
      <c r="P144" s="1431"/>
      <c r="Q144" s="1431"/>
      <c r="R144" s="1431"/>
      <c r="S144" s="1431"/>
      <c r="T144" s="1431"/>
      <c r="U144" s="1431"/>
      <c r="V144" s="1431"/>
      <c r="W144" s="1431"/>
      <c r="X144" s="1431"/>
      <c r="Y144" s="1431"/>
      <c r="Z144" s="1431"/>
      <c r="AA144" s="1431"/>
      <c r="AB144" s="1431"/>
      <c r="AC144" s="1431"/>
      <c r="AD144" s="1431"/>
      <c r="AE144" s="1431"/>
      <c r="AF144" s="1431"/>
      <c r="AG144" s="1431"/>
      <c r="AH144" s="1431"/>
      <c r="AI144" s="1431"/>
      <c r="AJ144" s="1431"/>
      <c r="AK144" s="1431"/>
      <c r="AL144" s="1431"/>
      <c r="AM144" s="1431"/>
      <c r="AN144" s="1431"/>
      <c r="AO144" s="1431"/>
      <c r="AP144" s="1431"/>
      <c r="AQ144" s="1431"/>
      <c r="AR144" s="1431"/>
      <c r="AS144" s="1431"/>
      <c r="AT144" s="1431"/>
      <c r="AU144" s="1431"/>
      <c r="AV144" s="1431"/>
      <c r="AW144" s="1431"/>
      <c r="AX144" s="1431"/>
      <c r="AY144" s="1431"/>
      <c r="AZ144" s="1431"/>
      <c r="BA144" s="1431"/>
      <c r="BB144" s="1431"/>
      <c r="BC144" s="1431"/>
      <c r="BD144" s="1431"/>
      <c r="BE144" s="1431"/>
      <c r="BF144" s="1431"/>
      <c r="BG144" s="1431"/>
      <c r="BH144" s="1431"/>
      <c r="BI144" s="1431"/>
      <c r="BJ144" s="1431"/>
      <c r="BK144" s="1431"/>
      <c r="BL144" s="1431"/>
      <c r="BM144" s="1431"/>
      <c r="BN144" s="1431"/>
      <c r="BO144" s="1431"/>
      <c r="BP144" s="1431"/>
      <c r="BQ144" s="1431"/>
      <c r="BR144" s="1431"/>
      <c r="BS144" s="1431"/>
      <c r="BT144" s="1431"/>
      <c r="BU144" s="1431"/>
      <c r="BV144" s="1431"/>
      <c r="BW144" s="1431"/>
      <c r="BX144" s="1431"/>
      <c r="BY144" s="1431"/>
      <c r="BZ144" s="1431"/>
      <c r="CA144" s="1431"/>
      <c r="CB144" s="1431"/>
      <c r="CC144" s="1431"/>
      <c r="CD144" s="1431"/>
      <c r="CE144" s="1431"/>
      <c r="CF144" s="1431"/>
      <c r="CG144" s="1431"/>
      <c r="CH144" s="1431"/>
      <c r="CI144" s="1431"/>
      <c r="CJ144" s="1431"/>
      <c r="CK144" s="1431"/>
      <c r="CL144" s="1431"/>
      <c r="CM144" s="1431"/>
      <c r="CN144" s="1431"/>
      <c r="CO144" s="1431"/>
      <c r="CP144" s="1431"/>
      <c r="CQ144" s="1431"/>
      <c r="CR144" s="1431"/>
      <c r="CS144" s="1431"/>
      <c r="CT144" s="1431"/>
      <c r="CU144" s="1431"/>
      <c r="CV144" s="1247"/>
      <c r="CX144" s="2038"/>
      <c r="CY144" s="1645"/>
      <c r="CZ144" s="1645"/>
      <c r="DA144" s="1902" t="str">
        <f t="shared" si="63"/>
        <v/>
      </c>
      <c r="DB144" s="1895" t="str">
        <f t="shared" si="64"/>
        <v/>
      </c>
      <c r="DC144" s="1895" t="str">
        <f t="shared" si="65"/>
        <v>X</v>
      </c>
      <c r="DD144" s="1898"/>
      <c r="DE144" s="1902" t="str">
        <f t="shared" si="66"/>
        <v/>
      </c>
      <c r="DF144" s="1895" t="str">
        <f t="shared" si="67"/>
        <v/>
      </c>
      <c r="DG144" s="1895" t="str">
        <f t="shared" si="68"/>
        <v>X</v>
      </c>
      <c r="DH144" s="1898"/>
      <c r="DI144" s="1902" t="str">
        <f t="shared" si="69"/>
        <v/>
      </c>
      <c r="DJ144" s="1895" t="str">
        <f t="shared" si="70"/>
        <v/>
      </c>
      <c r="DK144" s="1895" t="str">
        <f t="shared" si="71"/>
        <v>X</v>
      </c>
      <c r="DL144" s="1898"/>
      <c r="DM144" s="1902" t="str">
        <f t="shared" si="72"/>
        <v/>
      </c>
      <c r="DN144" s="1895" t="str">
        <f t="shared" si="73"/>
        <v/>
      </c>
      <c r="DO144" s="1895" t="str">
        <f t="shared" si="74"/>
        <v>X</v>
      </c>
      <c r="DP144" s="1898"/>
      <c r="DQ144" s="1902" t="str">
        <f t="shared" si="75"/>
        <v/>
      </c>
      <c r="DR144" s="1895" t="str">
        <f t="shared" si="76"/>
        <v/>
      </c>
      <c r="DS144" s="1895" t="str">
        <f t="shared" si="77"/>
        <v>X</v>
      </c>
      <c r="DT144" s="1898"/>
    </row>
    <row r="145" spans="4:124" s="986" customFormat="1" ht="15" customHeight="1" outlineLevel="1">
      <c r="D145" s="1528" t="s">
        <v>846</v>
      </c>
      <c r="E145" s="1429" t="s">
        <v>1772</v>
      </c>
      <c r="F145" s="1430"/>
      <c r="G145" s="1431"/>
      <c r="H145" s="1431"/>
      <c r="I145" s="1431"/>
      <c r="J145" s="1431"/>
      <c r="K145" s="1431"/>
      <c r="L145" s="1431"/>
      <c r="M145" s="1431"/>
      <c r="N145" s="1431"/>
      <c r="O145" s="1431"/>
      <c r="P145" s="1431"/>
      <c r="Q145" s="1431"/>
      <c r="R145" s="1431"/>
      <c r="S145" s="1431"/>
      <c r="T145" s="1431"/>
      <c r="U145" s="1431"/>
      <c r="V145" s="1431"/>
      <c r="W145" s="1431"/>
      <c r="X145" s="1431"/>
      <c r="Y145" s="1431"/>
      <c r="Z145" s="1431"/>
      <c r="AA145" s="1431"/>
      <c r="AB145" s="1431"/>
      <c r="AC145" s="1431"/>
      <c r="AD145" s="1431"/>
      <c r="AE145" s="1431"/>
      <c r="AF145" s="1431"/>
      <c r="AG145" s="1431"/>
      <c r="AH145" s="1431"/>
      <c r="AI145" s="1431"/>
      <c r="AJ145" s="1431"/>
      <c r="AK145" s="1431"/>
      <c r="AL145" s="1431"/>
      <c r="AM145" s="1431"/>
      <c r="AN145" s="1431"/>
      <c r="AO145" s="1431"/>
      <c r="AP145" s="1431"/>
      <c r="AQ145" s="1431"/>
      <c r="AR145" s="1431"/>
      <c r="AS145" s="1431"/>
      <c r="AT145" s="1431"/>
      <c r="AU145" s="1431"/>
      <c r="AV145" s="1431"/>
      <c r="AW145" s="1431"/>
      <c r="AX145" s="1431"/>
      <c r="AY145" s="1431"/>
      <c r="AZ145" s="1431"/>
      <c r="BA145" s="1431"/>
      <c r="BB145" s="1431"/>
      <c r="BC145" s="1431"/>
      <c r="BD145" s="1431"/>
      <c r="BE145" s="1431"/>
      <c r="BF145" s="1431"/>
      <c r="BG145" s="1431"/>
      <c r="BH145" s="1431"/>
      <c r="BI145" s="1431"/>
      <c r="BJ145" s="1431"/>
      <c r="BK145" s="1431"/>
      <c r="BL145" s="1431"/>
      <c r="BM145" s="1431"/>
      <c r="BN145" s="1431"/>
      <c r="BO145" s="1431"/>
      <c r="BP145" s="1431"/>
      <c r="BQ145" s="1431"/>
      <c r="BR145" s="1431"/>
      <c r="BS145" s="1431"/>
      <c r="BT145" s="1431"/>
      <c r="BU145" s="1431"/>
      <c r="BV145" s="1431"/>
      <c r="BW145" s="1431"/>
      <c r="BX145" s="1431"/>
      <c r="BY145" s="1431"/>
      <c r="BZ145" s="1431"/>
      <c r="CA145" s="1431"/>
      <c r="CB145" s="1431"/>
      <c r="CC145" s="1431"/>
      <c r="CD145" s="1431"/>
      <c r="CE145" s="1431"/>
      <c r="CF145" s="1431"/>
      <c r="CG145" s="1431"/>
      <c r="CH145" s="1431"/>
      <c r="CI145" s="1431"/>
      <c r="CJ145" s="1431"/>
      <c r="CK145" s="1431"/>
      <c r="CL145" s="1431"/>
      <c r="CM145" s="1431"/>
      <c r="CN145" s="1431"/>
      <c r="CO145" s="1431"/>
      <c r="CP145" s="1431"/>
      <c r="CQ145" s="1431"/>
      <c r="CR145" s="1431"/>
      <c r="CS145" s="1431"/>
      <c r="CT145" s="1431"/>
      <c r="CU145" s="1431"/>
      <c r="CV145" s="1247"/>
      <c r="CX145" s="2038"/>
      <c r="CY145" s="1645"/>
      <c r="CZ145" s="1645"/>
      <c r="DA145" s="1902" t="str">
        <f t="shared" si="63"/>
        <v/>
      </c>
      <c r="DB145" s="1895" t="str">
        <f t="shared" si="64"/>
        <v/>
      </c>
      <c r="DC145" s="1895" t="str">
        <f t="shared" si="65"/>
        <v>X</v>
      </c>
      <c r="DD145" s="1898"/>
      <c r="DE145" s="1902" t="str">
        <f t="shared" si="66"/>
        <v/>
      </c>
      <c r="DF145" s="1895" t="str">
        <f t="shared" si="67"/>
        <v/>
      </c>
      <c r="DG145" s="1895" t="str">
        <f t="shared" si="68"/>
        <v>X</v>
      </c>
      <c r="DH145" s="1898"/>
      <c r="DI145" s="1902" t="str">
        <f t="shared" si="69"/>
        <v/>
      </c>
      <c r="DJ145" s="1895" t="str">
        <f t="shared" si="70"/>
        <v/>
      </c>
      <c r="DK145" s="1895" t="str">
        <f t="shared" si="71"/>
        <v>X</v>
      </c>
      <c r="DL145" s="1898"/>
      <c r="DM145" s="1902" t="str">
        <f t="shared" si="72"/>
        <v/>
      </c>
      <c r="DN145" s="1895" t="str">
        <f t="shared" si="73"/>
        <v/>
      </c>
      <c r="DO145" s="1895" t="str">
        <f t="shared" si="74"/>
        <v>X</v>
      </c>
      <c r="DP145" s="1898"/>
      <c r="DQ145" s="1902" t="str">
        <f t="shared" si="75"/>
        <v/>
      </c>
      <c r="DR145" s="1895" t="str">
        <f t="shared" si="76"/>
        <v/>
      </c>
      <c r="DS145" s="1895" t="str">
        <f t="shared" si="77"/>
        <v>X</v>
      </c>
      <c r="DT145" s="1898"/>
    </row>
    <row r="146" spans="4:124" s="986" customFormat="1" ht="15" customHeight="1" outlineLevel="1">
      <c r="D146" s="1528" t="s">
        <v>847</v>
      </c>
      <c r="E146" s="1429" t="s">
        <v>1772</v>
      </c>
      <c r="F146" s="1430"/>
      <c r="G146" s="1431"/>
      <c r="H146" s="1431"/>
      <c r="I146" s="1431"/>
      <c r="J146" s="1431"/>
      <c r="K146" s="1431"/>
      <c r="L146" s="1431"/>
      <c r="M146" s="1431"/>
      <c r="N146" s="1431"/>
      <c r="O146" s="1431"/>
      <c r="P146" s="1431"/>
      <c r="Q146" s="1431"/>
      <c r="R146" s="1431"/>
      <c r="S146" s="1431"/>
      <c r="T146" s="1431"/>
      <c r="U146" s="1431"/>
      <c r="V146" s="1431"/>
      <c r="W146" s="1431"/>
      <c r="X146" s="1431"/>
      <c r="Y146" s="1431"/>
      <c r="Z146" s="1431"/>
      <c r="AA146" s="1431"/>
      <c r="AB146" s="1431"/>
      <c r="AC146" s="1431"/>
      <c r="AD146" s="1431"/>
      <c r="AE146" s="1431"/>
      <c r="AF146" s="1431"/>
      <c r="AG146" s="1431"/>
      <c r="AH146" s="1431"/>
      <c r="AI146" s="1431"/>
      <c r="AJ146" s="1431"/>
      <c r="AK146" s="1431"/>
      <c r="AL146" s="1431"/>
      <c r="AM146" s="1431"/>
      <c r="AN146" s="1431"/>
      <c r="AO146" s="1431"/>
      <c r="AP146" s="1431"/>
      <c r="AQ146" s="1431"/>
      <c r="AR146" s="1431"/>
      <c r="AS146" s="1431"/>
      <c r="AT146" s="1431"/>
      <c r="AU146" s="1431"/>
      <c r="AV146" s="1431"/>
      <c r="AW146" s="1431"/>
      <c r="AX146" s="1431"/>
      <c r="AY146" s="1431"/>
      <c r="AZ146" s="1431"/>
      <c r="BA146" s="1431"/>
      <c r="BB146" s="1431"/>
      <c r="BC146" s="1431"/>
      <c r="BD146" s="1431"/>
      <c r="BE146" s="1431"/>
      <c r="BF146" s="1431"/>
      <c r="BG146" s="1431"/>
      <c r="BH146" s="1431"/>
      <c r="BI146" s="1431"/>
      <c r="BJ146" s="1431"/>
      <c r="BK146" s="1431"/>
      <c r="BL146" s="1431"/>
      <c r="BM146" s="1431"/>
      <c r="BN146" s="1431"/>
      <c r="BO146" s="1431"/>
      <c r="BP146" s="1431"/>
      <c r="BQ146" s="1431"/>
      <c r="BR146" s="1431"/>
      <c r="BS146" s="1431"/>
      <c r="BT146" s="1431"/>
      <c r="BU146" s="1431"/>
      <c r="BV146" s="1431"/>
      <c r="BW146" s="1431"/>
      <c r="BX146" s="1431"/>
      <c r="BY146" s="1431"/>
      <c r="BZ146" s="1431"/>
      <c r="CA146" s="1431"/>
      <c r="CB146" s="1431"/>
      <c r="CC146" s="1431"/>
      <c r="CD146" s="1431"/>
      <c r="CE146" s="1431"/>
      <c r="CF146" s="1431"/>
      <c r="CG146" s="1431"/>
      <c r="CH146" s="1431"/>
      <c r="CI146" s="1431"/>
      <c r="CJ146" s="1431"/>
      <c r="CK146" s="1431"/>
      <c r="CL146" s="1431"/>
      <c r="CM146" s="1431"/>
      <c r="CN146" s="1431"/>
      <c r="CO146" s="1431"/>
      <c r="CP146" s="1431"/>
      <c r="CQ146" s="1431"/>
      <c r="CR146" s="1431"/>
      <c r="CS146" s="1431"/>
      <c r="CT146" s="1431"/>
      <c r="CU146" s="1431"/>
      <c r="CV146" s="1247"/>
      <c r="CX146" s="2038"/>
      <c r="CY146" s="1645"/>
      <c r="CZ146" s="1645"/>
      <c r="DA146" s="1902" t="str">
        <f t="shared" si="63"/>
        <v/>
      </c>
      <c r="DB146" s="1895" t="str">
        <f t="shared" si="64"/>
        <v/>
      </c>
      <c r="DC146" s="1895" t="str">
        <f t="shared" si="65"/>
        <v>X</v>
      </c>
      <c r="DD146" s="1898"/>
      <c r="DE146" s="1902" t="str">
        <f t="shared" si="66"/>
        <v/>
      </c>
      <c r="DF146" s="1895" t="str">
        <f t="shared" si="67"/>
        <v/>
      </c>
      <c r="DG146" s="1895" t="str">
        <f t="shared" si="68"/>
        <v>X</v>
      </c>
      <c r="DH146" s="1898"/>
      <c r="DI146" s="1902" t="str">
        <f t="shared" si="69"/>
        <v/>
      </c>
      <c r="DJ146" s="1895" t="str">
        <f t="shared" si="70"/>
        <v/>
      </c>
      <c r="DK146" s="1895" t="str">
        <f t="shared" si="71"/>
        <v>X</v>
      </c>
      <c r="DL146" s="1898"/>
      <c r="DM146" s="1902" t="str">
        <f t="shared" si="72"/>
        <v/>
      </c>
      <c r="DN146" s="1895" t="str">
        <f t="shared" si="73"/>
        <v/>
      </c>
      <c r="DO146" s="1895" t="str">
        <f t="shared" si="74"/>
        <v>X</v>
      </c>
      <c r="DP146" s="1898"/>
      <c r="DQ146" s="1902" t="str">
        <f t="shared" si="75"/>
        <v/>
      </c>
      <c r="DR146" s="1895" t="str">
        <f t="shared" si="76"/>
        <v/>
      </c>
      <c r="DS146" s="1895" t="str">
        <f t="shared" si="77"/>
        <v>X</v>
      </c>
      <c r="DT146" s="1898"/>
    </row>
    <row r="147" spans="4:124" s="986" customFormat="1" ht="15" customHeight="1" outlineLevel="1">
      <c r="D147" s="1528" t="s">
        <v>848</v>
      </c>
      <c r="E147" s="1429" t="s">
        <v>1772</v>
      </c>
      <c r="F147" s="1430"/>
      <c r="G147" s="1431"/>
      <c r="H147" s="1431"/>
      <c r="I147" s="1431"/>
      <c r="J147" s="1431"/>
      <c r="K147" s="1431"/>
      <c r="L147" s="1431"/>
      <c r="M147" s="1431"/>
      <c r="N147" s="1431"/>
      <c r="O147" s="1431"/>
      <c r="P147" s="1431"/>
      <c r="Q147" s="1431"/>
      <c r="R147" s="1431"/>
      <c r="S147" s="1431"/>
      <c r="T147" s="1431"/>
      <c r="U147" s="1431"/>
      <c r="V147" s="1431"/>
      <c r="W147" s="1431"/>
      <c r="X147" s="1431"/>
      <c r="Y147" s="1431"/>
      <c r="Z147" s="1431"/>
      <c r="AA147" s="1431"/>
      <c r="AB147" s="1431"/>
      <c r="AC147" s="1431"/>
      <c r="AD147" s="1431"/>
      <c r="AE147" s="1431"/>
      <c r="AF147" s="1431"/>
      <c r="AG147" s="1431"/>
      <c r="AH147" s="1431"/>
      <c r="AI147" s="1431"/>
      <c r="AJ147" s="1431"/>
      <c r="AK147" s="1431"/>
      <c r="AL147" s="1431"/>
      <c r="AM147" s="1431"/>
      <c r="AN147" s="1431"/>
      <c r="AO147" s="1431"/>
      <c r="AP147" s="1431"/>
      <c r="AQ147" s="1431"/>
      <c r="AR147" s="1431"/>
      <c r="AS147" s="1431"/>
      <c r="AT147" s="1431"/>
      <c r="AU147" s="1431"/>
      <c r="AV147" s="1431"/>
      <c r="AW147" s="1431"/>
      <c r="AX147" s="1431"/>
      <c r="AY147" s="1431"/>
      <c r="AZ147" s="1431"/>
      <c r="BA147" s="1431"/>
      <c r="BB147" s="1431"/>
      <c r="BC147" s="1431"/>
      <c r="BD147" s="1431"/>
      <c r="BE147" s="1431"/>
      <c r="BF147" s="1431"/>
      <c r="BG147" s="1431"/>
      <c r="BH147" s="1431"/>
      <c r="BI147" s="1431"/>
      <c r="BJ147" s="1431"/>
      <c r="BK147" s="1431"/>
      <c r="BL147" s="1431"/>
      <c r="BM147" s="1431"/>
      <c r="BN147" s="1431"/>
      <c r="BO147" s="1431"/>
      <c r="BP147" s="1431"/>
      <c r="BQ147" s="1431"/>
      <c r="BR147" s="1431"/>
      <c r="BS147" s="1431"/>
      <c r="BT147" s="1431"/>
      <c r="BU147" s="1431"/>
      <c r="BV147" s="1431"/>
      <c r="BW147" s="1431"/>
      <c r="BX147" s="1431"/>
      <c r="BY147" s="1431"/>
      <c r="BZ147" s="1431"/>
      <c r="CA147" s="1431"/>
      <c r="CB147" s="1431"/>
      <c r="CC147" s="1431"/>
      <c r="CD147" s="1431"/>
      <c r="CE147" s="1431"/>
      <c r="CF147" s="1431"/>
      <c r="CG147" s="1431"/>
      <c r="CH147" s="1431"/>
      <c r="CI147" s="1431"/>
      <c r="CJ147" s="1431"/>
      <c r="CK147" s="1431"/>
      <c r="CL147" s="1431"/>
      <c r="CM147" s="1431"/>
      <c r="CN147" s="1431"/>
      <c r="CO147" s="1431"/>
      <c r="CP147" s="1431"/>
      <c r="CQ147" s="1431"/>
      <c r="CR147" s="1431"/>
      <c r="CS147" s="1431"/>
      <c r="CT147" s="1431"/>
      <c r="CU147" s="1431"/>
      <c r="CV147" s="1247"/>
      <c r="CX147" s="2038"/>
      <c r="CY147" s="1645"/>
      <c r="CZ147" s="1645"/>
      <c r="DA147" s="1902" t="str">
        <f t="shared" si="63"/>
        <v/>
      </c>
      <c r="DB147" s="1895" t="str">
        <f t="shared" si="64"/>
        <v/>
      </c>
      <c r="DC147" s="1895" t="str">
        <f t="shared" si="65"/>
        <v>X</v>
      </c>
      <c r="DD147" s="1898"/>
      <c r="DE147" s="1902" t="str">
        <f t="shared" si="66"/>
        <v/>
      </c>
      <c r="DF147" s="1895" t="str">
        <f t="shared" si="67"/>
        <v/>
      </c>
      <c r="DG147" s="1895" t="str">
        <f t="shared" si="68"/>
        <v>X</v>
      </c>
      <c r="DH147" s="1898"/>
      <c r="DI147" s="1902" t="str">
        <f t="shared" si="69"/>
        <v/>
      </c>
      <c r="DJ147" s="1895" t="str">
        <f t="shared" si="70"/>
        <v/>
      </c>
      <c r="DK147" s="1895" t="str">
        <f t="shared" si="71"/>
        <v>X</v>
      </c>
      <c r="DL147" s="1898"/>
      <c r="DM147" s="1902" t="str">
        <f t="shared" si="72"/>
        <v/>
      </c>
      <c r="DN147" s="1895" t="str">
        <f t="shared" si="73"/>
        <v/>
      </c>
      <c r="DO147" s="1895" t="str">
        <f t="shared" si="74"/>
        <v>X</v>
      </c>
      <c r="DP147" s="1898"/>
      <c r="DQ147" s="1902" t="str">
        <f t="shared" si="75"/>
        <v/>
      </c>
      <c r="DR147" s="1895" t="str">
        <f t="shared" si="76"/>
        <v/>
      </c>
      <c r="DS147" s="1895" t="str">
        <f t="shared" si="77"/>
        <v>X</v>
      </c>
      <c r="DT147" s="1898"/>
    </row>
    <row r="148" spans="4:124" s="986" customFormat="1" ht="15" customHeight="1" outlineLevel="1">
      <c r="D148" s="1528" t="s">
        <v>849</v>
      </c>
      <c r="E148" s="1429" t="s">
        <v>1772</v>
      </c>
      <c r="F148" s="1430"/>
      <c r="G148" s="1431"/>
      <c r="H148" s="1431"/>
      <c r="I148" s="1431"/>
      <c r="J148" s="1431"/>
      <c r="K148" s="1431"/>
      <c r="L148" s="1431"/>
      <c r="M148" s="1431"/>
      <c r="N148" s="1431"/>
      <c r="O148" s="1431"/>
      <c r="P148" s="1431"/>
      <c r="Q148" s="1431"/>
      <c r="R148" s="1431"/>
      <c r="S148" s="1431"/>
      <c r="T148" s="1431"/>
      <c r="U148" s="1431"/>
      <c r="V148" s="1431"/>
      <c r="W148" s="1431"/>
      <c r="X148" s="1431"/>
      <c r="Y148" s="1431"/>
      <c r="Z148" s="1431"/>
      <c r="AA148" s="1431"/>
      <c r="AB148" s="1431"/>
      <c r="AC148" s="1431"/>
      <c r="AD148" s="1431"/>
      <c r="AE148" s="1431"/>
      <c r="AF148" s="1431"/>
      <c r="AG148" s="1431"/>
      <c r="AH148" s="1431"/>
      <c r="AI148" s="1431"/>
      <c r="AJ148" s="1431"/>
      <c r="AK148" s="1431"/>
      <c r="AL148" s="1431"/>
      <c r="AM148" s="1431"/>
      <c r="AN148" s="1431"/>
      <c r="AO148" s="1431"/>
      <c r="AP148" s="1431"/>
      <c r="AQ148" s="1431"/>
      <c r="AR148" s="1431"/>
      <c r="AS148" s="1431"/>
      <c r="AT148" s="1431"/>
      <c r="AU148" s="1431"/>
      <c r="AV148" s="1431"/>
      <c r="AW148" s="1431"/>
      <c r="AX148" s="1431"/>
      <c r="AY148" s="1431"/>
      <c r="AZ148" s="1431"/>
      <c r="BA148" s="1431"/>
      <c r="BB148" s="1431"/>
      <c r="BC148" s="1431"/>
      <c r="BD148" s="1431"/>
      <c r="BE148" s="1431"/>
      <c r="BF148" s="1431"/>
      <c r="BG148" s="1431"/>
      <c r="BH148" s="1431"/>
      <c r="BI148" s="1431"/>
      <c r="BJ148" s="1431"/>
      <c r="BK148" s="1431"/>
      <c r="BL148" s="1431"/>
      <c r="BM148" s="1431"/>
      <c r="BN148" s="1431"/>
      <c r="BO148" s="1431"/>
      <c r="BP148" s="1431"/>
      <c r="BQ148" s="1431"/>
      <c r="BR148" s="1431"/>
      <c r="BS148" s="1431"/>
      <c r="BT148" s="1431"/>
      <c r="BU148" s="1431"/>
      <c r="BV148" s="1431"/>
      <c r="BW148" s="1431"/>
      <c r="BX148" s="1431"/>
      <c r="BY148" s="1431"/>
      <c r="BZ148" s="1431"/>
      <c r="CA148" s="1431"/>
      <c r="CB148" s="1431"/>
      <c r="CC148" s="1431"/>
      <c r="CD148" s="1431"/>
      <c r="CE148" s="1431"/>
      <c r="CF148" s="1431"/>
      <c r="CG148" s="1431"/>
      <c r="CH148" s="1431"/>
      <c r="CI148" s="1431"/>
      <c r="CJ148" s="1431"/>
      <c r="CK148" s="1431"/>
      <c r="CL148" s="1431"/>
      <c r="CM148" s="1431"/>
      <c r="CN148" s="1431"/>
      <c r="CO148" s="1431"/>
      <c r="CP148" s="1431"/>
      <c r="CQ148" s="1431"/>
      <c r="CR148" s="1431"/>
      <c r="CS148" s="1431"/>
      <c r="CT148" s="1431"/>
      <c r="CU148" s="1431"/>
      <c r="CV148" s="1247"/>
      <c r="CX148" s="2038"/>
      <c r="CY148" s="1645"/>
      <c r="CZ148" s="1645"/>
      <c r="DA148" s="1902" t="str">
        <f t="shared" si="63"/>
        <v/>
      </c>
      <c r="DB148" s="1895" t="str">
        <f t="shared" si="64"/>
        <v/>
      </c>
      <c r="DC148" s="1895" t="str">
        <f t="shared" si="65"/>
        <v>X</v>
      </c>
      <c r="DD148" s="1898"/>
      <c r="DE148" s="1902" t="str">
        <f t="shared" si="66"/>
        <v/>
      </c>
      <c r="DF148" s="1895" t="str">
        <f t="shared" si="67"/>
        <v/>
      </c>
      <c r="DG148" s="1895" t="str">
        <f t="shared" si="68"/>
        <v>X</v>
      </c>
      <c r="DH148" s="1898"/>
      <c r="DI148" s="1902" t="str">
        <f t="shared" si="69"/>
        <v/>
      </c>
      <c r="DJ148" s="1895" t="str">
        <f t="shared" si="70"/>
        <v/>
      </c>
      <c r="DK148" s="1895" t="str">
        <f t="shared" si="71"/>
        <v>X</v>
      </c>
      <c r="DL148" s="1898"/>
      <c r="DM148" s="1902" t="str">
        <f t="shared" si="72"/>
        <v/>
      </c>
      <c r="DN148" s="1895" t="str">
        <f t="shared" si="73"/>
        <v/>
      </c>
      <c r="DO148" s="1895" t="str">
        <f t="shared" si="74"/>
        <v>X</v>
      </c>
      <c r="DP148" s="1898"/>
      <c r="DQ148" s="1902" t="str">
        <f t="shared" si="75"/>
        <v/>
      </c>
      <c r="DR148" s="1895" t="str">
        <f t="shared" si="76"/>
        <v/>
      </c>
      <c r="DS148" s="1895" t="str">
        <f t="shared" si="77"/>
        <v>X</v>
      </c>
      <c r="DT148" s="1898"/>
    </row>
    <row r="149" spans="4:124" s="986" customFormat="1" ht="15" customHeight="1" outlineLevel="1">
      <c r="D149" s="1528" t="s">
        <v>850</v>
      </c>
      <c r="E149" s="1429" t="s">
        <v>1772</v>
      </c>
      <c r="F149" s="1430"/>
      <c r="G149" s="1431"/>
      <c r="H149" s="1431"/>
      <c r="I149" s="1431"/>
      <c r="J149" s="1431"/>
      <c r="K149" s="1431"/>
      <c r="L149" s="1431"/>
      <c r="M149" s="1431"/>
      <c r="N149" s="1431"/>
      <c r="O149" s="1431"/>
      <c r="P149" s="1431"/>
      <c r="Q149" s="1431"/>
      <c r="R149" s="1431"/>
      <c r="S149" s="1431"/>
      <c r="T149" s="1431"/>
      <c r="U149" s="1431"/>
      <c r="V149" s="1431"/>
      <c r="W149" s="1431"/>
      <c r="X149" s="1431"/>
      <c r="Y149" s="1431"/>
      <c r="Z149" s="1431"/>
      <c r="AA149" s="1431"/>
      <c r="AB149" s="1431"/>
      <c r="AC149" s="1431"/>
      <c r="AD149" s="1431"/>
      <c r="AE149" s="1431"/>
      <c r="AF149" s="1431"/>
      <c r="AG149" s="1431"/>
      <c r="AH149" s="1431"/>
      <c r="AI149" s="1431"/>
      <c r="AJ149" s="1431"/>
      <c r="AK149" s="1431"/>
      <c r="AL149" s="1431"/>
      <c r="AM149" s="1431"/>
      <c r="AN149" s="1431"/>
      <c r="AO149" s="1431"/>
      <c r="AP149" s="1431"/>
      <c r="AQ149" s="1431"/>
      <c r="AR149" s="1431"/>
      <c r="AS149" s="1431"/>
      <c r="AT149" s="1431"/>
      <c r="AU149" s="1431"/>
      <c r="AV149" s="1431"/>
      <c r="AW149" s="1431"/>
      <c r="AX149" s="1431"/>
      <c r="AY149" s="1431"/>
      <c r="AZ149" s="1431"/>
      <c r="BA149" s="1431"/>
      <c r="BB149" s="1431"/>
      <c r="BC149" s="1431"/>
      <c r="BD149" s="1431"/>
      <c r="BE149" s="1431"/>
      <c r="BF149" s="1431"/>
      <c r="BG149" s="1431"/>
      <c r="BH149" s="1431"/>
      <c r="BI149" s="1431"/>
      <c r="BJ149" s="1431"/>
      <c r="BK149" s="1431"/>
      <c r="BL149" s="1431"/>
      <c r="BM149" s="1431"/>
      <c r="BN149" s="1431"/>
      <c r="BO149" s="1431"/>
      <c r="BP149" s="1431"/>
      <c r="BQ149" s="1431"/>
      <c r="BR149" s="1431"/>
      <c r="BS149" s="1431"/>
      <c r="BT149" s="1431"/>
      <c r="BU149" s="1431"/>
      <c r="BV149" s="1431"/>
      <c r="BW149" s="1431"/>
      <c r="BX149" s="1431"/>
      <c r="BY149" s="1431"/>
      <c r="BZ149" s="1431"/>
      <c r="CA149" s="1431"/>
      <c r="CB149" s="1431"/>
      <c r="CC149" s="1431"/>
      <c r="CD149" s="1431"/>
      <c r="CE149" s="1431"/>
      <c r="CF149" s="1431"/>
      <c r="CG149" s="1431"/>
      <c r="CH149" s="1431"/>
      <c r="CI149" s="1431"/>
      <c r="CJ149" s="1431"/>
      <c r="CK149" s="1431"/>
      <c r="CL149" s="1431"/>
      <c r="CM149" s="1431"/>
      <c r="CN149" s="1431"/>
      <c r="CO149" s="1431"/>
      <c r="CP149" s="1431"/>
      <c r="CQ149" s="1431"/>
      <c r="CR149" s="1431"/>
      <c r="CS149" s="1431"/>
      <c r="CT149" s="1431"/>
      <c r="CU149" s="1431"/>
      <c r="CV149" s="1247"/>
      <c r="CX149" s="2038"/>
      <c r="CY149" s="1645"/>
      <c r="CZ149" s="1645"/>
      <c r="DA149" s="1902" t="str">
        <f t="shared" si="63"/>
        <v/>
      </c>
      <c r="DB149" s="1895" t="str">
        <f t="shared" si="64"/>
        <v/>
      </c>
      <c r="DC149" s="1895" t="str">
        <f t="shared" si="65"/>
        <v>X</v>
      </c>
      <c r="DD149" s="1898"/>
      <c r="DE149" s="1902" t="str">
        <f t="shared" si="66"/>
        <v/>
      </c>
      <c r="DF149" s="1895" t="str">
        <f t="shared" si="67"/>
        <v/>
      </c>
      <c r="DG149" s="1895" t="str">
        <f t="shared" si="68"/>
        <v>X</v>
      </c>
      <c r="DH149" s="1898"/>
      <c r="DI149" s="1902" t="str">
        <f t="shared" si="69"/>
        <v/>
      </c>
      <c r="DJ149" s="1895" t="str">
        <f t="shared" si="70"/>
        <v/>
      </c>
      <c r="DK149" s="1895" t="str">
        <f t="shared" si="71"/>
        <v>X</v>
      </c>
      <c r="DL149" s="1898"/>
      <c r="DM149" s="1902" t="str">
        <f t="shared" si="72"/>
        <v/>
      </c>
      <c r="DN149" s="1895" t="str">
        <f t="shared" si="73"/>
        <v/>
      </c>
      <c r="DO149" s="1895" t="str">
        <f t="shared" si="74"/>
        <v>X</v>
      </c>
      <c r="DP149" s="1898"/>
      <c r="DQ149" s="1902" t="str">
        <f t="shared" si="75"/>
        <v/>
      </c>
      <c r="DR149" s="1895" t="str">
        <f t="shared" si="76"/>
        <v/>
      </c>
      <c r="DS149" s="1895" t="str">
        <f t="shared" si="77"/>
        <v>X</v>
      </c>
      <c r="DT149" s="1898"/>
    </row>
    <row r="150" spans="4:124" s="986" customFormat="1" ht="15" customHeight="1" outlineLevel="1">
      <c r="D150" s="1528" t="s">
        <v>851</v>
      </c>
      <c r="E150" s="1429" t="s">
        <v>1772</v>
      </c>
      <c r="F150" s="1430"/>
      <c r="G150" s="1431"/>
      <c r="H150" s="1431"/>
      <c r="I150" s="1431"/>
      <c r="J150" s="1431"/>
      <c r="K150" s="1431"/>
      <c r="L150" s="1431"/>
      <c r="M150" s="1431"/>
      <c r="N150" s="1431"/>
      <c r="O150" s="1431"/>
      <c r="P150" s="1431"/>
      <c r="Q150" s="1431"/>
      <c r="R150" s="1431"/>
      <c r="S150" s="1431"/>
      <c r="T150" s="1431"/>
      <c r="U150" s="1431"/>
      <c r="V150" s="1431"/>
      <c r="W150" s="1431"/>
      <c r="X150" s="1431"/>
      <c r="Y150" s="1431"/>
      <c r="Z150" s="1431"/>
      <c r="AA150" s="1431"/>
      <c r="AB150" s="1431"/>
      <c r="AC150" s="1431"/>
      <c r="AD150" s="1431"/>
      <c r="AE150" s="1431"/>
      <c r="AF150" s="1431"/>
      <c r="AG150" s="1431"/>
      <c r="AH150" s="1431"/>
      <c r="AI150" s="1431"/>
      <c r="AJ150" s="1431"/>
      <c r="AK150" s="1431"/>
      <c r="AL150" s="1431"/>
      <c r="AM150" s="1431"/>
      <c r="AN150" s="1431"/>
      <c r="AO150" s="1431"/>
      <c r="AP150" s="1431"/>
      <c r="AQ150" s="1431"/>
      <c r="AR150" s="1431"/>
      <c r="AS150" s="1431"/>
      <c r="AT150" s="1431"/>
      <c r="AU150" s="1431"/>
      <c r="AV150" s="1431"/>
      <c r="AW150" s="1431"/>
      <c r="AX150" s="1431"/>
      <c r="AY150" s="1431"/>
      <c r="AZ150" s="1431"/>
      <c r="BA150" s="1431"/>
      <c r="BB150" s="1431"/>
      <c r="BC150" s="1431"/>
      <c r="BD150" s="1431"/>
      <c r="BE150" s="1431"/>
      <c r="BF150" s="1431"/>
      <c r="BG150" s="1431"/>
      <c r="BH150" s="1431"/>
      <c r="BI150" s="1431"/>
      <c r="BJ150" s="1431"/>
      <c r="BK150" s="1431"/>
      <c r="BL150" s="1431"/>
      <c r="BM150" s="1431"/>
      <c r="BN150" s="1431"/>
      <c r="BO150" s="1431"/>
      <c r="BP150" s="1431"/>
      <c r="BQ150" s="1431"/>
      <c r="BR150" s="1431"/>
      <c r="BS150" s="1431"/>
      <c r="BT150" s="1431"/>
      <c r="BU150" s="1431"/>
      <c r="BV150" s="1431"/>
      <c r="BW150" s="1431"/>
      <c r="BX150" s="1431"/>
      <c r="BY150" s="1431"/>
      <c r="BZ150" s="1431"/>
      <c r="CA150" s="1431"/>
      <c r="CB150" s="1431"/>
      <c r="CC150" s="1431"/>
      <c r="CD150" s="1431"/>
      <c r="CE150" s="1431"/>
      <c r="CF150" s="1431"/>
      <c r="CG150" s="1431"/>
      <c r="CH150" s="1431"/>
      <c r="CI150" s="1431"/>
      <c r="CJ150" s="1431"/>
      <c r="CK150" s="1431"/>
      <c r="CL150" s="1431"/>
      <c r="CM150" s="1431"/>
      <c r="CN150" s="1431"/>
      <c r="CO150" s="1431"/>
      <c r="CP150" s="1431"/>
      <c r="CQ150" s="1431"/>
      <c r="CR150" s="1431"/>
      <c r="CS150" s="1431"/>
      <c r="CT150" s="1431"/>
      <c r="CU150" s="1431"/>
      <c r="CV150" s="1247"/>
      <c r="CX150" s="2038"/>
      <c r="CY150" s="1645"/>
      <c r="CZ150" s="1645"/>
      <c r="DA150" s="1902" t="str">
        <f t="shared" si="63"/>
        <v/>
      </c>
      <c r="DB150" s="1895" t="str">
        <f t="shared" si="64"/>
        <v/>
      </c>
      <c r="DC150" s="1895" t="str">
        <f t="shared" si="65"/>
        <v>X</v>
      </c>
      <c r="DD150" s="1898"/>
      <c r="DE150" s="1902" t="str">
        <f t="shared" si="66"/>
        <v/>
      </c>
      <c r="DF150" s="1895" t="str">
        <f t="shared" si="67"/>
        <v/>
      </c>
      <c r="DG150" s="1895" t="str">
        <f t="shared" si="68"/>
        <v>X</v>
      </c>
      <c r="DH150" s="1898"/>
      <c r="DI150" s="1902" t="str">
        <f t="shared" si="69"/>
        <v/>
      </c>
      <c r="DJ150" s="1895" t="str">
        <f t="shared" si="70"/>
        <v/>
      </c>
      <c r="DK150" s="1895" t="str">
        <f t="shared" si="71"/>
        <v>X</v>
      </c>
      <c r="DL150" s="1898"/>
      <c r="DM150" s="1902" t="str">
        <f t="shared" si="72"/>
        <v/>
      </c>
      <c r="DN150" s="1895" t="str">
        <f t="shared" si="73"/>
        <v/>
      </c>
      <c r="DO150" s="1895" t="str">
        <f t="shared" si="74"/>
        <v>X</v>
      </c>
      <c r="DP150" s="1898"/>
      <c r="DQ150" s="1902" t="str">
        <f t="shared" si="75"/>
        <v/>
      </c>
      <c r="DR150" s="1895" t="str">
        <f t="shared" si="76"/>
        <v/>
      </c>
      <c r="DS150" s="1895" t="str">
        <f t="shared" si="77"/>
        <v>X</v>
      </c>
      <c r="DT150" s="1898"/>
    </row>
    <row r="151" spans="4:124" s="986" customFormat="1" ht="15" customHeight="1">
      <c r="D151" s="1529" t="s">
        <v>80</v>
      </c>
      <c r="E151" s="1432" t="s">
        <v>1772</v>
      </c>
      <c r="F151" s="1433"/>
      <c r="G151" s="1434"/>
      <c r="H151" s="1434"/>
      <c r="I151" s="1434"/>
      <c r="J151" s="1434"/>
      <c r="K151" s="1434"/>
      <c r="L151" s="1434"/>
      <c r="M151" s="1434"/>
      <c r="N151" s="1434"/>
      <c r="O151" s="1434"/>
      <c r="P151" s="1434"/>
      <c r="Q151" s="1434"/>
      <c r="R151" s="1434"/>
      <c r="S151" s="1434"/>
      <c r="T151" s="1434"/>
      <c r="U151" s="1434"/>
      <c r="V151" s="1434"/>
      <c r="W151" s="1434"/>
      <c r="X151" s="1434"/>
      <c r="Y151" s="1434"/>
      <c r="Z151" s="1434"/>
      <c r="AA151" s="1434"/>
      <c r="AB151" s="1434"/>
      <c r="AC151" s="1434"/>
      <c r="AD151" s="1434"/>
      <c r="AE151" s="1434"/>
      <c r="AF151" s="1434"/>
      <c r="AG151" s="1434"/>
      <c r="AH151" s="1434"/>
      <c r="AI151" s="1434"/>
      <c r="AJ151" s="1434"/>
      <c r="AK151" s="1434"/>
      <c r="AL151" s="1434"/>
      <c r="AM151" s="1434"/>
      <c r="AN151" s="1434"/>
      <c r="AO151" s="1434"/>
      <c r="AP151" s="1434"/>
      <c r="AQ151" s="1434"/>
      <c r="AR151" s="1434"/>
      <c r="AS151" s="1434"/>
      <c r="AT151" s="1434"/>
      <c r="AU151" s="1434"/>
      <c r="AV151" s="1434"/>
      <c r="AW151" s="1434"/>
      <c r="AX151" s="1434"/>
      <c r="AY151" s="1434"/>
      <c r="AZ151" s="1434"/>
      <c r="BA151" s="1434"/>
      <c r="BB151" s="1434"/>
      <c r="BC151" s="1434"/>
      <c r="BD151" s="1434"/>
      <c r="BE151" s="1434"/>
      <c r="BF151" s="1434"/>
      <c r="BG151" s="1434"/>
      <c r="BH151" s="1434"/>
      <c r="BI151" s="1434"/>
      <c r="BJ151" s="1434"/>
      <c r="BK151" s="1434"/>
      <c r="BL151" s="1434"/>
      <c r="BM151" s="1434"/>
      <c r="BN151" s="1434"/>
      <c r="BO151" s="1434"/>
      <c r="BP151" s="1434"/>
      <c r="BQ151" s="1434"/>
      <c r="BR151" s="1434"/>
      <c r="BS151" s="1434"/>
      <c r="BT151" s="1434"/>
      <c r="BU151" s="1434"/>
      <c r="BV151" s="1434"/>
      <c r="BW151" s="1434"/>
      <c r="BX151" s="1434"/>
      <c r="BY151" s="1434"/>
      <c r="BZ151" s="1434"/>
      <c r="CA151" s="1434"/>
      <c r="CB151" s="1434"/>
      <c r="CC151" s="1434"/>
      <c r="CD151" s="1434"/>
      <c r="CE151" s="1434"/>
      <c r="CF151" s="1434"/>
      <c r="CG151" s="1434"/>
      <c r="CH151" s="1434"/>
      <c r="CI151" s="1434"/>
      <c r="CJ151" s="1434"/>
      <c r="CK151" s="1434"/>
      <c r="CL151" s="1434"/>
      <c r="CM151" s="1434"/>
      <c r="CN151" s="1434"/>
      <c r="CO151" s="1434"/>
      <c r="CP151" s="1434"/>
      <c r="CQ151" s="1434"/>
      <c r="CR151" s="1434"/>
      <c r="CS151" s="1434"/>
      <c r="CT151" s="1434"/>
      <c r="CU151" s="1434"/>
      <c r="CV151" s="1248"/>
      <c r="CX151" s="2039"/>
      <c r="CY151" s="2040"/>
      <c r="CZ151" s="2040"/>
      <c r="DA151" s="1905" t="str">
        <f t="shared" si="63"/>
        <v/>
      </c>
      <c r="DB151" s="1914" t="str">
        <f t="shared" si="64"/>
        <v/>
      </c>
      <c r="DC151" s="1914" t="str">
        <f t="shared" si="65"/>
        <v>X</v>
      </c>
      <c r="DD151" s="1976"/>
      <c r="DE151" s="1905" t="str">
        <f t="shared" si="66"/>
        <v/>
      </c>
      <c r="DF151" s="1914" t="str">
        <f t="shared" si="67"/>
        <v/>
      </c>
      <c r="DG151" s="1914" t="str">
        <f t="shared" si="68"/>
        <v>X</v>
      </c>
      <c r="DH151" s="1976"/>
      <c r="DI151" s="1905" t="str">
        <f t="shared" si="69"/>
        <v/>
      </c>
      <c r="DJ151" s="1914" t="str">
        <f t="shared" si="70"/>
        <v/>
      </c>
      <c r="DK151" s="1914" t="str">
        <f t="shared" si="71"/>
        <v>X</v>
      </c>
      <c r="DL151" s="1976"/>
      <c r="DM151" s="1905" t="str">
        <f t="shared" si="72"/>
        <v/>
      </c>
      <c r="DN151" s="1914" t="str">
        <f t="shared" si="73"/>
        <v/>
      </c>
      <c r="DO151" s="1914" t="str">
        <f t="shared" si="74"/>
        <v>X</v>
      </c>
      <c r="DP151" s="1976"/>
      <c r="DQ151" s="1905" t="str">
        <f t="shared" si="75"/>
        <v/>
      </c>
      <c r="DR151" s="1914" t="str">
        <f t="shared" si="76"/>
        <v/>
      </c>
      <c r="DS151" s="1914" t="str">
        <f t="shared" si="77"/>
        <v>X</v>
      </c>
      <c r="DT151" s="1976"/>
    </row>
    <row r="152" spans="4:124" s="636" customFormat="1" ht="12.75">
      <c r="D152" s="1130" t="s">
        <v>2308</v>
      </c>
      <c r="E152" s="1128"/>
      <c r="F152" s="1259"/>
      <c r="G152" s="1259"/>
      <c r="H152" s="1259"/>
      <c r="I152" s="1259"/>
      <c r="J152" s="1259"/>
      <c r="K152" s="1259"/>
      <c r="L152" s="1259"/>
      <c r="M152" s="1259"/>
      <c r="N152" s="1259"/>
      <c r="O152" s="1259"/>
      <c r="P152" s="1259"/>
      <c r="Q152" s="1259"/>
      <c r="R152" s="1259"/>
      <c r="S152" s="1259"/>
      <c r="T152" s="1259"/>
      <c r="U152" s="1259"/>
      <c r="V152" s="1259"/>
      <c r="W152" s="1259"/>
      <c r="X152" s="1259"/>
      <c r="Y152" s="1259"/>
      <c r="Z152" s="1259"/>
      <c r="AA152" s="1259"/>
      <c r="AB152" s="1259"/>
      <c r="AC152" s="1259"/>
      <c r="AD152" s="1259"/>
      <c r="AE152" s="1259"/>
      <c r="AF152" s="1259"/>
      <c r="AG152" s="1259"/>
      <c r="AH152" s="1259"/>
      <c r="AI152" s="1259"/>
      <c r="AJ152" s="1259"/>
      <c r="AK152" s="1259"/>
      <c r="AL152" s="1259"/>
      <c r="AM152" s="1259"/>
      <c r="AN152" s="1259"/>
      <c r="AO152" s="1259"/>
      <c r="AP152" s="1259"/>
      <c r="AQ152" s="1259"/>
      <c r="AR152" s="1259"/>
      <c r="AS152" s="1259"/>
      <c r="AT152" s="1259"/>
      <c r="AU152" s="1259"/>
      <c r="AV152" s="1259"/>
      <c r="AW152" s="1259"/>
      <c r="AX152" s="1259"/>
      <c r="AY152" s="1259"/>
      <c r="AZ152" s="1259"/>
      <c r="BA152" s="1259"/>
      <c r="BB152" s="1259"/>
      <c r="BC152" s="1259"/>
      <c r="BD152" s="1259"/>
      <c r="BE152" s="1259"/>
      <c r="BF152" s="1259"/>
      <c r="BG152" s="1259"/>
      <c r="BH152" s="1259"/>
      <c r="BI152" s="1259"/>
      <c r="BJ152" s="1259"/>
      <c r="BK152" s="1259"/>
      <c r="BL152" s="1259"/>
      <c r="BM152" s="1259"/>
      <c r="BN152" s="1259"/>
      <c r="BO152" s="1259"/>
      <c r="BP152" s="1259"/>
      <c r="BQ152" s="1259"/>
      <c r="BR152" s="1259"/>
      <c r="BS152" s="1259"/>
      <c r="BT152" s="1259"/>
      <c r="BU152" s="1259"/>
      <c r="BV152" s="1259"/>
      <c r="BW152" s="1259"/>
      <c r="BX152" s="1259"/>
      <c r="BY152" s="1259"/>
      <c r="BZ152" s="1259"/>
      <c r="CA152" s="1259"/>
      <c r="CB152" s="1259"/>
      <c r="CC152" s="1259"/>
      <c r="CD152" s="1259"/>
      <c r="CE152" s="1259"/>
      <c r="CF152" s="1259"/>
      <c r="CG152" s="1259"/>
      <c r="CH152" s="1259"/>
      <c r="CI152" s="1259"/>
      <c r="CJ152" s="1259"/>
      <c r="CK152" s="1259"/>
      <c r="CL152" s="1259"/>
      <c r="CM152" s="1259"/>
      <c r="CN152" s="1259"/>
      <c r="CO152" s="1259"/>
      <c r="CP152" s="1259"/>
      <c r="CQ152" s="1259"/>
      <c r="CR152" s="1259"/>
      <c r="CS152" s="1259"/>
      <c r="CT152" s="1259"/>
      <c r="CU152" s="1259"/>
      <c r="CV152" s="1259"/>
    </row>
    <row r="153" spans="4:124" s="986" customFormat="1" ht="15" outlineLevel="1">
      <c r="D153" s="1448" t="s">
        <v>852</v>
      </c>
      <c r="E153" s="1527" t="s">
        <v>1772</v>
      </c>
      <c r="F153" s="1537"/>
      <c r="G153" s="1447"/>
      <c r="H153" s="1447"/>
      <c r="I153" s="1447"/>
      <c r="J153" s="1447"/>
      <c r="K153" s="1447"/>
      <c r="L153" s="1447"/>
      <c r="M153" s="1447"/>
      <c r="N153" s="1447"/>
      <c r="O153" s="1447"/>
      <c r="P153" s="1447"/>
      <c r="Q153" s="1447"/>
      <c r="R153" s="1447"/>
      <c r="S153" s="1447"/>
      <c r="T153" s="1447"/>
      <c r="U153" s="1447"/>
      <c r="V153" s="1447"/>
      <c r="W153" s="1447"/>
      <c r="X153" s="1447"/>
      <c r="Y153" s="1447"/>
      <c r="Z153" s="1447"/>
      <c r="AA153" s="1447"/>
      <c r="AB153" s="1447"/>
      <c r="AC153" s="1447"/>
      <c r="AD153" s="1447"/>
      <c r="AE153" s="1447"/>
      <c r="AF153" s="1447"/>
      <c r="AG153" s="1447"/>
      <c r="AH153" s="1447"/>
      <c r="AI153" s="1447"/>
      <c r="AJ153" s="1447"/>
      <c r="AK153" s="1447"/>
      <c r="AL153" s="1447"/>
      <c r="AM153" s="1447"/>
      <c r="AN153" s="1447"/>
      <c r="AO153" s="1447"/>
      <c r="AP153" s="1447"/>
      <c r="AQ153" s="1447"/>
      <c r="AR153" s="1447"/>
      <c r="AS153" s="1447"/>
      <c r="AT153" s="1447"/>
      <c r="AU153" s="1447"/>
      <c r="AV153" s="1447"/>
      <c r="AW153" s="1447"/>
      <c r="AX153" s="1447"/>
      <c r="AY153" s="1447"/>
      <c r="AZ153" s="1447"/>
      <c r="BA153" s="1447"/>
      <c r="BB153" s="1447"/>
      <c r="BC153" s="1447"/>
      <c r="BD153" s="1447"/>
      <c r="BE153" s="1447"/>
      <c r="BF153" s="1447"/>
      <c r="BG153" s="1447"/>
      <c r="BH153" s="1447"/>
      <c r="BI153" s="1447"/>
      <c r="BJ153" s="1447"/>
      <c r="BK153" s="1447"/>
      <c r="BL153" s="1447"/>
      <c r="BM153" s="1447"/>
      <c r="BN153" s="1447"/>
      <c r="BO153" s="1447"/>
      <c r="BP153" s="1447"/>
      <c r="BQ153" s="1447"/>
      <c r="BR153" s="1447"/>
      <c r="BS153" s="1447"/>
      <c r="BT153" s="1447"/>
      <c r="BU153" s="1447"/>
      <c r="BV153" s="1447"/>
      <c r="BW153" s="1447"/>
      <c r="BX153" s="1447"/>
      <c r="BY153" s="1447"/>
      <c r="BZ153" s="1447"/>
      <c r="CA153" s="1447"/>
      <c r="CB153" s="1447"/>
      <c r="CC153" s="1447"/>
      <c r="CD153" s="1447"/>
      <c r="CE153" s="1447"/>
      <c r="CF153" s="1447"/>
      <c r="CG153" s="1447"/>
      <c r="CH153" s="1447"/>
      <c r="CI153" s="1447"/>
      <c r="CJ153" s="1447"/>
      <c r="CK153" s="1447"/>
      <c r="CL153" s="1447"/>
      <c r="CM153" s="1447"/>
      <c r="CN153" s="1447"/>
      <c r="CO153" s="1447"/>
      <c r="CP153" s="1447"/>
      <c r="CQ153" s="1447"/>
      <c r="CR153" s="1447"/>
      <c r="CS153" s="1447"/>
      <c r="CT153" s="1447"/>
      <c r="CU153" s="1447"/>
      <c r="CV153" s="1246"/>
      <c r="CX153" s="2036"/>
      <c r="CY153" s="2037"/>
      <c r="CZ153" s="2037"/>
      <c r="DA153" s="1932" t="str">
        <f t="shared" ref="DA153:DA218" si="78">IF(ISNONTEXT(F153)=TRUE,"","X")</f>
        <v/>
      </c>
      <c r="DB153" s="1930" t="str">
        <f t="shared" ref="DB153:DB218" si="79">IF(AND(F153&gt;=0)=TRUE,"","X")</f>
        <v/>
      </c>
      <c r="DC153" s="1930" t="str">
        <f t="shared" ref="DC153:DC187" si="80">IF(AND(F153&lt;&gt;"")=TRUE,"","X")</f>
        <v>X</v>
      </c>
      <c r="DD153" s="1987"/>
      <c r="DE153" s="1932" t="str">
        <f t="shared" ref="DE153:DE189" si="81">IF(ISNONTEXT(G153)=TRUE,"","X")</f>
        <v/>
      </c>
      <c r="DF153" s="1930" t="str">
        <f t="shared" ref="DF153:DF189" si="82">IF(AND(G153&gt;=0)=TRUE,"","X")</f>
        <v/>
      </c>
      <c r="DG153" s="1930" t="str">
        <f t="shared" ref="DG153:DG187" si="83">IF(AND(G153&lt;&gt;"")=TRUE,"","X")</f>
        <v>X</v>
      </c>
      <c r="DH153" s="1987"/>
      <c r="DI153" s="1932" t="str">
        <f t="shared" ref="DI153:DI189" si="84">IF(ISNONTEXT(H153)=TRUE,"","X")</f>
        <v/>
      </c>
      <c r="DJ153" s="1930" t="str">
        <f t="shared" ref="DJ153:DJ189" si="85">IF(AND(H153&gt;=0)=TRUE,"","X")</f>
        <v/>
      </c>
      <c r="DK153" s="1930" t="str">
        <f t="shared" ref="DK153:DK187" si="86">IF(AND(H153&lt;&gt;"")=TRUE,"","X")</f>
        <v>X</v>
      </c>
      <c r="DL153" s="1987"/>
      <c r="DM153" s="1932" t="str">
        <f t="shared" ref="DM153:DM189" si="87">IF(ISNONTEXT(I153)=TRUE,"","X")</f>
        <v/>
      </c>
      <c r="DN153" s="1930" t="str">
        <f t="shared" ref="DN153:DN189" si="88">IF(AND(I153&gt;=0)=TRUE,"","X")</f>
        <v/>
      </c>
      <c r="DO153" s="1930" t="str">
        <f t="shared" ref="DO153:DO187" si="89">IF(AND(I153&lt;&gt;"")=TRUE,"","X")</f>
        <v>X</v>
      </c>
      <c r="DP153" s="1987"/>
      <c r="DQ153" s="1932" t="str">
        <f t="shared" ref="DQ153:DQ189" si="90">IF(ISNONTEXT(J153)=TRUE,"","X")</f>
        <v/>
      </c>
      <c r="DR153" s="1930" t="str">
        <f t="shared" ref="DR153:DR189" si="91">IF(AND(J153&gt;=0)=TRUE,"","X")</f>
        <v/>
      </c>
      <c r="DS153" s="1930" t="str">
        <f t="shared" ref="DS153:DS187" si="92">IF(AND(J153&lt;&gt;"")=TRUE,"","X")</f>
        <v>X</v>
      </c>
      <c r="DT153" s="1987"/>
    </row>
    <row r="154" spans="4:124" s="986" customFormat="1" ht="15" customHeight="1" outlineLevel="1">
      <c r="D154" s="1528" t="s">
        <v>853</v>
      </c>
      <c r="E154" s="1429" t="s">
        <v>1772</v>
      </c>
      <c r="F154" s="1430"/>
      <c r="G154" s="1431"/>
      <c r="H154" s="1431"/>
      <c r="I154" s="1431"/>
      <c r="J154" s="1431"/>
      <c r="K154" s="1431"/>
      <c r="L154" s="1431"/>
      <c r="M154" s="1431"/>
      <c r="N154" s="1431"/>
      <c r="O154" s="1431"/>
      <c r="P154" s="1431"/>
      <c r="Q154" s="1431"/>
      <c r="R154" s="1431"/>
      <c r="S154" s="1431"/>
      <c r="T154" s="1431"/>
      <c r="U154" s="1431"/>
      <c r="V154" s="1431"/>
      <c r="W154" s="1431"/>
      <c r="X154" s="1431"/>
      <c r="Y154" s="1431"/>
      <c r="Z154" s="1431"/>
      <c r="AA154" s="1431"/>
      <c r="AB154" s="1431"/>
      <c r="AC154" s="1431"/>
      <c r="AD154" s="1431"/>
      <c r="AE154" s="1431"/>
      <c r="AF154" s="1431"/>
      <c r="AG154" s="1431"/>
      <c r="AH154" s="1431"/>
      <c r="AI154" s="1431"/>
      <c r="AJ154" s="1431"/>
      <c r="AK154" s="1431"/>
      <c r="AL154" s="1431"/>
      <c r="AM154" s="1431"/>
      <c r="AN154" s="1431"/>
      <c r="AO154" s="1431"/>
      <c r="AP154" s="1431"/>
      <c r="AQ154" s="1431"/>
      <c r="AR154" s="1431"/>
      <c r="AS154" s="1431"/>
      <c r="AT154" s="1431"/>
      <c r="AU154" s="1431"/>
      <c r="AV154" s="1431"/>
      <c r="AW154" s="1431"/>
      <c r="AX154" s="1431"/>
      <c r="AY154" s="1431"/>
      <c r="AZ154" s="1431"/>
      <c r="BA154" s="1431"/>
      <c r="BB154" s="1431"/>
      <c r="BC154" s="1431"/>
      <c r="BD154" s="1431"/>
      <c r="BE154" s="1431"/>
      <c r="BF154" s="1431"/>
      <c r="BG154" s="1431"/>
      <c r="BH154" s="1431"/>
      <c r="BI154" s="1431"/>
      <c r="BJ154" s="1431"/>
      <c r="BK154" s="1431"/>
      <c r="BL154" s="1431"/>
      <c r="BM154" s="1431"/>
      <c r="BN154" s="1431"/>
      <c r="BO154" s="1431"/>
      <c r="BP154" s="1431"/>
      <c r="BQ154" s="1431"/>
      <c r="BR154" s="1431"/>
      <c r="BS154" s="1431"/>
      <c r="BT154" s="1431"/>
      <c r="BU154" s="1431"/>
      <c r="BV154" s="1431"/>
      <c r="BW154" s="1431"/>
      <c r="BX154" s="1431"/>
      <c r="BY154" s="1431"/>
      <c r="BZ154" s="1431"/>
      <c r="CA154" s="1431"/>
      <c r="CB154" s="1431"/>
      <c r="CC154" s="1431"/>
      <c r="CD154" s="1431"/>
      <c r="CE154" s="1431"/>
      <c r="CF154" s="1431"/>
      <c r="CG154" s="1431"/>
      <c r="CH154" s="1431"/>
      <c r="CI154" s="1431"/>
      <c r="CJ154" s="1431"/>
      <c r="CK154" s="1431"/>
      <c r="CL154" s="1431"/>
      <c r="CM154" s="1431"/>
      <c r="CN154" s="1431"/>
      <c r="CO154" s="1431"/>
      <c r="CP154" s="1431"/>
      <c r="CQ154" s="1431"/>
      <c r="CR154" s="1431"/>
      <c r="CS154" s="1431"/>
      <c r="CT154" s="1431"/>
      <c r="CU154" s="1431"/>
      <c r="CV154" s="1247"/>
      <c r="CX154" s="2038"/>
      <c r="CY154" s="1645"/>
      <c r="CZ154" s="1645"/>
      <c r="DA154" s="1902" t="str">
        <f t="shared" si="78"/>
        <v/>
      </c>
      <c r="DB154" s="1895" t="str">
        <f t="shared" si="79"/>
        <v/>
      </c>
      <c r="DC154" s="1895" t="str">
        <f t="shared" si="80"/>
        <v>X</v>
      </c>
      <c r="DD154" s="1898"/>
      <c r="DE154" s="1902" t="str">
        <f t="shared" si="81"/>
        <v/>
      </c>
      <c r="DF154" s="1895" t="str">
        <f t="shared" si="82"/>
        <v/>
      </c>
      <c r="DG154" s="1895" t="str">
        <f t="shared" si="83"/>
        <v>X</v>
      </c>
      <c r="DH154" s="1898"/>
      <c r="DI154" s="1902" t="str">
        <f t="shared" si="84"/>
        <v/>
      </c>
      <c r="DJ154" s="1895" t="str">
        <f t="shared" si="85"/>
        <v/>
      </c>
      <c r="DK154" s="1895" t="str">
        <f t="shared" si="86"/>
        <v>X</v>
      </c>
      <c r="DL154" s="1898"/>
      <c r="DM154" s="1902" t="str">
        <f t="shared" si="87"/>
        <v/>
      </c>
      <c r="DN154" s="1895" t="str">
        <f t="shared" si="88"/>
        <v/>
      </c>
      <c r="DO154" s="1895" t="str">
        <f t="shared" si="89"/>
        <v>X</v>
      </c>
      <c r="DP154" s="1898"/>
      <c r="DQ154" s="1902" t="str">
        <f t="shared" si="90"/>
        <v/>
      </c>
      <c r="DR154" s="1895" t="str">
        <f t="shared" si="91"/>
        <v/>
      </c>
      <c r="DS154" s="1895" t="str">
        <f t="shared" si="92"/>
        <v>X</v>
      </c>
      <c r="DT154" s="1898"/>
    </row>
    <row r="155" spans="4:124" s="986" customFormat="1" ht="15" customHeight="1" outlineLevel="1">
      <c r="D155" s="1528" t="s">
        <v>854</v>
      </c>
      <c r="E155" s="1429" t="s">
        <v>1772</v>
      </c>
      <c r="F155" s="1430"/>
      <c r="G155" s="1431"/>
      <c r="H155" s="1431"/>
      <c r="I155" s="1431"/>
      <c r="J155" s="1431"/>
      <c r="K155" s="1431"/>
      <c r="L155" s="1431"/>
      <c r="M155" s="1431"/>
      <c r="N155" s="1431"/>
      <c r="O155" s="1431"/>
      <c r="P155" s="1431"/>
      <c r="Q155" s="1431"/>
      <c r="R155" s="1431"/>
      <c r="S155" s="1431"/>
      <c r="T155" s="1431"/>
      <c r="U155" s="1431"/>
      <c r="V155" s="1431"/>
      <c r="W155" s="1431"/>
      <c r="X155" s="1431"/>
      <c r="Y155" s="1431"/>
      <c r="Z155" s="1431"/>
      <c r="AA155" s="1431"/>
      <c r="AB155" s="1431"/>
      <c r="AC155" s="1431"/>
      <c r="AD155" s="1431"/>
      <c r="AE155" s="1431"/>
      <c r="AF155" s="1431"/>
      <c r="AG155" s="1431"/>
      <c r="AH155" s="1431"/>
      <c r="AI155" s="1431"/>
      <c r="AJ155" s="1431"/>
      <c r="AK155" s="1431"/>
      <c r="AL155" s="1431"/>
      <c r="AM155" s="1431"/>
      <c r="AN155" s="1431"/>
      <c r="AO155" s="1431"/>
      <c r="AP155" s="1431"/>
      <c r="AQ155" s="1431"/>
      <c r="AR155" s="1431"/>
      <c r="AS155" s="1431"/>
      <c r="AT155" s="1431"/>
      <c r="AU155" s="1431"/>
      <c r="AV155" s="1431"/>
      <c r="AW155" s="1431"/>
      <c r="AX155" s="1431"/>
      <c r="AY155" s="1431"/>
      <c r="AZ155" s="1431"/>
      <c r="BA155" s="1431"/>
      <c r="BB155" s="1431"/>
      <c r="BC155" s="1431"/>
      <c r="BD155" s="1431"/>
      <c r="BE155" s="1431"/>
      <c r="BF155" s="1431"/>
      <c r="BG155" s="1431"/>
      <c r="BH155" s="1431"/>
      <c r="BI155" s="1431"/>
      <c r="BJ155" s="1431"/>
      <c r="BK155" s="1431"/>
      <c r="BL155" s="1431"/>
      <c r="BM155" s="1431"/>
      <c r="BN155" s="1431"/>
      <c r="BO155" s="1431"/>
      <c r="BP155" s="1431"/>
      <c r="BQ155" s="1431"/>
      <c r="BR155" s="1431"/>
      <c r="BS155" s="1431"/>
      <c r="BT155" s="1431"/>
      <c r="BU155" s="1431"/>
      <c r="BV155" s="1431"/>
      <c r="BW155" s="1431"/>
      <c r="BX155" s="1431"/>
      <c r="BY155" s="1431"/>
      <c r="BZ155" s="1431"/>
      <c r="CA155" s="1431"/>
      <c r="CB155" s="1431"/>
      <c r="CC155" s="1431"/>
      <c r="CD155" s="1431"/>
      <c r="CE155" s="1431"/>
      <c r="CF155" s="1431"/>
      <c r="CG155" s="1431"/>
      <c r="CH155" s="1431"/>
      <c r="CI155" s="1431"/>
      <c r="CJ155" s="1431"/>
      <c r="CK155" s="1431"/>
      <c r="CL155" s="1431"/>
      <c r="CM155" s="1431"/>
      <c r="CN155" s="1431"/>
      <c r="CO155" s="1431"/>
      <c r="CP155" s="1431"/>
      <c r="CQ155" s="1431"/>
      <c r="CR155" s="1431"/>
      <c r="CS155" s="1431"/>
      <c r="CT155" s="1431"/>
      <c r="CU155" s="1431"/>
      <c r="CV155" s="1247"/>
      <c r="CX155" s="2038"/>
      <c r="CY155" s="1645"/>
      <c r="CZ155" s="1645"/>
      <c r="DA155" s="1902" t="str">
        <f t="shared" si="78"/>
        <v/>
      </c>
      <c r="DB155" s="1895" t="str">
        <f t="shared" si="79"/>
        <v/>
      </c>
      <c r="DC155" s="1895" t="str">
        <f t="shared" si="80"/>
        <v>X</v>
      </c>
      <c r="DD155" s="1898"/>
      <c r="DE155" s="1902" t="str">
        <f t="shared" si="81"/>
        <v/>
      </c>
      <c r="DF155" s="1895" t="str">
        <f t="shared" si="82"/>
        <v/>
      </c>
      <c r="DG155" s="1895" t="str">
        <f t="shared" si="83"/>
        <v>X</v>
      </c>
      <c r="DH155" s="1898"/>
      <c r="DI155" s="1902" t="str">
        <f t="shared" si="84"/>
        <v/>
      </c>
      <c r="DJ155" s="1895" t="str">
        <f t="shared" si="85"/>
        <v/>
      </c>
      <c r="DK155" s="1895" t="str">
        <f t="shared" si="86"/>
        <v>X</v>
      </c>
      <c r="DL155" s="1898"/>
      <c r="DM155" s="1902" t="str">
        <f t="shared" si="87"/>
        <v/>
      </c>
      <c r="DN155" s="1895" t="str">
        <f t="shared" si="88"/>
        <v/>
      </c>
      <c r="DO155" s="1895" t="str">
        <f t="shared" si="89"/>
        <v>X</v>
      </c>
      <c r="DP155" s="1898"/>
      <c r="DQ155" s="1902" t="str">
        <f t="shared" si="90"/>
        <v/>
      </c>
      <c r="DR155" s="1895" t="str">
        <f t="shared" si="91"/>
        <v/>
      </c>
      <c r="DS155" s="1895" t="str">
        <f t="shared" si="92"/>
        <v>X</v>
      </c>
      <c r="DT155" s="1898"/>
    </row>
    <row r="156" spans="4:124" s="986" customFormat="1" ht="15" customHeight="1" outlineLevel="1">
      <c r="D156" s="1528" t="s">
        <v>855</v>
      </c>
      <c r="E156" s="1429" t="s">
        <v>1772</v>
      </c>
      <c r="F156" s="1430"/>
      <c r="G156" s="1431"/>
      <c r="H156" s="1431"/>
      <c r="I156" s="1431"/>
      <c r="J156" s="1431"/>
      <c r="K156" s="1431"/>
      <c r="L156" s="1431"/>
      <c r="M156" s="1431"/>
      <c r="N156" s="1431"/>
      <c r="O156" s="1431"/>
      <c r="P156" s="1431"/>
      <c r="Q156" s="1431"/>
      <c r="R156" s="1431"/>
      <c r="S156" s="1431"/>
      <c r="T156" s="1431"/>
      <c r="U156" s="1431"/>
      <c r="V156" s="1431"/>
      <c r="W156" s="1431"/>
      <c r="X156" s="1431"/>
      <c r="Y156" s="1431"/>
      <c r="Z156" s="1431"/>
      <c r="AA156" s="1431"/>
      <c r="AB156" s="1431"/>
      <c r="AC156" s="1431"/>
      <c r="AD156" s="1431"/>
      <c r="AE156" s="1431"/>
      <c r="AF156" s="1431"/>
      <c r="AG156" s="1431"/>
      <c r="AH156" s="1431"/>
      <c r="AI156" s="1431"/>
      <c r="AJ156" s="1431"/>
      <c r="AK156" s="1431"/>
      <c r="AL156" s="1431"/>
      <c r="AM156" s="1431"/>
      <c r="AN156" s="1431"/>
      <c r="AO156" s="1431"/>
      <c r="AP156" s="1431"/>
      <c r="AQ156" s="1431"/>
      <c r="AR156" s="1431"/>
      <c r="AS156" s="1431"/>
      <c r="AT156" s="1431"/>
      <c r="AU156" s="1431"/>
      <c r="AV156" s="1431"/>
      <c r="AW156" s="1431"/>
      <c r="AX156" s="1431"/>
      <c r="AY156" s="1431"/>
      <c r="AZ156" s="1431"/>
      <c r="BA156" s="1431"/>
      <c r="BB156" s="1431"/>
      <c r="BC156" s="1431"/>
      <c r="BD156" s="1431"/>
      <c r="BE156" s="1431"/>
      <c r="BF156" s="1431"/>
      <c r="BG156" s="1431"/>
      <c r="BH156" s="1431"/>
      <c r="BI156" s="1431"/>
      <c r="BJ156" s="1431"/>
      <c r="BK156" s="1431"/>
      <c r="BL156" s="1431"/>
      <c r="BM156" s="1431"/>
      <c r="BN156" s="1431"/>
      <c r="BO156" s="1431"/>
      <c r="BP156" s="1431"/>
      <c r="BQ156" s="1431"/>
      <c r="BR156" s="1431"/>
      <c r="BS156" s="1431"/>
      <c r="BT156" s="1431"/>
      <c r="BU156" s="1431"/>
      <c r="BV156" s="1431"/>
      <c r="BW156" s="1431"/>
      <c r="BX156" s="1431"/>
      <c r="BY156" s="1431"/>
      <c r="BZ156" s="1431"/>
      <c r="CA156" s="1431"/>
      <c r="CB156" s="1431"/>
      <c r="CC156" s="1431"/>
      <c r="CD156" s="1431"/>
      <c r="CE156" s="1431"/>
      <c r="CF156" s="1431"/>
      <c r="CG156" s="1431"/>
      <c r="CH156" s="1431"/>
      <c r="CI156" s="1431"/>
      <c r="CJ156" s="1431"/>
      <c r="CK156" s="1431"/>
      <c r="CL156" s="1431"/>
      <c r="CM156" s="1431"/>
      <c r="CN156" s="1431"/>
      <c r="CO156" s="1431"/>
      <c r="CP156" s="1431"/>
      <c r="CQ156" s="1431"/>
      <c r="CR156" s="1431"/>
      <c r="CS156" s="1431"/>
      <c r="CT156" s="1431"/>
      <c r="CU156" s="1431"/>
      <c r="CV156" s="1247"/>
      <c r="CX156" s="2038"/>
      <c r="CY156" s="1645"/>
      <c r="CZ156" s="1645"/>
      <c r="DA156" s="1902" t="str">
        <f t="shared" si="78"/>
        <v/>
      </c>
      <c r="DB156" s="1895" t="str">
        <f t="shared" si="79"/>
        <v/>
      </c>
      <c r="DC156" s="1895" t="str">
        <f t="shared" si="80"/>
        <v>X</v>
      </c>
      <c r="DD156" s="1898"/>
      <c r="DE156" s="1902" t="str">
        <f t="shared" si="81"/>
        <v/>
      </c>
      <c r="DF156" s="1895" t="str">
        <f t="shared" si="82"/>
        <v/>
      </c>
      <c r="DG156" s="1895" t="str">
        <f t="shared" si="83"/>
        <v>X</v>
      </c>
      <c r="DH156" s="1898"/>
      <c r="DI156" s="1902" t="str">
        <f t="shared" si="84"/>
        <v/>
      </c>
      <c r="DJ156" s="1895" t="str">
        <f t="shared" si="85"/>
        <v/>
      </c>
      <c r="DK156" s="1895" t="str">
        <f t="shared" si="86"/>
        <v>X</v>
      </c>
      <c r="DL156" s="1898"/>
      <c r="DM156" s="1902" t="str">
        <f t="shared" si="87"/>
        <v/>
      </c>
      <c r="DN156" s="1895" t="str">
        <f t="shared" si="88"/>
        <v/>
      </c>
      <c r="DO156" s="1895" t="str">
        <f t="shared" si="89"/>
        <v>X</v>
      </c>
      <c r="DP156" s="1898"/>
      <c r="DQ156" s="1902" t="str">
        <f t="shared" si="90"/>
        <v/>
      </c>
      <c r="DR156" s="1895" t="str">
        <f t="shared" si="91"/>
        <v/>
      </c>
      <c r="DS156" s="1895" t="str">
        <f t="shared" si="92"/>
        <v>X</v>
      </c>
      <c r="DT156" s="1898"/>
    </row>
    <row r="157" spans="4:124" s="986" customFormat="1" ht="15" customHeight="1" outlineLevel="1">
      <c r="D157" s="1528" t="s">
        <v>856</v>
      </c>
      <c r="E157" s="1429" t="s">
        <v>1772</v>
      </c>
      <c r="F157" s="1430"/>
      <c r="G157" s="1431"/>
      <c r="H157" s="1431"/>
      <c r="I157" s="1431"/>
      <c r="J157" s="1431"/>
      <c r="K157" s="1431"/>
      <c r="L157" s="1431"/>
      <c r="M157" s="1431"/>
      <c r="N157" s="1431"/>
      <c r="O157" s="1431"/>
      <c r="P157" s="1431"/>
      <c r="Q157" s="1431"/>
      <c r="R157" s="1431"/>
      <c r="S157" s="1431"/>
      <c r="T157" s="1431"/>
      <c r="U157" s="1431"/>
      <c r="V157" s="1431"/>
      <c r="W157" s="1431"/>
      <c r="X157" s="1431"/>
      <c r="Y157" s="1431"/>
      <c r="Z157" s="1431"/>
      <c r="AA157" s="1431"/>
      <c r="AB157" s="1431"/>
      <c r="AC157" s="1431"/>
      <c r="AD157" s="1431"/>
      <c r="AE157" s="1431"/>
      <c r="AF157" s="1431"/>
      <c r="AG157" s="1431"/>
      <c r="AH157" s="1431"/>
      <c r="AI157" s="1431"/>
      <c r="AJ157" s="1431"/>
      <c r="AK157" s="1431"/>
      <c r="AL157" s="1431"/>
      <c r="AM157" s="1431"/>
      <c r="AN157" s="1431"/>
      <c r="AO157" s="1431"/>
      <c r="AP157" s="1431"/>
      <c r="AQ157" s="1431"/>
      <c r="AR157" s="1431"/>
      <c r="AS157" s="1431"/>
      <c r="AT157" s="1431"/>
      <c r="AU157" s="1431"/>
      <c r="AV157" s="1431"/>
      <c r="AW157" s="1431"/>
      <c r="AX157" s="1431"/>
      <c r="AY157" s="1431"/>
      <c r="AZ157" s="1431"/>
      <c r="BA157" s="1431"/>
      <c r="BB157" s="1431"/>
      <c r="BC157" s="1431"/>
      <c r="BD157" s="1431"/>
      <c r="BE157" s="1431"/>
      <c r="BF157" s="1431"/>
      <c r="BG157" s="1431"/>
      <c r="BH157" s="1431"/>
      <c r="BI157" s="1431"/>
      <c r="BJ157" s="1431"/>
      <c r="BK157" s="1431"/>
      <c r="BL157" s="1431"/>
      <c r="BM157" s="1431"/>
      <c r="BN157" s="1431"/>
      <c r="BO157" s="1431"/>
      <c r="BP157" s="1431"/>
      <c r="BQ157" s="1431"/>
      <c r="BR157" s="1431"/>
      <c r="BS157" s="1431"/>
      <c r="BT157" s="1431"/>
      <c r="BU157" s="1431"/>
      <c r="BV157" s="1431"/>
      <c r="BW157" s="1431"/>
      <c r="BX157" s="1431"/>
      <c r="BY157" s="1431"/>
      <c r="BZ157" s="1431"/>
      <c r="CA157" s="1431"/>
      <c r="CB157" s="1431"/>
      <c r="CC157" s="1431"/>
      <c r="CD157" s="1431"/>
      <c r="CE157" s="1431"/>
      <c r="CF157" s="1431"/>
      <c r="CG157" s="1431"/>
      <c r="CH157" s="1431"/>
      <c r="CI157" s="1431"/>
      <c r="CJ157" s="1431"/>
      <c r="CK157" s="1431"/>
      <c r="CL157" s="1431"/>
      <c r="CM157" s="1431"/>
      <c r="CN157" s="1431"/>
      <c r="CO157" s="1431"/>
      <c r="CP157" s="1431"/>
      <c r="CQ157" s="1431"/>
      <c r="CR157" s="1431"/>
      <c r="CS157" s="1431"/>
      <c r="CT157" s="1431"/>
      <c r="CU157" s="1431"/>
      <c r="CV157" s="1247"/>
      <c r="CX157" s="2038"/>
      <c r="CY157" s="1645"/>
      <c r="CZ157" s="1645"/>
      <c r="DA157" s="1902" t="str">
        <f t="shared" si="78"/>
        <v/>
      </c>
      <c r="DB157" s="1895" t="str">
        <f t="shared" si="79"/>
        <v/>
      </c>
      <c r="DC157" s="1895" t="str">
        <f t="shared" si="80"/>
        <v>X</v>
      </c>
      <c r="DD157" s="1898"/>
      <c r="DE157" s="1902" t="str">
        <f t="shared" si="81"/>
        <v/>
      </c>
      <c r="DF157" s="1895" t="str">
        <f t="shared" si="82"/>
        <v/>
      </c>
      <c r="DG157" s="1895" t="str">
        <f t="shared" si="83"/>
        <v>X</v>
      </c>
      <c r="DH157" s="1898"/>
      <c r="DI157" s="1902" t="str">
        <f t="shared" si="84"/>
        <v/>
      </c>
      <c r="DJ157" s="1895" t="str">
        <f t="shared" si="85"/>
        <v/>
      </c>
      <c r="DK157" s="1895" t="str">
        <f t="shared" si="86"/>
        <v>X</v>
      </c>
      <c r="DL157" s="1898"/>
      <c r="DM157" s="1902" t="str">
        <f t="shared" si="87"/>
        <v/>
      </c>
      <c r="DN157" s="1895" t="str">
        <f t="shared" si="88"/>
        <v/>
      </c>
      <c r="DO157" s="1895" t="str">
        <f t="shared" si="89"/>
        <v>X</v>
      </c>
      <c r="DP157" s="1898"/>
      <c r="DQ157" s="1902" t="str">
        <f t="shared" si="90"/>
        <v/>
      </c>
      <c r="DR157" s="1895" t="str">
        <f t="shared" si="91"/>
        <v/>
      </c>
      <c r="DS157" s="1895" t="str">
        <f t="shared" si="92"/>
        <v>X</v>
      </c>
      <c r="DT157" s="1898"/>
    </row>
    <row r="158" spans="4:124" s="986" customFormat="1" ht="15" customHeight="1" outlineLevel="1">
      <c r="D158" s="1528" t="s">
        <v>857</v>
      </c>
      <c r="E158" s="1429" t="s">
        <v>1772</v>
      </c>
      <c r="F158" s="1430"/>
      <c r="G158" s="1431"/>
      <c r="H158" s="1431"/>
      <c r="I158" s="1431"/>
      <c r="J158" s="1431"/>
      <c r="K158" s="1431"/>
      <c r="L158" s="1431"/>
      <c r="M158" s="1431"/>
      <c r="N158" s="1431"/>
      <c r="O158" s="1431"/>
      <c r="P158" s="1431"/>
      <c r="Q158" s="1431"/>
      <c r="R158" s="1431"/>
      <c r="S158" s="1431"/>
      <c r="T158" s="1431"/>
      <c r="U158" s="1431"/>
      <c r="V158" s="1431"/>
      <c r="W158" s="1431"/>
      <c r="X158" s="1431"/>
      <c r="Y158" s="1431"/>
      <c r="Z158" s="1431"/>
      <c r="AA158" s="1431"/>
      <c r="AB158" s="1431"/>
      <c r="AC158" s="1431"/>
      <c r="AD158" s="1431"/>
      <c r="AE158" s="1431"/>
      <c r="AF158" s="1431"/>
      <c r="AG158" s="1431"/>
      <c r="AH158" s="1431"/>
      <c r="AI158" s="1431"/>
      <c r="AJ158" s="1431"/>
      <c r="AK158" s="1431"/>
      <c r="AL158" s="1431"/>
      <c r="AM158" s="1431"/>
      <c r="AN158" s="1431"/>
      <c r="AO158" s="1431"/>
      <c r="AP158" s="1431"/>
      <c r="AQ158" s="1431"/>
      <c r="AR158" s="1431"/>
      <c r="AS158" s="1431"/>
      <c r="AT158" s="1431"/>
      <c r="AU158" s="1431"/>
      <c r="AV158" s="1431"/>
      <c r="AW158" s="1431"/>
      <c r="AX158" s="1431"/>
      <c r="AY158" s="1431"/>
      <c r="AZ158" s="1431"/>
      <c r="BA158" s="1431"/>
      <c r="BB158" s="1431"/>
      <c r="BC158" s="1431"/>
      <c r="BD158" s="1431"/>
      <c r="BE158" s="1431"/>
      <c r="BF158" s="1431"/>
      <c r="BG158" s="1431"/>
      <c r="BH158" s="1431"/>
      <c r="BI158" s="1431"/>
      <c r="BJ158" s="1431"/>
      <c r="BK158" s="1431"/>
      <c r="BL158" s="1431"/>
      <c r="BM158" s="1431"/>
      <c r="BN158" s="1431"/>
      <c r="BO158" s="1431"/>
      <c r="BP158" s="1431"/>
      <c r="BQ158" s="1431"/>
      <c r="BR158" s="1431"/>
      <c r="BS158" s="1431"/>
      <c r="BT158" s="1431"/>
      <c r="BU158" s="1431"/>
      <c r="BV158" s="1431"/>
      <c r="BW158" s="1431"/>
      <c r="BX158" s="1431"/>
      <c r="BY158" s="1431"/>
      <c r="BZ158" s="1431"/>
      <c r="CA158" s="1431"/>
      <c r="CB158" s="1431"/>
      <c r="CC158" s="1431"/>
      <c r="CD158" s="1431"/>
      <c r="CE158" s="1431"/>
      <c r="CF158" s="1431"/>
      <c r="CG158" s="1431"/>
      <c r="CH158" s="1431"/>
      <c r="CI158" s="1431"/>
      <c r="CJ158" s="1431"/>
      <c r="CK158" s="1431"/>
      <c r="CL158" s="1431"/>
      <c r="CM158" s="1431"/>
      <c r="CN158" s="1431"/>
      <c r="CO158" s="1431"/>
      <c r="CP158" s="1431"/>
      <c r="CQ158" s="1431"/>
      <c r="CR158" s="1431"/>
      <c r="CS158" s="1431"/>
      <c r="CT158" s="1431"/>
      <c r="CU158" s="1431"/>
      <c r="CV158" s="1247"/>
      <c r="CX158" s="2038"/>
      <c r="CY158" s="1645"/>
      <c r="CZ158" s="1645"/>
      <c r="DA158" s="1902" t="str">
        <f t="shared" si="78"/>
        <v/>
      </c>
      <c r="DB158" s="1895" t="str">
        <f t="shared" si="79"/>
        <v/>
      </c>
      <c r="DC158" s="1895" t="str">
        <f t="shared" si="80"/>
        <v>X</v>
      </c>
      <c r="DD158" s="1898"/>
      <c r="DE158" s="1902" t="str">
        <f t="shared" si="81"/>
        <v/>
      </c>
      <c r="DF158" s="1895" t="str">
        <f t="shared" si="82"/>
        <v/>
      </c>
      <c r="DG158" s="1895" t="str">
        <f t="shared" si="83"/>
        <v>X</v>
      </c>
      <c r="DH158" s="1898"/>
      <c r="DI158" s="1902" t="str">
        <f t="shared" si="84"/>
        <v/>
      </c>
      <c r="DJ158" s="1895" t="str">
        <f t="shared" si="85"/>
        <v/>
      </c>
      <c r="DK158" s="1895" t="str">
        <f t="shared" si="86"/>
        <v>X</v>
      </c>
      <c r="DL158" s="1898"/>
      <c r="DM158" s="1902" t="str">
        <f t="shared" si="87"/>
        <v/>
      </c>
      <c r="DN158" s="1895" t="str">
        <f t="shared" si="88"/>
        <v/>
      </c>
      <c r="DO158" s="1895" t="str">
        <f t="shared" si="89"/>
        <v>X</v>
      </c>
      <c r="DP158" s="1898"/>
      <c r="DQ158" s="1902" t="str">
        <f t="shared" si="90"/>
        <v/>
      </c>
      <c r="DR158" s="1895" t="str">
        <f t="shared" si="91"/>
        <v/>
      </c>
      <c r="DS158" s="1895" t="str">
        <f t="shared" si="92"/>
        <v>X</v>
      </c>
      <c r="DT158" s="1898"/>
    </row>
    <row r="159" spans="4:124" s="986" customFormat="1" ht="15" customHeight="1" outlineLevel="1">
      <c r="D159" s="1528" t="s">
        <v>858</v>
      </c>
      <c r="E159" s="1429" t="s">
        <v>1772</v>
      </c>
      <c r="F159" s="1430"/>
      <c r="G159" s="1431"/>
      <c r="H159" s="1431"/>
      <c r="I159" s="1431"/>
      <c r="J159" s="1431"/>
      <c r="K159" s="1431"/>
      <c r="L159" s="1431"/>
      <c r="M159" s="1431"/>
      <c r="N159" s="1431"/>
      <c r="O159" s="1431"/>
      <c r="P159" s="1431"/>
      <c r="Q159" s="1431"/>
      <c r="R159" s="1431"/>
      <c r="S159" s="1431"/>
      <c r="T159" s="1431"/>
      <c r="U159" s="1431"/>
      <c r="V159" s="1431"/>
      <c r="W159" s="1431"/>
      <c r="X159" s="1431"/>
      <c r="Y159" s="1431"/>
      <c r="Z159" s="1431"/>
      <c r="AA159" s="1431"/>
      <c r="AB159" s="1431"/>
      <c r="AC159" s="1431"/>
      <c r="AD159" s="1431"/>
      <c r="AE159" s="1431"/>
      <c r="AF159" s="1431"/>
      <c r="AG159" s="1431"/>
      <c r="AH159" s="1431"/>
      <c r="AI159" s="1431"/>
      <c r="AJ159" s="1431"/>
      <c r="AK159" s="1431"/>
      <c r="AL159" s="1431"/>
      <c r="AM159" s="1431"/>
      <c r="AN159" s="1431"/>
      <c r="AO159" s="1431"/>
      <c r="AP159" s="1431"/>
      <c r="AQ159" s="1431"/>
      <c r="AR159" s="1431"/>
      <c r="AS159" s="1431"/>
      <c r="AT159" s="1431"/>
      <c r="AU159" s="1431"/>
      <c r="AV159" s="1431"/>
      <c r="AW159" s="1431"/>
      <c r="AX159" s="1431"/>
      <c r="AY159" s="1431"/>
      <c r="AZ159" s="1431"/>
      <c r="BA159" s="1431"/>
      <c r="BB159" s="1431"/>
      <c r="BC159" s="1431"/>
      <c r="BD159" s="1431"/>
      <c r="BE159" s="1431"/>
      <c r="BF159" s="1431"/>
      <c r="BG159" s="1431"/>
      <c r="BH159" s="1431"/>
      <c r="BI159" s="1431"/>
      <c r="BJ159" s="1431"/>
      <c r="BK159" s="1431"/>
      <c r="BL159" s="1431"/>
      <c r="BM159" s="1431"/>
      <c r="BN159" s="1431"/>
      <c r="BO159" s="1431"/>
      <c r="BP159" s="1431"/>
      <c r="BQ159" s="1431"/>
      <c r="BR159" s="1431"/>
      <c r="BS159" s="1431"/>
      <c r="BT159" s="1431"/>
      <c r="BU159" s="1431"/>
      <c r="BV159" s="1431"/>
      <c r="BW159" s="1431"/>
      <c r="BX159" s="1431"/>
      <c r="BY159" s="1431"/>
      <c r="BZ159" s="1431"/>
      <c r="CA159" s="1431"/>
      <c r="CB159" s="1431"/>
      <c r="CC159" s="1431"/>
      <c r="CD159" s="1431"/>
      <c r="CE159" s="1431"/>
      <c r="CF159" s="1431"/>
      <c r="CG159" s="1431"/>
      <c r="CH159" s="1431"/>
      <c r="CI159" s="1431"/>
      <c r="CJ159" s="1431"/>
      <c r="CK159" s="1431"/>
      <c r="CL159" s="1431"/>
      <c r="CM159" s="1431"/>
      <c r="CN159" s="1431"/>
      <c r="CO159" s="1431"/>
      <c r="CP159" s="1431"/>
      <c r="CQ159" s="1431"/>
      <c r="CR159" s="1431"/>
      <c r="CS159" s="1431"/>
      <c r="CT159" s="1431"/>
      <c r="CU159" s="1431"/>
      <c r="CV159" s="1247"/>
      <c r="CX159" s="2038"/>
      <c r="CY159" s="1645"/>
      <c r="CZ159" s="1645"/>
      <c r="DA159" s="1902" t="str">
        <f t="shared" si="78"/>
        <v/>
      </c>
      <c r="DB159" s="1895" t="str">
        <f t="shared" si="79"/>
        <v/>
      </c>
      <c r="DC159" s="1895" t="str">
        <f t="shared" si="80"/>
        <v>X</v>
      </c>
      <c r="DD159" s="1898"/>
      <c r="DE159" s="1902" t="str">
        <f t="shared" si="81"/>
        <v/>
      </c>
      <c r="DF159" s="1895" t="str">
        <f t="shared" si="82"/>
        <v/>
      </c>
      <c r="DG159" s="1895" t="str">
        <f t="shared" si="83"/>
        <v>X</v>
      </c>
      <c r="DH159" s="1898"/>
      <c r="DI159" s="1902" t="str">
        <f t="shared" si="84"/>
        <v/>
      </c>
      <c r="DJ159" s="1895" t="str">
        <f t="shared" si="85"/>
        <v/>
      </c>
      <c r="DK159" s="1895" t="str">
        <f t="shared" si="86"/>
        <v>X</v>
      </c>
      <c r="DL159" s="1898"/>
      <c r="DM159" s="1902" t="str">
        <f t="shared" si="87"/>
        <v/>
      </c>
      <c r="DN159" s="1895" t="str">
        <f t="shared" si="88"/>
        <v/>
      </c>
      <c r="DO159" s="1895" t="str">
        <f t="shared" si="89"/>
        <v>X</v>
      </c>
      <c r="DP159" s="1898"/>
      <c r="DQ159" s="1902" t="str">
        <f t="shared" si="90"/>
        <v/>
      </c>
      <c r="DR159" s="1895" t="str">
        <f t="shared" si="91"/>
        <v/>
      </c>
      <c r="DS159" s="1895" t="str">
        <f t="shared" si="92"/>
        <v>X</v>
      </c>
      <c r="DT159" s="1898"/>
    </row>
    <row r="160" spans="4:124" s="986" customFormat="1" ht="15" customHeight="1" outlineLevel="1">
      <c r="D160" s="1528" t="s">
        <v>859</v>
      </c>
      <c r="E160" s="1429" t="s">
        <v>1772</v>
      </c>
      <c r="F160" s="1430"/>
      <c r="G160" s="1431"/>
      <c r="H160" s="1431"/>
      <c r="I160" s="1431"/>
      <c r="J160" s="1431"/>
      <c r="K160" s="1431"/>
      <c r="L160" s="1431"/>
      <c r="M160" s="1431"/>
      <c r="N160" s="1431"/>
      <c r="O160" s="1431"/>
      <c r="P160" s="1431"/>
      <c r="Q160" s="1431"/>
      <c r="R160" s="1431"/>
      <c r="S160" s="1431"/>
      <c r="T160" s="1431"/>
      <c r="U160" s="1431"/>
      <c r="V160" s="1431"/>
      <c r="W160" s="1431"/>
      <c r="X160" s="1431"/>
      <c r="Y160" s="1431"/>
      <c r="Z160" s="1431"/>
      <c r="AA160" s="1431"/>
      <c r="AB160" s="1431"/>
      <c r="AC160" s="1431"/>
      <c r="AD160" s="1431"/>
      <c r="AE160" s="1431"/>
      <c r="AF160" s="1431"/>
      <c r="AG160" s="1431"/>
      <c r="AH160" s="1431"/>
      <c r="AI160" s="1431"/>
      <c r="AJ160" s="1431"/>
      <c r="AK160" s="1431"/>
      <c r="AL160" s="1431"/>
      <c r="AM160" s="1431"/>
      <c r="AN160" s="1431"/>
      <c r="AO160" s="1431"/>
      <c r="AP160" s="1431"/>
      <c r="AQ160" s="1431"/>
      <c r="AR160" s="1431"/>
      <c r="AS160" s="1431"/>
      <c r="AT160" s="1431"/>
      <c r="AU160" s="1431"/>
      <c r="AV160" s="1431"/>
      <c r="AW160" s="1431"/>
      <c r="AX160" s="1431"/>
      <c r="AY160" s="1431"/>
      <c r="AZ160" s="1431"/>
      <c r="BA160" s="1431"/>
      <c r="BB160" s="1431"/>
      <c r="BC160" s="1431"/>
      <c r="BD160" s="1431"/>
      <c r="BE160" s="1431"/>
      <c r="BF160" s="1431"/>
      <c r="BG160" s="1431"/>
      <c r="BH160" s="1431"/>
      <c r="BI160" s="1431"/>
      <c r="BJ160" s="1431"/>
      <c r="BK160" s="1431"/>
      <c r="BL160" s="1431"/>
      <c r="BM160" s="1431"/>
      <c r="BN160" s="1431"/>
      <c r="BO160" s="1431"/>
      <c r="BP160" s="1431"/>
      <c r="BQ160" s="1431"/>
      <c r="BR160" s="1431"/>
      <c r="BS160" s="1431"/>
      <c r="BT160" s="1431"/>
      <c r="BU160" s="1431"/>
      <c r="BV160" s="1431"/>
      <c r="BW160" s="1431"/>
      <c r="BX160" s="1431"/>
      <c r="BY160" s="1431"/>
      <c r="BZ160" s="1431"/>
      <c r="CA160" s="1431"/>
      <c r="CB160" s="1431"/>
      <c r="CC160" s="1431"/>
      <c r="CD160" s="1431"/>
      <c r="CE160" s="1431"/>
      <c r="CF160" s="1431"/>
      <c r="CG160" s="1431"/>
      <c r="CH160" s="1431"/>
      <c r="CI160" s="1431"/>
      <c r="CJ160" s="1431"/>
      <c r="CK160" s="1431"/>
      <c r="CL160" s="1431"/>
      <c r="CM160" s="1431"/>
      <c r="CN160" s="1431"/>
      <c r="CO160" s="1431"/>
      <c r="CP160" s="1431"/>
      <c r="CQ160" s="1431"/>
      <c r="CR160" s="1431"/>
      <c r="CS160" s="1431"/>
      <c r="CT160" s="1431"/>
      <c r="CU160" s="1431"/>
      <c r="CV160" s="1247"/>
      <c r="CX160" s="2038"/>
      <c r="CY160" s="1645"/>
      <c r="CZ160" s="1645"/>
      <c r="DA160" s="1902" t="str">
        <f t="shared" ref="DA160:DA174" si="93">IF(ISNONTEXT(F160)=TRUE,"","X")</f>
        <v/>
      </c>
      <c r="DB160" s="1895" t="str">
        <f t="shared" ref="DB160:DB174" si="94">IF(AND(F160&gt;=0)=TRUE,"","X")</f>
        <v/>
      </c>
      <c r="DC160" s="1895" t="str">
        <f t="shared" ref="DC160:DC174" si="95">IF(AND(F160&lt;&gt;"")=TRUE,"","X")</f>
        <v>X</v>
      </c>
      <c r="DD160" s="1898"/>
      <c r="DE160" s="1902" t="str">
        <f t="shared" ref="DE160:DE174" si="96">IF(ISNONTEXT(G160)=TRUE,"","X")</f>
        <v/>
      </c>
      <c r="DF160" s="1895" t="str">
        <f t="shared" ref="DF160:DF174" si="97">IF(AND(G160&gt;=0)=TRUE,"","X")</f>
        <v/>
      </c>
      <c r="DG160" s="1895" t="str">
        <f t="shared" ref="DG160:DG174" si="98">IF(AND(G160&lt;&gt;"")=TRUE,"","X")</f>
        <v>X</v>
      </c>
      <c r="DH160" s="1898"/>
      <c r="DI160" s="1902" t="str">
        <f t="shared" ref="DI160:DI174" si="99">IF(ISNONTEXT(H160)=TRUE,"","X")</f>
        <v/>
      </c>
      <c r="DJ160" s="1895" t="str">
        <f t="shared" ref="DJ160:DJ174" si="100">IF(AND(H160&gt;=0)=TRUE,"","X")</f>
        <v/>
      </c>
      <c r="DK160" s="1895" t="str">
        <f t="shared" ref="DK160:DK174" si="101">IF(AND(H160&lt;&gt;"")=TRUE,"","X")</f>
        <v>X</v>
      </c>
      <c r="DL160" s="1898"/>
      <c r="DM160" s="1902" t="str">
        <f t="shared" ref="DM160:DM174" si="102">IF(ISNONTEXT(I160)=TRUE,"","X")</f>
        <v/>
      </c>
      <c r="DN160" s="1895" t="str">
        <f t="shared" ref="DN160:DN174" si="103">IF(AND(I160&gt;=0)=TRUE,"","X")</f>
        <v/>
      </c>
      <c r="DO160" s="1895" t="str">
        <f t="shared" ref="DO160:DO174" si="104">IF(AND(I160&lt;&gt;"")=TRUE,"","X")</f>
        <v>X</v>
      </c>
      <c r="DP160" s="1898"/>
      <c r="DQ160" s="1902" t="str">
        <f t="shared" ref="DQ160:DQ174" si="105">IF(ISNONTEXT(J160)=TRUE,"","X")</f>
        <v/>
      </c>
      <c r="DR160" s="1895" t="str">
        <f t="shared" ref="DR160:DR174" si="106">IF(AND(J160&gt;=0)=TRUE,"","X")</f>
        <v/>
      </c>
      <c r="DS160" s="1895" t="str">
        <f t="shared" ref="DS160:DS174" si="107">IF(AND(J160&lt;&gt;"")=TRUE,"","X")</f>
        <v>X</v>
      </c>
      <c r="DT160" s="1898"/>
    </row>
    <row r="161" spans="4:124" s="986" customFormat="1" ht="15" customHeight="1" outlineLevel="1">
      <c r="D161" s="1528" t="s">
        <v>860</v>
      </c>
      <c r="E161" s="1429" t="s">
        <v>1772</v>
      </c>
      <c r="F161" s="1430"/>
      <c r="G161" s="1431"/>
      <c r="H161" s="1431"/>
      <c r="I161" s="1431"/>
      <c r="J161" s="1431"/>
      <c r="K161" s="1431"/>
      <c r="L161" s="1431"/>
      <c r="M161" s="1431"/>
      <c r="N161" s="1431"/>
      <c r="O161" s="1431"/>
      <c r="P161" s="1431"/>
      <c r="Q161" s="1431"/>
      <c r="R161" s="1431"/>
      <c r="S161" s="1431"/>
      <c r="T161" s="1431"/>
      <c r="U161" s="1431"/>
      <c r="V161" s="1431"/>
      <c r="W161" s="1431"/>
      <c r="X161" s="1431"/>
      <c r="Y161" s="1431"/>
      <c r="Z161" s="1431"/>
      <c r="AA161" s="1431"/>
      <c r="AB161" s="1431"/>
      <c r="AC161" s="1431"/>
      <c r="AD161" s="1431"/>
      <c r="AE161" s="1431"/>
      <c r="AF161" s="1431"/>
      <c r="AG161" s="1431"/>
      <c r="AH161" s="1431"/>
      <c r="AI161" s="1431"/>
      <c r="AJ161" s="1431"/>
      <c r="AK161" s="1431"/>
      <c r="AL161" s="1431"/>
      <c r="AM161" s="1431"/>
      <c r="AN161" s="1431"/>
      <c r="AO161" s="1431"/>
      <c r="AP161" s="1431"/>
      <c r="AQ161" s="1431"/>
      <c r="AR161" s="1431"/>
      <c r="AS161" s="1431"/>
      <c r="AT161" s="1431"/>
      <c r="AU161" s="1431"/>
      <c r="AV161" s="1431"/>
      <c r="AW161" s="1431"/>
      <c r="AX161" s="1431"/>
      <c r="AY161" s="1431"/>
      <c r="AZ161" s="1431"/>
      <c r="BA161" s="1431"/>
      <c r="BB161" s="1431"/>
      <c r="BC161" s="1431"/>
      <c r="BD161" s="1431"/>
      <c r="BE161" s="1431"/>
      <c r="BF161" s="1431"/>
      <c r="BG161" s="1431"/>
      <c r="BH161" s="1431"/>
      <c r="BI161" s="1431"/>
      <c r="BJ161" s="1431"/>
      <c r="BK161" s="1431"/>
      <c r="BL161" s="1431"/>
      <c r="BM161" s="1431"/>
      <c r="BN161" s="1431"/>
      <c r="BO161" s="1431"/>
      <c r="BP161" s="1431"/>
      <c r="BQ161" s="1431"/>
      <c r="BR161" s="1431"/>
      <c r="BS161" s="1431"/>
      <c r="BT161" s="1431"/>
      <c r="BU161" s="1431"/>
      <c r="BV161" s="1431"/>
      <c r="BW161" s="1431"/>
      <c r="BX161" s="1431"/>
      <c r="BY161" s="1431"/>
      <c r="BZ161" s="1431"/>
      <c r="CA161" s="1431"/>
      <c r="CB161" s="1431"/>
      <c r="CC161" s="1431"/>
      <c r="CD161" s="1431"/>
      <c r="CE161" s="1431"/>
      <c r="CF161" s="1431"/>
      <c r="CG161" s="1431"/>
      <c r="CH161" s="1431"/>
      <c r="CI161" s="1431"/>
      <c r="CJ161" s="1431"/>
      <c r="CK161" s="1431"/>
      <c r="CL161" s="1431"/>
      <c r="CM161" s="1431"/>
      <c r="CN161" s="1431"/>
      <c r="CO161" s="1431"/>
      <c r="CP161" s="1431"/>
      <c r="CQ161" s="1431"/>
      <c r="CR161" s="1431"/>
      <c r="CS161" s="1431"/>
      <c r="CT161" s="1431"/>
      <c r="CU161" s="1431"/>
      <c r="CV161" s="1247"/>
      <c r="CX161" s="2038"/>
      <c r="CY161" s="1645"/>
      <c r="CZ161" s="1645"/>
      <c r="DA161" s="1902" t="str">
        <f t="shared" si="93"/>
        <v/>
      </c>
      <c r="DB161" s="1895" t="str">
        <f t="shared" si="94"/>
        <v/>
      </c>
      <c r="DC161" s="1895" t="str">
        <f t="shared" si="95"/>
        <v>X</v>
      </c>
      <c r="DD161" s="1898"/>
      <c r="DE161" s="1902" t="str">
        <f t="shared" si="96"/>
        <v/>
      </c>
      <c r="DF161" s="1895" t="str">
        <f t="shared" si="97"/>
        <v/>
      </c>
      <c r="DG161" s="1895" t="str">
        <f t="shared" si="98"/>
        <v>X</v>
      </c>
      <c r="DH161" s="1898"/>
      <c r="DI161" s="1902" t="str">
        <f t="shared" si="99"/>
        <v/>
      </c>
      <c r="DJ161" s="1895" t="str">
        <f t="shared" si="100"/>
        <v/>
      </c>
      <c r="DK161" s="1895" t="str">
        <f t="shared" si="101"/>
        <v>X</v>
      </c>
      <c r="DL161" s="1898"/>
      <c r="DM161" s="1902" t="str">
        <f t="shared" si="102"/>
        <v/>
      </c>
      <c r="DN161" s="1895" t="str">
        <f t="shared" si="103"/>
        <v/>
      </c>
      <c r="DO161" s="1895" t="str">
        <f t="shared" si="104"/>
        <v>X</v>
      </c>
      <c r="DP161" s="1898"/>
      <c r="DQ161" s="1902" t="str">
        <f t="shared" si="105"/>
        <v/>
      </c>
      <c r="DR161" s="1895" t="str">
        <f t="shared" si="106"/>
        <v/>
      </c>
      <c r="DS161" s="1895" t="str">
        <f t="shared" si="107"/>
        <v>X</v>
      </c>
      <c r="DT161" s="1898"/>
    </row>
    <row r="162" spans="4:124" s="986" customFormat="1" ht="15" customHeight="1" outlineLevel="1">
      <c r="D162" s="1528" t="s">
        <v>861</v>
      </c>
      <c r="E162" s="1429" t="s">
        <v>1772</v>
      </c>
      <c r="F162" s="1430"/>
      <c r="G162" s="1431"/>
      <c r="H162" s="1431"/>
      <c r="I162" s="1431"/>
      <c r="J162" s="1431"/>
      <c r="K162" s="1431"/>
      <c r="L162" s="1431"/>
      <c r="M162" s="1431"/>
      <c r="N162" s="1431"/>
      <c r="O162" s="1431"/>
      <c r="P162" s="1431"/>
      <c r="Q162" s="1431"/>
      <c r="R162" s="1431"/>
      <c r="S162" s="1431"/>
      <c r="T162" s="1431"/>
      <c r="U162" s="1431"/>
      <c r="V162" s="1431"/>
      <c r="W162" s="1431"/>
      <c r="X162" s="1431"/>
      <c r="Y162" s="1431"/>
      <c r="Z162" s="1431"/>
      <c r="AA162" s="1431"/>
      <c r="AB162" s="1431"/>
      <c r="AC162" s="1431"/>
      <c r="AD162" s="1431"/>
      <c r="AE162" s="1431"/>
      <c r="AF162" s="1431"/>
      <c r="AG162" s="1431"/>
      <c r="AH162" s="1431"/>
      <c r="AI162" s="1431"/>
      <c r="AJ162" s="1431"/>
      <c r="AK162" s="1431"/>
      <c r="AL162" s="1431"/>
      <c r="AM162" s="1431"/>
      <c r="AN162" s="1431"/>
      <c r="AO162" s="1431"/>
      <c r="AP162" s="1431"/>
      <c r="AQ162" s="1431"/>
      <c r="AR162" s="1431"/>
      <c r="AS162" s="1431"/>
      <c r="AT162" s="1431"/>
      <c r="AU162" s="1431"/>
      <c r="AV162" s="1431"/>
      <c r="AW162" s="1431"/>
      <c r="AX162" s="1431"/>
      <c r="AY162" s="1431"/>
      <c r="AZ162" s="1431"/>
      <c r="BA162" s="1431"/>
      <c r="BB162" s="1431"/>
      <c r="BC162" s="1431"/>
      <c r="BD162" s="1431"/>
      <c r="BE162" s="1431"/>
      <c r="BF162" s="1431"/>
      <c r="BG162" s="1431"/>
      <c r="BH162" s="1431"/>
      <c r="BI162" s="1431"/>
      <c r="BJ162" s="1431"/>
      <c r="BK162" s="1431"/>
      <c r="BL162" s="1431"/>
      <c r="BM162" s="1431"/>
      <c r="BN162" s="1431"/>
      <c r="BO162" s="1431"/>
      <c r="BP162" s="1431"/>
      <c r="BQ162" s="1431"/>
      <c r="BR162" s="1431"/>
      <c r="BS162" s="1431"/>
      <c r="BT162" s="1431"/>
      <c r="BU162" s="1431"/>
      <c r="BV162" s="1431"/>
      <c r="BW162" s="1431"/>
      <c r="BX162" s="1431"/>
      <c r="BY162" s="1431"/>
      <c r="BZ162" s="1431"/>
      <c r="CA162" s="1431"/>
      <c r="CB162" s="1431"/>
      <c r="CC162" s="1431"/>
      <c r="CD162" s="1431"/>
      <c r="CE162" s="1431"/>
      <c r="CF162" s="1431"/>
      <c r="CG162" s="1431"/>
      <c r="CH162" s="1431"/>
      <c r="CI162" s="1431"/>
      <c r="CJ162" s="1431"/>
      <c r="CK162" s="1431"/>
      <c r="CL162" s="1431"/>
      <c r="CM162" s="1431"/>
      <c r="CN162" s="1431"/>
      <c r="CO162" s="1431"/>
      <c r="CP162" s="1431"/>
      <c r="CQ162" s="1431"/>
      <c r="CR162" s="1431"/>
      <c r="CS162" s="1431"/>
      <c r="CT162" s="1431"/>
      <c r="CU162" s="1431"/>
      <c r="CV162" s="1247"/>
      <c r="CX162" s="2038"/>
      <c r="CY162" s="1645"/>
      <c r="CZ162" s="1645"/>
      <c r="DA162" s="1902" t="str">
        <f t="shared" si="93"/>
        <v/>
      </c>
      <c r="DB162" s="1895" t="str">
        <f t="shared" si="94"/>
        <v/>
      </c>
      <c r="DC162" s="1895" t="str">
        <f t="shared" si="95"/>
        <v>X</v>
      </c>
      <c r="DD162" s="1898"/>
      <c r="DE162" s="1902" t="str">
        <f t="shared" si="96"/>
        <v/>
      </c>
      <c r="DF162" s="1895" t="str">
        <f t="shared" si="97"/>
        <v/>
      </c>
      <c r="DG162" s="1895" t="str">
        <f t="shared" si="98"/>
        <v>X</v>
      </c>
      <c r="DH162" s="1898"/>
      <c r="DI162" s="1902" t="str">
        <f t="shared" si="99"/>
        <v/>
      </c>
      <c r="DJ162" s="1895" t="str">
        <f t="shared" si="100"/>
        <v/>
      </c>
      <c r="DK162" s="1895" t="str">
        <f t="shared" si="101"/>
        <v>X</v>
      </c>
      <c r="DL162" s="1898"/>
      <c r="DM162" s="1902" t="str">
        <f t="shared" si="102"/>
        <v/>
      </c>
      <c r="DN162" s="1895" t="str">
        <f t="shared" si="103"/>
        <v/>
      </c>
      <c r="DO162" s="1895" t="str">
        <f t="shared" si="104"/>
        <v>X</v>
      </c>
      <c r="DP162" s="1898"/>
      <c r="DQ162" s="1902" t="str">
        <f t="shared" si="105"/>
        <v/>
      </c>
      <c r="DR162" s="1895" t="str">
        <f t="shared" si="106"/>
        <v/>
      </c>
      <c r="DS162" s="1895" t="str">
        <f t="shared" si="107"/>
        <v>X</v>
      </c>
      <c r="DT162" s="1898"/>
    </row>
    <row r="163" spans="4:124" s="986" customFormat="1" ht="15" customHeight="1" outlineLevel="1">
      <c r="D163" s="1528" t="s">
        <v>862</v>
      </c>
      <c r="E163" s="1429" t="s">
        <v>1772</v>
      </c>
      <c r="F163" s="1430"/>
      <c r="G163" s="1431"/>
      <c r="H163" s="1431"/>
      <c r="I163" s="1431"/>
      <c r="J163" s="1431"/>
      <c r="K163" s="1431"/>
      <c r="L163" s="1431"/>
      <c r="M163" s="1431"/>
      <c r="N163" s="1431"/>
      <c r="O163" s="1431"/>
      <c r="P163" s="1431"/>
      <c r="Q163" s="1431"/>
      <c r="R163" s="1431"/>
      <c r="S163" s="1431"/>
      <c r="T163" s="1431"/>
      <c r="U163" s="1431"/>
      <c r="V163" s="1431"/>
      <c r="W163" s="1431"/>
      <c r="X163" s="1431"/>
      <c r="Y163" s="1431"/>
      <c r="Z163" s="1431"/>
      <c r="AA163" s="1431"/>
      <c r="AB163" s="1431"/>
      <c r="AC163" s="1431"/>
      <c r="AD163" s="1431"/>
      <c r="AE163" s="1431"/>
      <c r="AF163" s="1431"/>
      <c r="AG163" s="1431"/>
      <c r="AH163" s="1431"/>
      <c r="AI163" s="1431"/>
      <c r="AJ163" s="1431"/>
      <c r="AK163" s="1431"/>
      <c r="AL163" s="1431"/>
      <c r="AM163" s="1431"/>
      <c r="AN163" s="1431"/>
      <c r="AO163" s="1431"/>
      <c r="AP163" s="1431"/>
      <c r="AQ163" s="1431"/>
      <c r="AR163" s="1431"/>
      <c r="AS163" s="1431"/>
      <c r="AT163" s="1431"/>
      <c r="AU163" s="1431"/>
      <c r="AV163" s="1431"/>
      <c r="AW163" s="1431"/>
      <c r="AX163" s="1431"/>
      <c r="AY163" s="1431"/>
      <c r="AZ163" s="1431"/>
      <c r="BA163" s="1431"/>
      <c r="BB163" s="1431"/>
      <c r="BC163" s="1431"/>
      <c r="BD163" s="1431"/>
      <c r="BE163" s="1431"/>
      <c r="BF163" s="1431"/>
      <c r="BG163" s="1431"/>
      <c r="BH163" s="1431"/>
      <c r="BI163" s="1431"/>
      <c r="BJ163" s="1431"/>
      <c r="BK163" s="1431"/>
      <c r="BL163" s="1431"/>
      <c r="BM163" s="1431"/>
      <c r="BN163" s="1431"/>
      <c r="BO163" s="1431"/>
      <c r="BP163" s="1431"/>
      <c r="BQ163" s="1431"/>
      <c r="BR163" s="1431"/>
      <c r="BS163" s="1431"/>
      <c r="BT163" s="1431"/>
      <c r="BU163" s="1431"/>
      <c r="BV163" s="1431"/>
      <c r="BW163" s="1431"/>
      <c r="BX163" s="1431"/>
      <c r="BY163" s="1431"/>
      <c r="BZ163" s="1431"/>
      <c r="CA163" s="1431"/>
      <c r="CB163" s="1431"/>
      <c r="CC163" s="1431"/>
      <c r="CD163" s="1431"/>
      <c r="CE163" s="1431"/>
      <c r="CF163" s="1431"/>
      <c r="CG163" s="1431"/>
      <c r="CH163" s="1431"/>
      <c r="CI163" s="1431"/>
      <c r="CJ163" s="1431"/>
      <c r="CK163" s="1431"/>
      <c r="CL163" s="1431"/>
      <c r="CM163" s="1431"/>
      <c r="CN163" s="1431"/>
      <c r="CO163" s="1431"/>
      <c r="CP163" s="1431"/>
      <c r="CQ163" s="1431"/>
      <c r="CR163" s="1431"/>
      <c r="CS163" s="1431"/>
      <c r="CT163" s="1431"/>
      <c r="CU163" s="1431"/>
      <c r="CV163" s="1247"/>
      <c r="CX163" s="2038"/>
      <c r="CY163" s="1645"/>
      <c r="CZ163" s="1645"/>
      <c r="DA163" s="1902" t="str">
        <f t="shared" si="93"/>
        <v/>
      </c>
      <c r="DB163" s="1895" t="str">
        <f t="shared" si="94"/>
        <v/>
      </c>
      <c r="DC163" s="1895" t="str">
        <f t="shared" si="95"/>
        <v>X</v>
      </c>
      <c r="DD163" s="1898"/>
      <c r="DE163" s="1902" t="str">
        <f t="shared" si="96"/>
        <v/>
      </c>
      <c r="DF163" s="1895" t="str">
        <f t="shared" si="97"/>
        <v/>
      </c>
      <c r="DG163" s="1895" t="str">
        <f t="shared" si="98"/>
        <v>X</v>
      </c>
      <c r="DH163" s="1898"/>
      <c r="DI163" s="1902" t="str">
        <f t="shared" si="99"/>
        <v/>
      </c>
      <c r="DJ163" s="1895" t="str">
        <f t="shared" si="100"/>
        <v/>
      </c>
      <c r="DK163" s="1895" t="str">
        <f t="shared" si="101"/>
        <v>X</v>
      </c>
      <c r="DL163" s="1898"/>
      <c r="DM163" s="1902" t="str">
        <f t="shared" si="102"/>
        <v/>
      </c>
      <c r="DN163" s="1895" t="str">
        <f t="shared" si="103"/>
        <v/>
      </c>
      <c r="DO163" s="1895" t="str">
        <f t="shared" si="104"/>
        <v>X</v>
      </c>
      <c r="DP163" s="1898"/>
      <c r="DQ163" s="1902" t="str">
        <f t="shared" si="105"/>
        <v/>
      </c>
      <c r="DR163" s="1895" t="str">
        <f t="shared" si="106"/>
        <v/>
      </c>
      <c r="DS163" s="1895" t="str">
        <f t="shared" si="107"/>
        <v>X</v>
      </c>
      <c r="DT163" s="1898"/>
    </row>
    <row r="164" spans="4:124" s="986" customFormat="1" ht="15" customHeight="1" outlineLevel="1">
      <c r="D164" s="1528" t="s">
        <v>863</v>
      </c>
      <c r="E164" s="1429" t="s">
        <v>1772</v>
      </c>
      <c r="F164" s="1430"/>
      <c r="G164" s="1431"/>
      <c r="H164" s="1431"/>
      <c r="I164" s="1431"/>
      <c r="J164" s="1431"/>
      <c r="K164" s="1431"/>
      <c r="L164" s="1431"/>
      <c r="M164" s="1431"/>
      <c r="N164" s="1431"/>
      <c r="O164" s="1431"/>
      <c r="P164" s="1431"/>
      <c r="Q164" s="1431"/>
      <c r="R164" s="1431"/>
      <c r="S164" s="1431"/>
      <c r="T164" s="1431"/>
      <c r="U164" s="1431"/>
      <c r="V164" s="1431"/>
      <c r="W164" s="1431"/>
      <c r="X164" s="1431"/>
      <c r="Y164" s="1431"/>
      <c r="Z164" s="1431"/>
      <c r="AA164" s="1431"/>
      <c r="AB164" s="1431"/>
      <c r="AC164" s="1431"/>
      <c r="AD164" s="1431"/>
      <c r="AE164" s="1431"/>
      <c r="AF164" s="1431"/>
      <c r="AG164" s="1431"/>
      <c r="AH164" s="1431"/>
      <c r="AI164" s="1431"/>
      <c r="AJ164" s="1431"/>
      <c r="AK164" s="1431"/>
      <c r="AL164" s="1431"/>
      <c r="AM164" s="1431"/>
      <c r="AN164" s="1431"/>
      <c r="AO164" s="1431"/>
      <c r="AP164" s="1431"/>
      <c r="AQ164" s="1431"/>
      <c r="AR164" s="1431"/>
      <c r="AS164" s="1431"/>
      <c r="AT164" s="1431"/>
      <c r="AU164" s="1431"/>
      <c r="AV164" s="1431"/>
      <c r="AW164" s="1431"/>
      <c r="AX164" s="1431"/>
      <c r="AY164" s="1431"/>
      <c r="AZ164" s="1431"/>
      <c r="BA164" s="1431"/>
      <c r="BB164" s="1431"/>
      <c r="BC164" s="1431"/>
      <c r="BD164" s="1431"/>
      <c r="BE164" s="1431"/>
      <c r="BF164" s="1431"/>
      <c r="BG164" s="1431"/>
      <c r="BH164" s="1431"/>
      <c r="BI164" s="1431"/>
      <c r="BJ164" s="1431"/>
      <c r="BK164" s="1431"/>
      <c r="BL164" s="1431"/>
      <c r="BM164" s="1431"/>
      <c r="BN164" s="1431"/>
      <c r="BO164" s="1431"/>
      <c r="BP164" s="1431"/>
      <c r="BQ164" s="1431"/>
      <c r="BR164" s="1431"/>
      <c r="BS164" s="1431"/>
      <c r="BT164" s="1431"/>
      <c r="BU164" s="1431"/>
      <c r="BV164" s="1431"/>
      <c r="BW164" s="1431"/>
      <c r="BX164" s="1431"/>
      <c r="BY164" s="1431"/>
      <c r="BZ164" s="1431"/>
      <c r="CA164" s="1431"/>
      <c r="CB164" s="1431"/>
      <c r="CC164" s="1431"/>
      <c r="CD164" s="1431"/>
      <c r="CE164" s="1431"/>
      <c r="CF164" s="1431"/>
      <c r="CG164" s="1431"/>
      <c r="CH164" s="1431"/>
      <c r="CI164" s="1431"/>
      <c r="CJ164" s="1431"/>
      <c r="CK164" s="1431"/>
      <c r="CL164" s="1431"/>
      <c r="CM164" s="1431"/>
      <c r="CN164" s="1431"/>
      <c r="CO164" s="1431"/>
      <c r="CP164" s="1431"/>
      <c r="CQ164" s="1431"/>
      <c r="CR164" s="1431"/>
      <c r="CS164" s="1431"/>
      <c r="CT164" s="1431"/>
      <c r="CU164" s="1431"/>
      <c r="CV164" s="1247"/>
      <c r="CX164" s="2038"/>
      <c r="CY164" s="1645"/>
      <c r="CZ164" s="1645"/>
      <c r="DA164" s="1902" t="str">
        <f t="shared" si="93"/>
        <v/>
      </c>
      <c r="DB164" s="1895" t="str">
        <f t="shared" si="94"/>
        <v/>
      </c>
      <c r="DC164" s="1895" t="str">
        <f t="shared" si="95"/>
        <v>X</v>
      </c>
      <c r="DD164" s="1898"/>
      <c r="DE164" s="1902" t="str">
        <f t="shared" si="96"/>
        <v/>
      </c>
      <c r="DF164" s="1895" t="str">
        <f t="shared" si="97"/>
        <v/>
      </c>
      <c r="DG164" s="1895" t="str">
        <f t="shared" si="98"/>
        <v>X</v>
      </c>
      <c r="DH164" s="1898"/>
      <c r="DI164" s="1902" t="str">
        <f t="shared" si="99"/>
        <v/>
      </c>
      <c r="DJ164" s="1895" t="str">
        <f t="shared" si="100"/>
        <v/>
      </c>
      <c r="DK164" s="1895" t="str">
        <f t="shared" si="101"/>
        <v>X</v>
      </c>
      <c r="DL164" s="1898"/>
      <c r="DM164" s="1902" t="str">
        <f t="shared" si="102"/>
        <v/>
      </c>
      <c r="DN164" s="1895" t="str">
        <f t="shared" si="103"/>
        <v/>
      </c>
      <c r="DO164" s="1895" t="str">
        <f t="shared" si="104"/>
        <v>X</v>
      </c>
      <c r="DP164" s="1898"/>
      <c r="DQ164" s="1902" t="str">
        <f t="shared" si="105"/>
        <v/>
      </c>
      <c r="DR164" s="1895" t="str">
        <f t="shared" si="106"/>
        <v/>
      </c>
      <c r="DS164" s="1895" t="str">
        <f t="shared" si="107"/>
        <v>X</v>
      </c>
      <c r="DT164" s="1898"/>
    </row>
    <row r="165" spans="4:124" s="986" customFormat="1" ht="15" customHeight="1" outlineLevel="1">
      <c r="D165" s="1528" t="s">
        <v>864</v>
      </c>
      <c r="E165" s="1429" t="s">
        <v>1772</v>
      </c>
      <c r="F165" s="1430"/>
      <c r="G165" s="1431"/>
      <c r="H165" s="1431"/>
      <c r="I165" s="1431"/>
      <c r="J165" s="1431"/>
      <c r="K165" s="1431"/>
      <c r="L165" s="1431"/>
      <c r="M165" s="1431"/>
      <c r="N165" s="1431"/>
      <c r="O165" s="1431"/>
      <c r="P165" s="1431"/>
      <c r="Q165" s="1431"/>
      <c r="R165" s="1431"/>
      <c r="S165" s="1431"/>
      <c r="T165" s="1431"/>
      <c r="U165" s="1431"/>
      <c r="V165" s="1431"/>
      <c r="W165" s="1431"/>
      <c r="X165" s="1431"/>
      <c r="Y165" s="1431"/>
      <c r="Z165" s="1431"/>
      <c r="AA165" s="1431"/>
      <c r="AB165" s="1431"/>
      <c r="AC165" s="1431"/>
      <c r="AD165" s="1431"/>
      <c r="AE165" s="1431"/>
      <c r="AF165" s="1431"/>
      <c r="AG165" s="1431"/>
      <c r="AH165" s="1431"/>
      <c r="AI165" s="1431"/>
      <c r="AJ165" s="1431"/>
      <c r="AK165" s="1431"/>
      <c r="AL165" s="1431"/>
      <c r="AM165" s="1431"/>
      <c r="AN165" s="1431"/>
      <c r="AO165" s="1431"/>
      <c r="AP165" s="1431"/>
      <c r="AQ165" s="1431"/>
      <c r="AR165" s="1431"/>
      <c r="AS165" s="1431"/>
      <c r="AT165" s="1431"/>
      <c r="AU165" s="1431"/>
      <c r="AV165" s="1431"/>
      <c r="AW165" s="1431"/>
      <c r="AX165" s="1431"/>
      <c r="AY165" s="1431"/>
      <c r="AZ165" s="1431"/>
      <c r="BA165" s="1431"/>
      <c r="BB165" s="1431"/>
      <c r="BC165" s="1431"/>
      <c r="BD165" s="1431"/>
      <c r="BE165" s="1431"/>
      <c r="BF165" s="1431"/>
      <c r="BG165" s="1431"/>
      <c r="BH165" s="1431"/>
      <c r="BI165" s="1431"/>
      <c r="BJ165" s="1431"/>
      <c r="BK165" s="1431"/>
      <c r="BL165" s="1431"/>
      <c r="BM165" s="1431"/>
      <c r="BN165" s="1431"/>
      <c r="BO165" s="1431"/>
      <c r="BP165" s="1431"/>
      <c r="BQ165" s="1431"/>
      <c r="BR165" s="1431"/>
      <c r="BS165" s="1431"/>
      <c r="BT165" s="1431"/>
      <c r="BU165" s="1431"/>
      <c r="BV165" s="1431"/>
      <c r="BW165" s="1431"/>
      <c r="BX165" s="1431"/>
      <c r="BY165" s="1431"/>
      <c r="BZ165" s="1431"/>
      <c r="CA165" s="1431"/>
      <c r="CB165" s="1431"/>
      <c r="CC165" s="1431"/>
      <c r="CD165" s="1431"/>
      <c r="CE165" s="1431"/>
      <c r="CF165" s="1431"/>
      <c r="CG165" s="1431"/>
      <c r="CH165" s="1431"/>
      <c r="CI165" s="1431"/>
      <c r="CJ165" s="1431"/>
      <c r="CK165" s="1431"/>
      <c r="CL165" s="1431"/>
      <c r="CM165" s="1431"/>
      <c r="CN165" s="1431"/>
      <c r="CO165" s="1431"/>
      <c r="CP165" s="1431"/>
      <c r="CQ165" s="1431"/>
      <c r="CR165" s="1431"/>
      <c r="CS165" s="1431"/>
      <c r="CT165" s="1431"/>
      <c r="CU165" s="1431"/>
      <c r="CV165" s="1247"/>
      <c r="CX165" s="2038"/>
      <c r="CY165" s="1645"/>
      <c r="CZ165" s="1645"/>
      <c r="DA165" s="1902" t="str">
        <f t="shared" si="93"/>
        <v/>
      </c>
      <c r="DB165" s="1895" t="str">
        <f t="shared" si="94"/>
        <v/>
      </c>
      <c r="DC165" s="1895" t="str">
        <f t="shared" si="95"/>
        <v>X</v>
      </c>
      <c r="DD165" s="1898"/>
      <c r="DE165" s="1902" t="str">
        <f t="shared" si="96"/>
        <v/>
      </c>
      <c r="DF165" s="1895" t="str">
        <f t="shared" si="97"/>
        <v/>
      </c>
      <c r="DG165" s="1895" t="str">
        <f t="shared" si="98"/>
        <v>X</v>
      </c>
      <c r="DH165" s="1898"/>
      <c r="DI165" s="1902" t="str">
        <f t="shared" si="99"/>
        <v/>
      </c>
      <c r="DJ165" s="1895" t="str">
        <f t="shared" si="100"/>
        <v/>
      </c>
      <c r="DK165" s="1895" t="str">
        <f t="shared" si="101"/>
        <v>X</v>
      </c>
      <c r="DL165" s="1898"/>
      <c r="DM165" s="1902" t="str">
        <f t="shared" si="102"/>
        <v/>
      </c>
      <c r="DN165" s="1895" t="str">
        <f t="shared" si="103"/>
        <v/>
      </c>
      <c r="DO165" s="1895" t="str">
        <f t="shared" si="104"/>
        <v>X</v>
      </c>
      <c r="DP165" s="1898"/>
      <c r="DQ165" s="1902" t="str">
        <f t="shared" si="105"/>
        <v/>
      </c>
      <c r="DR165" s="1895" t="str">
        <f t="shared" si="106"/>
        <v/>
      </c>
      <c r="DS165" s="1895" t="str">
        <f t="shared" si="107"/>
        <v>X</v>
      </c>
      <c r="DT165" s="1898"/>
    </row>
    <row r="166" spans="4:124" s="986" customFormat="1" ht="15" customHeight="1" outlineLevel="1">
      <c r="D166" s="1528" t="s">
        <v>865</v>
      </c>
      <c r="E166" s="1429" t="s">
        <v>1772</v>
      </c>
      <c r="F166" s="1430"/>
      <c r="G166" s="1431"/>
      <c r="H166" s="1431"/>
      <c r="I166" s="1431"/>
      <c r="J166" s="1431"/>
      <c r="K166" s="1431"/>
      <c r="L166" s="1431"/>
      <c r="M166" s="1431"/>
      <c r="N166" s="1431"/>
      <c r="O166" s="1431"/>
      <c r="P166" s="1431"/>
      <c r="Q166" s="1431"/>
      <c r="R166" s="1431"/>
      <c r="S166" s="1431"/>
      <c r="T166" s="1431"/>
      <c r="U166" s="1431"/>
      <c r="V166" s="1431"/>
      <c r="W166" s="1431"/>
      <c r="X166" s="1431"/>
      <c r="Y166" s="1431"/>
      <c r="Z166" s="1431"/>
      <c r="AA166" s="1431"/>
      <c r="AB166" s="1431"/>
      <c r="AC166" s="1431"/>
      <c r="AD166" s="1431"/>
      <c r="AE166" s="1431"/>
      <c r="AF166" s="1431"/>
      <c r="AG166" s="1431"/>
      <c r="AH166" s="1431"/>
      <c r="AI166" s="1431"/>
      <c r="AJ166" s="1431"/>
      <c r="AK166" s="1431"/>
      <c r="AL166" s="1431"/>
      <c r="AM166" s="1431"/>
      <c r="AN166" s="1431"/>
      <c r="AO166" s="1431"/>
      <c r="AP166" s="1431"/>
      <c r="AQ166" s="1431"/>
      <c r="AR166" s="1431"/>
      <c r="AS166" s="1431"/>
      <c r="AT166" s="1431"/>
      <c r="AU166" s="1431"/>
      <c r="AV166" s="1431"/>
      <c r="AW166" s="1431"/>
      <c r="AX166" s="1431"/>
      <c r="AY166" s="1431"/>
      <c r="AZ166" s="1431"/>
      <c r="BA166" s="1431"/>
      <c r="BB166" s="1431"/>
      <c r="BC166" s="1431"/>
      <c r="BD166" s="1431"/>
      <c r="BE166" s="1431"/>
      <c r="BF166" s="1431"/>
      <c r="BG166" s="1431"/>
      <c r="BH166" s="1431"/>
      <c r="BI166" s="1431"/>
      <c r="BJ166" s="1431"/>
      <c r="BK166" s="1431"/>
      <c r="BL166" s="1431"/>
      <c r="BM166" s="1431"/>
      <c r="BN166" s="1431"/>
      <c r="BO166" s="1431"/>
      <c r="BP166" s="1431"/>
      <c r="BQ166" s="1431"/>
      <c r="BR166" s="1431"/>
      <c r="BS166" s="1431"/>
      <c r="BT166" s="1431"/>
      <c r="BU166" s="1431"/>
      <c r="BV166" s="1431"/>
      <c r="BW166" s="1431"/>
      <c r="BX166" s="1431"/>
      <c r="BY166" s="1431"/>
      <c r="BZ166" s="1431"/>
      <c r="CA166" s="1431"/>
      <c r="CB166" s="1431"/>
      <c r="CC166" s="1431"/>
      <c r="CD166" s="1431"/>
      <c r="CE166" s="1431"/>
      <c r="CF166" s="1431"/>
      <c r="CG166" s="1431"/>
      <c r="CH166" s="1431"/>
      <c r="CI166" s="1431"/>
      <c r="CJ166" s="1431"/>
      <c r="CK166" s="1431"/>
      <c r="CL166" s="1431"/>
      <c r="CM166" s="1431"/>
      <c r="CN166" s="1431"/>
      <c r="CO166" s="1431"/>
      <c r="CP166" s="1431"/>
      <c r="CQ166" s="1431"/>
      <c r="CR166" s="1431"/>
      <c r="CS166" s="1431"/>
      <c r="CT166" s="1431"/>
      <c r="CU166" s="1431"/>
      <c r="CV166" s="1247"/>
      <c r="CX166" s="2038"/>
      <c r="CY166" s="1645"/>
      <c r="CZ166" s="1645"/>
      <c r="DA166" s="1902" t="str">
        <f t="shared" si="93"/>
        <v/>
      </c>
      <c r="DB166" s="1895" t="str">
        <f t="shared" si="94"/>
        <v/>
      </c>
      <c r="DC166" s="1895" t="str">
        <f t="shared" si="95"/>
        <v>X</v>
      </c>
      <c r="DD166" s="1898"/>
      <c r="DE166" s="1902" t="str">
        <f t="shared" si="96"/>
        <v/>
      </c>
      <c r="DF166" s="1895" t="str">
        <f t="shared" si="97"/>
        <v/>
      </c>
      <c r="DG166" s="1895" t="str">
        <f t="shared" si="98"/>
        <v>X</v>
      </c>
      <c r="DH166" s="1898"/>
      <c r="DI166" s="1902" t="str">
        <f t="shared" si="99"/>
        <v/>
      </c>
      <c r="DJ166" s="1895" t="str">
        <f t="shared" si="100"/>
        <v/>
      </c>
      <c r="DK166" s="1895" t="str">
        <f t="shared" si="101"/>
        <v>X</v>
      </c>
      <c r="DL166" s="1898"/>
      <c r="DM166" s="1902" t="str">
        <f t="shared" si="102"/>
        <v/>
      </c>
      <c r="DN166" s="1895" t="str">
        <f t="shared" si="103"/>
        <v/>
      </c>
      <c r="DO166" s="1895" t="str">
        <f t="shared" si="104"/>
        <v>X</v>
      </c>
      <c r="DP166" s="1898"/>
      <c r="DQ166" s="1902" t="str">
        <f t="shared" si="105"/>
        <v/>
      </c>
      <c r="DR166" s="1895" t="str">
        <f t="shared" si="106"/>
        <v/>
      </c>
      <c r="DS166" s="1895" t="str">
        <f t="shared" si="107"/>
        <v>X</v>
      </c>
      <c r="DT166" s="1898"/>
    </row>
    <row r="167" spans="4:124" s="986" customFormat="1" ht="15" customHeight="1" outlineLevel="1">
      <c r="D167" s="1528" t="s">
        <v>866</v>
      </c>
      <c r="E167" s="1429" t="s">
        <v>1772</v>
      </c>
      <c r="F167" s="1430"/>
      <c r="G167" s="1431"/>
      <c r="H167" s="1431"/>
      <c r="I167" s="1431"/>
      <c r="J167" s="1431"/>
      <c r="K167" s="1431"/>
      <c r="L167" s="1431"/>
      <c r="M167" s="1431"/>
      <c r="N167" s="1431"/>
      <c r="O167" s="1431"/>
      <c r="P167" s="1431"/>
      <c r="Q167" s="1431"/>
      <c r="R167" s="1431"/>
      <c r="S167" s="1431"/>
      <c r="T167" s="1431"/>
      <c r="U167" s="1431"/>
      <c r="V167" s="1431"/>
      <c r="W167" s="1431"/>
      <c r="X167" s="1431"/>
      <c r="Y167" s="1431"/>
      <c r="Z167" s="1431"/>
      <c r="AA167" s="1431"/>
      <c r="AB167" s="1431"/>
      <c r="AC167" s="1431"/>
      <c r="AD167" s="1431"/>
      <c r="AE167" s="1431"/>
      <c r="AF167" s="1431"/>
      <c r="AG167" s="1431"/>
      <c r="AH167" s="1431"/>
      <c r="AI167" s="1431"/>
      <c r="AJ167" s="1431"/>
      <c r="AK167" s="1431"/>
      <c r="AL167" s="1431"/>
      <c r="AM167" s="1431"/>
      <c r="AN167" s="1431"/>
      <c r="AO167" s="1431"/>
      <c r="AP167" s="1431"/>
      <c r="AQ167" s="1431"/>
      <c r="AR167" s="1431"/>
      <c r="AS167" s="1431"/>
      <c r="AT167" s="1431"/>
      <c r="AU167" s="1431"/>
      <c r="AV167" s="1431"/>
      <c r="AW167" s="1431"/>
      <c r="AX167" s="1431"/>
      <c r="AY167" s="1431"/>
      <c r="AZ167" s="1431"/>
      <c r="BA167" s="1431"/>
      <c r="BB167" s="1431"/>
      <c r="BC167" s="1431"/>
      <c r="BD167" s="1431"/>
      <c r="BE167" s="1431"/>
      <c r="BF167" s="1431"/>
      <c r="BG167" s="1431"/>
      <c r="BH167" s="1431"/>
      <c r="BI167" s="1431"/>
      <c r="BJ167" s="1431"/>
      <c r="BK167" s="1431"/>
      <c r="BL167" s="1431"/>
      <c r="BM167" s="1431"/>
      <c r="BN167" s="1431"/>
      <c r="BO167" s="1431"/>
      <c r="BP167" s="1431"/>
      <c r="BQ167" s="1431"/>
      <c r="BR167" s="1431"/>
      <c r="BS167" s="1431"/>
      <c r="BT167" s="1431"/>
      <c r="BU167" s="1431"/>
      <c r="BV167" s="1431"/>
      <c r="BW167" s="1431"/>
      <c r="BX167" s="1431"/>
      <c r="BY167" s="1431"/>
      <c r="BZ167" s="1431"/>
      <c r="CA167" s="1431"/>
      <c r="CB167" s="1431"/>
      <c r="CC167" s="1431"/>
      <c r="CD167" s="1431"/>
      <c r="CE167" s="1431"/>
      <c r="CF167" s="1431"/>
      <c r="CG167" s="1431"/>
      <c r="CH167" s="1431"/>
      <c r="CI167" s="1431"/>
      <c r="CJ167" s="1431"/>
      <c r="CK167" s="1431"/>
      <c r="CL167" s="1431"/>
      <c r="CM167" s="1431"/>
      <c r="CN167" s="1431"/>
      <c r="CO167" s="1431"/>
      <c r="CP167" s="1431"/>
      <c r="CQ167" s="1431"/>
      <c r="CR167" s="1431"/>
      <c r="CS167" s="1431"/>
      <c r="CT167" s="1431"/>
      <c r="CU167" s="1431"/>
      <c r="CV167" s="1247"/>
      <c r="CX167" s="2038"/>
      <c r="CY167" s="1645"/>
      <c r="CZ167" s="1645"/>
      <c r="DA167" s="1902" t="str">
        <f t="shared" si="93"/>
        <v/>
      </c>
      <c r="DB167" s="1895" t="str">
        <f t="shared" si="94"/>
        <v/>
      </c>
      <c r="DC167" s="1895" t="str">
        <f t="shared" si="95"/>
        <v>X</v>
      </c>
      <c r="DD167" s="1898"/>
      <c r="DE167" s="1902" t="str">
        <f t="shared" si="96"/>
        <v/>
      </c>
      <c r="DF167" s="1895" t="str">
        <f t="shared" si="97"/>
        <v/>
      </c>
      <c r="DG167" s="1895" t="str">
        <f t="shared" si="98"/>
        <v>X</v>
      </c>
      <c r="DH167" s="1898"/>
      <c r="DI167" s="1902" t="str">
        <f t="shared" si="99"/>
        <v/>
      </c>
      <c r="DJ167" s="1895" t="str">
        <f t="shared" si="100"/>
        <v/>
      </c>
      <c r="DK167" s="1895" t="str">
        <f t="shared" si="101"/>
        <v>X</v>
      </c>
      <c r="DL167" s="1898"/>
      <c r="DM167" s="1902" t="str">
        <f t="shared" si="102"/>
        <v/>
      </c>
      <c r="DN167" s="1895" t="str">
        <f t="shared" si="103"/>
        <v/>
      </c>
      <c r="DO167" s="1895" t="str">
        <f t="shared" si="104"/>
        <v>X</v>
      </c>
      <c r="DP167" s="1898"/>
      <c r="DQ167" s="1902" t="str">
        <f t="shared" si="105"/>
        <v/>
      </c>
      <c r="DR167" s="1895" t="str">
        <f t="shared" si="106"/>
        <v/>
      </c>
      <c r="DS167" s="1895" t="str">
        <f t="shared" si="107"/>
        <v>X</v>
      </c>
      <c r="DT167" s="1898"/>
    </row>
    <row r="168" spans="4:124" s="986" customFormat="1" ht="15" customHeight="1" outlineLevel="1">
      <c r="D168" s="1528" t="s">
        <v>867</v>
      </c>
      <c r="E168" s="1429" t="s">
        <v>1772</v>
      </c>
      <c r="F168" s="1430"/>
      <c r="G168" s="1431"/>
      <c r="H168" s="1431"/>
      <c r="I168" s="1431"/>
      <c r="J168" s="1431"/>
      <c r="K168" s="1431"/>
      <c r="L168" s="1431"/>
      <c r="M168" s="1431"/>
      <c r="N168" s="1431"/>
      <c r="O168" s="1431"/>
      <c r="P168" s="1431"/>
      <c r="Q168" s="1431"/>
      <c r="R168" s="1431"/>
      <c r="S168" s="1431"/>
      <c r="T168" s="1431"/>
      <c r="U168" s="1431"/>
      <c r="V168" s="1431"/>
      <c r="W168" s="1431"/>
      <c r="X168" s="1431"/>
      <c r="Y168" s="1431"/>
      <c r="Z168" s="1431"/>
      <c r="AA168" s="1431"/>
      <c r="AB168" s="1431"/>
      <c r="AC168" s="1431"/>
      <c r="AD168" s="1431"/>
      <c r="AE168" s="1431"/>
      <c r="AF168" s="1431"/>
      <c r="AG168" s="1431"/>
      <c r="AH168" s="1431"/>
      <c r="AI168" s="1431"/>
      <c r="AJ168" s="1431"/>
      <c r="AK168" s="1431"/>
      <c r="AL168" s="1431"/>
      <c r="AM168" s="1431"/>
      <c r="AN168" s="1431"/>
      <c r="AO168" s="1431"/>
      <c r="AP168" s="1431"/>
      <c r="AQ168" s="1431"/>
      <c r="AR168" s="1431"/>
      <c r="AS168" s="1431"/>
      <c r="AT168" s="1431"/>
      <c r="AU168" s="1431"/>
      <c r="AV168" s="1431"/>
      <c r="AW168" s="1431"/>
      <c r="AX168" s="1431"/>
      <c r="AY168" s="1431"/>
      <c r="AZ168" s="1431"/>
      <c r="BA168" s="1431"/>
      <c r="BB168" s="1431"/>
      <c r="BC168" s="1431"/>
      <c r="BD168" s="1431"/>
      <c r="BE168" s="1431"/>
      <c r="BF168" s="1431"/>
      <c r="BG168" s="1431"/>
      <c r="BH168" s="1431"/>
      <c r="BI168" s="1431"/>
      <c r="BJ168" s="1431"/>
      <c r="BK168" s="1431"/>
      <c r="BL168" s="1431"/>
      <c r="BM168" s="1431"/>
      <c r="BN168" s="1431"/>
      <c r="BO168" s="1431"/>
      <c r="BP168" s="1431"/>
      <c r="BQ168" s="1431"/>
      <c r="BR168" s="1431"/>
      <c r="BS168" s="1431"/>
      <c r="BT168" s="1431"/>
      <c r="BU168" s="1431"/>
      <c r="BV168" s="1431"/>
      <c r="BW168" s="1431"/>
      <c r="BX168" s="1431"/>
      <c r="BY168" s="1431"/>
      <c r="BZ168" s="1431"/>
      <c r="CA168" s="1431"/>
      <c r="CB168" s="1431"/>
      <c r="CC168" s="1431"/>
      <c r="CD168" s="1431"/>
      <c r="CE168" s="1431"/>
      <c r="CF168" s="1431"/>
      <c r="CG168" s="1431"/>
      <c r="CH168" s="1431"/>
      <c r="CI168" s="1431"/>
      <c r="CJ168" s="1431"/>
      <c r="CK168" s="1431"/>
      <c r="CL168" s="1431"/>
      <c r="CM168" s="1431"/>
      <c r="CN168" s="1431"/>
      <c r="CO168" s="1431"/>
      <c r="CP168" s="1431"/>
      <c r="CQ168" s="1431"/>
      <c r="CR168" s="1431"/>
      <c r="CS168" s="1431"/>
      <c r="CT168" s="1431"/>
      <c r="CU168" s="1431"/>
      <c r="CV168" s="1247"/>
      <c r="CX168" s="2038"/>
      <c r="CY168" s="1645"/>
      <c r="CZ168" s="1645"/>
      <c r="DA168" s="1902" t="str">
        <f t="shared" si="93"/>
        <v/>
      </c>
      <c r="DB168" s="1895" t="str">
        <f t="shared" si="94"/>
        <v/>
      </c>
      <c r="DC168" s="1895" t="str">
        <f t="shared" si="95"/>
        <v>X</v>
      </c>
      <c r="DD168" s="1898"/>
      <c r="DE168" s="1902" t="str">
        <f t="shared" si="96"/>
        <v/>
      </c>
      <c r="DF168" s="1895" t="str">
        <f t="shared" si="97"/>
        <v/>
      </c>
      <c r="DG168" s="1895" t="str">
        <f t="shared" si="98"/>
        <v>X</v>
      </c>
      <c r="DH168" s="1898"/>
      <c r="DI168" s="1902" t="str">
        <f t="shared" si="99"/>
        <v/>
      </c>
      <c r="DJ168" s="1895" t="str">
        <f t="shared" si="100"/>
        <v/>
      </c>
      <c r="DK168" s="1895" t="str">
        <f t="shared" si="101"/>
        <v>X</v>
      </c>
      <c r="DL168" s="1898"/>
      <c r="DM168" s="1902" t="str">
        <f t="shared" si="102"/>
        <v/>
      </c>
      <c r="DN168" s="1895" t="str">
        <f t="shared" si="103"/>
        <v/>
      </c>
      <c r="DO168" s="1895" t="str">
        <f t="shared" si="104"/>
        <v>X</v>
      </c>
      <c r="DP168" s="1898"/>
      <c r="DQ168" s="1902" t="str">
        <f t="shared" si="105"/>
        <v/>
      </c>
      <c r="DR168" s="1895" t="str">
        <f t="shared" si="106"/>
        <v/>
      </c>
      <c r="DS168" s="1895" t="str">
        <f t="shared" si="107"/>
        <v>X</v>
      </c>
      <c r="DT168" s="1898"/>
    </row>
    <row r="169" spans="4:124" s="986" customFormat="1" ht="15" customHeight="1" outlineLevel="1">
      <c r="D169" s="1528" t="s">
        <v>868</v>
      </c>
      <c r="E169" s="1429" t="s">
        <v>1772</v>
      </c>
      <c r="F169" s="1430"/>
      <c r="G169" s="1431"/>
      <c r="H169" s="1431"/>
      <c r="I169" s="1431"/>
      <c r="J169" s="1431"/>
      <c r="K169" s="1431"/>
      <c r="L169" s="1431"/>
      <c r="M169" s="1431"/>
      <c r="N169" s="1431"/>
      <c r="O169" s="1431"/>
      <c r="P169" s="1431"/>
      <c r="Q169" s="1431"/>
      <c r="R169" s="1431"/>
      <c r="S169" s="1431"/>
      <c r="T169" s="1431"/>
      <c r="U169" s="1431"/>
      <c r="V169" s="1431"/>
      <c r="W169" s="1431"/>
      <c r="X169" s="1431"/>
      <c r="Y169" s="1431"/>
      <c r="Z169" s="1431"/>
      <c r="AA169" s="1431"/>
      <c r="AB169" s="1431"/>
      <c r="AC169" s="1431"/>
      <c r="AD169" s="1431"/>
      <c r="AE169" s="1431"/>
      <c r="AF169" s="1431"/>
      <c r="AG169" s="1431"/>
      <c r="AH169" s="1431"/>
      <c r="AI169" s="1431"/>
      <c r="AJ169" s="1431"/>
      <c r="AK169" s="1431"/>
      <c r="AL169" s="1431"/>
      <c r="AM169" s="1431"/>
      <c r="AN169" s="1431"/>
      <c r="AO169" s="1431"/>
      <c r="AP169" s="1431"/>
      <c r="AQ169" s="1431"/>
      <c r="AR169" s="1431"/>
      <c r="AS169" s="1431"/>
      <c r="AT169" s="1431"/>
      <c r="AU169" s="1431"/>
      <c r="AV169" s="1431"/>
      <c r="AW169" s="1431"/>
      <c r="AX169" s="1431"/>
      <c r="AY169" s="1431"/>
      <c r="AZ169" s="1431"/>
      <c r="BA169" s="1431"/>
      <c r="BB169" s="1431"/>
      <c r="BC169" s="1431"/>
      <c r="BD169" s="1431"/>
      <c r="BE169" s="1431"/>
      <c r="BF169" s="1431"/>
      <c r="BG169" s="1431"/>
      <c r="BH169" s="1431"/>
      <c r="BI169" s="1431"/>
      <c r="BJ169" s="1431"/>
      <c r="BK169" s="1431"/>
      <c r="BL169" s="1431"/>
      <c r="BM169" s="1431"/>
      <c r="BN169" s="1431"/>
      <c r="BO169" s="1431"/>
      <c r="BP169" s="1431"/>
      <c r="BQ169" s="1431"/>
      <c r="BR169" s="1431"/>
      <c r="BS169" s="1431"/>
      <c r="BT169" s="1431"/>
      <c r="BU169" s="1431"/>
      <c r="BV169" s="1431"/>
      <c r="BW169" s="1431"/>
      <c r="BX169" s="1431"/>
      <c r="BY169" s="1431"/>
      <c r="BZ169" s="1431"/>
      <c r="CA169" s="1431"/>
      <c r="CB169" s="1431"/>
      <c r="CC169" s="1431"/>
      <c r="CD169" s="1431"/>
      <c r="CE169" s="1431"/>
      <c r="CF169" s="1431"/>
      <c r="CG169" s="1431"/>
      <c r="CH169" s="1431"/>
      <c r="CI169" s="1431"/>
      <c r="CJ169" s="1431"/>
      <c r="CK169" s="1431"/>
      <c r="CL169" s="1431"/>
      <c r="CM169" s="1431"/>
      <c r="CN169" s="1431"/>
      <c r="CO169" s="1431"/>
      <c r="CP169" s="1431"/>
      <c r="CQ169" s="1431"/>
      <c r="CR169" s="1431"/>
      <c r="CS169" s="1431"/>
      <c r="CT169" s="1431"/>
      <c r="CU169" s="1431"/>
      <c r="CV169" s="1247"/>
      <c r="CX169" s="2038"/>
      <c r="CY169" s="1645"/>
      <c r="CZ169" s="1645"/>
      <c r="DA169" s="1902" t="str">
        <f t="shared" si="93"/>
        <v/>
      </c>
      <c r="DB169" s="1895" t="str">
        <f t="shared" si="94"/>
        <v/>
      </c>
      <c r="DC169" s="1895" t="str">
        <f t="shared" si="95"/>
        <v>X</v>
      </c>
      <c r="DD169" s="1898"/>
      <c r="DE169" s="1902" t="str">
        <f t="shared" si="96"/>
        <v/>
      </c>
      <c r="DF169" s="1895" t="str">
        <f t="shared" si="97"/>
        <v/>
      </c>
      <c r="DG169" s="1895" t="str">
        <f t="shared" si="98"/>
        <v>X</v>
      </c>
      <c r="DH169" s="1898"/>
      <c r="DI169" s="1902" t="str">
        <f t="shared" si="99"/>
        <v/>
      </c>
      <c r="DJ169" s="1895" t="str">
        <f t="shared" si="100"/>
        <v/>
      </c>
      <c r="DK169" s="1895" t="str">
        <f t="shared" si="101"/>
        <v>X</v>
      </c>
      <c r="DL169" s="1898"/>
      <c r="DM169" s="1902" t="str">
        <f t="shared" si="102"/>
        <v/>
      </c>
      <c r="DN169" s="1895" t="str">
        <f t="shared" si="103"/>
        <v/>
      </c>
      <c r="DO169" s="1895" t="str">
        <f t="shared" si="104"/>
        <v>X</v>
      </c>
      <c r="DP169" s="1898"/>
      <c r="DQ169" s="1902" t="str">
        <f t="shared" si="105"/>
        <v/>
      </c>
      <c r="DR169" s="1895" t="str">
        <f t="shared" si="106"/>
        <v/>
      </c>
      <c r="DS169" s="1895" t="str">
        <f t="shared" si="107"/>
        <v>X</v>
      </c>
      <c r="DT169" s="1898"/>
    </row>
    <row r="170" spans="4:124" s="986" customFormat="1" ht="15" customHeight="1" outlineLevel="1">
      <c r="D170" s="1528" t="s">
        <v>869</v>
      </c>
      <c r="E170" s="1429" t="s">
        <v>1772</v>
      </c>
      <c r="F170" s="1430"/>
      <c r="G170" s="1431"/>
      <c r="H170" s="1431"/>
      <c r="I170" s="1431"/>
      <c r="J170" s="1431"/>
      <c r="K170" s="1431"/>
      <c r="L170" s="1431"/>
      <c r="M170" s="1431"/>
      <c r="N170" s="1431"/>
      <c r="O170" s="1431"/>
      <c r="P170" s="1431"/>
      <c r="Q170" s="1431"/>
      <c r="R170" s="1431"/>
      <c r="S170" s="1431"/>
      <c r="T170" s="1431"/>
      <c r="U170" s="1431"/>
      <c r="V170" s="1431"/>
      <c r="W170" s="1431"/>
      <c r="X170" s="1431"/>
      <c r="Y170" s="1431"/>
      <c r="Z170" s="1431"/>
      <c r="AA170" s="1431"/>
      <c r="AB170" s="1431"/>
      <c r="AC170" s="1431"/>
      <c r="AD170" s="1431"/>
      <c r="AE170" s="1431"/>
      <c r="AF170" s="1431"/>
      <c r="AG170" s="1431"/>
      <c r="AH170" s="1431"/>
      <c r="AI170" s="1431"/>
      <c r="AJ170" s="1431"/>
      <c r="AK170" s="1431"/>
      <c r="AL170" s="1431"/>
      <c r="AM170" s="1431"/>
      <c r="AN170" s="1431"/>
      <c r="AO170" s="1431"/>
      <c r="AP170" s="1431"/>
      <c r="AQ170" s="1431"/>
      <c r="AR170" s="1431"/>
      <c r="AS170" s="1431"/>
      <c r="AT170" s="1431"/>
      <c r="AU170" s="1431"/>
      <c r="AV170" s="1431"/>
      <c r="AW170" s="1431"/>
      <c r="AX170" s="1431"/>
      <c r="AY170" s="1431"/>
      <c r="AZ170" s="1431"/>
      <c r="BA170" s="1431"/>
      <c r="BB170" s="1431"/>
      <c r="BC170" s="1431"/>
      <c r="BD170" s="1431"/>
      <c r="BE170" s="1431"/>
      <c r="BF170" s="1431"/>
      <c r="BG170" s="1431"/>
      <c r="BH170" s="1431"/>
      <c r="BI170" s="1431"/>
      <c r="BJ170" s="1431"/>
      <c r="BK170" s="1431"/>
      <c r="BL170" s="1431"/>
      <c r="BM170" s="1431"/>
      <c r="BN170" s="1431"/>
      <c r="BO170" s="1431"/>
      <c r="BP170" s="1431"/>
      <c r="BQ170" s="1431"/>
      <c r="BR170" s="1431"/>
      <c r="BS170" s="1431"/>
      <c r="BT170" s="1431"/>
      <c r="BU170" s="1431"/>
      <c r="BV170" s="1431"/>
      <c r="BW170" s="1431"/>
      <c r="BX170" s="1431"/>
      <c r="BY170" s="1431"/>
      <c r="BZ170" s="1431"/>
      <c r="CA170" s="1431"/>
      <c r="CB170" s="1431"/>
      <c r="CC170" s="1431"/>
      <c r="CD170" s="1431"/>
      <c r="CE170" s="1431"/>
      <c r="CF170" s="1431"/>
      <c r="CG170" s="1431"/>
      <c r="CH170" s="1431"/>
      <c r="CI170" s="1431"/>
      <c r="CJ170" s="1431"/>
      <c r="CK170" s="1431"/>
      <c r="CL170" s="1431"/>
      <c r="CM170" s="1431"/>
      <c r="CN170" s="1431"/>
      <c r="CO170" s="1431"/>
      <c r="CP170" s="1431"/>
      <c r="CQ170" s="1431"/>
      <c r="CR170" s="1431"/>
      <c r="CS170" s="1431"/>
      <c r="CT170" s="1431"/>
      <c r="CU170" s="1431"/>
      <c r="CV170" s="1247"/>
      <c r="CX170" s="2038"/>
      <c r="CY170" s="1645"/>
      <c r="CZ170" s="1645"/>
      <c r="DA170" s="1902" t="str">
        <f t="shared" si="93"/>
        <v/>
      </c>
      <c r="DB170" s="1895" t="str">
        <f t="shared" si="94"/>
        <v/>
      </c>
      <c r="DC170" s="1895" t="str">
        <f t="shared" si="95"/>
        <v>X</v>
      </c>
      <c r="DD170" s="1898"/>
      <c r="DE170" s="1902" t="str">
        <f t="shared" si="96"/>
        <v/>
      </c>
      <c r="DF170" s="1895" t="str">
        <f t="shared" si="97"/>
        <v/>
      </c>
      <c r="DG170" s="1895" t="str">
        <f t="shared" si="98"/>
        <v>X</v>
      </c>
      <c r="DH170" s="1898"/>
      <c r="DI170" s="1902" t="str">
        <f t="shared" si="99"/>
        <v/>
      </c>
      <c r="DJ170" s="1895" t="str">
        <f t="shared" si="100"/>
        <v/>
      </c>
      <c r="DK170" s="1895" t="str">
        <f t="shared" si="101"/>
        <v>X</v>
      </c>
      <c r="DL170" s="1898"/>
      <c r="DM170" s="1902" t="str">
        <f t="shared" si="102"/>
        <v/>
      </c>
      <c r="DN170" s="1895" t="str">
        <f t="shared" si="103"/>
        <v/>
      </c>
      <c r="DO170" s="1895" t="str">
        <f t="shared" si="104"/>
        <v>X</v>
      </c>
      <c r="DP170" s="1898"/>
      <c r="DQ170" s="1902" t="str">
        <f t="shared" si="105"/>
        <v/>
      </c>
      <c r="DR170" s="1895" t="str">
        <f t="shared" si="106"/>
        <v/>
      </c>
      <c r="DS170" s="1895" t="str">
        <f t="shared" si="107"/>
        <v>X</v>
      </c>
      <c r="DT170" s="1898"/>
    </row>
    <row r="171" spans="4:124" s="986" customFormat="1" ht="15" customHeight="1" outlineLevel="1">
      <c r="D171" s="1528" t="s">
        <v>870</v>
      </c>
      <c r="E171" s="1429" t="s">
        <v>1772</v>
      </c>
      <c r="F171" s="1430"/>
      <c r="G171" s="1431"/>
      <c r="H171" s="1431"/>
      <c r="I171" s="1431"/>
      <c r="J171" s="1431"/>
      <c r="K171" s="1431"/>
      <c r="L171" s="1431"/>
      <c r="M171" s="1431"/>
      <c r="N171" s="1431"/>
      <c r="O171" s="1431"/>
      <c r="P171" s="1431"/>
      <c r="Q171" s="1431"/>
      <c r="R171" s="1431"/>
      <c r="S171" s="1431"/>
      <c r="T171" s="1431"/>
      <c r="U171" s="1431"/>
      <c r="V171" s="1431"/>
      <c r="W171" s="1431"/>
      <c r="X171" s="1431"/>
      <c r="Y171" s="1431"/>
      <c r="Z171" s="1431"/>
      <c r="AA171" s="1431"/>
      <c r="AB171" s="1431"/>
      <c r="AC171" s="1431"/>
      <c r="AD171" s="1431"/>
      <c r="AE171" s="1431"/>
      <c r="AF171" s="1431"/>
      <c r="AG171" s="1431"/>
      <c r="AH171" s="1431"/>
      <c r="AI171" s="1431"/>
      <c r="AJ171" s="1431"/>
      <c r="AK171" s="1431"/>
      <c r="AL171" s="1431"/>
      <c r="AM171" s="1431"/>
      <c r="AN171" s="1431"/>
      <c r="AO171" s="1431"/>
      <c r="AP171" s="1431"/>
      <c r="AQ171" s="1431"/>
      <c r="AR171" s="1431"/>
      <c r="AS171" s="1431"/>
      <c r="AT171" s="1431"/>
      <c r="AU171" s="1431"/>
      <c r="AV171" s="1431"/>
      <c r="AW171" s="1431"/>
      <c r="AX171" s="1431"/>
      <c r="AY171" s="1431"/>
      <c r="AZ171" s="1431"/>
      <c r="BA171" s="1431"/>
      <c r="BB171" s="1431"/>
      <c r="BC171" s="1431"/>
      <c r="BD171" s="1431"/>
      <c r="BE171" s="1431"/>
      <c r="BF171" s="1431"/>
      <c r="BG171" s="1431"/>
      <c r="BH171" s="1431"/>
      <c r="BI171" s="1431"/>
      <c r="BJ171" s="1431"/>
      <c r="BK171" s="1431"/>
      <c r="BL171" s="1431"/>
      <c r="BM171" s="1431"/>
      <c r="BN171" s="1431"/>
      <c r="BO171" s="1431"/>
      <c r="BP171" s="1431"/>
      <c r="BQ171" s="1431"/>
      <c r="BR171" s="1431"/>
      <c r="BS171" s="1431"/>
      <c r="BT171" s="1431"/>
      <c r="BU171" s="1431"/>
      <c r="BV171" s="1431"/>
      <c r="BW171" s="1431"/>
      <c r="BX171" s="1431"/>
      <c r="BY171" s="1431"/>
      <c r="BZ171" s="1431"/>
      <c r="CA171" s="1431"/>
      <c r="CB171" s="1431"/>
      <c r="CC171" s="1431"/>
      <c r="CD171" s="1431"/>
      <c r="CE171" s="1431"/>
      <c r="CF171" s="1431"/>
      <c r="CG171" s="1431"/>
      <c r="CH171" s="1431"/>
      <c r="CI171" s="1431"/>
      <c r="CJ171" s="1431"/>
      <c r="CK171" s="1431"/>
      <c r="CL171" s="1431"/>
      <c r="CM171" s="1431"/>
      <c r="CN171" s="1431"/>
      <c r="CO171" s="1431"/>
      <c r="CP171" s="1431"/>
      <c r="CQ171" s="1431"/>
      <c r="CR171" s="1431"/>
      <c r="CS171" s="1431"/>
      <c r="CT171" s="1431"/>
      <c r="CU171" s="1431"/>
      <c r="CV171" s="1247"/>
      <c r="CX171" s="2038"/>
      <c r="CY171" s="1645"/>
      <c r="CZ171" s="1645"/>
      <c r="DA171" s="1902" t="str">
        <f t="shared" si="93"/>
        <v/>
      </c>
      <c r="DB171" s="1895" t="str">
        <f t="shared" si="94"/>
        <v/>
      </c>
      <c r="DC171" s="1895" t="str">
        <f t="shared" si="95"/>
        <v>X</v>
      </c>
      <c r="DD171" s="1898"/>
      <c r="DE171" s="1902" t="str">
        <f t="shared" si="96"/>
        <v/>
      </c>
      <c r="DF171" s="1895" t="str">
        <f t="shared" si="97"/>
        <v/>
      </c>
      <c r="DG171" s="1895" t="str">
        <f t="shared" si="98"/>
        <v>X</v>
      </c>
      <c r="DH171" s="1898"/>
      <c r="DI171" s="1902" t="str">
        <f t="shared" si="99"/>
        <v/>
      </c>
      <c r="DJ171" s="1895" t="str">
        <f t="shared" si="100"/>
        <v/>
      </c>
      <c r="DK171" s="1895" t="str">
        <f t="shared" si="101"/>
        <v>X</v>
      </c>
      <c r="DL171" s="1898"/>
      <c r="DM171" s="1902" t="str">
        <f t="shared" si="102"/>
        <v/>
      </c>
      <c r="DN171" s="1895" t="str">
        <f t="shared" si="103"/>
        <v/>
      </c>
      <c r="DO171" s="1895" t="str">
        <f t="shared" si="104"/>
        <v>X</v>
      </c>
      <c r="DP171" s="1898"/>
      <c r="DQ171" s="1902" t="str">
        <f t="shared" si="105"/>
        <v/>
      </c>
      <c r="DR171" s="1895" t="str">
        <f t="shared" si="106"/>
        <v/>
      </c>
      <c r="DS171" s="1895" t="str">
        <f t="shared" si="107"/>
        <v>X</v>
      </c>
      <c r="DT171" s="1898"/>
    </row>
    <row r="172" spans="4:124" s="986" customFormat="1" ht="15" customHeight="1" outlineLevel="1">
      <c r="D172" s="1528" t="s">
        <v>871</v>
      </c>
      <c r="E172" s="1429" t="s">
        <v>1772</v>
      </c>
      <c r="F172" s="1430"/>
      <c r="G172" s="1431"/>
      <c r="H172" s="1431"/>
      <c r="I172" s="1431"/>
      <c r="J172" s="1431"/>
      <c r="K172" s="1431"/>
      <c r="L172" s="1431"/>
      <c r="M172" s="1431"/>
      <c r="N172" s="1431"/>
      <c r="O172" s="1431"/>
      <c r="P172" s="1431"/>
      <c r="Q172" s="1431"/>
      <c r="R172" s="1431"/>
      <c r="S172" s="1431"/>
      <c r="T172" s="1431"/>
      <c r="U172" s="1431"/>
      <c r="V172" s="1431"/>
      <c r="W172" s="1431"/>
      <c r="X172" s="1431"/>
      <c r="Y172" s="1431"/>
      <c r="Z172" s="1431"/>
      <c r="AA172" s="1431"/>
      <c r="AB172" s="1431"/>
      <c r="AC172" s="1431"/>
      <c r="AD172" s="1431"/>
      <c r="AE172" s="1431"/>
      <c r="AF172" s="1431"/>
      <c r="AG172" s="1431"/>
      <c r="AH172" s="1431"/>
      <c r="AI172" s="1431"/>
      <c r="AJ172" s="1431"/>
      <c r="AK172" s="1431"/>
      <c r="AL172" s="1431"/>
      <c r="AM172" s="1431"/>
      <c r="AN172" s="1431"/>
      <c r="AO172" s="1431"/>
      <c r="AP172" s="1431"/>
      <c r="AQ172" s="1431"/>
      <c r="AR172" s="1431"/>
      <c r="AS172" s="1431"/>
      <c r="AT172" s="1431"/>
      <c r="AU172" s="1431"/>
      <c r="AV172" s="1431"/>
      <c r="AW172" s="1431"/>
      <c r="AX172" s="1431"/>
      <c r="AY172" s="1431"/>
      <c r="AZ172" s="1431"/>
      <c r="BA172" s="1431"/>
      <c r="BB172" s="1431"/>
      <c r="BC172" s="1431"/>
      <c r="BD172" s="1431"/>
      <c r="BE172" s="1431"/>
      <c r="BF172" s="1431"/>
      <c r="BG172" s="1431"/>
      <c r="BH172" s="1431"/>
      <c r="BI172" s="1431"/>
      <c r="BJ172" s="1431"/>
      <c r="BK172" s="1431"/>
      <c r="BL172" s="1431"/>
      <c r="BM172" s="1431"/>
      <c r="BN172" s="1431"/>
      <c r="BO172" s="1431"/>
      <c r="BP172" s="1431"/>
      <c r="BQ172" s="1431"/>
      <c r="BR172" s="1431"/>
      <c r="BS172" s="1431"/>
      <c r="BT172" s="1431"/>
      <c r="BU172" s="1431"/>
      <c r="BV172" s="1431"/>
      <c r="BW172" s="1431"/>
      <c r="BX172" s="1431"/>
      <c r="BY172" s="1431"/>
      <c r="BZ172" s="1431"/>
      <c r="CA172" s="1431"/>
      <c r="CB172" s="1431"/>
      <c r="CC172" s="1431"/>
      <c r="CD172" s="1431"/>
      <c r="CE172" s="1431"/>
      <c r="CF172" s="1431"/>
      <c r="CG172" s="1431"/>
      <c r="CH172" s="1431"/>
      <c r="CI172" s="1431"/>
      <c r="CJ172" s="1431"/>
      <c r="CK172" s="1431"/>
      <c r="CL172" s="1431"/>
      <c r="CM172" s="1431"/>
      <c r="CN172" s="1431"/>
      <c r="CO172" s="1431"/>
      <c r="CP172" s="1431"/>
      <c r="CQ172" s="1431"/>
      <c r="CR172" s="1431"/>
      <c r="CS172" s="1431"/>
      <c r="CT172" s="1431"/>
      <c r="CU172" s="1431"/>
      <c r="CV172" s="1247"/>
      <c r="CX172" s="2038"/>
      <c r="CY172" s="1645"/>
      <c r="CZ172" s="1645"/>
      <c r="DA172" s="1902" t="str">
        <f t="shared" si="93"/>
        <v/>
      </c>
      <c r="DB172" s="1895" t="str">
        <f t="shared" si="94"/>
        <v/>
      </c>
      <c r="DC172" s="1895" t="str">
        <f t="shared" si="95"/>
        <v>X</v>
      </c>
      <c r="DD172" s="1898"/>
      <c r="DE172" s="1902" t="str">
        <f t="shared" si="96"/>
        <v/>
      </c>
      <c r="DF172" s="1895" t="str">
        <f t="shared" si="97"/>
        <v/>
      </c>
      <c r="DG172" s="1895" t="str">
        <f t="shared" si="98"/>
        <v>X</v>
      </c>
      <c r="DH172" s="1898"/>
      <c r="DI172" s="1902" t="str">
        <f t="shared" si="99"/>
        <v/>
      </c>
      <c r="DJ172" s="1895" t="str">
        <f t="shared" si="100"/>
        <v/>
      </c>
      <c r="DK172" s="1895" t="str">
        <f t="shared" si="101"/>
        <v>X</v>
      </c>
      <c r="DL172" s="1898"/>
      <c r="DM172" s="1902" t="str">
        <f t="shared" si="102"/>
        <v/>
      </c>
      <c r="DN172" s="1895" t="str">
        <f t="shared" si="103"/>
        <v/>
      </c>
      <c r="DO172" s="1895" t="str">
        <f t="shared" si="104"/>
        <v>X</v>
      </c>
      <c r="DP172" s="1898"/>
      <c r="DQ172" s="1902" t="str">
        <f t="shared" si="105"/>
        <v/>
      </c>
      <c r="DR172" s="1895" t="str">
        <f t="shared" si="106"/>
        <v/>
      </c>
      <c r="DS172" s="1895" t="str">
        <f t="shared" si="107"/>
        <v>X</v>
      </c>
      <c r="DT172" s="1898"/>
    </row>
    <row r="173" spans="4:124" s="986" customFormat="1" ht="15" customHeight="1" outlineLevel="1">
      <c r="D173" s="1528" t="s">
        <v>872</v>
      </c>
      <c r="E173" s="1429" t="s">
        <v>1772</v>
      </c>
      <c r="F173" s="1430"/>
      <c r="G173" s="1431"/>
      <c r="H173" s="1431"/>
      <c r="I173" s="1431"/>
      <c r="J173" s="1431"/>
      <c r="K173" s="1431"/>
      <c r="L173" s="1431"/>
      <c r="M173" s="1431"/>
      <c r="N173" s="1431"/>
      <c r="O173" s="1431"/>
      <c r="P173" s="1431"/>
      <c r="Q173" s="1431"/>
      <c r="R173" s="1431"/>
      <c r="S173" s="1431"/>
      <c r="T173" s="1431"/>
      <c r="U173" s="1431"/>
      <c r="V173" s="1431"/>
      <c r="W173" s="1431"/>
      <c r="X173" s="1431"/>
      <c r="Y173" s="1431"/>
      <c r="Z173" s="1431"/>
      <c r="AA173" s="1431"/>
      <c r="AB173" s="1431"/>
      <c r="AC173" s="1431"/>
      <c r="AD173" s="1431"/>
      <c r="AE173" s="1431"/>
      <c r="AF173" s="1431"/>
      <c r="AG173" s="1431"/>
      <c r="AH173" s="1431"/>
      <c r="AI173" s="1431"/>
      <c r="AJ173" s="1431"/>
      <c r="AK173" s="1431"/>
      <c r="AL173" s="1431"/>
      <c r="AM173" s="1431"/>
      <c r="AN173" s="1431"/>
      <c r="AO173" s="1431"/>
      <c r="AP173" s="1431"/>
      <c r="AQ173" s="1431"/>
      <c r="AR173" s="1431"/>
      <c r="AS173" s="1431"/>
      <c r="AT173" s="1431"/>
      <c r="AU173" s="1431"/>
      <c r="AV173" s="1431"/>
      <c r="AW173" s="1431"/>
      <c r="AX173" s="1431"/>
      <c r="AY173" s="1431"/>
      <c r="AZ173" s="1431"/>
      <c r="BA173" s="1431"/>
      <c r="BB173" s="1431"/>
      <c r="BC173" s="1431"/>
      <c r="BD173" s="1431"/>
      <c r="BE173" s="1431"/>
      <c r="BF173" s="1431"/>
      <c r="BG173" s="1431"/>
      <c r="BH173" s="1431"/>
      <c r="BI173" s="1431"/>
      <c r="BJ173" s="1431"/>
      <c r="BK173" s="1431"/>
      <c r="BL173" s="1431"/>
      <c r="BM173" s="1431"/>
      <c r="BN173" s="1431"/>
      <c r="BO173" s="1431"/>
      <c r="BP173" s="1431"/>
      <c r="BQ173" s="1431"/>
      <c r="BR173" s="1431"/>
      <c r="BS173" s="1431"/>
      <c r="BT173" s="1431"/>
      <c r="BU173" s="1431"/>
      <c r="BV173" s="1431"/>
      <c r="BW173" s="1431"/>
      <c r="BX173" s="1431"/>
      <c r="BY173" s="1431"/>
      <c r="BZ173" s="1431"/>
      <c r="CA173" s="1431"/>
      <c r="CB173" s="1431"/>
      <c r="CC173" s="1431"/>
      <c r="CD173" s="1431"/>
      <c r="CE173" s="1431"/>
      <c r="CF173" s="1431"/>
      <c r="CG173" s="1431"/>
      <c r="CH173" s="1431"/>
      <c r="CI173" s="1431"/>
      <c r="CJ173" s="1431"/>
      <c r="CK173" s="1431"/>
      <c r="CL173" s="1431"/>
      <c r="CM173" s="1431"/>
      <c r="CN173" s="1431"/>
      <c r="CO173" s="1431"/>
      <c r="CP173" s="1431"/>
      <c r="CQ173" s="1431"/>
      <c r="CR173" s="1431"/>
      <c r="CS173" s="1431"/>
      <c r="CT173" s="1431"/>
      <c r="CU173" s="1431"/>
      <c r="CV173" s="1247"/>
      <c r="CX173" s="2038"/>
      <c r="CY173" s="1645"/>
      <c r="CZ173" s="1645"/>
      <c r="DA173" s="1902" t="str">
        <f t="shared" si="93"/>
        <v/>
      </c>
      <c r="DB173" s="1895" t="str">
        <f t="shared" si="94"/>
        <v/>
      </c>
      <c r="DC173" s="1895" t="str">
        <f t="shared" si="95"/>
        <v>X</v>
      </c>
      <c r="DD173" s="1898"/>
      <c r="DE173" s="1902" t="str">
        <f t="shared" si="96"/>
        <v/>
      </c>
      <c r="DF173" s="1895" t="str">
        <f t="shared" si="97"/>
        <v/>
      </c>
      <c r="DG173" s="1895" t="str">
        <f t="shared" si="98"/>
        <v>X</v>
      </c>
      <c r="DH173" s="1898"/>
      <c r="DI173" s="1902" t="str">
        <f t="shared" si="99"/>
        <v/>
      </c>
      <c r="DJ173" s="1895" t="str">
        <f t="shared" si="100"/>
        <v/>
      </c>
      <c r="DK173" s="1895" t="str">
        <f t="shared" si="101"/>
        <v>X</v>
      </c>
      <c r="DL173" s="1898"/>
      <c r="DM173" s="1902" t="str">
        <f t="shared" si="102"/>
        <v/>
      </c>
      <c r="DN173" s="1895" t="str">
        <f t="shared" si="103"/>
        <v/>
      </c>
      <c r="DO173" s="1895" t="str">
        <f t="shared" si="104"/>
        <v>X</v>
      </c>
      <c r="DP173" s="1898"/>
      <c r="DQ173" s="1902" t="str">
        <f t="shared" si="105"/>
        <v/>
      </c>
      <c r="DR173" s="1895" t="str">
        <f t="shared" si="106"/>
        <v/>
      </c>
      <c r="DS173" s="1895" t="str">
        <f t="shared" si="107"/>
        <v>X</v>
      </c>
      <c r="DT173" s="1898"/>
    </row>
    <row r="174" spans="4:124" s="986" customFormat="1" ht="15" customHeight="1">
      <c r="D174" s="1529" t="s">
        <v>80</v>
      </c>
      <c r="E174" s="1432" t="s">
        <v>1772</v>
      </c>
      <c r="F174" s="1433"/>
      <c r="G174" s="1434"/>
      <c r="H174" s="1434"/>
      <c r="I174" s="1434"/>
      <c r="J174" s="1434"/>
      <c r="K174" s="1434"/>
      <c r="L174" s="1434"/>
      <c r="M174" s="1434"/>
      <c r="N174" s="1434"/>
      <c r="O174" s="1434"/>
      <c r="P174" s="1434"/>
      <c r="Q174" s="1434"/>
      <c r="R174" s="1434"/>
      <c r="S174" s="1434"/>
      <c r="T174" s="1434"/>
      <c r="U174" s="1434"/>
      <c r="V174" s="1434"/>
      <c r="W174" s="1434"/>
      <c r="X174" s="1434"/>
      <c r="Y174" s="1434"/>
      <c r="Z174" s="1434"/>
      <c r="AA174" s="1434"/>
      <c r="AB174" s="1434"/>
      <c r="AC174" s="1434"/>
      <c r="AD174" s="1434"/>
      <c r="AE174" s="1434"/>
      <c r="AF174" s="1434"/>
      <c r="AG174" s="1434"/>
      <c r="AH174" s="1434"/>
      <c r="AI174" s="1434"/>
      <c r="AJ174" s="1434"/>
      <c r="AK174" s="1434"/>
      <c r="AL174" s="1434"/>
      <c r="AM174" s="1434"/>
      <c r="AN174" s="1434"/>
      <c r="AO174" s="1434"/>
      <c r="AP174" s="1434"/>
      <c r="AQ174" s="1434"/>
      <c r="AR174" s="1434"/>
      <c r="AS174" s="1434"/>
      <c r="AT174" s="1434"/>
      <c r="AU174" s="1434"/>
      <c r="AV174" s="1434"/>
      <c r="AW174" s="1434"/>
      <c r="AX174" s="1434"/>
      <c r="AY174" s="1434"/>
      <c r="AZ174" s="1434"/>
      <c r="BA174" s="1434"/>
      <c r="BB174" s="1434"/>
      <c r="BC174" s="1434"/>
      <c r="BD174" s="1434"/>
      <c r="BE174" s="1434"/>
      <c r="BF174" s="1434"/>
      <c r="BG174" s="1434"/>
      <c r="BH174" s="1434"/>
      <c r="BI174" s="1434"/>
      <c r="BJ174" s="1434"/>
      <c r="BK174" s="1434"/>
      <c r="BL174" s="1434"/>
      <c r="BM174" s="1434"/>
      <c r="BN174" s="1434"/>
      <c r="BO174" s="1434"/>
      <c r="BP174" s="1434"/>
      <c r="BQ174" s="1434"/>
      <c r="BR174" s="1434"/>
      <c r="BS174" s="1434"/>
      <c r="BT174" s="1434"/>
      <c r="BU174" s="1434"/>
      <c r="BV174" s="1434"/>
      <c r="BW174" s="1434"/>
      <c r="BX174" s="1434"/>
      <c r="BY174" s="1434"/>
      <c r="BZ174" s="1434"/>
      <c r="CA174" s="1434"/>
      <c r="CB174" s="1434"/>
      <c r="CC174" s="1434"/>
      <c r="CD174" s="1434"/>
      <c r="CE174" s="1434"/>
      <c r="CF174" s="1434"/>
      <c r="CG174" s="1434"/>
      <c r="CH174" s="1434"/>
      <c r="CI174" s="1434"/>
      <c r="CJ174" s="1434"/>
      <c r="CK174" s="1434"/>
      <c r="CL174" s="1434"/>
      <c r="CM174" s="1434"/>
      <c r="CN174" s="1434"/>
      <c r="CO174" s="1434"/>
      <c r="CP174" s="1434"/>
      <c r="CQ174" s="1434"/>
      <c r="CR174" s="1434"/>
      <c r="CS174" s="1434"/>
      <c r="CT174" s="1434"/>
      <c r="CU174" s="1434"/>
      <c r="CV174" s="1248"/>
      <c r="CX174" s="2039"/>
      <c r="CY174" s="2040"/>
      <c r="CZ174" s="2040"/>
      <c r="DA174" s="1905" t="str">
        <f t="shared" si="93"/>
        <v/>
      </c>
      <c r="DB174" s="1914" t="str">
        <f t="shared" si="94"/>
        <v/>
      </c>
      <c r="DC174" s="1914" t="str">
        <f t="shared" si="95"/>
        <v>X</v>
      </c>
      <c r="DD174" s="1976"/>
      <c r="DE174" s="1905" t="str">
        <f t="shared" si="96"/>
        <v/>
      </c>
      <c r="DF174" s="1914" t="str">
        <f t="shared" si="97"/>
        <v/>
      </c>
      <c r="DG174" s="1914" t="str">
        <f t="shared" si="98"/>
        <v>X</v>
      </c>
      <c r="DH174" s="1976"/>
      <c r="DI174" s="1905" t="str">
        <f t="shared" si="99"/>
        <v/>
      </c>
      <c r="DJ174" s="1914" t="str">
        <f t="shared" si="100"/>
        <v/>
      </c>
      <c r="DK174" s="1914" t="str">
        <f t="shared" si="101"/>
        <v>X</v>
      </c>
      <c r="DL174" s="1976"/>
      <c r="DM174" s="1905" t="str">
        <f t="shared" si="102"/>
        <v/>
      </c>
      <c r="DN174" s="1914" t="str">
        <f t="shared" si="103"/>
        <v/>
      </c>
      <c r="DO174" s="1914" t="str">
        <f t="shared" si="104"/>
        <v>X</v>
      </c>
      <c r="DP174" s="1976"/>
      <c r="DQ174" s="1905" t="str">
        <f t="shared" si="105"/>
        <v/>
      </c>
      <c r="DR174" s="1914" t="str">
        <f t="shared" si="106"/>
        <v/>
      </c>
      <c r="DS174" s="1914" t="str">
        <f t="shared" si="107"/>
        <v>X</v>
      </c>
      <c r="DT174" s="1976"/>
    </row>
    <row r="175" spans="4:124" s="636" customFormat="1" ht="12.75">
      <c r="D175" s="1130" t="s">
        <v>2309</v>
      </c>
      <c r="E175" s="1128"/>
      <c r="F175" s="1259"/>
      <c r="G175" s="1259"/>
      <c r="H175" s="1259"/>
      <c r="I175" s="1259"/>
      <c r="J175" s="1259"/>
      <c r="K175" s="1259"/>
      <c r="L175" s="1259"/>
      <c r="M175" s="1259"/>
      <c r="N175" s="1259"/>
      <c r="O175" s="1259"/>
      <c r="P175" s="1259"/>
      <c r="Q175" s="1259"/>
      <c r="R175" s="1259"/>
      <c r="S175" s="1259"/>
      <c r="T175" s="1259"/>
      <c r="U175" s="1259"/>
      <c r="V175" s="1259"/>
      <c r="W175" s="1259"/>
      <c r="X175" s="1259"/>
      <c r="Y175" s="1259"/>
      <c r="Z175" s="1259"/>
      <c r="AA175" s="1259"/>
      <c r="AB175" s="1259"/>
      <c r="AC175" s="1259"/>
      <c r="AD175" s="1259"/>
      <c r="AE175" s="1259"/>
      <c r="AF175" s="1259"/>
      <c r="AG175" s="1259"/>
      <c r="AH175" s="1259"/>
      <c r="AI175" s="1259"/>
      <c r="AJ175" s="1259"/>
      <c r="AK175" s="1259"/>
      <c r="AL175" s="1259"/>
      <c r="AM175" s="1259"/>
      <c r="AN175" s="1259"/>
      <c r="AO175" s="1259"/>
      <c r="AP175" s="1259"/>
      <c r="AQ175" s="1259"/>
      <c r="AR175" s="1259"/>
      <c r="AS175" s="1259"/>
      <c r="AT175" s="1259"/>
      <c r="AU175" s="1259"/>
      <c r="AV175" s="1259"/>
      <c r="AW175" s="1259"/>
      <c r="AX175" s="1259"/>
      <c r="AY175" s="1259"/>
      <c r="AZ175" s="1259"/>
      <c r="BA175" s="1259"/>
      <c r="BB175" s="1259"/>
      <c r="BC175" s="1259"/>
      <c r="BD175" s="1259"/>
      <c r="BE175" s="1259"/>
      <c r="BF175" s="1259"/>
      <c r="BG175" s="1259"/>
      <c r="BH175" s="1259"/>
      <c r="BI175" s="1259"/>
      <c r="BJ175" s="1259"/>
      <c r="BK175" s="1259"/>
      <c r="BL175" s="1259"/>
      <c r="BM175" s="1259"/>
      <c r="BN175" s="1259"/>
      <c r="BO175" s="1259"/>
      <c r="BP175" s="1259"/>
      <c r="BQ175" s="1259"/>
      <c r="BR175" s="1259"/>
      <c r="BS175" s="1259"/>
      <c r="BT175" s="1259"/>
      <c r="BU175" s="1259"/>
      <c r="BV175" s="1259"/>
      <c r="BW175" s="1259"/>
      <c r="BX175" s="1259"/>
      <c r="BY175" s="1259"/>
      <c r="BZ175" s="1259"/>
      <c r="CA175" s="1259"/>
      <c r="CB175" s="1259"/>
      <c r="CC175" s="1259"/>
      <c r="CD175" s="1259"/>
      <c r="CE175" s="1259"/>
      <c r="CF175" s="1259"/>
      <c r="CG175" s="1259"/>
      <c r="CH175" s="1259"/>
      <c r="CI175" s="1259"/>
      <c r="CJ175" s="1259"/>
      <c r="CK175" s="1259"/>
      <c r="CL175" s="1259"/>
      <c r="CM175" s="1259"/>
      <c r="CN175" s="1259"/>
      <c r="CO175" s="1259"/>
      <c r="CP175" s="1259"/>
      <c r="CQ175" s="1259"/>
      <c r="CR175" s="1259"/>
      <c r="CS175" s="1259"/>
      <c r="CT175" s="1259"/>
      <c r="CU175" s="1259"/>
      <c r="CV175" s="1259"/>
    </row>
    <row r="176" spans="4:124" s="986" customFormat="1" ht="15" outlineLevel="1">
      <c r="D176" s="1448" t="s">
        <v>203</v>
      </c>
      <c r="E176" s="1527" t="s">
        <v>1772</v>
      </c>
      <c r="F176" s="1545"/>
      <c r="G176" s="1233"/>
      <c r="H176" s="1233"/>
      <c r="I176" s="1233"/>
      <c r="J176" s="1233"/>
      <c r="K176" s="1233"/>
      <c r="L176" s="1233"/>
      <c r="M176" s="1233"/>
      <c r="N176" s="1233"/>
      <c r="O176" s="1233"/>
      <c r="P176" s="1233"/>
      <c r="Q176" s="1233"/>
      <c r="R176" s="1233"/>
      <c r="S176" s="1233"/>
      <c r="T176" s="1233"/>
      <c r="U176" s="1233"/>
      <c r="V176" s="1233"/>
      <c r="W176" s="1233"/>
      <c r="X176" s="1233"/>
      <c r="Y176" s="1233"/>
      <c r="Z176" s="1233"/>
      <c r="AA176" s="1233"/>
      <c r="AB176" s="1233"/>
      <c r="AC176" s="1233"/>
      <c r="AD176" s="1233"/>
      <c r="AE176" s="1233"/>
      <c r="AF176" s="1233"/>
      <c r="AG176" s="1233"/>
      <c r="AH176" s="1233"/>
      <c r="AI176" s="1233"/>
      <c r="AJ176" s="1233"/>
      <c r="AK176" s="1233"/>
      <c r="AL176" s="1233"/>
      <c r="AM176" s="1233"/>
      <c r="AN176" s="1233"/>
      <c r="AO176" s="1233"/>
      <c r="AP176" s="1233"/>
      <c r="AQ176" s="1233"/>
      <c r="AR176" s="1233"/>
      <c r="AS176" s="1233"/>
      <c r="AT176" s="1233"/>
      <c r="AU176" s="1233"/>
      <c r="AV176" s="1233"/>
      <c r="AW176" s="1233"/>
      <c r="AX176" s="1233"/>
      <c r="AY176" s="1233"/>
      <c r="AZ176" s="1233"/>
      <c r="BA176" s="1233"/>
      <c r="BB176" s="1233"/>
      <c r="BC176" s="1233"/>
      <c r="BD176" s="1233"/>
      <c r="BE176" s="1233"/>
      <c r="BF176" s="1233"/>
      <c r="BG176" s="1233"/>
      <c r="BH176" s="1233"/>
      <c r="BI176" s="1233"/>
      <c r="BJ176" s="1233"/>
      <c r="BK176" s="1233"/>
      <c r="BL176" s="1233"/>
      <c r="BM176" s="1233"/>
      <c r="BN176" s="1233"/>
      <c r="BO176" s="1233"/>
      <c r="BP176" s="1233"/>
      <c r="BQ176" s="1233"/>
      <c r="BR176" s="1233"/>
      <c r="BS176" s="1233"/>
      <c r="BT176" s="1233"/>
      <c r="BU176" s="1233"/>
      <c r="BV176" s="1233"/>
      <c r="BW176" s="1233"/>
      <c r="BX176" s="1233"/>
      <c r="BY176" s="1233"/>
      <c r="BZ176" s="1233"/>
      <c r="CA176" s="1233"/>
      <c r="CB176" s="1233"/>
      <c r="CC176" s="1233"/>
      <c r="CD176" s="1233"/>
      <c r="CE176" s="1233"/>
      <c r="CF176" s="1233"/>
      <c r="CG176" s="1233"/>
      <c r="CH176" s="1233"/>
      <c r="CI176" s="1233"/>
      <c r="CJ176" s="1233"/>
      <c r="CK176" s="1233"/>
      <c r="CL176" s="1233"/>
      <c r="CM176" s="1233"/>
      <c r="CN176" s="1233"/>
      <c r="CO176" s="1233"/>
      <c r="CP176" s="1233"/>
      <c r="CQ176" s="1233"/>
      <c r="CR176" s="1233"/>
      <c r="CS176" s="1233"/>
      <c r="CT176" s="1233"/>
      <c r="CU176" s="1233"/>
      <c r="CV176" s="1214"/>
      <c r="CX176" s="2036"/>
      <c r="CY176" s="2037"/>
      <c r="CZ176" s="2037"/>
      <c r="DA176" s="1932" t="str">
        <f t="shared" si="78"/>
        <v/>
      </c>
      <c r="DB176" s="1930" t="str">
        <f t="shared" si="79"/>
        <v/>
      </c>
      <c r="DC176" s="1930" t="str">
        <f t="shared" si="80"/>
        <v>X</v>
      </c>
      <c r="DD176" s="1987"/>
      <c r="DE176" s="1932" t="str">
        <f t="shared" si="81"/>
        <v/>
      </c>
      <c r="DF176" s="1930" t="str">
        <f t="shared" si="82"/>
        <v/>
      </c>
      <c r="DG176" s="1930" t="str">
        <f t="shared" si="83"/>
        <v>X</v>
      </c>
      <c r="DH176" s="1987"/>
      <c r="DI176" s="1932" t="str">
        <f t="shared" si="84"/>
        <v/>
      </c>
      <c r="DJ176" s="1930" t="str">
        <f t="shared" si="85"/>
        <v/>
      </c>
      <c r="DK176" s="1930" t="str">
        <f t="shared" si="86"/>
        <v>X</v>
      </c>
      <c r="DL176" s="1987"/>
      <c r="DM176" s="1932" t="str">
        <f t="shared" si="87"/>
        <v/>
      </c>
      <c r="DN176" s="1930" t="str">
        <f t="shared" si="88"/>
        <v/>
      </c>
      <c r="DO176" s="1930" t="str">
        <f t="shared" si="89"/>
        <v>X</v>
      </c>
      <c r="DP176" s="1987"/>
      <c r="DQ176" s="1932" t="str">
        <f t="shared" si="90"/>
        <v/>
      </c>
      <c r="DR176" s="1930" t="str">
        <f t="shared" si="91"/>
        <v/>
      </c>
      <c r="DS176" s="1930" t="str">
        <f t="shared" si="92"/>
        <v>X</v>
      </c>
      <c r="DT176" s="1987"/>
    </row>
    <row r="177" spans="4:124" s="986" customFormat="1" ht="15" customHeight="1" outlineLevel="1">
      <c r="D177" s="1528" t="s">
        <v>204</v>
      </c>
      <c r="E177" s="1429" t="s">
        <v>1772</v>
      </c>
      <c r="F177" s="1437"/>
      <c r="G177" s="1237"/>
      <c r="H177" s="1237"/>
      <c r="I177" s="1237"/>
      <c r="J177" s="1237"/>
      <c r="K177" s="1237"/>
      <c r="L177" s="1237"/>
      <c r="M177" s="1237"/>
      <c r="N177" s="1237"/>
      <c r="O177" s="1237"/>
      <c r="P177" s="1237"/>
      <c r="Q177" s="1237"/>
      <c r="R177" s="1237"/>
      <c r="S177" s="1237"/>
      <c r="T177" s="1237"/>
      <c r="U177" s="1237"/>
      <c r="V177" s="1237"/>
      <c r="W177" s="1237"/>
      <c r="X177" s="1237"/>
      <c r="Y177" s="1237"/>
      <c r="Z177" s="1237"/>
      <c r="AA177" s="1237"/>
      <c r="AB177" s="1237"/>
      <c r="AC177" s="1237"/>
      <c r="AD177" s="1237"/>
      <c r="AE177" s="1237"/>
      <c r="AF177" s="1237"/>
      <c r="AG177" s="1237"/>
      <c r="AH177" s="1237"/>
      <c r="AI177" s="1237"/>
      <c r="AJ177" s="1237"/>
      <c r="AK177" s="1237"/>
      <c r="AL177" s="1237"/>
      <c r="AM177" s="1237"/>
      <c r="AN177" s="1237"/>
      <c r="AO177" s="1237"/>
      <c r="AP177" s="1237"/>
      <c r="AQ177" s="1237"/>
      <c r="AR177" s="1237"/>
      <c r="AS177" s="1237"/>
      <c r="AT177" s="1237"/>
      <c r="AU177" s="1237"/>
      <c r="AV177" s="1237"/>
      <c r="AW177" s="1237"/>
      <c r="AX177" s="1237"/>
      <c r="AY177" s="1237"/>
      <c r="AZ177" s="1237"/>
      <c r="BA177" s="1237"/>
      <c r="BB177" s="1237"/>
      <c r="BC177" s="1237"/>
      <c r="BD177" s="1237"/>
      <c r="BE177" s="1237"/>
      <c r="BF177" s="1237"/>
      <c r="BG177" s="1237"/>
      <c r="BH177" s="1237"/>
      <c r="BI177" s="1237"/>
      <c r="BJ177" s="1237"/>
      <c r="BK177" s="1237"/>
      <c r="BL177" s="1237"/>
      <c r="BM177" s="1237"/>
      <c r="BN177" s="1237"/>
      <c r="BO177" s="1237"/>
      <c r="BP177" s="1237"/>
      <c r="BQ177" s="1237"/>
      <c r="BR177" s="1237"/>
      <c r="BS177" s="1237"/>
      <c r="BT177" s="1237"/>
      <c r="BU177" s="1237"/>
      <c r="BV177" s="1237"/>
      <c r="BW177" s="1237"/>
      <c r="BX177" s="1237"/>
      <c r="BY177" s="1237"/>
      <c r="BZ177" s="1237"/>
      <c r="CA177" s="1237"/>
      <c r="CB177" s="1237"/>
      <c r="CC177" s="1237"/>
      <c r="CD177" s="1237"/>
      <c r="CE177" s="1237"/>
      <c r="CF177" s="1237"/>
      <c r="CG177" s="1237"/>
      <c r="CH177" s="1237"/>
      <c r="CI177" s="1237"/>
      <c r="CJ177" s="1237"/>
      <c r="CK177" s="1237"/>
      <c r="CL177" s="1237"/>
      <c r="CM177" s="1237"/>
      <c r="CN177" s="1237"/>
      <c r="CO177" s="1237"/>
      <c r="CP177" s="1237"/>
      <c r="CQ177" s="1237"/>
      <c r="CR177" s="1237"/>
      <c r="CS177" s="1237"/>
      <c r="CT177" s="1237"/>
      <c r="CU177" s="1237"/>
      <c r="CV177" s="1215"/>
      <c r="CX177" s="2038"/>
      <c r="CY177" s="1645"/>
      <c r="CZ177" s="1645"/>
      <c r="DA177" s="1902" t="str">
        <f t="shared" si="78"/>
        <v/>
      </c>
      <c r="DB177" s="1895" t="str">
        <f t="shared" si="79"/>
        <v/>
      </c>
      <c r="DC177" s="1895" t="str">
        <f t="shared" si="80"/>
        <v>X</v>
      </c>
      <c r="DD177" s="1898"/>
      <c r="DE177" s="1902" t="str">
        <f t="shared" si="81"/>
        <v/>
      </c>
      <c r="DF177" s="1895" t="str">
        <f t="shared" si="82"/>
        <v/>
      </c>
      <c r="DG177" s="1895" t="str">
        <f t="shared" si="83"/>
        <v>X</v>
      </c>
      <c r="DH177" s="1898"/>
      <c r="DI177" s="1902" t="str">
        <f t="shared" si="84"/>
        <v/>
      </c>
      <c r="DJ177" s="1895" t="str">
        <f t="shared" si="85"/>
        <v/>
      </c>
      <c r="DK177" s="1895" t="str">
        <f t="shared" si="86"/>
        <v>X</v>
      </c>
      <c r="DL177" s="1898"/>
      <c r="DM177" s="1902" t="str">
        <f t="shared" si="87"/>
        <v/>
      </c>
      <c r="DN177" s="1895" t="str">
        <f t="shared" si="88"/>
        <v/>
      </c>
      <c r="DO177" s="1895" t="str">
        <f t="shared" si="89"/>
        <v>X</v>
      </c>
      <c r="DP177" s="1898"/>
      <c r="DQ177" s="1902" t="str">
        <f t="shared" si="90"/>
        <v/>
      </c>
      <c r="DR177" s="1895" t="str">
        <f t="shared" si="91"/>
        <v/>
      </c>
      <c r="DS177" s="1895" t="str">
        <f t="shared" si="92"/>
        <v>X</v>
      </c>
      <c r="DT177" s="1898"/>
    </row>
    <row r="178" spans="4:124" s="986" customFormat="1" ht="15" customHeight="1" outlineLevel="1">
      <c r="D178" s="1528" t="s">
        <v>205</v>
      </c>
      <c r="E178" s="1429" t="s">
        <v>1772</v>
      </c>
      <c r="F178" s="1437"/>
      <c r="G178" s="1237"/>
      <c r="H178" s="1237"/>
      <c r="I178" s="1237"/>
      <c r="J178" s="1237"/>
      <c r="K178" s="1237"/>
      <c r="L178" s="1237"/>
      <c r="M178" s="1237"/>
      <c r="N178" s="1237"/>
      <c r="O178" s="1237"/>
      <c r="P178" s="1237"/>
      <c r="Q178" s="1237"/>
      <c r="R178" s="1237"/>
      <c r="S178" s="1237"/>
      <c r="T178" s="1237"/>
      <c r="U178" s="1237"/>
      <c r="V178" s="1237"/>
      <c r="W178" s="1237"/>
      <c r="X178" s="1237"/>
      <c r="Y178" s="1237"/>
      <c r="Z178" s="1237"/>
      <c r="AA178" s="1237"/>
      <c r="AB178" s="1237"/>
      <c r="AC178" s="1237"/>
      <c r="AD178" s="1237"/>
      <c r="AE178" s="1237"/>
      <c r="AF178" s="1237"/>
      <c r="AG178" s="1237"/>
      <c r="AH178" s="1237"/>
      <c r="AI178" s="1237"/>
      <c r="AJ178" s="1237"/>
      <c r="AK178" s="1237"/>
      <c r="AL178" s="1237"/>
      <c r="AM178" s="1237"/>
      <c r="AN178" s="1237"/>
      <c r="AO178" s="1237"/>
      <c r="AP178" s="1237"/>
      <c r="AQ178" s="1237"/>
      <c r="AR178" s="1237"/>
      <c r="AS178" s="1237"/>
      <c r="AT178" s="1237"/>
      <c r="AU178" s="1237"/>
      <c r="AV178" s="1237"/>
      <c r="AW178" s="1237"/>
      <c r="AX178" s="1237"/>
      <c r="AY178" s="1237"/>
      <c r="AZ178" s="1237"/>
      <c r="BA178" s="1237"/>
      <c r="BB178" s="1237"/>
      <c r="BC178" s="1237"/>
      <c r="BD178" s="1237"/>
      <c r="BE178" s="1237"/>
      <c r="BF178" s="1237"/>
      <c r="BG178" s="1237"/>
      <c r="BH178" s="1237"/>
      <c r="BI178" s="1237"/>
      <c r="BJ178" s="1237"/>
      <c r="BK178" s="1237"/>
      <c r="BL178" s="1237"/>
      <c r="BM178" s="1237"/>
      <c r="BN178" s="1237"/>
      <c r="BO178" s="1237"/>
      <c r="BP178" s="1237"/>
      <c r="BQ178" s="1237"/>
      <c r="BR178" s="1237"/>
      <c r="BS178" s="1237"/>
      <c r="BT178" s="1237"/>
      <c r="BU178" s="1237"/>
      <c r="BV178" s="1237"/>
      <c r="BW178" s="1237"/>
      <c r="BX178" s="1237"/>
      <c r="BY178" s="1237"/>
      <c r="BZ178" s="1237"/>
      <c r="CA178" s="1237"/>
      <c r="CB178" s="1237"/>
      <c r="CC178" s="1237"/>
      <c r="CD178" s="1237"/>
      <c r="CE178" s="1237"/>
      <c r="CF178" s="1237"/>
      <c r="CG178" s="1237"/>
      <c r="CH178" s="1237"/>
      <c r="CI178" s="1237"/>
      <c r="CJ178" s="1237"/>
      <c r="CK178" s="1237"/>
      <c r="CL178" s="1237"/>
      <c r="CM178" s="1237"/>
      <c r="CN178" s="1237"/>
      <c r="CO178" s="1237"/>
      <c r="CP178" s="1237"/>
      <c r="CQ178" s="1237"/>
      <c r="CR178" s="1237"/>
      <c r="CS178" s="1237"/>
      <c r="CT178" s="1237"/>
      <c r="CU178" s="1237"/>
      <c r="CV178" s="1215"/>
      <c r="CX178" s="2038"/>
      <c r="CY178" s="1645"/>
      <c r="CZ178" s="1645"/>
      <c r="DA178" s="1902" t="str">
        <f t="shared" si="78"/>
        <v/>
      </c>
      <c r="DB178" s="1895" t="str">
        <f t="shared" si="79"/>
        <v/>
      </c>
      <c r="DC178" s="1895" t="str">
        <f t="shared" si="80"/>
        <v>X</v>
      </c>
      <c r="DD178" s="1898"/>
      <c r="DE178" s="1902" t="str">
        <f t="shared" si="81"/>
        <v/>
      </c>
      <c r="DF178" s="1895" t="str">
        <f t="shared" si="82"/>
        <v/>
      </c>
      <c r="DG178" s="1895" t="str">
        <f t="shared" si="83"/>
        <v>X</v>
      </c>
      <c r="DH178" s="1898"/>
      <c r="DI178" s="1902" t="str">
        <f t="shared" si="84"/>
        <v/>
      </c>
      <c r="DJ178" s="1895" t="str">
        <f t="shared" si="85"/>
        <v/>
      </c>
      <c r="DK178" s="1895" t="str">
        <f t="shared" si="86"/>
        <v>X</v>
      </c>
      <c r="DL178" s="1898"/>
      <c r="DM178" s="1902" t="str">
        <f t="shared" si="87"/>
        <v/>
      </c>
      <c r="DN178" s="1895" t="str">
        <f t="shared" si="88"/>
        <v/>
      </c>
      <c r="DO178" s="1895" t="str">
        <f t="shared" si="89"/>
        <v>X</v>
      </c>
      <c r="DP178" s="1898"/>
      <c r="DQ178" s="1902" t="str">
        <f t="shared" si="90"/>
        <v/>
      </c>
      <c r="DR178" s="1895" t="str">
        <f t="shared" si="91"/>
        <v/>
      </c>
      <c r="DS178" s="1895" t="str">
        <f t="shared" si="92"/>
        <v>X</v>
      </c>
      <c r="DT178" s="1898"/>
    </row>
    <row r="179" spans="4:124" s="986" customFormat="1" ht="15" customHeight="1" outlineLevel="1">
      <c r="D179" s="1528" t="s">
        <v>206</v>
      </c>
      <c r="E179" s="1429" t="s">
        <v>1772</v>
      </c>
      <c r="F179" s="1437"/>
      <c r="G179" s="1237"/>
      <c r="H179" s="1237"/>
      <c r="I179" s="1237"/>
      <c r="J179" s="1237"/>
      <c r="K179" s="1237"/>
      <c r="L179" s="1237"/>
      <c r="M179" s="1237"/>
      <c r="N179" s="1237"/>
      <c r="O179" s="1237"/>
      <c r="P179" s="1237"/>
      <c r="Q179" s="1237"/>
      <c r="R179" s="1237"/>
      <c r="S179" s="1237"/>
      <c r="T179" s="1237"/>
      <c r="U179" s="1237"/>
      <c r="V179" s="1237"/>
      <c r="W179" s="1237"/>
      <c r="X179" s="1237"/>
      <c r="Y179" s="1237"/>
      <c r="Z179" s="1237"/>
      <c r="AA179" s="1237"/>
      <c r="AB179" s="1237"/>
      <c r="AC179" s="1237"/>
      <c r="AD179" s="1237"/>
      <c r="AE179" s="1237"/>
      <c r="AF179" s="1237"/>
      <c r="AG179" s="1237"/>
      <c r="AH179" s="1237"/>
      <c r="AI179" s="1237"/>
      <c r="AJ179" s="1237"/>
      <c r="AK179" s="1237"/>
      <c r="AL179" s="1237"/>
      <c r="AM179" s="1237"/>
      <c r="AN179" s="1237"/>
      <c r="AO179" s="1237"/>
      <c r="AP179" s="1237"/>
      <c r="AQ179" s="1237"/>
      <c r="AR179" s="1237"/>
      <c r="AS179" s="1237"/>
      <c r="AT179" s="1237"/>
      <c r="AU179" s="1237"/>
      <c r="AV179" s="1237"/>
      <c r="AW179" s="1237"/>
      <c r="AX179" s="1237"/>
      <c r="AY179" s="1237"/>
      <c r="AZ179" s="1237"/>
      <c r="BA179" s="1237"/>
      <c r="BB179" s="1237"/>
      <c r="BC179" s="1237"/>
      <c r="BD179" s="1237"/>
      <c r="BE179" s="1237"/>
      <c r="BF179" s="1237"/>
      <c r="BG179" s="1237"/>
      <c r="BH179" s="1237"/>
      <c r="BI179" s="1237"/>
      <c r="BJ179" s="1237"/>
      <c r="BK179" s="1237"/>
      <c r="BL179" s="1237"/>
      <c r="BM179" s="1237"/>
      <c r="BN179" s="1237"/>
      <c r="BO179" s="1237"/>
      <c r="BP179" s="1237"/>
      <c r="BQ179" s="1237"/>
      <c r="BR179" s="1237"/>
      <c r="BS179" s="1237"/>
      <c r="BT179" s="1237"/>
      <c r="BU179" s="1237"/>
      <c r="BV179" s="1237"/>
      <c r="BW179" s="1237"/>
      <c r="BX179" s="1237"/>
      <c r="BY179" s="1237"/>
      <c r="BZ179" s="1237"/>
      <c r="CA179" s="1237"/>
      <c r="CB179" s="1237"/>
      <c r="CC179" s="1237"/>
      <c r="CD179" s="1237"/>
      <c r="CE179" s="1237"/>
      <c r="CF179" s="1237"/>
      <c r="CG179" s="1237"/>
      <c r="CH179" s="1237"/>
      <c r="CI179" s="1237"/>
      <c r="CJ179" s="1237"/>
      <c r="CK179" s="1237"/>
      <c r="CL179" s="1237"/>
      <c r="CM179" s="1237"/>
      <c r="CN179" s="1237"/>
      <c r="CO179" s="1237"/>
      <c r="CP179" s="1237"/>
      <c r="CQ179" s="1237"/>
      <c r="CR179" s="1237"/>
      <c r="CS179" s="1237"/>
      <c r="CT179" s="1237"/>
      <c r="CU179" s="1237"/>
      <c r="CV179" s="1215"/>
      <c r="CX179" s="2038"/>
      <c r="CY179" s="1645"/>
      <c r="CZ179" s="1645"/>
      <c r="DA179" s="1902" t="str">
        <f t="shared" si="78"/>
        <v/>
      </c>
      <c r="DB179" s="1895" t="str">
        <f t="shared" si="79"/>
        <v/>
      </c>
      <c r="DC179" s="1895" t="str">
        <f t="shared" si="80"/>
        <v>X</v>
      </c>
      <c r="DD179" s="1898"/>
      <c r="DE179" s="1902" t="str">
        <f t="shared" si="81"/>
        <v/>
      </c>
      <c r="DF179" s="1895" t="str">
        <f t="shared" si="82"/>
        <v/>
      </c>
      <c r="DG179" s="1895" t="str">
        <f t="shared" si="83"/>
        <v>X</v>
      </c>
      <c r="DH179" s="1898"/>
      <c r="DI179" s="1902" t="str">
        <f t="shared" si="84"/>
        <v/>
      </c>
      <c r="DJ179" s="1895" t="str">
        <f t="shared" si="85"/>
        <v/>
      </c>
      <c r="DK179" s="1895" t="str">
        <f t="shared" si="86"/>
        <v>X</v>
      </c>
      <c r="DL179" s="1898"/>
      <c r="DM179" s="1902" t="str">
        <f t="shared" si="87"/>
        <v/>
      </c>
      <c r="DN179" s="1895" t="str">
        <f t="shared" si="88"/>
        <v/>
      </c>
      <c r="DO179" s="1895" t="str">
        <f t="shared" si="89"/>
        <v>X</v>
      </c>
      <c r="DP179" s="1898"/>
      <c r="DQ179" s="1902" t="str">
        <f t="shared" si="90"/>
        <v/>
      </c>
      <c r="DR179" s="1895" t="str">
        <f t="shared" si="91"/>
        <v/>
      </c>
      <c r="DS179" s="1895" t="str">
        <f t="shared" si="92"/>
        <v>X</v>
      </c>
      <c r="DT179" s="1898"/>
    </row>
    <row r="180" spans="4:124" s="986" customFormat="1" ht="15" customHeight="1" outlineLevel="1">
      <c r="D180" s="1528" t="s">
        <v>207</v>
      </c>
      <c r="E180" s="1429" t="s">
        <v>1772</v>
      </c>
      <c r="F180" s="1437"/>
      <c r="G180" s="1237"/>
      <c r="H180" s="1237"/>
      <c r="I180" s="1237"/>
      <c r="J180" s="1237"/>
      <c r="K180" s="1237"/>
      <c r="L180" s="1237"/>
      <c r="M180" s="1237"/>
      <c r="N180" s="1237"/>
      <c r="O180" s="1237"/>
      <c r="P180" s="1237"/>
      <c r="Q180" s="1237"/>
      <c r="R180" s="1237"/>
      <c r="S180" s="1237"/>
      <c r="T180" s="1237"/>
      <c r="U180" s="1237"/>
      <c r="V180" s="1237"/>
      <c r="W180" s="1237"/>
      <c r="X180" s="1237"/>
      <c r="Y180" s="1237"/>
      <c r="Z180" s="1237"/>
      <c r="AA180" s="1237"/>
      <c r="AB180" s="1237"/>
      <c r="AC180" s="1237"/>
      <c r="AD180" s="1237"/>
      <c r="AE180" s="1237"/>
      <c r="AF180" s="1237"/>
      <c r="AG180" s="1237"/>
      <c r="AH180" s="1237"/>
      <c r="AI180" s="1237"/>
      <c r="AJ180" s="1237"/>
      <c r="AK180" s="1237"/>
      <c r="AL180" s="1237"/>
      <c r="AM180" s="1237"/>
      <c r="AN180" s="1237"/>
      <c r="AO180" s="1237"/>
      <c r="AP180" s="1237"/>
      <c r="AQ180" s="1237"/>
      <c r="AR180" s="1237"/>
      <c r="AS180" s="1237"/>
      <c r="AT180" s="1237"/>
      <c r="AU180" s="1237"/>
      <c r="AV180" s="1237"/>
      <c r="AW180" s="1237"/>
      <c r="AX180" s="1237"/>
      <c r="AY180" s="1237"/>
      <c r="AZ180" s="1237"/>
      <c r="BA180" s="1237"/>
      <c r="BB180" s="1237"/>
      <c r="BC180" s="1237"/>
      <c r="BD180" s="1237"/>
      <c r="BE180" s="1237"/>
      <c r="BF180" s="1237"/>
      <c r="BG180" s="1237"/>
      <c r="BH180" s="1237"/>
      <c r="BI180" s="1237"/>
      <c r="BJ180" s="1237"/>
      <c r="BK180" s="1237"/>
      <c r="BL180" s="1237"/>
      <c r="BM180" s="1237"/>
      <c r="BN180" s="1237"/>
      <c r="BO180" s="1237"/>
      <c r="BP180" s="1237"/>
      <c r="BQ180" s="1237"/>
      <c r="BR180" s="1237"/>
      <c r="BS180" s="1237"/>
      <c r="BT180" s="1237"/>
      <c r="BU180" s="1237"/>
      <c r="BV180" s="1237"/>
      <c r="BW180" s="1237"/>
      <c r="BX180" s="1237"/>
      <c r="BY180" s="1237"/>
      <c r="BZ180" s="1237"/>
      <c r="CA180" s="1237"/>
      <c r="CB180" s="1237"/>
      <c r="CC180" s="1237"/>
      <c r="CD180" s="1237"/>
      <c r="CE180" s="1237"/>
      <c r="CF180" s="1237"/>
      <c r="CG180" s="1237"/>
      <c r="CH180" s="1237"/>
      <c r="CI180" s="1237"/>
      <c r="CJ180" s="1237"/>
      <c r="CK180" s="1237"/>
      <c r="CL180" s="1237"/>
      <c r="CM180" s="1237"/>
      <c r="CN180" s="1237"/>
      <c r="CO180" s="1237"/>
      <c r="CP180" s="1237"/>
      <c r="CQ180" s="1237"/>
      <c r="CR180" s="1237"/>
      <c r="CS180" s="1237"/>
      <c r="CT180" s="1237"/>
      <c r="CU180" s="1237"/>
      <c r="CV180" s="1215"/>
      <c r="CX180" s="2038"/>
      <c r="CY180" s="1645"/>
      <c r="CZ180" s="1645"/>
      <c r="DA180" s="1902" t="str">
        <f t="shared" si="78"/>
        <v/>
      </c>
      <c r="DB180" s="1895" t="str">
        <f t="shared" si="79"/>
        <v/>
      </c>
      <c r="DC180" s="1895" t="str">
        <f t="shared" si="80"/>
        <v>X</v>
      </c>
      <c r="DD180" s="1898"/>
      <c r="DE180" s="1902" t="str">
        <f t="shared" si="81"/>
        <v/>
      </c>
      <c r="DF180" s="1895" t="str">
        <f t="shared" si="82"/>
        <v/>
      </c>
      <c r="DG180" s="1895" t="str">
        <f t="shared" si="83"/>
        <v>X</v>
      </c>
      <c r="DH180" s="1898"/>
      <c r="DI180" s="1902" t="str">
        <f t="shared" si="84"/>
        <v/>
      </c>
      <c r="DJ180" s="1895" t="str">
        <f t="shared" si="85"/>
        <v/>
      </c>
      <c r="DK180" s="1895" t="str">
        <f t="shared" si="86"/>
        <v>X</v>
      </c>
      <c r="DL180" s="1898"/>
      <c r="DM180" s="1902" t="str">
        <f t="shared" si="87"/>
        <v/>
      </c>
      <c r="DN180" s="1895" t="str">
        <f t="shared" si="88"/>
        <v/>
      </c>
      <c r="DO180" s="1895" t="str">
        <f t="shared" si="89"/>
        <v>X</v>
      </c>
      <c r="DP180" s="1898"/>
      <c r="DQ180" s="1902" t="str">
        <f t="shared" si="90"/>
        <v/>
      </c>
      <c r="DR180" s="1895" t="str">
        <f t="shared" si="91"/>
        <v/>
      </c>
      <c r="DS180" s="1895" t="str">
        <f t="shared" si="92"/>
        <v>X</v>
      </c>
      <c r="DT180" s="1898"/>
    </row>
    <row r="181" spans="4:124" s="986" customFormat="1" ht="15" customHeight="1" outlineLevel="1">
      <c r="D181" s="1528" t="s">
        <v>208</v>
      </c>
      <c r="E181" s="1429" t="s">
        <v>1772</v>
      </c>
      <c r="F181" s="1437"/>
      <c r="G181" s="1237"/>
      <c r="H181" s="1237"/>
      <c r="I181" s="1237"/>
      <c r="J181" s="1237"/>
      <c r="K181" s="1237"/>
      <c r="L181" s="1237"/>
      <c r="M181" s="1237"/>
      <c r="N181" s="1237"/>
      <c r="O181" s="1237"/>
      <c r="P181" s="1237"/>
      <c r="Q181" s="1237"/>
      <c r="R181" s="1237"/>
      <c r="S181" s="1237"/>
      <c r="T181" s="1237"/>
      <c r="U181" s="1237"/>
      <c r="V181" s="1237"/>
      <c r="W181" s="1237"/>
      <c r="X181" s="1237"/>
      <c r="Y181" s="1237"/>
      <c r="Z181" s="1237"/>
      <c r="AA181" s="1237"/>
      <c r="AB181" s="1237"/>
      <c r="AC181" s="1237"/>
      <c r="AD181" s="1237"/>
      <c r="AE181" s="1237"/>
      <c r="AF181" s="1237"/>
      <c r="AG181" s="1237"/>
      <c r="AH181" s="1237"/>
      <c r="AI181" s="1237"/>
      <c r="AJ181" s="1237"/>
      <c r="AK181" s="1237"/>
      <c r="AL181" s="1237"/>
      <c r="AM181" s="1237"/>
      <c r="AN181" s="1237"/>
      <c r="AO181" s="1237"/>
      <c r="AP181" s="1237"/>
      <c r="AQ181" s="1237"/>
      <c r="AR181" s="1237"/>
      <c r="AS181" s="1237"/>
      <c r="AT181" s="1237"/>
      <c r="AU181" s="1237"/>
      <c r="AV181" s="1237"/>
      <c r="AW181" s="1237"/>
      <c r="AX181" s="1237"/>
      <c r="AY181" s="1237"/>
      <c r="AZ181" s="1237"/>
      <c r="BA181" s="1237"/>
      <c r="BB181" s="1237"/>
      <c r="BC181" s="1237"/>
      <c r="BD181" s="1237"/>
      <c r="BE181" s="1237"/>
      <c r="BF181" s="1237"/>
      <c r="BG181" s="1237"/>
      <c r="BH181" s="1237"/>
      <c r="BI181" s="1237"/>
      <c r="BJ181" s="1237"/>
      <c r="BK181" s="1237"/>
      <c r="BL181" s="1237"/>
      <c r="BM181" s="1237"/>
      <c r="BN181" s="1237"/>
      <c r="BO181" s="1237"/>
      <c r="BP181" s="1237"/>
      <c r="BQ181" s="1237"/>
      <c r="BR181" s="1237"/>
      <c r="BS181" s="1237"/>
      <c r="BT181" s="1237"/>
      <c r="BU181" s="1237"/>
      <c r="BV181" s="1237"/>
      <c r="BW181" s="1237"/>
      <c r="BX181" s="1237"/>
      <c r="BY181" s="1237"/>
      <c r="BZ181" s="1237"/>
      <c r="CA181" s="1237"/>
      <c r="CB181" s="1237"/>
      <c r="CC181" s="1237"/>
      <c r="CD181" s="1237"/>
      <c r="CE181" s="1237"/>
      <c r="CF181" s="1237"/>
      <c r="CG181" s="1237"/>
      <c r="CH181" s="1237"/>
      <c r="CI181" s="1237"/>
      <c r="CJ181" s="1237"/>
      <c r="CK181" s="1237"/>
      <c r="CL181" s="1237"/>
      <c r="CM181" s="1237"/>
      <c r="CN181" s="1237"/>
      <c r="CO181" s="1237"/>
      <c r="CP181" s="1237"/>
      <c r="CQ181" s="1237"/>
      <c r="CR181" s="1237"/>
      <c r="CS181" s="1237"/>
      <c r="CT181" s="1237"/>
      <c r="CU181" s="1237"/>
      <c r="CV181" s="1215"/>
      <c r="CX181" s="2038"/>
      <c r="CY181" s="1645"/>
      <c r="CZ181" s="1645"/>
      <c r="DA181" s="1902" t="str">
        <f t="shared" si="78"/>
        <v/>
      </c>
      <c r="DB181" s="1895" t="str">
        <f t="shared" si="79"/>
        <v/>
      </c>
      <c r="DC181" s="1895" t="str">
        <f t="shared" si="80"/>
        <v>X</v>
      </c>
      <c r="DD181" s="1898"/>
      <c r="DE181" s="1902" t="str">
        <f t="shared" si="81"/>
        <v/>
      </c>
      <c r="DF181" s="1895" t="str">
        <f t="shared" si="82"/>
        <v/>
      </c>
      <c r="DG181" s="1895" t="str">
        <f t="shared" si="83"/>
        <v>X</v>
      </c>
      <c r="DH181" s="1898"/>
      <c r="DI181" s="1902" t="str">
        <f t="shared" si="84"/>
        <v/>
      </c>
      <c r="DJ181" s="1895" t="str">
        <f t="shared" si="85"/>
        <v/>
      </c>
      <c r="DK181" s="1895" t="str">
        <f t="shared" si="86"/>
        <v>X</v>
      </c>
      <c r="DL181" s="1898"/>
      <c r="DM181" s="1902" t="str">
        <f t="shared" si="87"/>
        <v/>
      </c>
      <c r="DN181" s="1895" t="str">
        <f t="shared" si="88"/>
        <v/>
      </c>
      <c r="DO181" s="1895" t="str">
        <f t="shared" si="89"/>
        <v>X</v>
      </c>
      <c r="DP181" s="1898"/>
      <c r="DQ181" s="1902" t="str">
        <f t="shared" si="90"/>
        <v/>
      </c>
      <c r="DR181" s="1895" t="str">
        <f t="shared" si="91"/>
        <v/>
      </c>
      <c r="DS181" s="1895" t="str">
        <f t="shared" si="92"/>
        <v>X</v>
      </c>
      <c r="DT181" s="1898"/>
    </row>
    <row r="182" spans="4:124" s="986" customFormat="1" ht="15" customHeight="1" outlineLevel="1">
      <c r="D182" s="1528" t="s">
        <v>209</v>
      </c>
      <c r="E182" s="1429" t="s">
        <v>1772</v>
      </c>
      <c r="F182" s="1437"/>
      <c r="G182" s="1237"/>
      <c r="H182" s="1237"/>
      <c r="I182" s="1237"/>
      <c r="J182" s="1237"/>
      <c r="K182" s="1237"/>
      <c r="L182" s="1237"/>
      <c r="M182" s="1237"/>
      <c r="N182" s="1237"/>
      <c r="O182" s="1237"/>
      <c r="P182" s="1237"/>
      <c r="Q182" s="1237"/>
      <c r="R182" s="1237"/>
      <c r="S182" s="1237"/>
      <c r="T182" s="1237"/>
      <c r="U182" s="1237"/>
      <c r="V182" s="1237"/>
      <c r="W182" s="1237"/>
      <c r="X182" s="1237"/>
      <c r="Y182" s="1237"/>
      <c r="Z182" s="1237"/>
      <c r="AA182" s="1237"/>
      <c r="AB182" s="1237"/>
      <c r="AC182" s="1237"/>
      <c r="AD182" s="1237"/>
      <c r="AE182" s="1237"/>
      <c r="AF182" s="1237"/>
      <c r="AG182" s="1237"/>
      <c r="AH182" s="1237"/>
      <c r="AI182" s="1237"/>
      <c r="AJ182" s="1237"/>
      <c r="AK182" s="1237"/>
      <c r="AL182" s="1237"/>
      <c r="AM182" s="1237"/>
      <c r="AN182" s="1237"/>
      <c r="AO182" s="1237"/>
      <c r="AP182" s="1237"/>
      <c r="AQ182" s="1237"/>
      <c r="AR182" s="1237"/>
      <c r="AS182" s="1237"/>
      <c r="AT182" s="1237"/>
      <c r="AU182" s="1237"/>
      <c r="AV182" s="1237"/>
      <c r="AW182" s="1237"/>
      <c r="AX182" s="1237"/>
      <c r="AY182" s="1237"/>
      <c r="AZ182" s="1237"/>
      <c r="BA182" s="1237"/>
      <c r="BB182" s="1237"/>
      <c r="BC182" s="1237"/>
      <c r="BD182" s="1237"/>
      <c r="BE182" s="1237"/>
      <c r="BF182" s="1237"/>
      <c r="BG182" s="1237"/>
      <c r="BH182" s="1237"/>
      <c r="BI182" s="1237"/>
      <c r="BJ182" s="1237"/>
      <c r="BK182" s="1237"/>
      <c r="BL182" s="1237"/>
      <c r="BM182" s="1237"/>
      <c r="BN182" s="1237"/>
      <c r="BO182" s="1237"/>
      <c r="BP182" s="1237"/>
      <c r="BQ182" s="1237"/>
      <c r="BR182" s="1237"/>
      <c r="BS182" s="1237"/>
      <c r="BT182" s="1237"/>
      <c r="BU182" s="1237"/>
      <c r="BV182" s="1237"/>
      <c r="BW182" s="1237"/>
      <c r="BX182" s="1237"/>
      <c r="BY182" s="1237"/>
      <c r="BZ182" s="1237"/>
      <c r="CA182" s="1237"/>
      <c r="CB182" s="1237"/>
      <c r="CC182" s="1237"/>
      <c r="CD182" s="1237"/>
      <c r="CE182" s="1237"/>
      <c r="CF182" s="1237"/>
      <c r="CG182" s="1237"/>
      <c r="CH182" s="1237"/>
      <c r="CI182" s="1237"/>
      <c r="CJ182" s="1237"/>
      <c r="CK182" s="1237"/>
      <c r="CL182" s="1237"/>
      <c r="CM182" s="1237"/>
      <c r="CN182" s="1237"/>
      <c r="CO182" s="1237"/>
      <c r="CP182" s="1237"/>
      <c r="CQ182" s="1237"/>
      <c r="CR182" s="1237"/>
      <c r="CS182" s="1237"/>
      <c r="CT182" s="1237"/>
      <c r="CU182" s="1237"/>
      <c r="CV182" s="1215"/>
      <c r="CX182" s="2038"/>
      <c r="CY182" s="1645"/>
      <c r="CZ182" s="1645"/>
      <c r="DA182" s="1902" t="str">
        <f t="shared" si="78"/>
        <v/>
      </c>
      <c r="DB182" s="1895" t="str">
        <f t="shared" si="79"/>
        <v/>
      </c>
      <c r="DC182" s="1895" t="str">
        <f t="shared" si="80"/>
        <v>X</v>
      </c>
      <c r="DD182" s="1898"/>
      <c r="DE182" s="1902" t="str">
        <f t="shared" si="81"/>
        <v/>
      </c>
      <c r="DF182" s="1895" t="str">
        <f t="shared" si="82"/>
        <v/>
      </c>
      <c r="DG182" s="1895" t="str">
        <f t="shared" si="83"/>
        <v>X</v>
      </c>
      <c r="DH182" s="1898"/>
      <c r="DI182" s="1902" t="str">
        <f t="shared" si="84"/>
        <v/>
      </c>
      <c r="DJ182" s="1895" t="str">
        <f t="shared" si="85"/>
        <v/>
      </c>
      <c r="DK182" s="1895" t="str">
        <f t="shared" si="86"/>
        <v>X</v>
      </c>
      <c r="DL182" s="1898"/>
      <c r="DM182" s="1902" t="str">
        <f t="shared" si="87"/>
        <v/>
      </c>
      <c r="DN182" s="1895" t="str">
        <f t="shared" si="88"/>
        <v/>
      </c>
      <c r="DO182" s="1895" t="str">
        <f t="shared" si="89"/>
        <v>X</v>
      </c>
      <c r="DP182" s="1898"/>
      <c r="DQ182" s="1902" t="str">
        <f t="shared" si="90"/>
        <v/>
      </c>
      <c r="DR182" s="1895" t="str">
        <f t="shared" si="91"/>
        <v/>
      </c>
      <c r="DS182" s="1895" t="str">
        <f t="shared" si="92"/>
        <v>X</v>
      </c>
      <c r="DT182" s="1898"/>
    </row>
    <row r="183" spans="4:124" s="986" customFormat="1" ht="15" customHeight="1" outlineLevel="1">
      <c r="D183" s="1528" t="s">
        <v>210</v>
      </c>
      <c r="E183" s="1429" t="s">
        <v>1772</v>
      </c>
      <c r="F183" s="1437"/>
      <c r="G183" s="1237"/>
      <c r="H183" s="1237"/>
      <c r="I183" s="1237"/>
      <c r="J183" s="1237"/>
      <c r="K183" s="1237"/>
      <c r="L183" s="1237"/>
      <c r="M183" s="1237"/>
      <c r="N183" s="1237"/>
      <c r="O183" s="1237"/>
      <c r="P183" s="1237"/>
      <c r="Q183" s="1237"/>
      <c r="R183" s="1237"/>
      <c r="S183" s="1237"/>
      <c r="T183" s="1237"/>
      <c r="U183" s="1237"/>
      <c r="V183" s="1237"/>
      <c r="W183" s="1237"/>
      <c r="X183" s="1237"/>
      <c r="Y183" s="1237"/>
      <c r="Z183" s="1237"/>
      <c r="AA183" s="1237"/>
      <c r="AB183" s="1237"/>
      <c r="AC183" s="1237"/>
      <c r="AD183" s="1237"/>
      <c r="AE183" s="1237"/>
      <c r="AF183" s="1237"/>
      <c r="AG183" s="1237"/>
      <c r="AH183" s="1237"/>
      <c r="AI183" s="1237"/>
      <c r="AJ183" s="1237"/>
      <c r="AK183" s="1237"/>
      <c r="AL183" s="1237"/>
      <c r="AM183" s="1237"/>
      <c r="AN183" s="1237"/>
      <c r="AO183" s="1237"/>
      <c r="AP183" s="1237"/>
      <c r="AQ183" s="1237"/>
      <c r="AR183" s="1237"/>
      <c r="AS183" s="1237"/>
      <c r="AT183" s="1237"/>
      <c r="AU183" s="1237"/>
      <c r="AV183" s="1237"/>
      <c r="AW183" s="1237"/>
      <c r="AX183" s="1237"/>
      <c r="AY183" s="1237"/>
      <c r="AZ183" s="1237"/>
      <c r="BA183" s="1237"/>
      <c r="BB183" s="1237"/>
      <c r="BC183" s="1237"/>
      <c r="BD183" s="1237"/>
      <c r="BE183" s="1237"/>
      <c r="BF183" s="1237"/>
      <c r="BG183" s="1237"/>
      <c r="BH183" s="1237"/>
      <c r="BI183" s="1237"/>
      <c r="BJ183" s="1237"/>
      <c r="BK183" s="1237"/>
      <c r="BL183" s="1237"/>
      <c r="BM183" s="1237"/>
      <c r="BN183" s="1237"/>
      <c r="BO183" s="1237"/>
      <c r="BP183" s="1237"/>
      <c r="BQ183" s="1237"/>
      <c r="BR183" s="1237"/>
      <c r="BS183" s="1237"/>
      <c r="BT183" s="1237"/>
      <c r="BU183" s="1237"/>
      <c r="BV183" s="1237"/>
      <c r="BW183" s="1237"/>
      <c r="BX183" s="1237"/>
      <c r="BY183" s="1237"/>
      <c r="BZ183" s="1237"/>
      <c r="CA183" s="1237"/>
      <c r="CB183" s="1237"/>
      <c r="CC183" s="1237"/>
      <c r="CD183" s="1237"/>
      <c r="CE183" s="1237"/>
      <c r="CF183" s="1237"/>
      <c r="CG183" s="1237"/>
      <c r="CH183" s="1237"/>
      <c r="CI183" s="1237"/>
      <c r="CJ183" s="1237"/>
      <c r="CK183" s="1237"/>
      <c r="CL183" s="1237"/>
      <c r="CM183" s="1237"/>
      <c r="CN183" s="1237"/>
      <c r="CO183" s="1237"/>
      <c r="CP183" s="1237"/>
      <c r="CQ183" s="1237"/>
      <c r="CR183" s="1237"/>
      <c r="CS183" s="1237"/>
      <c r="CT183" s="1237"/>
      <c r="CU183" s="1237"/>
      <c r="CV183" s="1215"/>
      <c r="CX183" s="2038"/>
      <c r="CY183" s="1645"/>
      <c r="CZ183" s="1645"/>
      <c r="DA183" s="1902" t="str">
        <f t="shared" si="78"/>
        <v/>
      </c>
      <c r="DB183" s="1895" t="str">
        <f t="shared" si="79"/>
        <v/>
      </c>
      <c r="DC183" s="1895" t="str">
        <f t="shared" si="80"/>
        <v>X</v>
      </c>
      <c r="DD183" s="1898"/>
      <c r="DE183" s="1902" t="str">
        <f t="shared" si="81"/>
        <v/>
      </c>
      <c r="DF183" s="1895" t="str">
        <f t="shared" si="82"/>
        <v/>
      </c>
      <c r="DG183" s="1895" t="str">
        <f t="shared" si="83"/>
        <v>X</v>
      </c>
      <c r="DH183" s="1898"/>
      <c r="DI183" s="1902" t="str">
        <f t="shared" si="84"/>
        <v/>
      </c>
      <c r="DJ183" s="1895" t="str">
        <f t="shared" si="85"/>
        <v/>
      </c>
      <c r="DK183" s="1895" t="str">
        <f t="shared" si="86"/>
        <v>X</v>
      </c>
      <c r="DL183" s="1898"/>
      <c r="DM183" s="1902" t="str">
        <f t="shared" si="87"/>
        <v/>
      </c>
      <c r="DN183" s="1895" t="str">
        <f t="shared" si="88"/>
        <v/>
      </c>
      <c r="DO183" s="1895" t="str">
        <f t="shared" si="89"/>
        <v>X</v>
      </c>
      <c r="DP183" s="1898"/>
      <c r="DQ183" s="1902" t="str">
        <f t="shared" si="90"/>
        <v/>
      </c>
      <c r="DR183" s="1895" t="str">
        <f t="shared" si="91"/>
        <v/>
      </c>
      <c r="DS183" s="1895" t="str">
        <f t="shared" si="92"/>
        <v>X</v>
      </c>
      <c r="DT183" s="1898"/>
    </row>
    <row r="184" spans="4:124" s="986" customFormat="1" ht="15" customHeight="1" outlineLevel="1">
      <c r="D184" s="1528" t="s">
        <v>211</v>
      </c>
      <c r="E184" s="1429" t="s">
        <v>1772</v>
      </c>
      <c r="F184" s="1437"/>
      <c r="G184" s="1237"/>
      <c r="H184" s="1237"/>
      <c r="I184" s="1237"/>
      <c r="J184" s="1237"/>
      <c r="K184" s="1237"/>
      <c r="L184" s="1237"/>
      <c r="M184" s="1237"/>
      <c r="N184" s="1237"/>
      <c r="O184" s="1237"/>
      <c r="P184" s="1237"/>
      <c r="Q184" s="1237"/>
      <c r="R184" s="1237"/>
      <c r="S184" s="1237"/>
      <c r="T184" s="1237"/>
      <c r="U184" s="1237"/>
      <c r="V184" s="1237"/>
      <c r="W184" s="1237"/>
      <c r="X184" s="1237"/>
      <c r="Y184" s="1237"/>
      <c r="Z184" s="1237"/>
      <c r="AA184" s="1237"/>
      <c r="AB184" s="1237"/>
      <c r="AC184" s="1237"/>
      <c r="AD184" s="1237"/>
      <c r="AE184" s="1237"/>
      <c r="AF184" s="1237"/>
      <c r="AG184" s="1237"/>
      <c r="AH184" s="1237"/>
      <c r="AI184" s="1237"/>
      <c r="AJ184" s="1237"/>
      <c r="AK184" s="1237"/>
      <c r="AL184" s="1237"/>
      <c r="AM184" s="1237"/>
      <c r="AN184" s="1237"/>
      <c r="AO184" s="1237"/>
      <c r="AP184" s="1237"/>
      <c r="AQ184" s="1237"/>
      <c r="AR184" s="1237"/>
      <c r="AS184" s="1237"/>
      <c r="AT184" s="1237"/>
      <c r="AU184" s="1237"/>
      <c r="AV184" s="1237"/>
      <c r="AW184" s="1237"/>
      <c r="AX184" s="1237"/>
      <c r="AY184" s="1237"/>
      <c r="AZ184" s="1237"/>
      <c r="BA184" s="1237"/>
      <c r="BB184" s="1237"/>
      <c r="BC184" s="1237"/>
      <c r="BD184" s="1237"/>
      <c r="BE184" s="1237"/>
      <c r="BF184" s="1237"/>
      <c r="BG184" s="1237"/>
      <c r="BH184" s="1237"/>
      <c r="BI184" s="1237"/>
      <c r="BJ184" s="1237"/>
      <c r="BK184" s="1237"/>
      <c r="BL184" s="1237"/>
      <c r="BM184" s="1237"/>
      <c r="BN184" s="1237"/>
      <c r="BO184" s="1237"/>
      <c r="BP184" s="1237"/>
      <c r="BQ184" s="1237"/>
      <c r="BR184" s="1237"/>
      <c r="BS184" s="1237"/>
      <c r="BT184" s="1237"/>
      <c r="BU184" s="1237"/>
      <c r="BV184" s="1237"/>
      <c r="BW184" s="1237"/>
      <c r="BX184" s="1237"/>
      <c r="BY184" s="1237"/>
      <c r="BZ184" s="1237"/>
      <c r="CA184" s="1237"/>
      <c r="CB184" s="1237"/>
      <c r="CC184" s="1237"/>
      <c r="CD184" s="1237"/>
      <c r="CE184" s="1237"/>
      <c r="CF184" s="1237"/>
      <c r="CG184" s="1237"/>
      <c r="CH184" s="1237"/>
      <c r="CI184" s="1237"/>
      <c r="CJ184" s="1237"/>
      <c r="CK184" s="1237"/>
      <c r="CL184" s="1237"/>
      <c r="CM184" s="1237"/>
      <c r="CN184" s="1237"/>
      <c r="CO184" s="1237"/>
      <c r="CP184" s="1237"/>
      <c r="CQ184" s="1237"/>
      <c r="CR184" s="1237"/>
      <c r="CS184" s="1237"/>
      <c r="CT184" s="1237"/>
      <c r="CU184" s="1237"/>
      <c r="CV184" s="1215"/>
      <c r="CX184" s="2038"/>
      <c r="CY184" s="1645"/>
      <c r="CZ184" s="1645"/>
      <c r="DA184" s="1902" t="str">
        <f t="shared" si="78"/>
        <v/>
      </c>
      <c r="DB184" s="1895" t="str">
        <f t="shared" si="79"/>
        <v/>
      </c>
      <c r="DC184" s="1895" t="str">
        <f t="shared" si="80"/>
        <v>X</v>
      </c>
      <c r="DD184" s="1898"/>
      <c r="DE184" s="1902" t="str">
        <f t="shared" si="81"/>
        <v/>
      </c>
      <c r="DF184" s="1895" t="str">
        <f t="shared" si="82"/>
        <v/>
      </c>
      <c r="DG184" s="1895" t="str">
        <f t="shared" si="83"/>
        <v>X</v>
      </c>
      <c r="DH184" s="1898"/>
      <c r="DI184" s="1902" t="str">
        <f t="shared" si="84"/>
        <v/>
      </c>
      <c r="DJ184" s="1895" t="str">
        <f t="shared" si="85"/>
        <v/>
      </c>
      <c r="DK184" s="1895" t="str">
        <f t="shared" si="86"/>
        <v>X</v>
      </c>
      <c r="DL184" s="1898"/>
      <c r="DM184" s="1902" t="str">
        <f t="shared" si="87"/>
        <v/>
      </c>
      <c r="DN184" s="1895" t="str">
        <f t="shared" si="88"/>
        <v/>
      </c>
      <c r="DO184" s="1895" t="str">
        <f t="shared" si="89"/>
        <v>X</v>
      </c>
      <c r="DP184" s="1898"/>
      <c r="DQ184" s="1902" t="str">
        <f t="shared" si="90"/>
        <v/>
      </c>
      <c r="DR184" s="1895" t="str">
        <f t="shared" si="91"/>
        <v/>
      </c>
      <c r="DS184" s="1895" t="str">
        <f t="shared" si="92"/>
        <v>X</v>
      </c>
      <c r="DT184" s="1898"/>
    </row>
    <row r="185" spans="4:124" s="986" customFormat="1" ht="15" customHeight="1" outlineLevel="1">
      <c r="D185" s="1528" t="s">
        <v>212</v>
      </c>
      <c r="E185" s="1429" t="s">
        <v>1772</v>
      </c>
      <c r="F185" s="1437"/>
      <c r="G185" s="1237"/>
      <c r="H185" s="1237"/>
      <c r="I185" s="1237"/>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AF185" s="1237"/>
      <c r="AG185" s="1237"/>
      <c r="AH185" s="1237"/>
      <c r="AI185" s="1237"/>
      <c r="AJ185" s="1237"/>
      <c r="AK185" s="1237"/>
      <c r="AL185" s="1237"/>
      <c r="AM185" s="1237"/>
      <c r="AN185" s="1237"/>
      <c r="AO185" s="1237"/>
      <c r="AP185" s="1237"/>
      <c r="AQ185" s="1237"/>
      <c r="AR185" s="1237"/>
      <c r="AS185" s="1237"/>
      <c r="AT185" s="1237"/>
      <c r="AU185" s="1237"/>
      <c r="AV185" s="1237"/>
      <c r="AW185" s="1237"/>
      <c r="AX185" s="1237"/>
      <c r="AY185" s="1237"/>
      <c r="AZ185" s="1237"/>
      <c r="BA185" s="1237"/>
      <c r="BB185" s="1237"/>
      <c r="BC185" s="1237"/>
      <c r="BD185" s="1237"/>
      <c r="BE185" s="1237"/>
      <c r="BF185" s="1237"/>
      <c r="BG185" s="1237"/>
      <c r="BH185" s="1237"/>
      <c r="BI185" s="1237"/>
      <c r="BJ185" s="1237"/>
      <c r="BK185" s="1237"/>
      <c r="BL185" s="1237"/>
      <c r="BM185" s="1237"/>
      <c r="BN185" s="1237"/>
      <c r="BO185" s="1237"/>
      <c r="BP185" s="1237"/>
      <c r="BQ185" s="1237"/>
      <c r="BR185" s="1237"/>
      <c r="BS185" s="1237"/>
      <c r="BT185" s="1237"/>
      <c r="BU185" s="1237"/>
      <c r="BV185" s="1237"/>
      <c r="BW185" s="1237"/>
      <c r="BX185" s="1237"/>
      <c r="BY185" s="1237"/>
      <c r="BZ185" s="1237"/>
      <c r="CA185" s="1237"/>
      <c r="CB185" s="1237"/>
      <c r="CC185" s="1237"/>
      <c r="CD185" s="1237"/>
      <c r="CE185" s="1237"/>
      <c r="CF185" s="1237"/>
      <c r="CG185" s="1237"/>
      <c r="CH185" s="1237"/>
      <c r="CI185" s="1237"/>
      <c r="CJ185" s="1237"/>
      <c r="CK185" s="1237"/>
      <c r="CL185" s="1237"/>
      <c r="CM185" s="1237"/>
      <c r="CN185" s="1237"/>
      <c r="CO185" s="1237"/>
      <c r="CP185" s="1237"/>
      <c r="CQ185" s="1237"/>
      <c r="CR185" s="1237"/>
      <c r="CS185" s="1237"/>
      <c r="CT185" s="1237"/>
      <c r="CU185" s="1237"/>
      <c r="CV185" s="1215"/>
      <c r="CX185" s="2038"/>
      <c r="CY185" s="1645"/>
      <c r="CZ185" s="1645"/>
      <c r="DA185" s="1902" t="str">
        <f t="shared" si="78"/>
        <v/>
      </c>
      <c r="DB185" s="1895" t="str">
        <f t="shared" si="79"/>
        <v/>
      </c>
      <c r="DC185" s="1895" t="str">
        <f t="shared" si="80"/>
        <v>X</v>
      </c>
      <c r="DD185" s="1898"/>
      <c r="DE185" s="1902" t="str">
        <f t="shared" si="81"/>
        <v/>
      </c>
      <c r="DF185" s="1895" t="str">
        <f t="shared" si="82"/>
        <v/>
      </c>
      <c r="DG185" s="1895" t="str">
        <f t="shared" si="83"/>
        <v>X</v>
      </c>
      <c r="DH185" s="1898"/>
      <c r="DI185" s="1902" t="str">
        <f t="shared" si="84"/>
        <v/>
      </c>
      <c r="DJ185" s="1895" t="str">
        <f t="shared" si="85"/>
        <v/>
      </c>
      <c r="DK185" s="1895" t="str">
        <f t="shared" si="86"/>
        <v>X</v>
      </c>
      <c r="DL185" s="1898"/>
      <c r="DM185" s="1902" t="str">
        <f t="shared" si="87"/>
        <v/>
      </c>
      <c r="DN185" s="1895" t="str">
        <f t="shared" si="88"/>
        <v/>
      </c>
      <c r="DO185" s="1895" t="str">
        <f t="shared" si="89"/>
        <v>X</v>
      </c>
      <c r="DP185" s="1898"/>
      <c r="DQ185" s="1902" t="str">
        <f t="shared" si="90"/>
        <v/>
      </c>
      <c r="DR185" s="1895" t="str">
        <f t="shared" si="91"/>
        <v/>
      </c>
      <c r="DS185" s="1895" t="str">
        <f t="shared" si="92"/>
        <v>X</v>
      </c>
      <c r="DT185" s="1898"/>
    </row>
    <row r="186" spans="4:124" s="986" customFormat="1" ht="15" customHeight="1" outlineLevel="1">
      <c r="D186" s="1528" t="s">
        <v>213</v>
      </c>
      <c r="E186" s="1429" t="s">
        <v>1772</v>
      </c>
      <c r="F186" s="1437"/>
      <c r="G186" s="1237"/>
      <c r="H186" s="1237"/>
      <c r="I186" s="1237"/>
      <c r="J186" s="1237"/>
      <c r="K186" s="1237"/>
      <c r="L186" s="1237"/>
      <c r="M186" s="1237"/>
      <c r="N186" s="1237"/>
      <c r="O186" s="1237"/>
      <c r="P186" s="1237"/>
      <c r="Q186" s="1237"/>
      <c r="R186" s="1237"/>
      <c r="S186" s="1237"/>
      <c r="T186" s="1237"/>
      <c r="U186" s="1237"/>
      <c r="V186" s="1237"/>
      <c r="W186" s="1237"/>
      <c r="X186" s="1237"/>
      <c r="Y186" s="1237"/>
      <c r="Z186" s="1237"/>
      <c r="AA186" s="1237"/>
      <c r="AB186" s="1237"/>
      <c r="AC186" s="1237"/>
      <c r="AD186" s="1237"/>
      <c r="AE186" s="1237"/>
      <c r="AF186" s="1237"/>
      <c r="AG186" s="1237"/>
      <c r="AH186" s="1237"/>
      <c r="AI186" s="1237"/>
      <c r="AJ186" s="1237"/>
      <c r="AK186" s="1237"/>
      <c r="AL186" s="1237"/>
      <c r="AM186" s="1237"/>
      <c r="AN186" s="1237"/>
      <c r="AO186" s="1237"/>
      <c r="AP186" s="1237"/>
      <c r="AQ186" s="1237"/>
      <c r="AR186" s="1237"/>
      <c r="AS186" s="1237"/>
      <c r="AT186" s="1237"/>
      <c r="AU186" s="1237"/>
      <c r="AV186" s="1237"/>
      <c r="AW186" s="1237"/>
      <c r="AX186" s="1237"/>
      <c r="AY186" s="1237"/>
      <c r="AZ186" s="1237"/>
      <c r="BA186" s="1237"/>
      <c r="BB186" s="1237"/>
      <c r="BC186" s="1237"/>
      <c r="BD186" s="1237"/>
      <c r="BE186" s="1237"/>
      <c r="BF186" s="1237"/>
      <c r="BG186" s="1237"/>
      <c r="BH186" s="1237"/>
      <c r="BI186" s="1237"/>
      <c r="BJ186" s="1237"/>
      <c r="BK186" s="1237"/>
      <c r="BL186" s="1237"/>
      <c r="BM186" s="1237"/>
      <c r="BN186" s="1237"/>
      <c r="BO186" s="1237"/>
      <c r="BP186" s="1237"/>
      <c r="BQ186" s="1237"/>
      <c r="BR186" s="1237"/>
      <c r="BS186" s="1237"/>
      <c r="BT186" s="1237"/>
      <c r="BU186" s="1237"/>
      <c r="BV186" s="1237"/>
      <c r="BW186" s="1237"/>
      <c r="BX186" s="1237"/>
      <c r="BY186" s="1237"/>
      <c r="BZ186" s="1237"/>
      <c r="CA186" s="1237"/>
      <c r="CB186" s="1237"/>
      <c r="CC186" s="1237"/>
      <c r="CD186" s="1237"/>
      <c r="CE186" s="1237"/>
      <c r="CF186" s="1237"/>
      <c r="CG186" s="1237"/>
      <c r="CH186" s="1237"/>
      <c r="CI186" s="1237"/>
      <c r="CJ186" s="1237"/>
      <c r="CK186" s="1237"/>
      <c r="CL186" s="1237"/>
      <c r="CM186" s="1237"/>
      <c r="CN186" s="1237"/>
      <c r="CO186" s="1237"/>
      <c r="CP186" s="1237"/>
      <c r="CQ186" s="1237"/>
      <c r="CR186" s="1237"/>
      <c r="CS186" s="1237"/>
      <c r="CT186" s="1237"/>
      <c r="CU186" s="1237"/>
      <c r="CV186" s="1215"/>
      <c r="CX186" s="2038"/>
      <c r="CY186" s="1645"/>
      <c r="CZ186" s="1645"/>
      <c r="DA186" s="1902" t="str">
        <f t="shared" si="78"/>
        <v/>
      </c>
      <c r="DB186" s="1895" t="str">
        <f t="shared" si="79"/>
        <v/>
      </c>
      <c r="DC186" s="1895" t="str">
        <f t="shared" si="80"/>
        <v>X</v>
      </c>
      <c r="DD186" s="1898"/>
      <c r="DE186" s="1902" t="str">
        <f t="shared" si="81"/>
        <v/>
      </c>
      <c r="DF186" s="1895" t="str">
        <f t="shared" si="82"/>
        <v/>
      </c>
      <c r="DG186" s="1895" t="str">
        <f t="shared" si="83"/>
        <v>X</v>
      </c>
      <c r="DH186" s="1898"/>
      <c r="DI186" s="1902" t="str">
        <f t="shared" si="84"/>
        <v/>
      </c>
      <c r="DJ186" s="1895" t="str">
        <f t="shared" si="85"/>
        <v/>
      </c>
      <c r="DK186" s="1895" t="str">
        <f t="shared" si="86"/>
        <v>X</v>
      </c>
      <c r="DL186" s="1898"/>
      <c r="DM186" s="1902" t="str">
        <f t="shared" si="87"/>
        <v/>
      </c>
      <c r="DN186" s="1895" t="str">
        <f t="shared" si="88"/>
        <v/>
      </c>
      <c r="DO186" s="1895" t="str">
        <f t="shared" si="89"/>
        <v>X</v>
      </c>
      <c r="DP186" s="1898"/>
      <c r="DQ186" s="1902" t="str">
        <f t="shared" si="90"/>
        <v/>
      </c>
      <c r="DR186" s="1895" t="str">
        <f t="shared" si="91"/>
        <v/>
      </c>
      <c r="DS186" s="1895" t="str">
        <f t="shared" si="92"/>
        <v>X</v>
      </c>
      <c r="DT186" s="1898"/>
    </row>
    <row r="187" spans="4:124" s="986" customFormat="1" ht="15" customHeight="1">
      <c r="D187" s="1529" t="s">
        <v>80</v>
      </c>
      <c r="E187" s="1432" t="s">
        <v>1772</v>
      </c>
      <c r="F187" s="1438"/>
      <c r="G187" s="1239"/>
      <c r="H187" s="1239"/>
      <c r="I187" s="1239"/>
      <c r="J187" s="1239"/>
      <c r="K187" s="1239"/>
      <c r="L187" s="1239"/>
      <c r="M187" s="1239"/>
      <c r="N187" s="1239"/>
      <c r="O187" s="1239"/>
      <c r="P187" s="1239"/>
      <c r="Q187" s="1239"/>
      <c r="R187" s="1239"/>
      <c r="S187" s="1239"/>
      <c r="T187" s="1239"/>
      <c r="U187" s="1239"/>
      <c r="V187" s="1239"/>
      <c r="W187" s="1239"/>
      <c r="X187" s="1239"/>
      <c r="Y187" s="1239"/>
      <c r="Z187" s="1239"/>
      <c r="AA187" s="1239"/>
      <c r="AB187" s="1239"/>
      <c r="AC187" s="1239"/>
      <c r="AD187" s="1239"/>
      <c r="AE187" s="1239"/>
      <c r="AF187" s="1239"/>
      <c r="AG187" s="1239"/>
      <c r="AH187" s="1239"/>
      <c r="AI187" s="1239"/>
      <c r="AJ187" s="1239"/>
      <c r="AK187" s="1239"/>
      <c r="AL187" s="1239"/>
      <c r="AM187" s="1239"/>
      <c r="AN187" s="1239"/>
      <c r="AO187" s="1239"/>
      <c r="AP187" s="1239"/>
      <c r="AQ187" s="1239"/>
      <c r="AR187" s="1239"/>
      <c r="AS187" s="1239"/>
      <c r="AT187" s="1239"/>
      <c r="AU187" s="1239"/>
      <c r="AV187" s="1239"/>
      <c r="AW187" s="1239"/>
      <c r="AX187" s="1239"/>
      <c r="AY187" s="1239"/>
      <c r="AZ187" s="1239"/>
      <c r="BA187" s="1239"/>
      <c r="BB187" s="1239"/>
      <c r="BC187" s="1239"/>
      <c r="BD187" s="1239"/>
      <c r="BE187" s="1239"/>
      <c r="BF187" s="1239"/>
      <c r="BG187" s="1239"/>
      <c r="BH187" s="1239"/>
      <c r="BI187" s="1239"/>
      <c r="BJ187" s="1239"/>
      <c r="BK187" s="1239"/>
      <c r="BL187" s="1239"/>
      <c r="BM187" s="1239"/>
      <c r="BN187" s="1239"/>
      <c r="BO187" s="1239"/>
      <c r="BP187" s="1239"/>
      <c r="BQ187" s="1239"/>
      <c r="BR187" s="1239"/>
      <c r="BS187" s="1239"/>
      <c r="BT187" s="1239"/>
      <c r="BU187" s="1239"/>
      <c r="BV187" s="1239"/>
      <c r="BW187" s="1239"/>
      <c r="BX187" s="1239"/>
      <c r="BY187" s="1239"/>
      <c r="BZ187" s="1239"/>
      <c r="CA187" s="1239"/>
      <c r="CB187" s="1239"/>
      <c r="CC187" s="1239"/>
      <c r="CD187" s="1239"/>
      <c r="CE187" s="1239"/>
      <c r="CF187" s="1239"/>
      <c r="CG187" s="1239"/>
      <c r="CH187" s="1239"/>
      <c r="CI187" s="1239"/>
      <c r="CJ187" s="1239"/>
      <c r="CK187" s="1239"/>
      <c r="CL187" s="1239"/>
      <c r="CM187" s="1239"/>
      <c r="CN187" s="1239"/>
      <c r="CO187" s="1239"/>
      <c r="CP187" s="1239"/>
      <c r="CQ187" s="1239"/>
      <c r="CR187" s="1239"/>
      <c r="CS187" s="1239"/>
      <c r="CT187" s="1239"/>
      <c r="CU187" s="1239"/>
      <c r="CV187" s="1216"/>
      <c r="CX187" s="2039"/>
      <c r="CY187" s="2040"/>
      <c r="CZ187" s="2040"/>
      <c r="DA187" s="1905" t="str">
        <f t="shared" si="78"/>
        <v/>
      </c>
      <c r="DB187" s="1914" t="str">
        <f t="shared" si="79"/>
        <v/>
      </c>
      <c r="DC187" s="1914" t="str">
        <f t="shared" si="80"/>
        <v>X</v>
      </c>
      <c r="DD187" s="1976"/>
      <c r="DE187" s="1905" t="str">
        <f t="shared" si="81"/>
        <v/>
      </c>
      <c r="DF187" s="1914" t="str">
        <f t="shared" si="82"/>
        <v/>
      </c>
      <c r="DG187" s="1914" t="str">
        <f t="shared" si="83"/>
        <v>X</v>
      </c>
      <c r="DH187" s="1976"/>
      <c r="DI187" s="1905" t="str">
        <f t="shared" si="84"/>
        <v/>
      </c>
      <c r="DJ187" s="1914" t="str">
        <f t="shared" si="85"/>
        <v/>
      </c>
      <c r="DK187" s="1914" t="str">
        <f t="shared" si="86"/>
        <v>X</v>
      </c>
      <c r="DL187" s="1976"/>
      <c r="DM187" s="1905" t="str">
        <f t="shared" si="87"/>
        <v/>
      </c>
      <c r="DN187" s="1914" t="str">
        <f t="shared" si="88"/>
        <v/>
      </c>
      <c r="DO187" s="1914" t="str">
        <f t="shared" si="89"/>
        <v>X</v>
      </c>
      <c r="DP187" s="1976"/>
      <c r="DQ187" s="1905" t="str">
        <f t="shared" si="90"/>
        <v/>
      </c>
      <c r="DR187" s="1914" t="str">
        <f t="shared" si="91"/>
        <v/>
      </c>
      <c r="DS187" s="1914" t="str">
        <f t="shared" si="92"/>
        <v>X</v>
      </c>
      <c r="DT187" s="1976"/>
    </row>
    <row r="188" spans="4:124" s="636" customFormat="1" ht="12.75">
      <c r="D188" s="1130" t="s">
        <v>2310</v>
      </c>
      <c r="E188" s="1128"/>
      <c r="F188" s="1259"/>
      <c r="G188" s="1259"/>
      <c r="H188" s="1259"/>
      <c r="I188" s="1259"/>
      <c r="J188" s="1259"/>
      <c r="K188" s="1259"/>
      <c r="L188" s="1259"/>
      <c r="M188" s="1259"/>
      <c r="N188" s="1259"/>
      <c r="O188" s="1259"/>
      <c r="P188" s="1259"/>
      <c r="Q188" s="1259"/>
      <c r="R188" s="1259"/>
      <c r="S188" s="1259"/>
      <c r="T188" s="1259"/>
      <c r="U188" s="1259"/>
      <c r="V188" s="1259"/>
      <c r="W188" s="1259"/>
      <c r="X188" s="1259"/>
      <c r="Y188" s="1259"/>
      <c r="Z188" s="1259"/>
      <c r="AA188" s="1259"/>
      <c r="AB188" s="1259"/>
      <c r="AC188" s="1259"/>
      <c r="AD188" s="1259"/>
      <c r="AE188" s="1259"/>
      <c r="AF188" s="1259"/>
      <c r="AG188" s="1259"/>
      <c r="AH188" s="1259"/>
      <c r="AI188" s="1259"/>
      <c r="AJ188" s="1259"/>
      <c r="AK188" s="1259"/>
      <c r="AL188" s="1259"/>
      <c r="AM188" s="1259"/>
      <c r="AN188" s="1259"/>
      <c r="AO188" s="1259"/>
      <c r="AP188" s="1259"/>
      <c r="AQ188" s="1259"/>
      <c r="AR188" s="1259"/>
      <c r="AS188" s="1259"/>
      <c r="AT188" s="1259"/>
      <c r="AU188" s="1259"/>
      <c r="AV188" s="1259"/>
      <c r="AW188" s="1259"/>
      <c r="AX188" s="1259"/>
      <c r="AY188" s="1259"/>
      <c r="AZ188" s="1259"/>
      <c r="BA188" s="1259"/>
      <c r="BB188" s="1259"/>
      <c r="BC188" s="1259"/>
      <c r="BD188" s="1259"/>
      <c r="BE188" s="1259"/>
      <c r="BF188" s="1259"/>
      <c r="BG188" s="1259"/>
      <c r="BH188" s="1259"/>
      <c r="BI188" s="1259"/>
      <c r="BJ188" s="1259"/>
      <c r="BK188" s="1259"/>
      <c r="BL188" s="1259"/>
      <c r="BM188" s="1259"/>
      <c r="BN188" s="1259"/>
      <c r="BO188" s="1259"/>
      <c r="BP188" s="1259"/>
      <c r="BQ188" s="1259"/>
      <c r="BR188" s="1259"/>
      <c r="BS188" s="1259"/>
      <c r="BT188" s="1259"/>
      <c r="BU188" s="1259"/>
      <c r="BV188" s="1259"/>
      <c r="BW188" s="1259"/>
      <c r="BX188" s="1259"/>
      <c r="BY188" s="1259"/>
      <c r="BZ188" s="1259"/>
      <c r="CA188" s="1259"/>
      <c r="CB188" s="1259"/>
      <c r="CC188" s="1259"/>
      <c r="CD188" s="1259"/>
      <c r="CE188" s="1259"/>
      <c r="CF188" s="1259"/>
      <c r="CG188" s="1259"/>
      <c r="CH188" s="1259"/>
      <c r="CI188" s="1259"/>
      <c r="CJ188" s="1259"/>
      <c r="CK188" s="1259"/>
      <c r="CL188" s="1259"/>
      <c r="CM188" s="1259"/>
      <c r="CN188" s="1259"/>
      <c r="CO188" s="1259"/>
      <c r="CP188" s="1259"/>
      <c r="CQ188" s="1259"/>
      <c r="CR188" s="1259"/>
      <c r="CS188" s="1259"/>
      <c r="CT188" s="1259"/>
      <c r="CU188" s="1259"/>
      <c r="CV188" s="1259"/>
    </row>
    <row r="189" spans="4:124" s="986" customFormat="1" ht="15" outlineLevel="1">
      <c r="D189" s="2203" t="str">
        <f>'2.2 Repex'!D193</f>
        <v>&lt;TNSP defined&gt;</v>
      </c>
      <c r="E189" s="2133" t="s">
        <v>1772</v>
      </c>
      <c r="F189" s="2134"/>
      <c r="G189" s="2135"/>
      <c r="H189" s="2135"/>
      <c r="I189" s="2135"/>
      <c r="J189" s="2135"/>
      <c r="K189" s="2135"/>
      <c r="L189" s="2135"/>
      <c r="M189" s="2135"/>
      <c r="N189" s="2135"/>
      <c r="O189" s="2135"/>
      <c r="P189" s="2135"/>
      <c r="Q189" s="2135"/>
      <c r="R189" s="2135"/>
      <c r="S189" s="2135"/>
      <c r="T189" s="2135"/>
      <c r="U189" s="2135"/>
      <c r="V189" s="2135"/>
      <c r="W189" s="2135"/>
      <c r="X189" s="2135"/>
      <c r="Y189" s="2135"/>
      <c r="Z189" s="2135"/>
      <c r="AA189" s="2135"/>
      <c r="AB189" s="2135"/>
      <c r="AC189" s="2135"/>
      <c r="AD189" s="2135"/>
      <c r="AE189" s="2135"/>
      <c r="AF189" s="2135"/>
      <c r="AG189" s="2135"/>
      <c r="AH189" s="2135"/>
      <c r="AI189" s="2135"/>
      <c r="AJ189" s="2135"/>
      <c r="AK189" s="2135"/>
      <c r="AL189" s="2135"/>
      <c r="AM189" s="2135"/>
      <c r="AN189" s="2135"/>
      <c r="AO189" s="2135"/>
      <c r="AP189" s="2135"/>
      <c r="AQ189" s="2135"/>
      <c r="AR189" s="2135"/>
      <c r="AS189" s="2135"/>
      <c r="AT189" s="2135"/>
      <c r="AU189" s="2135"/>
      <c r="AV189" s="2135"/>
      <c r="AW189" s="2135"/>
      <c r="AX189" s="2135"/>
      <c r="AY189" s="2135"/>
      <c r="AZ189" s="2135"/>
      <c r="BA189" s="2135"/>
      <c r="BB189" s="2135"/>
      <c r="BC189" s="2135"/>
      <c r="BD189" s="2135"/>
      <c r="BE189" s="2135"/>
      <c r="BF189" s="2135"/>
      <c r="BG189" s="2135"/>
      <c r="BH189" s="2135"/>
      <c r="BI189" s="2135"/>
      <c r="BJ189" s="2135"/>
      <c r="BK189" s="2135"/>
      <c r="BL189" s="2135"/>
      <c r="BM189" s="2135"/>
      <c r="BN189" s="2135"/>
      <c r="BO189" s="2135"/>
      <c r="BP189" s="2135"/>
      <c r="BQ189" s="2135"/>
      <c r="BR189" s="2135"/>
      <c r="BS189" s="2135"/>
      <c r="BT189" s="2135"/>
      <c r="BU189" s="2135"/>
      <c r="BV189" s="2135"/>
      <c r="BW189" s="2135"/>
      <c r="BX189" s="2135"/>
      <c r="BY189" s="2135"/>
      <c r="BZ189" s="2135"/>
      <c r="CA189" s="2135"/>
      <c r="CB189" s="2135"/>
      <c r="CC189" s="2135"/>
      <c r="CD189" s="2135"/>
      <c r="CE189" s="2135"/>
      <c r="CF189" s="2135"/>
      <c r="CG189" s="2135"/>
      <c r="CH189" s="2135"/>
      <c r="CI189" s="2135"/>
      <c r="CJ189" s="2135"/>
      <c r="CK189" s="2135"/>
      <c r="CL189" s="2135"/>
      <c r="CM189" s="2135"/>
      <c r="CN189" s="2135"/>
      <c r="CO189" s="2135"/>
      <c r="CP189" s="2135"/>
      <c r="CQ189" s="2135"/>
      <c r="CR189" s="2135"/>
      <c r="CS189" s="2135"/>
      <c r="CT189" s="2135"/>
      <c r="CU189" s="2135"/>
      <c r="CV189" s="2136"/>
      <c r="CW189" s="636"/>
      <c r="CX189" s="2538"/>
      <c r="CY189" s="2539"/>
      <c r="CZ189" s="2539"/>
      <c r="DA189" s="1932" t="str">
        <f t="shared" si="78"/>
        <v/>
      </c>
      <c r="DB189" s="1930" t="str">
        <f t="shared" si="79"/>
        <v/>
      </c>
      <c r="DC189" s="2016"/>
      <c r="DD189" s="1931" t="str">
        <f>IF(AND(D189&lt;&gt;"",LEFT(D189,5)&lt;&gt;"&lt;TNSP",ISBLANK(F189))=TRUE,"X","")</f>
        <v/>
      </c>
      <c r="DE189" s="1932" t="str">
        <f t="shared" si="81"/>
        <v/>
      </c>
      <c r="DF189" s="1930" t="str">
        <f t="shared" si="82"/>
        <v/>
      </c>
      <c r="DG189" s="2016"/>
      <c r="DH189" s="1931" t="str">
        <f>IF(AND(D189&lt;&gt;"",LEFT(D189,5)&lt;&gt;"&lt;TNSP",ISBLANK(G189))=TRUE,"X","")</f>
        <v/>
      </c>
      <c r="DI189" s="1932" t="str">
        <f t="shared" si="84"/>
        <v/>
      </c>
      <c r="DJ189" s="1930" t="str">
        <f t="shared" si="85"/>
        <v/>
      </c>
      <c r="DK189" s="2016"/>
      <c r="DL189" s="1931" t="str">
        <f>IF(AND(D189&lt;&gt;"",LEFT(D189,5)&lt;&gt;"&lt;TNSP",ISBLANK(H189))=TRUE,"X","")</f>
        <v/>
      </c>
      <c r="DM189" s="1932" t="str">
        <f t="shared" si="87"/>
        <v/>
      </c>
      <c r="DN189" s="1930" t="str">
        <f t="shared" si="88"/>
        <v/>
      </c>
      <c r="DO189" s="2016"/>
      <c r="DP189" s="1931" t="str">
        <f>IF(AND(D189&lt;&gt;"",LEFT(D189,5)&lt;&gt;"&lt;TNSP",ISBLANK(I189))=TRUE,"X","")</f>
        <v/>
      </c>
      <c r="DQ189" s="1932" t="str">
        <f t="shared" si="90"/>
        <v/>
      </c>
      <c r="DR189" s="1930" t="str">
        <f t="shared" si="91"/>
        <v/>
      </c>
      <c r="DS189" s="2016"/>
      <c r="DT189" s="1931" t="str">
        <f>IF(AND(D189&lt;&gt;"",LEFT(D189,5)&lt;&gt;"&lt;TNSP",ISBLANK(J189))=TRUE,"X","")</f>
        <v/>
      </c>
    </row>
    <row r="190" spans="4:124" s="986" customFormat="1" ht="15" customHeight="1" outlineLevel="1">
      <c r="D190" s="2204" t="str">
        <f>'2.2 Repex'!D194</f>
        <v>&lt;TNSP defined&gt;</v>
      </c>
      <c r="E190" s="2132" t="s">
        <v>1772</v>
      </c>
      <c r="F190" s="1430"/>
      <c r="G190" s="1431"/>
      <c r="H190" s="1431"/>
      <c r="I190" s="1431"/>
      <c r="J190" s="1431"/>
      <c r="K190" s="1431"/>
      <c r="L190" s="1431"/>
      <c r="M190" s="1431"/>
      <c r="N190" s="1431"/>
      <c r="O190" s="1431"/>
      <c r="P190" s="1431"/>
      <c r="Q190" s="1431"/>
      <c r="R190" s="1431"/>
      <c r="S190" s="1431"/>
      <c r="T190" s="1431"/>
      <c r="U190" s="1431"/>
      <c r="V190" s="1431"/>
      <c r="W190" s="1431"/>
      <c r="X190" s="1431"/>
      <c r="Y190" s="1431"/>
      <c r="Z190" s="1431"/>
      <c r="AA190" s="1431"/>
      <c r="AB190" s="1431"/>
      <c r="AC190" s="1431"/>
      <c r="AD190" s="1431"/>
      <c r="AE190" s="1431"/>
      <c r="AF190" s="1431"/>
      <c r="AG190" s="1431"/>
      <c r="AH190" s="1431"/>
      <c r="AI190" s="1431"/>
      <c r="AJ190" s="1431"/>
      <c r="AK190" s="1431"/>
      <c r="AL190" s="1431"/>
      <c r="AM190" s="1431"/>
      <c r="AN190" s="1431"/>
      <c r="AO190" s="1431"/>
      <c r="AP190" s="1431"/>
      <c r="AQ190" s="1431"/>
      <c r="AR190" s="1431"/>
      <c r="AS190" s="1431"/>
      <c r="AT190" s="1431"/>
      <c r="AU190" s="1431"/>
      <c r="AV190" s="1431"/>
      <c r="AW190" s="1431"/>
      <c r="AX190" s="1431"/>
      <c r="AY190" s="1431"/>
      <c r="AZ190" s="1431"/>
      <c r="BA190" s="1431"/>
      <c r="BB190" s="1431"/>
      <c r="BC190" s="1431"/>
      <c r="BD190" s="1431"/>
      <c r="BE190" s="1431"/>
      <c r="BF190" s="1431"/>
      <c r="BG190" s="1431"/>
      <c r="BH190" s="1431"/>
      <c r="BI190" s="1431"/>
      <c r="BJ190" s="1431"/>
      <c r="BK190" s="1431"/>
      <c r="BL190" s="1431"/>
      <c r="BM190" s="1431"/>
      <c r="BN190" s="1431"/>
      <c r="BO190" s="1431"/>
      <c r="BP190" s="1431"/>
      <c r="BQ190" s="1431"/>
      <c r="BR190" s="1431"/>
      <c r="BS190" s="1431"/>
      <c r="BT190" s="1431"/>
      <c r="BU190" s="1431"/>
      <c r="BV190" s="1431"/>
      <c r="BW190" s="1431"/>
      <c r="BX190" s="1431"/>
      <c r="BY190" s="1431"/>
      <c r="BZ190" s="1431"/>
      <c r="CA190" s="1431"/>
      <c r="CB190" s="1431"/>
      <c r="CC190" s="1431"/>
      <c r="CD190" s="1431"/>
      <c r="CE190" s="1431"/>
      <c r="CF190" s="1431"/>
      <c r="CG190" s="1431"/>
      <c r="CH190" s="1431"/>
      <c r="CI190" s="1431"/>
      <c r="CJ190" s="1431"/>
      <c r="CK190" s="1431"/>
      <c r="CL190" s="1431"/>
      <c r="CM190" s="1431"/>
      <c r="CN190" s="1431"/>
      <c r="CO190" s="1431"/>
      <c r="CP190" s="1431"/>
      <c r="CQ190" s="1431"/>
      <c r="CR190" s="1431"/>
      <c r="CS190" s="1431"/>
      <c r="CT190" s="1431"/>
      <c r="CU190" s="1431"/>
      <c r="CV190" s="2137"/>
      <c r="CW190" s="636"/>
      <c r="CX190" s="2540"/>
      <c r="CY190" s="2541"/>
      <c r="CZ190" s="2541"/>
      <c r="DA190" s="1902" t="str">
        <f t="shared" ref="DA190:DA196" si="108">IF(ISNONTEXT(F190)=TRUE,"","X")</f>
        <v/>
      </c>
      <c r="DB190" s="1895" t="str">
        <f t="shared" ref="DB190:DB196" si="109">IF(AND(F190&gt;=0)=TRUE,"","X")</f>
        <v/>
      </c>
      <c r="DC190" s="1896"/>
      <c r="DD190" s="1900" t="str">
        <f t="shared" ref="DD190:DD218" si="110">IF(AND(D190&lt;&gt;"",LEFT(D190,5)&lt;&gt;"&lt;TNSP",ISBLANK(F190))=TRUE,"X","")</f>
        <v/>
      </c>
      <c r="DE190" s="1902" t="str">
        <f t="shared" ref="DE190:DE218" si="111">IF(ISNONTEXT(G190)=TRUE,"","X")</f>
        <v/>
      </c>
      <c r="DF190" s="1895" t="str">
        <f t="shared" ref="DF190:DF218" si="112">IF(AND(G190&gt;=0)=TRUE,"","X")</f>
        <v/>
      </c>
      <c r="DG190" s="1896"/>
      <c r="DH190" s="1900" t="str">
        <f t="shared" ref="DH190:DH218" si="113">IF(AND(D190&lt;&gt;"",LEFT(D190,5)&lt;&gt;"&lt;TNSP",ISBLANK(G190))=TRUE,"X","")</f>
        <v/>
      </c>
      <c r="DI190" s="1902" t="str">
        <f t="shared" ref="DI190:DI218" si="114">IF(ISNONTEXT(H190)=TRUE,"","X")</f>
        <v/>
      </c>
      <c r="DJ190" s="1895" t="str">
        <f t="shared" ref="DJ190:DJ218" si="115">IF(AND(H190&gt;=0)=TRUE,"","X")</f>
        <v/>
      </c>
      <c r="DK190" s="1896"/>
      <c r="DL190" s="1900" t="str">
        <f t="shared" ref="DL190:DL218" si="116">IF(AND(D190&lt;&gt;"",LEFT(D190,5)&lt;&gt;"&lt;TNSP",ISBLANK(H190))=TRUE,"X","")</f>
        <v/>
      </c>
      <c r="DM190" s="1902" t="str">
        <f t="shared" ref="DM190:DM218" si="117">IF(ISNONTEXT(I190)=TRUE,"","X")</f>
        <v/>
      </c>
      <c r="DN190" s="1895" t="str">
        <f t="shared" ref="DN190:DN218" si="118">IF(AND(I190&gt;=0)=TRUE,"","X")</f>
        <v/>
      </c>
      <c r="DO190" s="1896"/>
      <c r="DP190" s="1900" t="str">
        <f t="shared" ref="DP190:DP218" si="119">IF(AND(D190&lt;&gt;"",LEFT(D190,5)&lt;&gt;"&lt;TNSP",ISBLANK(I190))=TRUE,"X","")</f>
        <v/>
      </c>
      <c r="DQ190" s="1902" t="str">
        <f t="shared" ref="DQ190:DQ218" si="120">IF(ISNONTEXT(J190)=TRUE,"","X")</f>
        <v/>
      </c>
      <c r="DR190" s="1895" t="str">
        <f t="shared" ref="DR190:DR218" si="121">IF(AND(J190&gt;=0)=TRUE,"","X")</f>
        <v/>
      </c>
      <c r="DS190" s="1896"/>
      <c r="DT190" s="1900" t="str">
        <f t="shared" ref="DT190:DT218" si="122">IF(AND(D190&lt;&gt;"",LEFT(D190,5)&lt;&gt;"&lt;TNSP",ISBLANK(J190))=TRUE,"X","")</f>
        <v/>
      </c>
    </row>
    <row r="191" spans="4:124" s="986" customFormat="1" ht="15" customHeight="1" outlineLevel="1">
      <c r="D191" s="2204" t="str">
        <f>'2.2 Repex'!D195</f>
        <v>&lt;TNSP defined&gt;</v>
      </c>
      <c r="E191" s="2132" t="s">
        <v>1772</v>
      </c>
      <c r="F191" s="1430"/>
      <c r="G191" s="1431"/>
      <c r="H191" s="1431"/>
      <c r="I191" s="1431"/>
      <c r="J191" s="1431"/>
      <c r="K191" s="1431"/>
      <c r="L191" s="1431"/>
      <c r="M191" s="1431"/>
      <c r="N191" s="1431"/>
      <c r="O191" s="1431"/>
      <c r="P191" s="1431"/>
      <c r="Q191" s="1431"/>
      <c r="R191" s="1431"/>
      <c r="S191" s="1431"/>
      <c r="T191" s="1431"/>
      <c r="U191" s="1431"/>
      <c r="V191" s="1431"/>
      <c r="W191" s="1431"/>
      <c r="X191" s="1431"/>
      <c r="Y191" s="1431"/>
      <c r="Z191" s="1431"/>
      <c r="AA191" s="1431"/>
      <c r="AB191" s="1431"/>
      <c r="AC191" s="1431"/>
      <c r="AD191" s="1431"/>
      <c r="AE191" s="1431"/>
      <c r="AF191" s="1431"/>
      <c r="AG191" s="1431"/>
      <c r="AH191" s="1431"/>
      <c r="AI191" s="1431"/>
      <c r="AJ191" s="1431"/>
      <c r="AK191" s="1431"/>
      <c r="AL191" s="1431"/>
      <c r="AM191" s="1431"/>
      <c r="AN191" s="1431"/>
      <c r="AO191" s="1431"/>
      <c r="AP191" s="1431"/>
      <c r="AQ191" s="1431"/>
      <c r="AR191" s="1431"/>
      <c r="AS191" s="1431"/>
      <c r="AT191" s="1431"/>
      <c r="AU191" s="1431"/>
      <c r="AV191" s="1431"/>
      <c r="AW191" s="1431"/>
      <c r="AX191" s="1431"/>
      <c r="AY191" s="1431"/>
      <c r="AZ191" s="1431"/>
      <c r="BA191" s="1431"/>
      <c r="BB191" s="1431"/>
      <c r="BC191" s="1431"/>
      <c r="BD191" s="1431"/>
      <c r="BE191" s="1431"/>
      <c r="BF191" s="1431"/>
      <c r="BG191" s="1431"/>
      <c r="BH191" s="1431"/>
      <c r="BI191" s="1431"/>
      <c r="BJ191" s="1431"/>
      <c r="BK191" s="1431"/>
      <c r="BL191" s="1431"/>
      <c r="BM191" s="1431"/>
      <c r="BN191" s="1431"/>
      <c r="BO191" s="1431"/>
      <c r="BP191" s="1431"/>
      <c r="BQ191" s="1431"/>
      <c r="BR191" s="1431"/>
      <c r="BS191" s="1431"/>
      <c r="BT191" s="1431"/>
      <c r="BU191" s="1431"/>
      <c r="BV191" s="1431"/>
      <c r="BW191" s="1431"/>
      <c r="BX191" s="1431"/>
      <c r="BY191" s="1431"/>
      <c r="BZ191" s="1431"/>
      <c r="CA191" s="1431"/>
      <c r="CB191" s="1431"/>
      <c r="CC191" s="1431"/>
      <c r="CD191" s="1431"/>
      <c r="CE191" s="1431"/>
      <c r="CF191" s="1431"/>
      <c r="CG191" s="1431"/>
      <c r="CH191" s="1431"/>
      <c r="CI191" s="1431"/>
      <c r="CJ191" s="1431"/>
      <c r="CK191" s="1431"/>
      <c r="CL191" s="1431"/>
      <c r="CM191" s="1431"/>
      <c r="CN191" s="1431"/>
      <c r="CO191" s="1431"/>
      <c r="CP191" s="1431"/>
      <c r="CQ191" s="1431"/>
      <c r="CR191" s="1431"/>
      <c r="CS191" s="1431"/>
      <c r="CT191" s="1431"/>
      <c r="CU191" s="1431"/>
      <c r="CV191" s="2137"/>
      <c r="CW191" s="636"/>
      <c r="CX191" s="2540"/>
      <c r="CY191" s="2541"/>
      <c r="CZ191" s="2541"/>
      <c r="DA191" s="1902" t="str">
        <f t="shared" si="108"/>
        <v/>
      </c>
      <c r="DB191" s="1895" t="str">
        <f t="shared" si="109"/>
        <v/>
      </c>
      <c r="DC191" s="1896"/>
      <c r="DD191" s="1900" t="str">
        <f t="shared" si="110"/>
        <v/>
      </c>
      <c r="DE191" s="1902" t="str">
        <f t="shared" si="111"/>
        <v/>
      </c>
      <c r="DF191" s="1895" t="str">
        <f t="shared" si="112"/>
        <v/>
      </c>
      <c r="DG191" s="1896"/>
      <c r="DH191" s="1900" t="str">
        <f t="shared" si="113"/>
        <v/>
      </c>
      <c r="DI191" s="1902" t="str">
        <f t="shared" si="114"/>
        <v/>
      </c>
      <c r="DJ191" s="1895" t="str">
        <f t="shared" si="115"/>
        <v/>
      </c>
      <c r="DK191" s="1896"/>
      <c r="DL191" s="1900" t="str">
        <f t="shared" si="116"/>
        <v/>
      </c>
      <c r="DM191" s="1902" t="str">
        <f t="shared" si="117"/>
        <v/>
      </c>
      <c r="DN191" s="1895" t="str">
        <f t="shared" si="118"/>
        <v/>
      </c>
      <c r="DO191" s="1896"/>
      <c r="DP191" s="1900" t="str">
        <f t="shared" si="119"/>
        <v/>
      </c>
      <c r="DQ191" s="1902" t="str">
        <f t="shared" si="120"/>
        <v/>
      </c>
      <c r="DR191" s="1895" t="str">
        <f t="shared" si="121"/>
        <v/>
      </c>
      <c r="DS191" s="1896"/>
      <c r="DT191" s="1900" t="str">
        <f t="shared" si="122"/>
        <v/>
      </c>
    </row>
    <row r="192" spans="4:124" s="986" customFormat="1" ht="15" customHeight="1" outlineLevel="1">
      <c r="D192" s="2204" t="str">
        <f>'2.2 Repex'!D196</f>
        <v>&lt;TNSP defined&gt;</v>
      </c>
      <c r="E192" s="2132" t="s">
        <v>1772</v>
      </c>
      <c r="F192" s="1430"/>
      <c r="G192" s="1431"/>
      <c r="H192" s="1431"/>
      <c r="I192" s="1431"/>
      <c r="J192" s="1431"/>
      <c r="K192" s="1431"/>
      <c r="L192" s="1431"/>
      <c r="M192" s="1431"/>
      <c r="N192" s="1431"/>
      <c r="O192" s="1431"/>
      <c r="P192" s="1431"/>
      <c r="Q192" s="1431"/>
      <c r="R192" s="1431"/>
      <c r="S192" s="1431"/>
      <c r="T192" s="1431"/>
      <c r="U192" s="1431"/>
      <c r="V192" s="1431"/>
      <c r="W192" s="1431"/>
      <c r="X192" s="1431"/>
      <c r="Y192" s="1431"/>
      <c r="Z192" s="1431"/>
      <c r="AA192" s="1431"/>
      <c r="AB192" s="1431"/>
      <c r="AC192" s="1431"/>
      <c r="AD192" s="1431"/>
      <c r="AE192" s="1431"/>
      <c r="AF192" s="1431"/>
      <c r="AG192" s="1431"/>
      <c r="AH192" s="1431"/>
      <c r="AI192" s="1431"/>
      <c r="AJ192" s="1431"/>
      <c r="AK192" s="1431"/>
      <c r="AL192" s="1431"/>
      <c r="AM192" s="1431"/>
      <c r="AN192" s="1431"/>
      <c r="AO192" s="1431"/>
      <c r="AP192" s="1431"/>
      <c r="AQ192" s="1431"/>
      <c r="AR192" s="1431"/>
      <c r="AS192" s="1431"/>
      <c r="AT192" s="1431"/>
      <c r="AU192" s="1431"/>
      <c r="AV192" s="1431"/>
      <c r="AW192" s="1431"/>
      <c r="AX192" s="1431"/>
      <c r="AY192" s="1431"/>
      <c r="AZ192" s="1431"/>
      <c r="BA192" s="1431"/>
      <c r="BB192" s="1431"/>
      <c r="BC192" s="1431"/>
      <c r="BD192" s="1431"/>
      <c r="BE192" s="1431"/>
      <c r="BF192" s="1431"/>
      <c r="BG192" s="1431"/>
      <c r="BH192" s="1431"/>
      <c r="BI192" s="1431"/>
      <c r="BJ192" s="1431"/>
      <c r="BK192" s="1431"/>
      <c r="BL192" s="1431"/>
      <c r="BM192" s="1431"/>
      <c r="BN192" s="1431"/>
      <c r="BO192" s="1431"/>
      <c r="BP192" s="1431"/>
      <c r="BQ192" s="1431"/>
      <c r="BR192" s="1431"/>
      <c r="BS192" s="1431"/>
      <c r="BT192" s="1431"/>
      <c r="BU192" s="1431"/>
      <c r="BV192" s="1431"/>
      <c r="BW192" s="1431"/>
      <c r="BX192" s="1431"/>
      <c r="BY192" s="1431"/>
      <c r="BZ192" s="1431"/>
      <c r="CA192" s="1431"/>
      <c r="CB192" s="1431"/>
      <c r="CC192" s="1431"/>
      <c r="CD192" s="1431"/>
      <c r="CE192" s="1431"/>
      <c r="CF192" s="1431"/>
      <c r="CG192" s="1431"/>
      <c r="CH192" s="1431"/>
      <c r="CI192" s="1431"/>
      <c r="CJ192" s="1431"/>
      <c r="CK192" s="1431"/>
      <c r="CL192" s="1431"/>
      <c r="CM192" s="1431"/>
      <c r="CN192" s="1431"/>
      <c r="CO192" s="1431"/>
      <c r="CP192" s="1431"/>
      <c r="CQ192" s="1431"/>
      <c r="CR192" s="1431"/>
      <c r="CS192" s="1431"/>
      <c r="CT192" s="1431"/>
      <c r="CU192" s="1431"/>
      <c r="CV192" s="2137"/>
      <c r="CW192" s="636"/>
      <c r="CX192" s="2540"/>
      <c r="CY192" s="2541"/>
      <c r="CZ192" s="2541"/>
      <c r="DA192" s="1902" t="str">
        <f t="shared" si="108"/>
        <v/>
      </c>
      <c r="DB192" s="1895" t="str">
        <f t="shared" si="109"/>
        <v/>
      </c>
      <c r="DC192" s="1896"/>
      <c r="DD192" s="1900" t="str">
        <f t="shared" si="110"/>
        <v/>
      </c>
      <c r="DE192" s="1902" t="str">
        <f t="shared" si="111"/>
        <v/>
      </c>
      <c r="DF192" s="1895" t="str">
        <f t="shared" si="112"/>
        <v/>
      </c>
      <c r="DG192" s="1896"/>
      <c r="DH192" s="1900" t="str">
        <f t="shared" si="113"/>
        <v/>
      </c>
      <c r="DI192" s="1902" t="str">
        <f t="shared" si="114"/>
        <v/>
      </c>
      <c r="DJ192" s="1895" t="str">
        <f t="shared" si="115"/>
        <v/>
      </c>
      <c r="DK192" s="1896"/>
      <c r="DL192" s="1900" t="str">
        <f t="shared" si="116"/>
        <v/>
      </c>
      <c r="DM192" s="1902" t="str">
        <f t="shared" si="117"/>
        <v/>
      </c>
      <c r="DN192" s="1895" t="str">
        <f t="shared" si="118"/>
        <v/>
      </c>
      <c r="DO192" s="1896"/>
      <c r="DP192" s="1900" t="str">
        <f t="shared" si="119"/>
        <v/>
      </c>
      <c r="DQ192" s="1902" t="str">
        <f t="shared" si="120"/>
        <v/>
      </c>
      <c r="DR192" s="1895" t="str">
        <f t="shared" si="121"/>
        <v/>
      </c>
      <c r="DS192" s="1896"/>
      <c r="DT192" s="1900" t="str">
        <f t="shared" si="122"/>
        <v/>
      </c>
    </row>
    <row r="193" spans="4:124" s="986" customFormat="1" ht="15" customHeight="1" outlineLevel="1">
      <c r="D193" s="2204" t="str">
        <f>'2.2 Repex'!D197</f>
        <v>&lt;TNSP defined&gt;</v>
      </c>
      <c r="E193" s="2132" t="s">
        <v>1772</v>
      </c>
      <c r="F193" s="1430"/>
      <c r="G193" s="1431"/>
      <c r="H193" s="1431"/>
      <c r="I193" s="1431"/>
      <c r="J193" s="1431"/>
      <c r="K193" s="1431"/>
      <c r="L193" s="1431"/>
      <c r="M193" s="1431"/>
      <c r="N193" s="1431"/>
      <c r="O193" s="1431"/>
      <c r="P193" s="1431"/>
      <c r="Q193" s="1431"/>
      <c r="R193" s="1431"/>
      <c r="S193" s="1431"/>
      <c r="T193" s="1431"/>
      <c r="U193" s="1431"/>
      <c r="V193" s="1431"/>
      <c r="W193" s="1431"/>
      <c r="X193" s="1431"/>
      <c r="Y193" s="1431"/>
      <c r="Z193" s="1431"/>
      <c r="AA193" s="1431"/>
      <c r="AB193" s="1431"/>
      <c r="AC193" s="1431"/>
      <c r="AD193" s="1431"/>
      <c r="AE193" s="1431"/>
      <c r="AF193" s="1431"/>
      <c r="AG193" s="1431"/>
      <c r="AH193" s="1431"/>
      <c r="AI193" s="1431"/>
      <c r="AJ193" s="1431"/>
      <c r="AK193" s="1431"/>
      <c r="AL193" s="1431"/>
      <c r="AM193" s="1431"/>
      <c r="AN193" s="1431"/>
      <c r="AO193" s="1431"/>
      <c r="AP193" s="1431"/>
      <c r="AQ193" s="1431"/>
      <c r="AR193" s="1431"/>
      <c r="AS193" s="1431"/>
      <c r="AT193" s="1431"/>
      <c r="AU193" s="1431"/>
      <c r="AV193" s="1431"/>
      <c r="AW193" s="1431"/>
      <c r="AX193" s="1431"/>
      <c r="AY193" s="1431"/>
      <c r="AZ193" s="1431"/>
      <c r="BA193" s="1431"/>
      <c r="BB193" s="1431"/>
      <c r="BC193" s="1431"/>
      <c r="BD193" s="1431"/>
      <c r="BE193" s="1431"/>
      <c r="BF193" s="1431"/>
      <c r="BG193" s="1431"/>
      <c r="BH193" s="1431"/>
      <c r="BI193" s="1431"/>
      <c r="BJ193" s="1431"/>
      <c r="BK193" s="1431"/>
      <c r="BL193" s="1431"/>
      <c r="BM193" s="1431"/>
      <c r="BN193" s="1431"/>
      <c r="BO193" s="1431"/>
      <c r="BP193" s="1431"/>
      <c r="BQ193" s="1431"/>
      <c r="BR193" s="1431"/>
      <c r="BS193" s="1431"/>
      <c r="BT193" s="1431"/>
      <c r="BU193" s="1431"/>
      <c r="BV193" s="1431"/>
      <c r="BW193" s="1431"/>
      <c r="BX193" s="1431"/>
      <c r="BY193" s="1431"/>
      <c r="BZ193" s="1431"/>
      <c r="CA193" s="1431"/>
      <c r="CB193" s="1431"/>
      <c r="CC193" s="1431"/>
      <c r="CD193" s="1431"/>
      <c r="CE193" s="1431"/>
      <c r="CF193" s="1431"/>
      <c r="CG193" s="1431"/>
      <c r="CH193" s="1431"/>
      <c r="CI193" s="1431"/>
      <c r="CJ193" s="1431"/>
      <c r="CK193" s="1431"/>
      <c r="CL193" s="1431"/>
      <c r="CM193" s="1431"/>
      <c r="CN193" s="1431"/>
      <c r="CO193" s="1431"/>
      <c r="CP193" s="1431"/>
      <c r="CQ193" s="1431"/>
      <c r="CR193" s="1431"/>
      <c r="CS193" s="1431"/>
      <c r="CT193" s="1431"/>
      <c r="CU193" s="1431"/>
      <c r="CV193" s="2137"/>
      <c r="CW193" s="636"/>
      <c r="CX193" s="2540"/>
      <c r="CY193" s="2541"/>
      <c r="CZ193" s="2541"/>
      <c r="DA193" s="1902" t="str">
        <f t="shared" si="108"/>
        <v/>
      </c>
      <c r="DB193" s="1895" t="str">
        <f t="shared" si="109"/>
        <v/>
      </c>
      <c r="DC193" s="1896"/>
      <c r="DD193" s="1900" t="str">
        <f t="shared" si="110"/>
        <v/>
      </c>
      <c r="DE193" s="1902" t="str">
        <f t="shared" si="111"/>
        <v/>
      </c>
      <c r="DF193" s="1895" t="str">
        <f t="shared" si="112"/>
        <v/>
      </c>
      <c r="DG193" s="1896"/>
      <c r="DH193" s="1900" t="str">
        <f t="shared" si="113"/>
        <v/>
      </c>
      <c r="DI193" s="1902" t="str">
        <f t="shared" si="114"/>
        <v/>
      </c>
      <c r="DJ193" s="1895" t="str">
        <f t="shared" si="115"/>
        <v/>
      </c>
      <c r="DK193" s="1896"/>
      <c r="DL193" s="1900" t="str">
        <f t="shared" si="116"/>
        <v/>
      </c>
      <c r="DM193" s="1902" t="str">
        <f t="shared" si="117"/>
        <v/>
      </c>
      <c r="DN193" s="1895" t="str">
        <f t="shared" si="118"/>
        <v/>
      </c>
      <c r="DO193" s="1896"/>
      <c r="DP193" s="1900" t="str">
        <f t="shared" si="119"/>
        <v/>
      </c>
      <c r="DQ193" s="1902" t="str">
        <f t="shared" si="120"/>
        <v/>
      </c>
      <c r="DR193" s="1895" t="str">
        <f t="shared" si="121"/>
        <v/>
      </c>
      <c r="DS193" s="1896"/>
      <c r="DT193" s="1900" t="str">
        <f t="shared" si="122"/>
        <v/>
      </c>
    </row>
    <row r="194" spans="4:124" s="986" customFormat="1" ht="15" customHeight="1" outlineLevel="1">
      <c r="D194" s="2204" t="str">
        <f>'2.2 Repex'!D198</f>
        <v>&lt;TNSP defined&gt;</v>
      </c>
      <c r="E194" s="2132" t="s">
        <v>1772</v>
      </c>
      <c r="F194" s="1430"/>
      <c r="G194" s="1431"/>
      <c r="H194" s="1431"/>
      <c r="I194" s="1431"/>
      <c r="J194" s="1431"/>
      <c r="K194" s="1431"/>
      <c r="L194" s="1431"/>
      <c r="M194" s="1431"/>
      <c r="N194" s="1431"/>
      <c r="O194" s="1431"/>
      <c r="P194" s="1431"/>
      <c r="Q194" s="1431"/>
      <c r="R194" s="1431"/>
      <c r="S194" s="1431"/>
      <c r="T194" s="1431"/>
      <c r="U194" s="1431"/>
      <c r="V194" s="1431"/>
      <c r="W194" s="1431"/>
      <c r="X194" s="1431"/>
      <c r="Y194" s="1431"/>
      <c r="Z194" s="1431"/>
      <c r="AA194" s="1431"/>
      <c r="AB194" s="1431"/>
      <c r="AC194" s="1431"/>
      <c r="AD194" s="1431"/>
      <c r="AE194" s="1431"/>
      <c r="AF194" s="1431"/>
      <c r="AG194" s="1431"/>
      <c r="AH194" s="1431"/>
      <c r="AI194" s="1431"/>
      <c r="AJ194" s="1431"/>
      <c r="AK194" s="1431"/>
      <c r="AL194" s="1431"/>
      <c r="AM194" s="1431"/>
      <c r="AN194" s="1431"/>
      <c r="AO194" s="1431"/>
      <c r="AP194" s="1431"/>
      <c r="AQ194" s="1431"/>
      <c r="AR194" s="1431"/>
      <c r="AS194" s="1431"/>
      <c r="AT194" s="1431"/>
      <c r="AU194" s="1431"/>
      <c r="AV194" s="1431"/>
      <c r="AW194" s="1431"/>
      <c r="AX194" s="1431"/>
      <c r="AY194" s="1431"/>
      <c r="AZ194" s="1431"/>
      <c r="BA194" s="1431"/>
      <c r="BB194" s="1431"/>
      <c r="BC194" s="1431"/>
      <c r="BD194" s="1431"/>
      <c r="BE194" s="1431"/>
      <c r="BF194" s="1431"/>
      <c r="BG194" s="1431"/>
      <c r="BH194" s="1431"/>
      <c r="BI194" s="1431"/>
      <c r="BJ194" s="1431"/>
      <c r="BK194" s="1431"/>
      <c r="BL194" s="1431"/>
      <c r="BM194" s="1431"/>
      <c r="BN194" s="1431"/>
      <c r="BO194" s="1431"/>
      <c r="BP194" s="1431"/>
      <c r="BQ194" s="1431"/>
      <c r="BR194" s="1431"/>
      <c r="BS194" s="1431"/>
      <c r="BT194" s="1431"/>
      <c r="BU194" s="1431"/>
      <c r="BV194" s="1431"/>
      <c r="BW194" s="1431"/>
      <c r="BX194" s="1431"/>
      <c r="BY194" s="1431"/>
      <c r="BZ194" s="1431"/>
      <c r="CA194" s="1431"/>
      <c r="CB194" s="1431"/>
      <c r="CC194" s="1431"/>
      <c r="CD194" s="1431"/>
      <c r="CE194" s="1431"/>
      <c r="CF194" s="1431"/>
      <c r="CG194" s="1431"/>
      <c r="CH194" s="1431"/>
      <c r="CI194" s="1431"/>
      <c r="CJ194" s="1431"/>
      <c r="CK194" s="1431"/>
      <c r="CL194" s="1431"/>
      <c r="CM194" s="1431"/>
      <c r="CN194" s="1431"/>
      <c r="CO194" s="1431"/>
      <c r="CP194" s="1431"/>
      <c r="CQ194" s="1431"/>
      <c r="CR194" s="1431"/>
      <c r="CS194" s="1431"/>
      <c r="CT194" s="1431"/>
      <c r="CU194" s="1431"/>
      <c r="CV194" s="2137"/>
      <c r="CW194" s="636"/>
      <c r="CX194" s="2540"/>
      <c r="CY194" s="2541"/>
      <c r="CZ194" s="2541"/>
      <c r="DA194" s="1902" t="str">
        <f t="shared" si="108"/>
        <v/>
      </c>
      <c r="DB194" s="1895" t="str">
        <f t="shared" si="109"/>
        <v/>
      </c>
      <c r="DC194" s="1896"/>
      <c r="DD194" s="1900" t="str">
        <f t="shared" si="110"/>
        <v/>
      </c>
      <c r="DE194" s="1902" t="str">
        <f t="shared" si="111"/>
        <v/>
      </c>
      <c r="DF194" s="1895" t="str">
        <f t="shared" si="112"/>
        <v/>
      </c>
      <c r="DG194" s="1896"/>
      <c r="DH194" s="1900" t="str">
        <f t="shared" si="113"/>
        <v/>
      </c>
      <c r="DI194" s="1902" t="str">
        <f t="shared" si="114"/>
        <v/>
      </c>
      <c r="DJ194" s="1895" t="str">
        <f t="shared" si="115"/>
        <v/>
      </c>
      <c r="DK194" s="1896"/>
      <c r="DL194" s="1900" t="str">
        <f t="shared" si="116"/>
        <v/>
      </c>
      <c r="DM194" s="1902" t="str">
        <f t="shared" si="117"/>
        <v/>
      </c>
      <c r="DN194" s="1895" t="str">
        <f t="shared" si="118"/>
        <v/>
      </c>
      <c r="DO194" s="1896"/>
      <c r="DP194" s="1900" t="str">
        <f t="shared" si="119"/>
        <v/>
      </c>
      <c r="DQ194" s="1902" t="str">
        <f t="shared" si="120"/>
        <v/>
      </c>
      <c r="DR194" s="1895" t="str">
        <f t="shared" si="121"/>
        <v/>
      </c>
      <c r="DS194" s="1896"/>
      <c r="DT194" s="1900" t="str">
        <f t="shared" si="122"/>
        <v/>
      </c>
    </row>
    <row r="195" spans="4:124" s="986" customFormat="1" ht="15" customHeight="1" outlineLevel="1">
      <c r="D195" s="2204" t="str">
        <f>'2.2 Repex'!D199</f>
        <v>&lt;TNSP defined&gt;</v>
      </c>
      <c r="E195" s="2132" t="s">
        <v>1772</v>
      </c>
      <c r="F195" s="1430"/>
      <c r="G195" s="1431"/>
      <c r="H195" s="1431"/>
      <c r="I195" s="1431"/>
      <c r="J195" s="1431"/>
      <c r="K195" s="1431"/>
      <c r="L195" s="1431"/>
      <c r="M195" s="1431"/>
      <c r="N195" s="1431"/>
      <c r="O195" s="1431"/>
      <c r="P195" s="1431"/>
      <c r="Q195" s="1431"/>
      <c r="R195" s="1431"/>
      <c r="S195" s="1431"/>
      <c r="T195" s="1431"/>
      <c r="U195" s="1431"/>
      <c r="V195" s="1431"/>
      <c r="W195" s="1431"/>
      <c r="X195" s="1431"/>
      <c r="Y195" s="1431"/>
      <c r="Z195" s="1431"/>
      <c r="AA195" s="1431"/>
      <c r="AB195" s="1431"/>
      <c r="AC195" s="1431"/>
      <c r="AD195" s="1431"/>
      <c r="AE195" s="1431"/>
      <c r="AF195" s="1431"/>
      <c r="AG195" s="1431"/>
      <c r="AH195" s="1431"/>
      <c r="AI195" s="1431"/>
      <c r="AJ195" s="1431"/>
      <c r="AK195" s="1431"/>
      <c r="AL195" s="1431"/>
      <c r="AM195" s="1431"/>
      <c r="AN195" s="1431"/>
      <c r="AO195" s="1431"/>
      <c r="AP195" s="1431"/>
      <c r="AQ195" s="1431"/>
      <c r="AR195" s="1431"/>
      <c r="AS195" s="1431"/>
      <c r="AT195" s="1431"/>
      <c r="AU195" s="1431"/>
      <c r="AV195" s="1431"/>
      <c r="AW195" s="1431"/>
      <c r="AX195" s="1431"/>
      <c r="AY195" s="1431"/>
      <c r="AZ195" s="1431"/>
      <c r="BA195" s="1431"/>
      <c r="BB195" s="1431"/>
      <c r="BC195" s="1431"/>
      <c r="BD195" s="1431"/>
      <c r="BE195" s="1431"/>
      <c r="BF195" s="1431"/>
      <c r="BG195" s="1431"/>
      <c r="BH195" s="1431"/>
      <c r="BI195" s="1431"/>
      <c r="BJ195" s="1431"/>
      <c r="BK195" s="1431"/>
      <c r="BL195" s="1431"/>
      <c r="BM195" s="1431"/>
      <c r="BN195" s="1431"/>
      <c r="BO195" s="1431"/>
      <c r="BP195" s="1431"/>
      <c r="BQ195" s="1431"/>
      <c r="BR195" s="1431"/>
      <c r="BS195" s="1431"/>
      <c r="BT195" s="1431"/>
      <c r="BU195" s="1431"/>
      <c r="BV195" s="1431"/>
      <c r="BW195" s="1431"/>
      <c r="BX195" s="1431"/>
      <c r="BY195" s="1431"/>
      <c r="BZ195" s="1431"/>
      <c r="CA195" s="1431"/>
      <c r="CB195" s="1431"/>
      <c r="CC195" s="1431"/>
      <c r="CD195" s="1431"/>
      <c r="CE195" s="1431"/>
      <c r="CF195" s="1431"/>
      <c r="CG195" s="1431"/>
      <c r="CH195" s="1431"/>
      <c r="CI195" s="1431"/>
      <c r="CJ195" s="1431"/>
      <c r="CK195" s="1431"/>
      <c r="CL195" s="1431"/>
      <c r="CM195" s="1431"/>
      <c r="CN195" s="1431"/>
      <c r="CO195" s="1431"/>
      <c r="CP195" s="1431"/>
      <c r="CQ195" s="1431"/>
      <c r="CR195" s="1431"/>
      <c r="CS195" s="1431"/>
      <c r="CT195" s="1431"/>
      <c r="CU195" s="1431"/>
      <c r="CV195" s="2137"/>
      <c r="CW195" s="636"/>
      <c r="CX195" s="2540"/>
      <c r="CY195" s="2541"/>
      <c r="CZ195" s="2541"/>
      <c r="DA195" s="1902" t="str">
        <f t="shared" si="108"/>
        <v/>
      </c>
      <c r="DB195" s="1895" t="str">
        <f t="shared" si="109"/>
        <v/>
      </c>
      <c r="DC195" s="1896"/>
      <c r="DD195" s="1900" t="str">
        <f t="shared" si="110"/>
        <v/>
      </c>
      <c r="DE195" s="1902" t="str">
        <f t="shared" si="111"/>
        <v/>
      </c>
      <c r="DF195" s="1895" t="str">
        <f t="shared" si="112"/>
        <v/>
      </c>
      <c r="DG195" s="1896"/>
      <c r="DH195" s="1900" t="str">
        <f t="shared" si="113"/>
        <v/>
      </c>
      <c r="DI195" s="1902" t="str">
        <f t="shared" si="114"/>
        <v/>
      </c>
      <c r="DJ195" s="1895" t="str">
        <f t="shared" si="115"/>
        <v/>
      </c>
      <c r="DK195" s="1896"/>
      <c r="DL195" s="1900" t="str">
        <f t="shared" si="116"/>
        <v/>
      </c>
      <c r="DM195" s="1902" t="str">
        <f t="shared" si="117"/>
        <v/>
      </c>
      <c r="DN195" s="1895" t="str">
        <f t="shared" si="118"/>
        <v/>
      </c>
      <c r="DO195" s="1896"/>
      <c r="DP195" s="1900" t="str">
        <f t="shared" si="119"/>
        <v/>
      </c>
      <c r="DQ195" s="1902" t="str">
        <f t="shared" si="120"/>
        <v/>
      </c>
      <c r="DR195" s="1895" t="str">
        <f t="shared" si="121"/>
        <v/>
      </c>
      <c r="DS195" s="1896"/>
      <c r="DT195" s="1900" t="str">
        <f t="shared" si="122"/>
        <v/>
      </c>
    </row>
    <row r="196" spans="4:124" s="986" customFormat="1" ht="15" customHeight="1" outlineLevel="1">
      <c r="D196" s="2204" t="str">
        <f>'2.2 Repex'!D213</f>
        <v>&lt;TNSP defined&gt;</v>
      </c>
      <c r="E196" s="2132" t="s">
        <v>1772</v>
      </c>
      <c r="F196" s="1430"/>
      <c r="G196" s="1431"/>
      <c r="H196" s="1431"/>
      <c r="I196" s="1431"/>
      <c r="J196" s="1431"/>
      <c r="K196" s="1431"/>
      <c r="L196" s="1431"/>
      <c r="M196" s="1431"/>
      <c r="N196" s="1431"/>
      <c r="O196" s="1431"/>
      <c r="P196" s="1431"/>
      <c r="Q196" s="1431"/>
      <c r="R196" s="1431"/>
      <c r="S196" s="1431"/>
      <c r="T196" s="1431"/>
      <c r="U196" s="1431"/>
      <c r="V196" s="1431"/>
      <c r="W196" s="1431"/>
      <c r="X196" s="1431"/>
      <c r="Y196" s="1431"/>
      <c r="Z196" s="1431"/>
      <c r="AA196" s="1431"/>
      <c r="AB196" s="1431"/>
      <c r="AC196" s="1431"/>
      <c r="AD196" s="1431"/>
      <c r="AE196" s="1431"/>
      <c r="AF196" s="1431"/>
      <c r="AG196" s="1431"/>
      <c r="AH196" s="1431"/>
      <c r="AI196" s="1431"/>
      <c r="AJ196" s="1431"/>
      <c r="AK196" s="1431"/>
      <c r="AL196" s="1431"/>
      <c r="AM196" s="1431"/>
      <c r="AN196" s="1431"/>
      <c r="AO196" s="1431"/>
      <c r="AP196" s="1431"/>
      <c r="AQ196" s="1431"/>
      <c r="AR196" s="1431"/>
      <c r="AS196" s="1431"/>
      <c r="AT196" s="1431"/>
      <c r="AU196" s="1431"/>
      <c r="AV196" s="1431"/>
      <c r="AW196" s="1431"/>
      <c r="AX196" s="1431"/>
      <c r="AY196" s="1431"/>
      <c r="AZ196" s="1431"/>
      <c r="BA196" s="1431"/>
      <c r="BB196" s="1431"/>
      <c r="BC196" s="1431"/>
      <c r="BD196" s="1431"/>
      <c r="BE196" s="1431"/>
      <c r="BF196" s="1431"/>
      <c r="BG196" s="1431"/>
      <c r="BH196" s="1431"/>
      <c r="BI196" s="1431"/>
      <c r="BJ196" s="1431"/>
      <c r="BK196" s="1431"/>
      <c r="BL196" s="1431"/>
      <c r="BM196" s="1431"/>
      <c r="BN196" s="1431"/>
      <c r="BO196" s="1431"/>
      <c r="BP196" s="1431"/>
      <c r="BQ196" s="1431"/>
      <c r="BR196" s="1431"/>
      <c r="BS196" s="1431"/>
      <c r="BT196" s="1431"/>
      <c r="BU196" s="1431"/>
      <c r="BV196" s="1431"/>
      <c r="BW196" s="1431"/>
      <c r="BX196" s="1431"/>
      <c r="BY196" s="1431"/>
      <c r="BZ196" s="1431"/>
      <c r="CA196" s="1431"/>
      <c r="CB196" s="1431"/>
      <c r="CC196" s="1431"/>
      <c r="CD196" s="1431"/>
      <c r="CE196" s="1431"/>
      <c r="CF196" s="1431"/>
      <c r="CG196" s="1431"/>
      <c r="CH196" s="1431"/>
      <c r="CI196" s="1431"/>
      <c r="CJ196" s="1431"/>
      <c r="CK196" s="1431"/>
      <c r="CL196" s="1431"/>
      <c r="CM196" s="1431"/>
      <c r="CN196" s="1431"/>
      <c r="CO196" s="1431"/>
      <c r="CP196" s="1431"/>
      <c r="CQ196" s="1431"/>
      <c r="CR196" s="1431"/>
      <c r="CS196" s="1431"/>
      <c r="CT196" s="1431"/>
      <c r="CU196" s="1431"/>
      <c r="CV196" s="2137"/>
      <c r="CW196" s="636"/>
      <c r="CX196" s="2540"/>
      <c r="CY196" s="2541"/>
      <c r="CZ196" s="2541"/>
      <c r="DA196" s="1902" t="str">
        <f t="shared" si="108"/>
        <v/>
      </c>
      <c r="DB196" s="1895" t="str">
        <f t="shared" si="109"/>
        <v/>
      </c>
      <c r="DC196" s="1896"/>
      <c r="DD196" s="1900" t="str">
        <f t="shared" si="110"/>
        <v/>
      </c>
      <c r="DE196" s="1902" t="str">
        <f t="shared" si="111"/>
        <v/>
      </c>
      <c r="DF196" s="1895" t="str">
        <f t="shared" si="112"/>
        <v/>
      </c>
      <c r="DG196" s="1896"/>
      <c r="DH196" s="1900" t="str">
        <f t="shared" si="113"/>
        <v/>
      </c>
      <c r="DI196" s="1902" t="str">
        <f t="shared" si="114"/>
        <v/>
      </c>
      <c r="DJ196" s="1895" t="str">
        <f t="shared" si="115"/>
        <v/>
      </c>
      <c r="DK196" s="1896"/>
      <c r="DL196" s="1900" t="str">
        <f t="shared" si="116"/>
        <v/>
      </c>
      <c r="DM196" s="1902" t="str">
        <f t="shared" si="117"/>
        <v/>
      </c>
      <c r="DN196" s="1895" t="str">
        <f t="shared" si="118"/>
        <v/>
      </c>
      <c r="DO196" s="1896"/>
      <c r="DP196" s="1900" t="str">
        <f t="shared" si="119"/>
        <v/>
      </c>
      <c r="DQ196" s="1902" t="str">
        <f t="shared" si="120"/>
        <v/>
      </c>
      <c r="DR196" s="1895" t="str">
        <f t="shared" si="121"/>
        <v/>
      </c>
      <c r="DS196" s="1896"/>
      <c r="DT196" s="1900" t="str">
        <f t="shared" si="122"/>
        <v/>
      </c>
    </row>
    <row r="197" spans="4:124" s="986" customFormat="1" ht="15" customHeight="1" outlineLevel="1">
      <c r="D197" s="2204" t="str">
        <f>'2.2 Repex'!D201</f>
        <v>&lt;TNSP defined&gt;</v>
      </c>
      <c r="E197" s="2132" t="s">
        <v>1772</v>
      </c>
      <c r="F197" s="1430"/>
      <c r="G197" s="1431"/>
      <c r="H197" s="1431"/>
      <c r="I197" s="1431"/>
      <c r="J197" s="1431"/>
      <c r="K197" s="1431"/>
      <c r="L197" s="1431"/>
      <c r="M197" s="1431"/>
      <c r="N197" s="1431"/>
      <c r="O197" s="1431"/>
      <c r="P197" s="1431"/>
      <c r="Q197" s="1431"/>
      <c r="R197" s="1431"/>
      <c r="S197" s="1431"/>
      <c r="T197" s="1431"/>
      <c r="U197" s="1431"/>
      <c r="V197" s="1431"/>
      <c r="W197" s="1431"/>
      <c r="X197" s="1431"/>
      <c r="Y197" s="1431"/>
      <c r="Z197" s="1431"/>
      <c r="AA197" s="1431"/>
      <c r="AB197" s="1431"/>
      <c r="AC197" s="1431"/>
      <c r="AD197" s="1431"/>
      <c r="AE197" s="1431"/>
      <c r="AF197" s="1431"/>
      <c r="AG197" s="1431"/>
      <c r="AH197" s="1431"/>
      <c r="AI197" s="1431"/>
      <c r="AJ197" s="1431"/>
      <c r="AK197" s="1431"/>
      <c r="AL197" s="1431"/>
      <c r="AM197" s="1431"/>
      <c r="AN197" s="1431"/>
      <c r="AO197" s="1431"/>
      <c r="AP197" s="1431"/>
      <c r="AQ197" s="1431"/>
      <c r="AR197" s="1431"/>
      <c r="AS197" s="1431"/>
      <c r="AT197" s="1431"/>
      <c r="AU197" s="1431"/>
      <c r="AV197" s="1431"/>
      <c r="AW197" s="1431"/>
      <c r="AX197" s="1431"/>
      <c r="AY197" s="1431"/>
      <c r="AZ197" s="1431"/>
      <c r="BA197" s="1431"/>
      <c r="BB197" s="1431"/>
      <c r="BC197" s="1431"/>
      <c r="BD197" s="1431"/>
      <c r="BE197" s="1431"/>
      <c r="BF197" s="1431"/>
      <c r="BG197" s="1431"/>
      <c r="BH197" s="1431"/>
      <c r="BI197" s="1431"/>
      <c r="BJ197" s="1431"/>
      <c r="BK197" s="1431"/>
      <c r="BL197" s="1431"/>
      <c r="BM197" s="1431"/>
      <c r="BN197" s="1431"/>
      <c r="BO197" s="1431"/>
      <c r="BP197" s="1431"/>
      <c r="BQ197" s="1431"/>
      <c r="BR197" s="1431"/>
      <c r="BS197" s="1431"/>
      <c r="BT197" s="1431"/>
      <c r="BU197" s="1431"/>
      <c r="BV197" s="1431"/>
      <c r="BW197" s="1431"/>
      <c r="BX197" s="1431"/>
      <c r="BY197" s="1431"/>
      <c r="BZ197" s="1431"/>
      <c r="CA197" s="1431"/>
      <c r="CB197" s="1431"/>
      <c r="CC197" s="1431"/>
      <c r="CD197" s="1431"/>
      <c r="CE197" s="1431"/>
      <c r="CF197" s="1431"/>
      <c r="CG197" s="1431"/>
      <c r="CH197" s="1431"/>
      <c r="CI197" s="1431"/>
      <c r="CJ197" s="1431"/>
      <c r="CK197" s="1431"/>
      <c r="CL197" s="1431"/>
      <c r="CM197" s="1431"/>
      <c r="CN197" s="1431"/>
      <c r="CO197" s="1431"/>
      <c r="CP197" s="1431"/>
      <c r="CQ197" s="1431"/>
      <c r="CR197" s="1431"/>
      <c r="CS197" s="1431"/>
      <c r="CT197" s="1431"/>
      <c r="CU197" s="1431"/>
      <c r="CV197" s="2137"/>
      <c r="CW197" s="636"/>
      <c r="CX197" s="2540"/>
      <c r="CY197" s="2541"/>
      <c r="CZ197" s="2541"/>
      <c r="DA197" s="1902" t="str">
        <f t="shared" si="78"/>
        <v/>
      </c>
      <c r="DB197" s="1895" t="str">
        <f t="shared" si="79"/>
        <v/>
      </c>
      <c r="DC197" s="1896"/>
      <c r="DD197" s="1900" t="str">
        <f t="shared" si="110"/>
        <v/>
      </c>
      <c r="DE197" s="1902" t="str">
        <f t="shared" si="111"/>
        <v/>
      </c>
      <c r="DF197" s="1895" t="str">
        <f t="shared" si="112"/>
        <v/>
      </c>
      <c r="DG197" s="1896"/>
      <c r="DH197" s="1900" t="str">
        <f t="shared" si="113"/>
        <v/>
      </c>
      <c r="DI197" s="1902" t="str">
        <f t="shared" si="114"/>
        <v/>
      </c>
      <c r="DJ197" s="1895" t="str">
        <f t="shared" si="115"/>
        <v/>
      </c>
      <c r="DK197" s="1896"/>
      <c r="DL197" s="1900" t="str">
        <f t="shared" si="116"/>
        <v/>
      </c>
      <c r="DM197" s="1902" t="str">
        <f t="shared" si="117"/>
        <v/>
      </c>
      <c r="DN197" s="1895" t="str">
        <f t="shared" si="118"/>
        <v/>
      </c>
      <c r="DO197" s="1896"/>
      <c r="DP197" s="1900" t="str">
        <f t="shared" si="119"/>
        <v/>
      </c>
      <c r="DQ197" s="1902" t="str">
        <f t="shared" si="120"/>
        <v/>
      </c>
      <c r="DR197" s="1895" t="str">
        <f t="shared" si="121"/>
        <v/>
      </c>
      <c r="DS197" s="1896"/>
      <c r="DT197" s="1900" t="str">
        <f t="shared" si="122"/>
        <v/>
      </c>
    </row>
    <row r="198" spans="4:124" s="986" customFormat="1" ht="15" customHeight="1" outlineLevel="1">
      <c r="D198" s="2204" t="str">
        <f>'2.2 Repex'!D202</f>
        <v>&lt;TNSP defined&gt;</v>
      </c>
      <c r="E198" s="2132" t="s">
        <v>1772</v>
      </c>
      <c r="F198" s="1430"/>
      <c r="G198" s="1431"/>
      <c r="H198" s="1431"/>
      <c r="I198" s="1431"/>
      <c r="J198" s="1431"/>
      <c r="K198" s="1431"/>
      <c r="L198" s="1431"/>
      <c r="M198" s="1431"/>
      <c r="N198" s="1431"/>
      <c r="O198" s="1431"/>
      <c r="P198" s="1431"/>
      <c r="Q198" s="1431"/>
      <c r="R198" s="1431"/>
      <c r="S198" s="1431"/>
      <c r="T198" s="1431"/>
      <c r="U198" s="1431"/>
      <c r="V198" s="1431"/>
      <c r="W198" s="1431"/>
      <c r="X198" s="1431"/>
      <c r="Y198" s="1431"/>
      <c r="Z198" s="1431"/>
      <c r="AA198" s="1431"/>
      <c r="AB198" s="1431"/>
      <c r="AC198" s="1431"/>
      <c r="AD198" s="1431"/>
      <c r="AE198" s="1431"/>
      <c r="AF198" s="1431"/>
      <c r="AG198" s="1431"/>
      <c r="AH198" s="1431"/>
      <c r="AI198" s="1431"/>
      <c r="AJ198" s="1431"/>
      <c r="AK198" s="1431"/>
      <c r="AL198" s="1431"/>
      <c r="AM198" s="1431"/>
      <c r="AN198" s="1431"/>
      <c r="AO198" s="1431"/>
      <c r="AP198" s="1431"/>
      <c r="AQ198" s="1431"/>
      <c r="AR198" s="1431"/>
      <c r="AS198" s="1431"/>
      <c r="AT198" s="1431"/>
      <c r="AU198" s="1431"/>
      <c r="AV198" s="1431"/>
      <c r="AW198" s="1431"/>
      <c r="AX198" s="1431"/>
      <c r="AY198" s="1431"/>
      <c r="AZ198" s="1431"/>
      <c r="BA198" s="1431"/>
      <c r="BB198" s="1431"/>
      <c r="BC198" s="1431"/>
      <c r="BD198" s="1431"/>
      <c r="BE198" s="1431"/>
      <c r="BF198" s="1431"/>
      <c r="BG198" s="1431"/>
      <c r="BH198" s="1431"/>
      <c r="BI198" s="1431"/>
      <c r="BJ198" s="1431"/>
      <c r="BK198" s="1431"/>
      <c r="BL198" s="1431"/>
      <c r="BM198" s="1431"/>
      <c r="BN198" s="1431"/>
      <c r="BO198" s="1431"/>
      <c r="BP198" s="1431"/>
      <c r="BQ198" s="1431"/>
      <c r="BR198" s="1431"/>
      <c r="BS198" s="1431"/>
      <c r="BT198" s="1431"/>
      <c r="BU198" s="1431"/>
      <c r="BV198" s="1431"/>
      <c r="BW198" s="1431"/>
      <c r="BX198" s="1431"/>
      <c r="BY198" s="1431"/>
      <c r="BZ198" s="1431"/>
      <c r="CA198" s="1431"/>
      <c r="CB198" s="1431"/>
      <c r="CC198" s="1431"/>
      <c r="CD198" s="1431"/>
      <c r="CE198" s="1431"/>
      <c r="CF198" s="1431"/>
      <c r="CG198" s="1431"/>
      <c r="CH198" s="1431"/>
      <c r="CI198" s="1431"/>
      <c r="CJ198" s="1431"/>
      <c r="CK198" s="1431"/>
      <c r="CL198" s="1431"/>
      <c r="CM198" s="1431"/>
      <c r="CN198" s="1431"/>
      <c r="CO198" s="1431"/>
      <c r="CP198" s="1431"/>
      <c r="CQ198" s="1431"/>
      <c r="CR198" s="1431"/>
      <c r="CS198" s="1431"/>
      <c r="CT198" s="1431"/>
      <c r="CU198" s="1431"/>
      <c r="CV198" s="2137"/>
      <c r="CW198" s="636"/>
      <c r="CX198" s="2540"/>
      <c r="CY198" s="2541"/>
      <c r="CZ198" s="2541"/>
      <c r="DA198" s="1902" t="str">
        <f t="shared" si="78"/>
        <v/>
      </c>
      <c r="DB198" s="1895" t="str">
        <f t="shared" si="79"/>
        <v/>
      </c>
      <c r="DC198" s="1896"/>
      <c r="DD198" s="1900" t="str">
        <f t="shared" si="110"/>
        <v/>
      </c>
      <c r="DE198" s="1902" t="str">
        <f t="shared" si="111"/>
        <v/>
      </c>
      <c r="DF198" s="1895" t="str">
        <f t="shared" si="112"/>
        <v/>
      </c>
      <c r="DG198" s="1896"/>
      <c r="DH198" s="1900" t="str">
        <f t="shared" si="113"/>
        <v/>
      </c>
      <c r="DI198" s="1902" t="str">
        <f t="shared" si="114"/>
        <v/>
      </c>
      <c r="DJ198" s="1895" t="str">
        <f t="shared" si="115"/>
        <v/>
      </c>
      <c r="DK198" s="1896"/>
      <c r="DL198" s="1900" t="str">
        <f t="shared" si="116"/>
        <v/>
      </c>
      <c r="DM198" s="1902" t="str">
        <f t="shared" si="117"/>
        <v/>
      </c>
      <c r="DN198" s="1895" t="str">
        <f t="shared" si="118"/>
        <v/>
      </c>
      <c r="DO198" s="1896"/>
      <c r="DP198" s="1900" t="str">
        <f t="shared" si="119"/>
        <v/>
      </c>
      <c r="DQ198" s="1902" t="str">
        <f t="shared" si="120"/>
        <v/>
      </c>
      <c r="DR198" s="1895" t="str">
        <f t="shared" si="121"/>
        <v/>
      </c>
      <c r="DS198" s="1896"/>
      <c r="DT198" s="1900" t="str">
        <f t="shared" si="122"/>
        <v/>
      </c>
    </row>
    <row r="199" spans="4:124" s="986" customFormat="1" ht="15" customHeight="1" outlineLevel="1">
      <c r="D199" s="2204" t="str">
        <f>'2.2 Repex'!D203</f>
        <v>&lt;TNSP defined&gt;</v>
      </c>
      <c r="E199" s="2132" t="s">
        <v>1772</v>
      </c>
      <c r="F199" s="1430"/>
      <c r="G199" s="1431"/>
      <c r="H199" s="1431"/>
      <c r="I199" s="1431"/>
      <c r="J199" s="1431"/>
      <c r="K199" s="1431"/>
      <c r="L199" s="1431"/>
      <c r="M199" s="1431"/>
      <c r="N199" s="1431"/>
      <c r="O199" s="1431"/>
      <c r="P199" s="1431"/>
      <c r="Q199" s="1431"/>
      <c r="R199" s="1431"/>
      <c r="S199" s="1431"/>
      <c r="T199" s="1431"/>
      <c r="U199" s="1431"/>
      <c r="V199" s="1431"/>
      <c r="W199" s="1431"/>
      <c r="X199" s="1431"/>
      <c r="Y199" s="1431"/>
      <c r="Z199" s="1431"/>
      <c r="AA199" s="1431"/>
      <c r="AB199" s="1431"/>
      <c r="AC199" s="1431"/>
      <c r="AD199" s="1431"/>
      <c r="AE199" s="1431"/>
      <c r="AF199" s="1431"/>
      <c r="AG199" s="1431"/>
      <c r="AH199" s="1431"/>
      <c r="AI199" s="1431"/>
      <c r="AJ199" s="1431"/>
      <c r="AK199" s="1431"/>
      <c r="AL199" s="1431"/>
      <c r="AM199" s="1431"/>
      <c r="AN199" s="1431"/>
      <c r="AO199" s="1431"/>
      <c r="AP199" s="1431"/>
      <c r="AQ199" s="1431"/>
      <c r="AR199" s="1431"/>
      <c r="AS199" s="1431"/>
      <c r="AT199" s="1431"/>
      <c r="AU199" s="1431"/>
      <c r="AV199" s="1431"/>
      <c r="AW199" s="1431"/>
      <c r="AX199" s="1431"/>
      <c r="AY199" s="1431"/>
      <c r="AZ199" s="1431"/>
      <c r="BA199" s="1431"/>
      <c r="BB199" s="1431"/>
      <c r="BC199" s="1431"/>
      <c r="BD199" s="1431"/>
      <c r="BE199" s="1431"/>
      <c r="BF199" s="1431"/>
      <c r="BG199" s="1431"/>
      <c r="BH199" s="1431"/>
      <c r="BI199" s="1431"/>
      <c r="BJ199" s="1431"/>
      <c r="BK199" s="1431"/>
      <c r="BL199" s="1431"/>
      <c r="BM199" s="1431"/>
      <c r="BN199" s="1431"/>
      <c r="BO199" s="1431"/>
      <c r="BP199" s="1431"/>
      <c r="BQ199" s="1431"/>
      <c r="BR199" s="1431"/>
      <c r="BS199" s="1431"/>
      <c r="BT199" s="1431"/>
      <c r="BU199" s="1431"/>
      <c r="BV199" s="1431"/>
      <c r="BW199" s="1431"/>
      <c r="BX199" s="1431"/>
      <c r="BY199" s="1431"/>
      <c r="BZ199" s="1431"/>
      <c r="CA199" s="1431"/>
      <c r="CB199" s="1431"/>
      <c r="CC199" s="1431"/>
      <c r="CD199" s="1431"/>
      <c r="CE199" s="1431"/>
      <c r="CF199" s="1431"/>
      <c r="CG199" s="1431"/>
      <c r="CH199" s="1431"/>
      <c r="CI199" s="1431"/>
      <c r="CJ199" s="1431"/>
      <c r="CK199" s="1431"/>
      <c r="CL199" s="1431"/>
      <c r="CM199" s="1431"/>
      <c r="CN199" s="1431"/>
      <c r="CO199" s="1431"/>
      <c r="CP199" s="1431"/>
      <c r="CQ199" s="1431"/>
      <c r="CR199" s="1431"/>
      <c r="CS199" s="1431"/>
      <c r="CT199" s="1431"/>
      <c r="CU199" s="1431"/>
      <c r="CV199" s="2137"/>
      <c r="CW199" s="636"/>
      <c r="CX199" s="2540"/>
      <c r="CY199" s="2541"/>
      <c r="CZ199" s="2541"/>
      <c r="DA199" s="1902" t="str">
        <f t="shared" si="78"/>
        <v/>
      </c>
      <c r="DB199" s="1895" t="str">
        <f t="shared" si="79"/>
        <v/>
      </c>
      <c r="DC199" s="1896"/>
      <c r="DD199" s="1900" t="str">
        <f t="shared" si="110"/>
        <v/>
      </c>
      <c r="DE199" s="1902" t="str">
        <f t="shared" si="111"/>
        <v/>
      </c>
      <c r="DF199" s="1895" t="str">
        <f t="shared" si="112"/>
        <v/>
      </c>
      <c r="DG199" s="1896"/>
      <c r="DH199" s="1900" t="str">
        <f t="shared" si="113"/>
        <v/>
      </c>
      <c r="DI199" s="1902" t="str">
        <f t="shared" si="114"/>
        <v/>
      </c>
      <c r="DJ199" s="1895" t="str">
        <f t="shared" si="115"/>
        <v/>
      </c>
      <c r="DK199" s="1896"/>
      <c r="DL199" s="1900" t="str">
        <f t="shared" si="116"/>
        <v/>
      </c>
      <c r="DM199" s="1902" t="str">
        <f t="shared" si="117"/>
        <v/>
      </c>
      <c r="DN199" s="1895" t="str">
        <f t="shared" si="118"/>
        <v/>
      </c>
      <c r="DO199" s="1896"/>
      <c r="DP199" s="1900" t="str">
        <f t="shared" si="119"/>
        <v/>
      </c>
      <c r="DQ199" s="1902" t="str">
        <f t="shared" si="120"/>
        <v/>
      </c>
      <c r="DR199" s="1895" t="str">
        <f t="shared" si="121"/>
        <v/>
      </c>
      <c r="DS199" s="1896"/>
      <c r="DT199" s="1900" t="str">
        <f t="shared" si="122"/>
        <v/>
      </c>
    </row>
    <row r="200" spans="4:124" s="986" customFormat="1" ht="15" customHeight="1" outlineLevel="1">
      <c r="D200" s="2204" t="str">
        <f>'2.2 Repex'!D204</f>
        <v>&lt;TNSP defined&gt;</v>
      </c>
      <c r="E200" s="2132" t="s">
        <v>1772</v>
      </c>
      <c r="F200" s="1430"/>
      <c r="G200" s="1431"/>
      <c r="H200" s="1431"/>
      <c r="I200" s="1431"/>
      <c r="J200" s="1431"/>
      <c r="K200" s="1431"/>
      <c r="L200" s="1431"/>
      <c r="M200" s="1431"/>
      <c r="N200" s="1431"/>
      <c r="O200" s="1431"/>
      <c r="P200" s="1431"/>
      <c r="Q200" s="1431"/>
      <c r="R200" s="1431"/>
      <c r="S200" s="1431"/>
      <c r="T200" s="1431"/>
      <c r="U200" s="1431"/>
      <c r="V200" s="1431"/>
      <c r="W200" s="1431"/>
      <c r="X200" s="1431"/>
      <c r="Y200" s="1431"/>
      <c r="Z200" s="1431"/>
      <c r="AA200" s="1431"/>
      <c r="AB200" s="1431"/>
      <c r="AC200" s="1431"/>
      <c r="AD200" s="1431"/>
      <c r="AE200" s="1431"/>
      <c r="AF200" s="1431"/>
      <c r="AG200" s="1431"/>
      <c r="AH200" s="1431"/>
      <c r="AI200" s="1431"/>
      <c r="AJ200" s="1431"/>
      <c r="AK200" s="1431"/>
      <c r="AL200" s="1431"/>
      <c r="AM200" s="1431"/>
      <c r="AN200" s="1431"/>
      <c r="AO200" s="1431"/>
      <c r="AP200" s="1431"/>
      <c r="AQ200" s="1431"/>
      <c r="AR200" s="1431"/>
      <c r="AS200" s="1431"/>
      <c r="AT200" s="1431"/>
      <c r="AU200" s="1431"/>
      <c r="AV200" s="1431"/>
      <c r="AW200" s="1431"/>
      <c r="AX200" s="1431"/>
      <c r="AY200" s="1431"/>
      <c r="AZ200" s="1431"/>
      <c r="BA200" s="1431"/>
      <c r="BB200" s="1431"/>
      <c r="BC200" s="1431"/>
      <c r="BD200" s="1431"/>
      <c r="BE200" s="1431"/>
      <c r="BF200" s="1431"/>
      <c r="BG200" s="1431"/>
      <c r="BH200" s="1431"/>
      <c r="BI200" s="1431"/>
      <c r="BJ200" s="1431"/>
      <c r="BK200" s="1431"/>
      <c r="BL200" s="1431"/>
      <c r="BM200" s="1431"/>
      <c r="BN200" s="1431"/>
      <c r="BO200" s="1431"/>
      <c r="BP200" s="1431"/>
      <c r="BQ200" s="1431"/>
      <c r="BR200" s="1431"/>
      <c r="BS200" s="1431"/>
      <c r="BT200" s="1431"/>
      <c r="BU200" s="1431"/>
      <c r="BV200" s="1431"/>
      <c r="BW200" s="1431"/>
      <c r="BX200" s="1431"/>
      <c r="BY200" s="1431"/>
      <c r="BZ200" s="1431"/>
      <c r="CA200" s="1431"/>
      <c r="CB200" s="1431"/>
      <c r="CC200" s="1431"/>
      <c r="CD200" s="1431"/>
      <c r="CE200" s="1431"/>
      <c r="CF200" s="1431"/>
      <c r="CG200" s="1431"/>
      <c r="CH200" s="1431"/>
      <c r="CI200" s="1431"/>
      <c r="CJ200" s="1431"/>
      <c r="CK200" s="1431"/>
      <c r="CL200" s="1431"/>
      <c r="CM200" s="1431"/>
      <c r="CN200" s="1431"/>
      <c r="CO200" s="1431"/>
      <c r="CP200" s="1431"/>
      <c r="CQ200" s="1431"/>
      <c r="CR200" s="1431"/>
      <c r="CS200" s="1431"/>
      <c r="CT200" s="1431"/>
      <c r="CU200" s="1431"/>
      <c r="CV200" s="2137"/>
      <c r="CW200" s="636"/>
      <c r="CX200" s="2540"/>
      <c r="CY200" s="2541"/>
      <c r="CZ200" s="2541"/>
      <c r="DA200" s="1902" t="str">
        <f t="shared" si="78"/>
        <v/>
      </c>
      <c r="DB200" s="1895" t="str">
        <f t="shared" si="79"/>
        <v/>
      </c>
      <c r="DC200" s="1896"/>
      <c r="DD200" s="1900" t="str">
        <f t="shared" si="110"/>
        <v/>
      </c>
      <c r="DE200" s="1902" t="str">
        <f t="shared" si="111"/>
        <v/>
      </c>
      <c r="DF200" s="1895" t="str">
        <f t="shared" si="112"/>
        <v/>
      </c>
      <c r="DG200" s="1896"/>
      <c r="DH200" s="1900" t="str">
        <f t="shared" si="113"/>
        <v/>
      </c>
      <c r="DI200" s="1902" t="str">
        <f t="shared" si="114"/>
        <v/>
      </c>
      <c r="DJ200" s="1895" t="str">
        <f t="shared" si="115"/>
        <v/>
      </c>
      <c r="DK200" s="1896"/>
      <c r="DL200" s="1900" t="str">
        <f t="shared" si="116"/>
        <v/>
      </c>
      <c r="DM200" s="1902" t="str">
        <f t="shared" si="117"/>
        <v/>
      </c>
      <c r="DN200" s="1895" t="str">
        <f t="shared" si="118"/>
        <v/>
      </c>
      <c r="DO200" s="1896"/>
      <c r="DP200" s="1900" t="str">
        <f t="shared" si="119"/>
        <v/>
      </c>
      <c r="DQ200" s="1902" t="str">
        <f t="shared" si="120"/>
        <v/>
      </c>
      <c r="DR200" s="1895" t="str">
        <f t="shared" si="121"/>
        <v/>
      </c>
      <c r="DS200" s="1896"/>
      <c r="DT200" s="1900" t="str">
        <f t="shared" si="122"/>
        <v/>
      </c>
    </row>
    <row r="201" spans="4:124" s="986" customFormat="1" ht="15" customHeight="1" outlineLevel="1">
      <c r="D201" s="2204" t="str">
        <f>'2.2 Repex'!D205</f>
        <v>&lt;TNSP defined&gt;</v>
      </c>
      <c r="E201" s="2132" t="s">
        <v>1772</v>
      </c>
      <c r="F201" s="1430"/>
      <c r="G201" s="1431"/>
      <c r="H201" s="1431"/>
      <c r="I201" s="1431"/>
      <c r="J201" s="1431"/>
      <c r="K201" s="1431"/>
      <c r="L201" s="1431"/>
      <c r="M201" s="1431"/>
      <c r="N201" s="1431"/>
      <c r="O201" s="1431"/>
      <c r="P201" s="1431"/>
      <c r="Q201" s="1431"/>
      <c r="R201" s="1431"/>
      <c r="S201" s="1431"/>
      <c r="T201" s="1431"/>
      <c r="U201" s="1431"/>
      <c r="V201" s="1431"/>
      <c r="W201" s="1431"/>
      <c r="X201" s="1431"/>
      <c r="Y201" s="1431"/>
      <c r="Z201" s="1431"/>
      <c r="AA201" s="1431"/>
      <c r="AB201" s="1431"/>
      <c r="AC201" s="1431"/>
      <c r="AD201" s="1431"/>
      <c r="AE201" s="1431"/>
      <c r="AF201" s="1431"/>
      <c r="AG201" s="1431"/>
      <c r="AH201" s="1431"/>
      <c r="AI201" s="1431"/>
      <c r="AJ201" s="1431"/>
      <c r="AK201" s="1431"/>
      <c r="AL201" s="1431"/>
      <c r="AM201" s="1431"/>
      <c r="AN201" s="1431"/>
      <c r="AO201" s="1431"/>
      <c r="AP201" s="1431"/>
      <c r="AQ201" s="1431"/>
      <c r="AR201" s="1431"/>
      <c r="AS201" s="1431"/>
      <c r="AT201" s="1431"/>
      <c r="AU201" s="1431"/>
      <c r="AV201" s="1431"/>
      <c r="AW201" s="1431"/>
      <c r="AX201" s="1431"/>
      <c r="AY201" s="1431"/>
      <c r="AZ201" s="1431"/>
      <c r="BA201" s="1431"/>
      <c r="BB201" s="1431"/>
      <c r="BC201" s="1431"/>
      <c r="BD201" s="1431"/>
      <c r="BE201" s="1431"/>
      <c r="BF201" s="1431"/>
      <c r="BG201" s="1431"/>
      <c r="BH201" s="1431"/>
      <c r="BI201" s="1431"/>
      <c r="BJ201" s="1431"/>
      <c r="BK201" s="1431"/>
      <c r="BL201" s="1431"/>
      <c r="BM201" s="1431"/>
      <c r="BN201" s="1431"/>
      <c r="BO201" s="1431"/>
      <c r="BP201" s="1431"/>
      <c r="BQ201" s="1431"/>
      <c r="BR201" s="1431"/>
      <c r="BS201" s="1431"/>
      <c r="BT201" s="1431"/>
      <c r="BU201" s="1431"/>
      <c r="BV201" s="1431"/>
      <c r="BW201" s="1431"/>
      <c r="BX201" s="1431"/>
      <c r="BY201" s="1431"/>
      <c r="BZ201" s="1431"/>
      <c r="CA201" s="1431"/>
      <c r="CB201" s="1431"/>
      <c r="CC201" s="1431"/>
      <c r="CD201" s="1431"/>
      <c r="CE201" s="1431"/>
      <c r="CF201" s="1431"/>
      <c r="CG201" s="1431"/>
      <c r="CH201" s="1431"/>
      <c r="CI201" s="1431"/>
      <c r="CJ201" s="1431"/>
      <c r="CK201" s="1431"/>
      <c r="CL201" s="1431"/>
      <c r="CM201" s="1431"/>
      <c r="CN201" s="1431"/>
      <c r="CO201" s="1431"/>
      <c r="CP201" s="1431"/>
      <c r="CQ201" s="1431"/>
      <c r="CR201" s="1431"/>
      <c r="CS201" s="1431"/>
      <c r="CT201" s="1431"/>
      <c r="CU201" s="1431"/>
      <c r="CV201" s="2137"/>
      <c r="CW201" s="636"/>
      <c r="CX201" s="2540"/>
      <c r="CY201" s="2541"/>
      <c r="CZ201" s="2541"/>
      <c r="DA201" s="1902" t="str">
        <f t="shared" si="78"/>
        <v/>
      </c>
      <c r="DB201" s="1895" t="str">
        <f t="shared" si="79"/>
        <v/>
      </c>
      <c r="DC201" s="1896"/>
      <c r="DD201" s="1900" t="str">
        <f t="shared" si="110"/>
        <v/>
      </c>
      <c r="DE201" s="1902" t="str">
        <f t="shared" si="111"/>
        <v/>
      </c>
      <c r="DF201" s="1895" t="str">
        <f t="shared" si="112"/>
        <v/>
      </c>
      <c r="DG201" s="1896"/>
      <c r="DH201" s="1900" t="str">
        <f t="shared" si="113"/>
        <v/>
      </c>
      <c r="DI201" s="1902" t="str">
        <f t="shared" si="114"/>
        <v/>
      </c>
      <c r="DJ201" s="1895" t="str">
        <f t="shared" si="115"/>
        <v/>
      </c>
      <c r="DK201" s="1896"/>
      <c r="DL201" s="1900" t="str">
        <f t="shared" si="116"/>
        <v/>
      </c>
      <c r="DM201" s="1902" t="str">
        <f t="shared" si="117"/>
        <v/>
      </c>
      <c r="DN201" s="1895" t="str">
        <f t="shared" si="118"/>
        <v/>
      </c>
      <c r="DO201" s="1896"/>
      <c r="DP201" s="1900" t="str">
        <f t="shared" si="119"/>
        <v/>
      </c>
      <c r="DQ201" s="1902" t="str">
        <f t="shared" si="120"/>
        <v/>
      </c>
      <c r="DR201" s="1895" t="str">
        <f t="shared" si="121"/>
        <v/>
      </c>
      <c r="DS201" s="1896"/>
      <c r="DT201" s="1900" t="str">
        <f t="shared" si="122"/>
        <v/>
      </c>
    </row>
    <row r="202" spans="4:124" s="986" customFormat="1" ht="15" customHeight="1" outlineLevel="1">
      <c r="D202" s="2204" t="str">
        <f>'2.2 Repex'!D206</f>
        <v>&lt;TNSP defined&gt;</v>
      </c>
      <c r="E202" s="2132" t="s">
        <v>1772</v>
      </c>
      <c r="F202" s="1430"/>
      <c r="G202" s="1431"/>
      <c r="H202" s="1431"/>
      <c r="I202" s="1431"/>
      <c r="J202" s="1431"/>
      <c r="K202" s="1431"/>
      <c r="L202" s="1431"/>
      <c r="M202" s="1431"/>
      <c r="N202" s="1431"/>
      <c r="O202" s="1431"/>
      <c r="P202" s="1431"/>
      <c r="Q202" s="1431"/>
      <c r="R202" s="1431"/>
      <c r="S202" s="1431"/>
      <c r="T202" s="1431"/>
      <c r="U202" s="1431"/>
      <c r="V202" s="1431"/>
      <c r="W202" s="1431"/>
      <c r="X202" s="1431"/>
      <c r="Y202" s="1431"/>
      <c r="Z202" s="1431"/>
      <c r="AA202" s="1431"/>
      <c r="AB202" s="1431"/>
      <c r="AC202" s="1431"/>
      <c r="AD202" s="1431"/>
      <c r="AE202" s="1431"/>
      <c r="AF202" s="1431"/>
      <c r="AG202" s="1431"/>
      <c r="AH202" s="1431"/>
      <c r="AI202" s="1431"/>
      <c r="AJ202" s="1431"/>
      <c r="AK202" s="1431"/>
      <c r="AL202" s="1431"/>
      <c r="AM202" s="1431"/>
      <c r="AN202" s="1431"/>
      <c r="AO202" s="1431"/>
      <c r="AP202" s="1431"/>
      <c r="AQ202" s="1431"/>
      <c r="AR202" s="1431"/>
      <c r="AS202" s="1431"/>
      <c r="AT202" s="1431"/>
      <c r="AU202" s="1431"/>
      <c r="AV202" s="1431"/>
      <c r="AW202" s="1431"/>
      <c r="AX202" s="1431"/>
      <c r="AY202" s="1431"/>
      <c r="AZ202" s="1431"/>
      <c r="BA202" s="1431"/>
      <c r="BB202" s="1431"/>
      <c r="BC202" s="1431"/>
      <c r="BD202" s="1431"/>
      <c r="BE202" s="1431"/>
      <c r="BF202" s="1431"/>
      <c r="BG202" s="1431"/>
      <c r="BH202" s="1431"/>
      <c r="BI202" s="1431"/>
      <c r="BJ202" s="1431"/>
      <c r="BK202" s="1431"/>
      <c r="BL202" s="1431"/>
      <c r="BM202" s="1431"/>
      <c r="BN202" s="1431"/>
      <c r="BO202" s="1431"/>
      <c r="BP202" s="1431"/>
      <c r="BQ202" s="1431"/>
      <c r="BR202" s="1431"/>
      <c r="BS202" s="1431"/>
      <c r="BT202" s="1431"/>
      <c r="BU202" s="1431"/>
      <c r="BV202" s="1431"/>
      <c r="BW202" s="1431"/>
      <c r="BX202" s="1431"/>
      <c r="BY202" s="1431"/>
      <c r="BZ202" s="1431"/>
      <c r="CA202" s="1431"/>
      <c r="CB202" s="1431"/>
      <c r="CC202" s="1431"/>
      <c r="CD202" s="1431"/>
      <c r="CE202" s="1431"/>
      <c r="CF202" s="1431"/>
      <c r="CG202" s="1431"/>
      <c r="CH202" s="1431"/>
      <c r="CI202" s="1431"/>
      <c r="CJ202" s="1431"/>
      <c r="CK202" s="1431"/>
      <c r="CL202" s="1431"/>
      <c r="CM202" s="1431"/>
      <c r="CN202" s="1431"/>
      <c r="CO202" s="1431"/>
      <c r="CP202" s="1431"/>
      <c r="CQ202" s="1431"/>
      <c r="CR202" s="1431"/>
      <c r="CS202" s="1431"/>
      <c r="CT202" s="1431"/>
      <c r="CU202" s="1431"/>
      <c r="CV202" s="2137"/>
      <c r="CW202" s="636"/>
      <c r="CX202" s="2540"/>
      <c r="CY202" s="2541"/>
      <c r="CZ202" s="2541"/>
      <c r="DA202" s="1902" t="str">
        <f t="shared" si="78"/>
        <v/>
      </c>
      <c r="DB202" s="1895" t="str">
        <f t="shared" si="79"/>
        <v/>
      </c>
      <c r="DC202" s="1896"/>
      <c r="DD202" s="1900" t="str">
        <f t="shared" si="110"/>
        <v/>
      </c>
      <c r="DE202" s="1902" t="str">
        <f t="shared" si="111"/>
        <v/>
      </c>
      <c r="DF202" s="1895" t="str">
        <f t="shared" si="112"/>
        <v/>
      </c>
      <c r="DG202" s="1896"/>
      <c r="DH202" s="1900" t="str">
        <f t="shared" si="113"/>
        <v/>
      </c>
      <c r="DI202" s="1902" t="str">
        <f t="shared" si="114"/>
        <v/>
      </c>
      <c r="DJ202" s="1895" t="str">
        <f t="shared" si="115"/>
        <v/>
      </c>
      <c r="DK202" s="1896"/>
      <c r="DL202" s="1900" t="str">
        <f t="shared" si="116"/>
        <v/>
      </c>
      <c r="DM202" s="1902" t="str">
        <f t="shared" si="117"/>
        <v/>
      </c>
      <c r="DN202" s="1895" t="str">
        <f t="shared" si="118"/>
        <v/>
      </c>
      <c r="DO202" s="1896"/>
      <c r="DP202" s="1900" t="str">
        <f t="shared" si="119"/>
        <v/>
      </c>
      <c r="DQ202" s="1902" t="str">
        <f t="shared" si="120"/>
        <v/>
      </c>
      <c r="DR202" s="1895" t="str">
        <f t="shared" si="121"/>
        <v/>
      </c>
      <c r="DS202" s="1896"/>
      <c r="DT202" s="1900" t="str">
        <f t="shared" si="122"/>
        <v/>
      </c>
    </row>
    <row r="203" spans="4:124" s="986" customFormat="1" ht="15" customHeight="1" outlineLevel="1">
      <c r="D203" s="2204" t="str">
        <f>'2.2 Repex'!D207</f>
        <v>&lt;TNSP defined&gt;</v>
      </c>
      <c r="E203" s="2132" t="s">
        <v>1772</v>
      </c>
      <c r="F203" s="1430"/>
      <c r="G203" s="1431"/>
      <c r="H203" s="1431"/>
      <c r="I203" s="1431"/>
      <c r="J203" s="1431"/>
      <c r="K203" s="1431"/>
      <c r="L203" s="1431"/>
      <c r="M203" s="1431"/>
      <c r="N203" s="1431"/>
      <c r="O203" s="1431"/>
      <c r="P203" s="1431"/>
      <c r="Q203" s="1431"/>
      <c r="R203" s="1431"/>
      <c r="S203" s="1431"/>
      <c r="T203" s="1431"/>
      <c r="U203" s="1431"/>
      <c r="V203" s="1431"/>
      <c r="W203" s="1431"/>
      <c r="X203" s="1431"/>
      <c r="Y203" s="1431"/>
      <c r="Z203" s="1431"/>
      <c r="AA203" s="1431"/>
      <c r="AB203" s="1431"/>
      <c r="AC203" s="1431"/>
      <c r="AD203" s="1431"/>
      <c r="AE203" s="1431"/>
      <c r="AF203" s="1431"/>
      <c r="AG203" s="1431"/>
      <c r="AH203" s="1431"/>
      <c r="AI203" s="1431"/>
      <c r="AJ203" s="1431"/>
      <c r="AK203" s="1431"/>
      <c r="AL203" s="1431"/>
      <c r="AM203" s="1431"/>
      <c r="AN203" s="1431"/>
      <c r="AO203" s="1431"/>
      <c r="AP203" s="1431"/>
      <c r="AQ203" s="1431"/>
      <c r="AR203" s="1431"/>
      <c r="AS203" s="1431"/>
      <c r="AT203" s="1431"/>
      <c r="AU203" s="1431"/>
      <c r="AV203" s="1431"/>
      <c r="AW203" s="1431"/>
      <c r="AX203" s="1431"/>
      <c r="AY203" s="1431"/>
      <c r="AZ203" s="1431"/>
      <c r="BA203" s="1431"/>
      <c r="BB203" s="1431"/>
      <c r="BC203" s="1431"/>
      <c r="BD203" s="1431"/>
      <c r="BE203" s="1431"/>
      <c r="BF203" s="1431"/>
      <c r="BG203" s="1431"/>
      <c r="BH203" s="1431"/>
      <c r="BI203" s="1431"/>
      <c r="BJ203" s="1431"/>
      <c r="BK203" s="1431"/>
      <c r="BL203" s="1431"/>
      <c r="BM203" s="1431"/>
      <c r="BN203" s="1431"/>
      <c r="BO203" s="1431"/>
      <c r="BP203" s="1431"/>
      <c r="BQ203" s="1431"/>
      <c r="BR203" s="1431"/>
      <c r="BS203" s="1431"/>
      <c r="BT203" s="1431"/>
      <c r="BU203" s="1431"/>
      <c r="BV203" s="1431"/>
      <c r="BW203" s="1431"/>
      <c r="BX203" s="1431"/>
      <c r="BY203" s="1431"/>
      <c r="BZ203" s="1431"/>
      <c r="CA203" s="1431"/>
      <c r="CB203" s="1431"/>
      <c r="CC203" s="1431"/>
      <c r="CD203" s="1431"/>
      <c r="CE203" s="1431"/>
      <c r="CF203" s="1431"/>
      <c r="CG203" s="1431"/>
      <c r="CH203" s="1431"/>
      <c r="CI203" s="1431"/>
      <c r="CJ203" s="1431"/>
      <c r="CK203" s="1431"/>
      <c r="CL203" s="1431"/>
      <c r="CM203" s="1431"/>
      <c r="CN203" s="1431"/>
      <c r="CO203" s="1431"/>
      <c r="CP203" s="1431"/>
      <c r="CQ203" s="1431"/>
      <c r="CR203" s="1431"/>
      <c r="CS203" s="1431"/>
      <c r="CT203" s="1431"/>
      <c r="CU203" s="1431"/>
      <c r="CV203" s="2137"/>
      <c r="CW203" s="636"/>
      <c r="CX203" s="2540"/>
      <c r="CY203" s="2541"/>
      <c r="CZ203" s="2541"/>
      <c r="DA203" s="1902" t="str">
        <f t="shared" si="78"/>
        <v/>
      </c>
      <c r="DB203" s="1895" t="str">
        <f t="shared" si="79"/>
        <v/>
      </c>
      <c r="DC203" s="1896"/>
      <c r="DD203" s="1900" t="str">
        <f t="shared" si="110"/>
        <v/>
      </c>
      <c r="DE203" s="1902" t="str">
        <f t="shared" si="111"/>
        <v/>
      </c>
      <c r="DF203" s="1895" t="str">
        <f t="shared" si="112"/>
        <v/>
      </c>
      <c r="DG203" s="1896"/>
      <c r="DH203" s="1900" t="str">
        <f t="shared" si="113"/>
        <v/>
      </c>
      <c r="DI203" s="1902" t="str">
        <f t="shared" si="114"/>
        <v/>
      </c>
      <c r="DJ203" s="1895" t="str">
        <f t="shared" si="115"/>
        <v/>
      </c>
      <c r="DK203" s="1896"/>
      <c r="DL203" s="1900" t="str">
        <f t="shared" si="116"/>
        <v/>
      </c>
      <c r="DM203" s="1902" t="str">
        <f t="shared" si="117"/>
        <v/>
      </c>
      <c r="DN203" s="1895" t="str">
        <f t="shared" si="118"/>
        <v/>
      </c>
      <c r="DO203" s="1896"/>
      <c r="DP203" s="1900" t="str">
        <f t="shared" si="119"/>
        <v/>
      </c>
      <c r="DQ203" s="1902" t="str">
        <f t="shared" si="120"/>
        <v/>
      </c>
      <c r="DR203" s="1895" t="str">
        <f t="shared" si="121"/>
        <v/>
      </c>
      <c r="DS203" s="1896"/>
      <c r="DT203" s="1900" t="str">
        <f t="shared" si="122"/>
        <v/>
      </c>
    </row>
    <row r="204" spans="4:124" s="986" customFormat="1" ht="15" customHeight="1" outlineLevel="1">
      <c r="D204" s="2204" t="str">
        <f>'2.2 Repex'!D208</f>
        <v>&lt;TNSP defined&gt;</v>
      </c>
      <c r="E204" s="2132" t="s">
        <v>1772</v>
      </c>
      <c r="F204" s="1430"/>
      <c r="G204" s="1431"/>
      <c r="H204" s="1431"/>
      <c r="I204" s="1431"/>
      <c r="J204" s="1431"/>
      <c r="K204" s="1431"/>
      <c r="L204" s="1431"/>
      <c r="M204" s="1431"/>
      <c r="N204" s="1431"/>
      <c r="O204" s="1431"/>
      <c r="P204" s="1431"/>
      <c r="Q204" s="1431"/>
      <c r="R204" s="1431"/>
      <c r="S204" s="1431"/>
      <c r="T204" s="1431"/>
      <c r="U204" s="1431"/>
      <c r="V204" s="1431"/>
      <c r="W204" s="1431"/>
      <c r="X204" s="1431"/>
      <c r="Y204" s="1431"/>
      <c r="Z204" s="1431"/>
      <c r="AA204" s="1431"/>
      <c r="AB204" s="1431"/>
      <c r="AC204" s="1431"/>
      <c r="AD204" s="1431"/>
      <c r="AE204" s="1431"/>
      <c r="AF204" s="1431"/>
      <c r="AG204" s="1431"/>
      <c r="AH204" s="1431"/>
      <c r="AI204" s="1431"/>
      <c r="AJ204" s="1431"/>
      <c r="AK204" s="1431"/>
      <c r="AL204" s="1431"/>
      <c r="AM204" s="1431"/>
      <c r="AN204" s="1431"/>
      <c r="AO204" s="1431"/>
      <c r="AP204" s="1431"/>
      <c r="AQ204" s="1431"/>
      <c r="AR204" s="1431"/>
      <c r="AS204" s="1431"/>
      <c r="AT204" s="1431"/>
      <c r="AU204" s="1431"/>
      <c r="AV204" s="1431"/>
      <c r="AW204" s="1431"/>
      <c r="AX204" s="1431"/>
      <c r="AY204" s="1431"/>
      <c r="AZ204" s="1431"/>
      <c r="BA204" s="1431"/>
      <c r="BB204" s="1431"/>
      <c r="BC204" s="1431"/>
      <c r="BD204" s="1431"/>
      <c r="BE204" s="1431"/>
      <c r="BF204" s="1431"/>
      <c r="BG204" s="1431"/>
      <c r="BH204" s="1431"/>
      <c r="BI204" s="1431"/>
      <c r="BJ204" s="1431"/>
      <c r="BK204" s="1431"/>
      <c r="BL204" s="1431"/>
      <c r="BM204" s="1431"/>
      <c r="BN204" s="1431"/>
      <c r="BO204" s="1431"/>
      <c r="BP204" s="1431"/>
      <c r="BQ204" s="1431"/>
      <c r="BR204" s="1431"/>
      <c r="BS204" s="1431"/>
      <c r="BT204" s="1431"/>
      <c r="BU204" s="1431"/>
      <c r="BV204" s="1431"/>
      <c r="BW204" s="1431"/>
      <c r="BX204" s="1431"/>
      <c r="BY204" s="1431"/>
      <c r="BZ204" s="1431"/>
      <c r="CA204" s="1431"/>
      <c r="CB204" s="1431"/>
      <c r="CC204" s="1431"/>
      <c r="CD204" s="1431"/>
      <c r="CE204" s="1431"/>
      <c r="CF204" s="1431"/>
      <c r="CG204" s="1431"/>
      <c r="CH204" s="1431"/>
      <c r="CI204" s="1431"/>
      <c r="CJ204" s="1431"/>
      <c r="CK204" s="1431"/>
      <c r="CL204" s="1431"/>
      <c r="CM204" s="1431"/>
      <c r="CN204" s="1431"/>
      <c r="CO204" s="1431"/>
      <c r="CP204" s="1431"/>
      <c r="CQ204" s="1431"/>
      <c r="CR204" s="1431"/>
      <c r="CS204" s="1431"/>
      <c r="CT204" s="1431"/>
      <c r="CU204" s="1431"/>
      <c r="CV204" s="2137"/>
      <c r="CW204" s="636"/>
      <c r="CX204" s="2540"/>
      <c r="CY204" s="2541"/>
      <c r="CZ204" s="2541"/>
      <c r="DA204" s="1902" t="str">
        <f t="shared" ref="DA204:DA209" si="123">IF(ISNONTEXT(F204)=TRUE,"","X")</f>
        <v/>
      </c>
      <c r="DB204" s="1895" t="str">
        <f t="shared" ref="DB204:DB209" si="124">IF(AND(F204&gt;=0)=TRUE,"","X")</f>
        <v/>
      </c>
      <c r="DC204" s="1896"/>
      <c r="DD204" s="1900" t="str">
        <f t="shared" si="110"/>
        <v/>
      </c>
      <c r="DE204" s="1902" t="str">
        <f t="shared" si="111"/>
        <v/>
      </c>
      <c r="DF204" s="1895" t="str">
        <f t="shared" si="112"/>
        <v/>
      </c>
      <c r="DG204" s="1896"/>
      <c r="DH204" s="1900" t="str">
        <f t="shared" si="113"/>
        <v/>
      </c>
      <c r="DI204" s="1902" t="str">
        <f t="shared" si="114"/>
        <v/>
      </c>
      <c r="DJ204" s="1895" t="str">
        <f t="shared" si="115"/>
        <v/>
      </c>
      <c r="DK204" s="1896"/>
      <c r="DL204" s="1900" t="str">
        <f t="shared" si="116"/>
        <v/>
      </c>
      <c r="DM204" s="1902" t="str">
        <f t="shared" si="117"/>
        <v/>
      </c>
      <c r="DN204" s="1895" t="str">
        <f t="shared" si="118"/>
        <v/>
      </c>
      <c r="DO204" s="1896"/>
      <c r="DP204" s="1900" t="str">
        <f t="shared" si="119"/>
        <v/>
      </c>
      <c r="DQ204" s="1902" t="str">
        <f t="shared" si="120"/>
        <v/>
      </c>
      <c r="DR204" s="1895" t="str">
        <f t="shared" si="121"/>
        <v/>
      </c>
      <c r="DS204" s="1896"/>
      <c r="DT204" s="1900" t="str">
        <f t="shared" si="122"/>
        <v/>
      </c>
    </row>
    <row r="205" spans="4:124" s="986" customFormat="1" ht="15" customHeight="1" outlineLevel="1">
      <c r="D205" s="2204" t="str">
        <f>'2.2 Repex'!D209</f>
        <v>&lt;TNSP defined&gt;</v>
      </c>
      <c r="E205" s="2132" t="s">
        <v>1772</v>
      </c>
      <c r="F205" s="1430"/>
      <c r="G205" s="1431"/>
      <c r="H205" s="1431"/>
      <c r="I205" s="1431"/>
      <c r="J205" s="1431"/>
      <c r="K205" s="1431"/>
      <c r="L205" s="1431"/>
      <c r="M205" s="1431"/>
      <c r="N205" s="1431"/>
      <c r="O205" s="1431"/>
      <c r="P205" s="1431"/>
      <c r="Q205" s="1431"/>
      <c r="R205" s="1431"/>
      <c r="S205" s="1431"/>
      <c r="T205" s="1431"/>
      <c r="U205" s="1431"/>
      <c r="V205" s="1431"/>
      <c r="W205" s="1431"/>
      <c r="X205" s="1431"/>
      <c r="Y205" s="1431"/>
      <c r="Z205" s="1431"/>
      <c r="AA205" s="1431"/>
      <c r="AB205" s="1431"/>
      <c r="AC205" s="1431"/>
      <c r="AD205" s="1431"/>
      <c r="AE205" s="1431"/>
      <c r="AF205" s="1431"/>
      <c r="AG205" s="1431"/>
      <c r="AH205" s="1431"/>
      <c r="AI205" s="1431"/>
      <c r="AJ205" s="1431"/>
      <c r="AK205" s="1431"/>
      <c r="AL205" s="1431"/>
      <c r="AM205" s="1431"/>
      <c r="AN205" s="1431"/>
      <c r="AO205" s="1431"/>
      <c r="AP205" s="1431"/>
      <c r="AQ205" s="1431"/>
      <c r="AR205" s="1431"/>
      <c r="AS205" s="1431"/>
      <c r="AT205" s="1431"/>
      <c r="AU205" s="1431"/>
      <c r="AV205" s="1431"/>
      <c r="AW205" s="1431"/>
      <c r="AX205" s="1431"/>
      <c r="AY205" s="1431"/>
      <c r="AZ205" s="1431"/>
      <c r="BA205" s="1431"/>
      <c r="BB205" s="1431"/>
      <c r="BC205" s="1431"/>
      <c r="BD205" s="1431"/>
      <c r="BE205" s="1431"/>
      <c r="BF205" s="1431"/>
      <c r="BG205" s="1431"/>
      <c r="BH205" s="1431"/>
      <c r="BI205" s="1431"/>
      <c r="BJ205" s="1431"/>
      <c r="BK205" s="1431"/>
      <c r="BL205" s="1431"/>
      <c r="BM205" s="1431"/>
      <c r="BN205" s="1431"/>
      <c r="BO205" s="1431"/>
      <c r="BP205" s="1431"/>
      <c r="BQ205" s="1431"/>
      <c r="BR205" s="1431"/>
      <c r="BS205" s="1431"/>
      <c r="BT205" s="1431"/>
      <c r="BU205" s="1431"/>
      <c r="BV205" s="1431"/>
      <c r="BW205" s="1431"/>
      <c r="BX205" s="1431"/>
      <c r="BY205" s="1431"/>
      <c r="BZ205" s="1431"/>
      <c r="CA205" s="1431"/>
      <c r="CB205" s="1431"/>
      <c r="CC205" s="1431"/>
      <c r="CD205" s="1431"/>
      <c r="CE205" s="1431"/>
      <c r="CF205" s="1431"/>
      <c r="CG205" s="1431"/>
      <c r="CH205" s="1431"/>
      <c r="CI205" s="1431"/>
      <c r="CJ205" s="1431"/>
      <c r="CK205" s="1431"/>
      <c r="CL205" s="1431"/>
      <c r="CM205" s="1431"/>
      <c r="CN205" s="1431"/>
      <c r="CO205" s="1431"/>
      <c r="CP205" s="1431"/>
      <c r="CQ205" s="1431"/>
      <c r="CR205" s="1431"/>
      <c r="CS205" s="1431"/>
      <c r="CT205" s="1431"/>
      <c r="CU205" s="1431"/>
      <c r="CV205" s="2137"/>
      <c r="CW205" s="636"/>
      <c r="CX205" s="2540"/>
      <c r="CY205" s="2541"/>
      <c r="CZ205" s="2541"/>
      <c r="DA205" s="1902" t="str">
        <f t="shared" si="123"/>
        <v/>
      </c>
      <c r="DB205" s="1895" t="str">
        <f t="shared" si="124"/>
        <v/>
      </c>
      <c r="DC205" s="1896"/>
      <c r="DD205" s="1900" t="str">
        <f t="shared" si="110"/>
        <v/>
      </c>
      <c r="DE205" s="1902" t="str">
        <f t="shared" si="111"/>
        <v/>
      </c>
      <c r="DF205" s="1895" t="str">
        <f t="shared" si="112"/>
        <v/>
      </c>
      <c r="DG205" s="1896"/>
      <c r="DH205" s="1900" t="str">
        <f t="shared" si="113"/>
        <v/>
      </c>
      <c r="DI205" s="1902" t="str">
        <f t="shared" si="114"/>
        <v/>
      </c>
      <c r="DJ205" s="1895" t="str">
        <f t="shared" si="115"/>
        <v/>
      </c>
      <c r="DK205" s="1896"/>
      <c r="DL205" s="1900" t="str">
        <f t="shared" si="116"/>
        <v/>
      </c>
      <c r="DM205" s="1902" t="str">
        <f t="shared" si="117"/>
        <v/>
      </c>
      <c r="DN205" s="1895" t="str">
        <f t="shared" si="118"/>
        <v/>
      </c>
      <c r="DO205" s="1896"/>
      <c r="DP205" s="1900" t="str">
        <f t="shared" si="119"/>
        <v/>
      </c>
      <c r="DQ205" s="1902" t="str">
        <f t="shared" si="120"/>
        <v/>
      </c>
      <c r="DR205" s="1895" t="str">
        <f t="shared" si="121"/>
        <v/>
      </c>
      <c r="DS205" s="1896"/>
      <c r="DT205" s="1900" t="str">
        <f t="shared" si="122"/>
        <v/>
      </c>
    </row>
    <row r="206" spans="4:124" s="986" customFormat="1" ht="15" customHeight="1" outlineLevel="1">
      <c r="D206" s="2204" t="str">
        <f>'2.2 Repex'!D210</f>
        <v>&lt;TNSP defined&gt;</v>
      </c>
      <c r="E206" s="2132" t="s">
        <v>1772</v>
      </c>
      <c r="F206" s="1430"/>
      <c r="G206" s="1431"/>
      <c r="H206" s="1431"/>
      <c r="I206" s="1431"/>
      <c r="J206" s="1431"/>
      <c r="K206" s="1431"/>
      <c r="L206" s="1431"/>
      <c r="M206" s="1431"/>
      <c r="N206" s="1431"/>
      <c r="O206" s="1431"/>
      <c r="P206" s="1431"/>
      <c r="Q206" s="1431"/>
      <c r="R206" s="1431"/>
      <c r="S206" s="1431"/>
      <c r="T206" s="1431"/>
      <c r="U206" s="1431"/>
      <c r="V206" s="1431"/>
      <c r="W206" s="1431"/>
      <c r="X206" s="1431"/>
      <c r="Y206" s="1431"/>
      <c r="Z206" s="1431"/>
      <c r="AA206" s="1431"/>
      <c r="AB206" s="1431"/>
      <c r="AC206" s="1431"/>
      <c r="AD206" s="1431"/>
      <c r="AE206" s="1431"/>
      <c r="AF206" s="1431"/>
      <c r="AG206" s="1431"/>
      <c r="AH206" s="1431"/>
      <c r="AI206" s="1431"/>
      <c r="AJ206" s="1431"/>
      <c r="AK206" s="1431"/>
      <c r="AL206" s="1431"/>
      <c r="AM206" s="1431"/>
      <c r="AN206" s="1431"/>
      <c r="AO206" s="1431"/>
      <c r="AP206" s="1431"/>
      <c r="AQ206" s="1431"/>
      <c r="AR206" s="1431"/>
      <c r="AS206" s="1431"/>
      <c r="AT206" s="1431"/>
      <c r="AU206" s="1431"/>
      <c r="AV206" s="1431"/>
      <c r="AW206" s="1431"/>
      <c r="AX206" s="1431"/>
      <c r="AY206" s="1431"/>
      <c r="AZ206" s="1431"/>
      <c r="BA206" s="1431"/>
      <c r="BB206" s="1431"/>
      <c r="BC206" s="1431"/>
      <c r="BD206" s="1431"/>
      <c r="BE206" s="1431"/>
      <c r="BF206" s="1431"/>
      <c r="BG206" s="1431"/>
      <c r="BH206" s="1431"/>
      <c r="BI206" s="1431"/>
      <c r="BJ206" s="1431"/>
      <c r="BK206" s="1431"/>
      <c r="BL206" s="1431"/>
      <c r="BM206" s="1431"/>
      <c r="BN206" s="1431"/>
      <c r="BO206" s="1431"/>
      <c r="BP206" s="1431"/>
      <c r="BQ206" s="1431"/>
      <c r="BR206" s="1431"/>
      <c r="BS206" s="1431"/>
      <c r="BT206" s="1431"/>
      <c r="BU206" s="1431"/>
      <c r="BV206" s="1431"/>
      <c r="BW206" s="1431"/>
      <c r="BX206" s="1431"/>
      <c r="BY206" s="1431"/>
      <c r="BZ206" s="1431"/>
      <c r="CA206" s="1431"/>
      <c r="CB206" s="1431"/>
      <c r="CC206" s="1431"/>
      <c r="CD206" s="1431"/>
      <c r="CE206" s="1431"/>
      <c r="CF206" s="1431"/>
      <c r="CG206" s="1431"/>
      <c r="CH206" s="1431"/>
      <c r="CI206" s="1431"/>
      <c r="CJ206" s="1431"/>
      <c r="CK206" s="1431"/>
      <c r="CL206" s="1431"/>
      <c r="CM206" s="1431"/>
      <c r="CN206" s="1431"/>
      <c r="CO206" s="1431"/>
      <c r="CP206" s="1431"/>
      <c r="CQ206" s="1431"/>
      <c r="CR206" s="1431"/>
      <c r="CS206" s="1431"/>
      <c r="CT206" s="1431"/>
      <c r="CU206" s="1431"/>
      <c r="CV206" s="2137"/>
      <c r="CX206" s="2540"/>
      <c r="CY206" s="2541"/>
      <c r="CZ206" s="2541"/>
      <c r="DA206" s="1902" t="str">
        <f t="shared" si="123"/>
        <v/>
      </c>
      <c r="DB206" s="1895" t="str">
        <f t="shared" si="124"/>
        <v/>
      </c>
      <c r="DC206" s="1896"/>
      <c r="DD206" s="1900" t="str">
        <f t="shared" si="110"/>
        <v/>
      </c>
      <c r="DE206" s="1902" t="str">
        <f t="shared" si="111"/>
        <v/>
      </c>
      <c r="DF206" s="1895" t="str">
        <f t="shared" si="112"/>
        <v/>
      </c>
      <c r="DG206" s="1896"/>
      <c r="DH206" s="1900" t="str">
        <f t="shared" si="113"/>
        <v/>
      </c>
      <c r="DI206" s="1902" t="str">
        <f t="shared" si="114"/>
        <v/>
      </c>
      <c r="DJ206" s="1895" t="str">
        <f t="shared" si="115"/>
        <v/>
      </c>
      <c r="DK206" s="1896"/>
      <c r="DL206" s="1900" t="str">
        <f t="shared" si="116"/>
        <v/>
      </c>
      <c r="DM206" s="1902" t="str">
        <f t="shared" si="117"/>
        <v/>
      </c>
      <c r="DN206" s="1895" t="str">
        <f t="shared" si="118"/>
        <v/>
      </c>
      <c r="DO206" s="1896"/>
      <c r="DP206" s="1900" t="str">
        <f t="shared" si="119"/>
        <v/>
      </c>
      <c r="DQ206" s="1902" t="str">
        <f t="shared" si="120"/>
        <v/>
      </c>
      <c r="DR206" s="1895" t="str">
        <f t="shared" si="121"/>
        <v/>
      </c>
      <c r="DS206" s="1896"/>
      <c r="DT206" s="1900" t="str">
        <f t="shared" si="122"/>
        <v/>
      </c>
    </row>
    <row r="207" spans="4:124" s="986" customFormat="1" ht="15" customHeight="1" outlineLevel="1">
      <c r="D207" s="2204" t="str">
        <f>'2.2 Repex'!D211</f>
        <v>&lt;TNSP defined&gt;</v>
      </c>
      <c r="E207" s="2132" t="s">
        <v>1772</v>
      </c>
      <c r="F207" s="1430"/>
      <c r="G207" s="1431"/>
      <c r="H207" s="1431"/>
      <c r="I207" s="1431"/>
      <c r="J207" s="1431"/>
      <c r="K207" s="1431"/>
      <c r="L207" s="1431"/>
      <c r="M207" s="1431"/>
      <c r="N207" s="1431"/>
      <c r="O207" s="1431"/>
      <c r="P207" s="1431"/>
      <c r="Q207" s="1431"/>
      <c r="R207" s="1431"/>
      <c r="S207" s="1431"/>
      <c r="T207" s="1431"/>
      <c r="U207" s="1431"/>
      <c r="V207" s="1431"/>
      <c r="W207" s="1431"/>
      <c r="X207" s="1431"/>
      <c r="Y207" s="1431"/>
      <c r="Z207" s="1431"/>
      <c r="AA207" s="1431"/>
      <c r="AB207" s="1431"/>
      <c r="AC207" s="1431"/>
      <c r="AD207" s="1431"/>
      <c r="AE207" s="1431"/>
      <c r="AF207" s="1431"/>
      <c r="AG207" s="1431"/>
      <c r="AH207" s="1431"/>
      <c r="AI207" s="1431"/>
      <c r="AJ207" s="1431"/>
      <c r="AK207" s="1431"/>
      <c r="AL207" s="1431"/>
      <c r="AM207" s="1431"/>
      <c r="AN207" s="1431"/>
      <c r="AO207" s="1431"/>
      <c r="AP207" s="1431"/>
      <c r="AQ207" s="1431"/>
      <c r="AR207" s="1431"/>
      <c r="AS207" s="1431"/>
      <c r="AT207" s="1431"/>
      <c r="AU207" s="1431"/>
      <c r="AV207" s="1431"/>
      <c r="AW207" s="1431"/>
      <c r="AX207" s="1431"/>
      <c r="AY207" s="1431"/>
      <c r="AZ207" s="1431"/>
      <c r="BA207" s="1431"/>
      <c r="BB207" s="1431"/>
      <c r="BC207" s="1431"/>
      <c r="BD207" s="1431"/>
      <c r="BE207" s="1431"/>
      <c r="BF207" s="1431"/>
      <c r="BG207" s="1431"/>
      <c r="BH207" s="1431"/>
      <c r="BI207" s="1431"/>
      <c r="BJ207" s="1431"/>
      <c r="BK207" s="1431"/>
      <c r="BL207" s="1431"/>
      <c r="BM207" s="1431"/>
      <c r="BN207" s="1431"/>
      <c r="BO207" s="1431"/>
      <c r="BP207" s="1431"/>
      <c r="BQ207" s="1431"/>
      <c r="BR207" s="1431"/>
      <c r="BS207" s="1431"/>
      <c r="BT207" s="1431"/>
      <c r="BU207" s="1431"/>
      <c r="BV207" s="1431"/>
      <c r="BW207" s="1431"/>
      <c r="BX207" s="1431"/>
      <c r="BY207" s="1431"/>
      <c r="BZ207" s="1431"/>
      <c r="CA207" s="1431"/>
      <c r="CB207" s="1431"/>
      <c r="CC207" s="1431"/>
      <c r="CD207" s="1431"/>
      <c r="CE207" s="1431"/>
      <c r="CF207" s="1431"/>
      <c r="CG207" s="1431"/>
      <c r="CH207" s="1431"/>
      <c r="CI207" s="1431"/>
      <c r="CJ207" s="1431"/>
      <c r="CK207" s="1431"/>
      <c r="CL207" s="1431"/>
      <c r="CM207" s="1431"/>
      <c r="CN207" s="1431"/>
      <c r="CO207" s="1431"/>
      <c r="CP207" s="1431"/>
      <c r="CQ207" s="1431"/>
      <c r="CR207" s="1431"/>
      <c r="CS207" s="1431"/>
      <c r="CT207" s="1431"/>
      <c r="CU207" s="1431"/>
      <c r="CV207" s="2137"/>
      <c r="CX207" s="2540"/>
      <c r="CY207" s="2541"/>
      <c r="CZ207" s="2541"/>
      <c r="DA207" s="1902" t="str">
        <f t="shared" si="123"/>
        <v/>
      </c>
      <c r="DB207" s="1895" t="str">
        <f t="shared" si="124"/>
        <v/>
      </c>
      <c r="DC207" s="1896"/>
      <c r="DD207" s="1900" t="str">
        <f t="shared" si="110"/>
        <v/>
      </c>
      <c r="DE207" s="1902" t="str">
        <f t="shared" si="111"/>
        <v/>
      </c>
      <c r="DF207" s="1895" t="str">
        <f t="shared" si="112"/>
        <v/>
      </c>
      <c r="DG207" s="1896"/>
      <c r="DH207" s="1900" t="str">
        <f t="shared" si="113"/>
        <v/>
      </c>
      <c r="DI207" s="1902" t="str">
        <f t="shared" si="114"/>
        <v/>
      </c>
      <c r="DJ207" s="1895" t="str">
        <f t="shared" si="115"/>
        <v/>
      </c>
      <c r="DK207" s="1896"/>
      <c r="DL207" s="1900" t="str">
        <f t="shared" si="116"/>
        <v/>
      </c>
      <c r="DM207" s="1902" t="str">
        <f t="shared" si="117"/>
        <v/>
      </c>
      <c r="DN207" s="1895" t="str">
        <f t="shared" si="118"/>
        <v/>
      </c>
      <c r="DO207" s="1896"/>
      <c r="DP207" s="1900" t="str">
        <f t="shared" si="119"/>
        <v/>
      </c>
      <c r="DQ207" s="1902" t="str">
        <f t="shared" si="120"/>
        <v/>
      </c>
      <c r="DR207" s="1895" t="str">
        <f t="shared" si="121"/>
        <v/>
      </c>
      <c r="DS207" s="1896"/>
      <c r="DT207" s="1900" t="str">
        <f t="shared" si="122"/>
        <v/>
      </c>
    </row>
    <row r="208" spans="4:124" s="986" customFormat="1" ht="15" customHeight="1" outlineLevel="1">
      <c r="D208" s="2204" t="str">
        <f>'2.2 Repex'!D212</f>
        <v>&lt;TNSP defined&gt;</v>
      </c>
      <c r="E208" s="2132" t="s">
        <v>1772</v>
      </c>
      <c r="F208" s="1430"/>
      <c r="G208" s="1431"/>
      <c r="H208" s="1431"/>
      <c r="I208" s="1431"/>
      <c r="J208" s="1431"/>
      <c r="K208" s="1431"/>
      <c r="L208" s="1431"/>
      <c r="M208" s="1431"/>
      <c r="N208" s="1431"/>
      <c r="O208" s="1431"/>
      <c r="P208" s="1431"/>
      <c r="Q208" s="1431"/>
      <c r="R208" s="1431"/>
      <c r="S208" s="1431"/>
      <c r="T208" s="1431"/>
      <c r="U208" s="1431"/>
      <c r="V208" s="1431"/>
      <c r="W208" s="1431"/>
      <c r="X208" s="1431"/>
      <c r="Y208" s="1431"/>
      <c r="Z208" s="1431"/>
      <c r="AA208" s="1431"/>
      <c r="AB208" s="1431"/>
      <c r="AC208" s="1431"/>
      <c r="AD208" s="1431"/>
      <c r="AE208" s="1431"/>
      <c r="AF208" s="1431"/>
      <c r="AG208" s="1431"/>
      <c r="AH208" s="1431"/>
      <c r="AI208" s="1431"/>
      <c r="AJ208" s="1431"/>
      <c r="AK208" s="1431"/>
      <c r="AL208" s="1431"/>
      <c r="AM208" s="1431"/>
      <c r="AN208" s="1431"/>
      <c r="AO208" s="1431"/>
      <c r="AP208" s="1431"/>
      <c r="AQ208" s="1431"/>
      <c r="AR208" s="1431"/>
      <c r="AS208" s="1431"/>
      <c r="AT208" s="1431"/>
      <c r="AU208" s="1431"/>
      <c r="AV208" s="1431"/>
      <c r="AW208" s="1431"/>
      <c r="AX208" s="1431"/>
      <c r="AY208" s="1431"/>
      <c r="AZ208" s="1431"/>
      <c r="BA208" s="1431"/>
      <c r="BB208" s="1431"/>
      <c r="BC208" s="1431"/>
      <c r="BD208" s="1431"/>
      <c r="BE208" s="1431"/>
      <c r="BF208" s="1431"/>
      <c r="BG208" s="1431"/>
      <c r="BH208" s="1431"/>
      <c r="BI208" s="1431"/>
      <c r="BJ208" s="1431"/>
      <c r="BK208" s="1431"/>
      <c r="BL208" s="1431"/>
      <c r="BM208" s="1431"/>
      <c r="BN208" s="1431"/>
      <c r="BO208" s="1431"/>
      <c r="BP208" s="1431"/>
      <c r="BQ208" s="1431"/>
      <c r="BR208" s="1431"/>
      <c r="BS208" s="1431"/>
      <c r="BT208" s="1431"/>
      <c r="BU208" s="1431"/>
      <c r="BV208" s="1431"/>
      <c r="BW208" s="1431"/>
      <c r="BX208" s="1431"/>
      <c r="BY208" s="1431"/>
      <c r="BZ208" s="1431"/>
      <c r="CA208" s="1431"/>
      <c r="CB208" s="1431"/>
      <c r="CC208" s="1431"/>
      <c r="CD208" s="1431"/>
      <c r="CE208" s="1431"/>
      <c r="CF208" s="1431"/>
      <c r="CG208" s="1431"/>
      <c r="CH208" s="1431"/>
      <c r="CI208" s="1431"/>
      <c r="CJ208" s="1431"/>
      <c r="CK208" s="1431"/>
      <c r="CL208" s="1431"/>
      <c r="CM208" s="1431"/>
      <c r="CN208" s="1431"/>
      <c r="CO208" s="1431"/>
      <c r="CP208" s="1431"/>
      <c r="CQ208" s="1431"/>
      <c r="CR208" s="1431"/>
      <c r="CS208" s="1431"/>
      <c r="CT208" s="1431"/>
      <c r="CU208" s="1431"/>
      <c r="CV208" s="2137"/>
      <c r="CX208" s="2540"/>
      <c r="CY208" s="2541"/>
      <c r="CZ208" s="2541"/>
      <c r="DA208" s="1902" t="str">
        <f t="shared" si="123"/>
        <v/>
      </c>
      <c r="DB208" s="1895" t="str">
        <f t="shared" si="124"/>
        <v/>
      </c>
      <c r="DC208" s="1896"/>
      <c r="DD208" s="1900" t="str">
        <f t="shared" si="110"/>
        <v/>
      </c>
      <c r="DE208" s="1902" t="str">
        <f t="shared" si="111"/>
        <v/>
      </c>
      <c r="DF208" s="1895" t="str">
        <f t="shared" si="112"/>
        <v/>
      </c>
      <c r="DG208" s="1896"/>
      <c r="DH208" s="1900" t="str">
        <f t="shared" si="113"/>
        <v/>
      </c>
      <c r="DI208" s="1902" t="str">
        <f t="shared" si="114"/>
        <v/>
      </c>
      <c r="DJ208" s="1895" t="str">
        <f t="shared" si="115"/>
        <v/>
      </c>
      <c r="DK208" s="1896"/>
      <c r="DL208" s="1900" t="str">
        <f t="shared" si="116"/>
        <v/>
      </c>
      <c r="DM208" s="1902" t="str">
        <f t="shared" si="117"/>
        <v/>
      </c>
      <c r="DN208" s="1895" t="str">
        <f t="shared" si="118"/>
        <v/>
      </c>
      <c r="DO208" s="1896"/>
      <c r="DP208" s="1900" t="str">
        <f t="shared" si="119"/>
        <v/>
      </c>
      <c r="DQ208" s="1902" t="str">
        <f t="shared" si="120"/>
        <v/>
      </c>
      <c r="DR208" s="1895" t="str">
        <f t="shared" si="121"/>
        <v/>
      </c>
      <c r="DS208" s="1896"/>
      <c r="DT208" s="1900" t="str">
        <f t="shared" si="122"/>
        <v/>
      </c>
    </row>
    <row r="209" spans="1:124" s="986" customFormat="1" ht="15" customHeight="1" outlineLevel="1">
      <c r="D209" s="2204" t="str">
        <f>'2.2 Repex'!D213</f>
        <v>&lt;TNSP defined&gt;</v>
      </c>
      <c r="E209" s="2132" t="s">
        <v>1772</v>
      </c>
      <c r="F209" s="1430"/>
      <c r="G209" s="1431"/>
      <c r="H209" s="1431"/>
      <c r="I209" s="1431"/>
      <c r="J209" s="1431"/>
      <c r="K209" s="1431"/>
      <c r="L209" s="1431"/>
      <c r="M209" s="1431"/>
      <c r="N209" s="1431"/>
      <c r="O209" s="1431"/>
      <c r="P209" s="1431"/>
      <c r="Q209" s="1431"/>
      <c r="R209" s="1431"/>
      <c r="S209" s="1431"/>
      <c r="T209" s="1431"/>
      <c r="U209" s="1431"/>
      <c r="V209" s="1431"/>
      <c r="W209" s="1431"/>
      <c r="X209" s="1431"/>
      <c r="Y209" s="1431"/>
      <c r="Z209" s="1431"/>
      <c r="AA209" s="1431"/>
      <c r="AB209" s="1431"/>
      <c r="AC209" s="1431"/>
      <c r="AD209" s="1431"/>
      <c r="AE209" s="1431"/>
      <c r="AF209" s="1431"/>
      <c r="AG209" s="1431"/>
      <c r="AH209" s="1431"/>
      <c r="AI209" s="1431"/>
      <c r="AJ209" s="1431"/>
      <c r="AK209" s="1431"/>
      <c r="AL209" s="1431"/>
      <c r="AM209" s="1431"/>
      <c r="AN209" s="1431"/>
      <c r="AO209" s="1431"/>
      <c r="AP209" s="1431"/>
      <c r="AQ209" s="1431"/>
      <c r="AR209" s="1431"/>
      <c r="AS209" s="1431"/>
      <c r="AT209" s="1431"/>
      <c r="AU209" s="1431"/>
      <c r="AV209" s="1431"/>
      <c r="AW209" s="1431"/>
      <c r="AX209" s="1431"/>
      <c r="AY209" s="1431"/>
      <c r="AZ209" s="1431"/>
      <c r="BA209" s="1431"/>
      <c r="BB209" s="1431"/>
      <c r="BC209" s="1431"/>
      <c r="BD209" s="1431"/>
      <c r="BE209" s="1431"/>
      <c r="BF209" s="1431"/>
      <c r="BG209" s="1431"/>
      <c r="BH209" s="1431"/>
      <c r="BI209" s="1431"/>
      <c r="BJ209" s="1431"/>
      <c r="BK209" s="1431"/>
      <c r="BL209" s="1431"/>
      <c r="BM209" s="1431"/>
      <c r="BN209" s="1431"/>
      <c r="BO209" s="1431"/>
      <c r="BP209" s="1431"/>
      <c r="BQ209" s="1431"/>
      <c r="BR209" s="1431"/>
      <c r="BS209" s="1431"/>
      <c r="BT209" s="1431"/>
      <c r="BU209" s="1431"/>
      <c r="BV209" s="1431"/>
      <c r="BW209" s="1431"/>
      <c r="BX209" s="1431"/>
      <c r="BY209" s="1431"/>
      <c r="BZ209" s="1431"/>
      <c r="CA209" s="1431"/>
      <c r="CB209" s="1431"/>
      <c r="CC209" s="1431"/>
      <c r="CD209" s="1431"/>
      <c r="CE209" s="1431"/>
      <c r="CF209" s="1431"/>
      <c r="CG209" s="1431"/>
      <c r="CH209" s="1431"/>
      <c r="CI209" s="1431"/>
      <c r="CJ209" s="1431"/>
      <c r="CK209" s="1431"/>
      <c r="CL209" s="1431"/>
      <c r="CM209" s="1431"/>
      <c r="CN209" s="1431"/>
      <c r="CO209" s="1431"/>
      <c r="CP209" s="1431"/>
      <c r="CQ209" s="1431"/>
      <c r="CR209" s="1431"/>
      <c r="CS209" s="1431"/>
      <c r="CT209" s="1431"/>
      <c r="CU209" s="1431"/>
      <c r="CV209" s="2137"/>
      <c r="CX209" s="2540"/>
      <c r="CY209" s="2541"/>
      <c r="CZ209" s="2541"/>
      <c r="DA209" s="1902" t="str">
        <f t="shared" si="123"/>
        <v/>
      </c>
      <c r="DB209" s="1895" t="str">
        <f t="shared" si="124"/>
        <v/>
      </c>
      <c r="DC209" s="1896"/>
      <c r="DD209" s="1900" t="str">
        <f t="shared" si="110"/>
        <v/>
      </c>
      <c r="DE209" s="1902" t="str">
        <f t="shared" si="111"/>
        <v/>
      </c>
      <c r="DF209" s="1895" t="str">
        <f t="shared" si="112"/>
        <v/>
      </c>
      <c r="DG209" s="1896"/>
      <c r="DH209" s="1900" t="str">
        <f t="shared" si="113"/>
        <v/>
      </c>
      <c r="DI209" s="1902" t="str">
        <f t="shared" si="114"/>
        <v/>
      </c>
      <c r="DJ209" s="1895" t="str">
        <f t="shared" si="115"/>
        <v/>
      </c>
      <c r="DK209" s="1896"/>
      <c r="DL209" s="1900" t="str">
        <f t="shared" si="116"/>
        <v/>
      </c>
      <c r="DM209" s="1902" t="str">
        <f t="shared" si="117"/>
        <v/>
      </c>
      <c r="DN209" s="1895" t="str">
        <f t="shared" si="118"/>
        <v/>
      </c>
      <c r="DO209" s="1896"/>
      <c r="DP209" s="1900" t="str">
        <f t="shared" si="119"/>
        <v/>
      </c>
      <c r="DQ209" s="1902" t="str">
        <f t="shared" si="120"/>
        <v/>
      </c>
      <c r="DR209" s="1895" t="str">
        <f t="shared" si="121"/>
        <v/>
      </c>
      <c r="DS209" s="1896"/>
      <c r="DT209" s="1900" t="str">
        <f t="shared" si="122"/>
        <v/>
      </c>
    </row>
    <row r="210" spans="1:124" s="986" customFormat="1" ht="15" customHeight="1" outlineLevel="1">
      <c r="D210" s="2204" t="str">
        <f>'2.2 Repex'!D221</f>
        <v>&lt;TNSP defined&gt;</v>
      </c>
      <c r="E210" s="2132" t="s">
        <v>1772</v>
      </c>
      <c r="F210" s="1430"/>
      <c r="G210" s="1431"/>
      <c r="H210" s="1431"/>
      <c r="I210" s="1431"/>
      <c r="J210" s="1431"/>
      <c r="K210" s="1431"/>
      <c r="L210" s="1431"/>
      <c r="M210" s="1431"/>
      <c r="N210" s="1431"/>
      <c r="O210" s="1431"/>
      <c r="P210" s="1431"/>
      <c r="Q210" s="1431"/>
      <c r="R210" s="1431"/>
      <c r="S210" s="1431"/>
      <c r="T210" s="1431"/>
      <c r="U210" s="1431"/>
      <c r="V210" s="1431"/>
      <c r="W210" s="1431"/>
      <c r="X210" s="1431"/>
      <c r="Y210" s="1431"/>
      <c r="Z210" s="1431"/>
      <c r="AA210" s="1431"/>
      <c r="AB210" s="1431"/>
      <c r="AC210" s="1431"/>
      <c r="AD210" s="1431"/>
      <c r="AE210" s="1431"/>
      <c r="AF210" s="1431"/>
      <c r="AG210" s="1431"/>
      <c r="AH210" s="1431"/>
      <c r="AI210" s="1431"/>
      <c r="AJ210" s="1431"/>
      <c r="AK210" s="1431"/>
      <c r="AL210" s="1431"/>
      <c r="AM210" s="1431"/>
      <c r="AN210" s="1431"/>
      <c r="AO210" s="1431"/>
      <c r="AP210" s="1431"/>
      <c r="AQ210" s="1431"/>
      <c r="AR210" s="1431"/>
      <c r="AS210" s="1431"/>
      <c r="AT210" s="1431"/>
      <c r="AU210" s="1431"/>
      <c r="AV210" s="1431"/>
      <c r="AW210" s="1431"/>
      <c r="AX210" s="1431"/>
      <c r="AY210" s="1431"/>
      <c r="AZ210" s="1431"/>
      <c r="BA210" s="1431"/>
      <c r="BB210" s="1431"/>
      <c r="BC210" s="1431"/>
      <c r="BD210" s="1431"/>
      <c r="BE210" s="1431"/>
      <c r="BF210" s="1431"/>
      <c r="BG210" s="1431"/>
      <c r="BH210" s="1431"/>
      <c r="BI210" s="1431"/>
      <c r="BJ210" s="1431"/>
      <c r="BK210" s="1431"/>
      <c r="BL210" s="1431"/>
      <c r="BM210" s="1431"/>
      <c r="BN210" s="1431"/>
      <c r="BO210" s="1431"/>
      <c r="BP210" s="1431"/>
      <c r="BQ210" s="1431"/>
      <c r="BR210" s="1431"/>
      <c r="BS210" s="1431"/>
      <c r="BT210" s="1431"/>
      <c r="BU210" s="1431"/>
      <c r="BV210" s="1431"/>
      <c r="BW210" s="1431"/>
      <c r="BX210" s="1431"/>
      <c r="BY210" s="1431"/>
      <c r="BZ210" s="1431"/>
      <c r="CA210" s="1431"/>
      <c r="CB210" s="1431"/>
      <c r="CC210" s="1431"/>
      <c r="CD210" s="1431"/>
      <c r="CE210" s="1431"/>
      <c r="CF210" s="1431"/>
      <c r="CG210" s="1431"/>
      <c r="CH210" s="1431"/>
      <c r="CI210" s="1431"/>
      <c r="CJ210" s="1431"/>
      <c r="CK210" s="1431"/>
      <c r="CL210" s="1431"/>
      <c r="CM210" s="1431"/>
      <c r="CN210" s="1431"/>
      <c r="CO210" s="1431"/>
      <c r="CP210" s="1431"/>
      <c r="CQ210" s="1431"/>
      <c r="CR210" s="1431"/>
      <c r="CS210" s="1431"/>
      <c r="CT210" s="1431"/>
      <c r="CU210" s="1431"/>
      <c r="CV210" s="2137"/>
      <c r="CX210" s="2540"/>
      <c r="CY210" s="2541"/>
      <c r="CZ210" s="2541"/>
      <c r="DA210" s="1902" t="str">
        <f t="shared" si="78"/>
        <v/>
      </c>
      <c r="DB210" s="1895" t="str">
        <f t="shared" si="79"/>
        <v/>
      </c>
      <c r="DC210" s="1896"/>
      <c r="DD210" s="1900" t="str">
        <f t="shared" si="110"/>
        <v/>
      </c>
      <c r="DE210" s="1902" t="str">
        <f t="shared" si="111"/>
        <v/>
      </c>
      <c r="DF210" s="1895" t="str">
        <f t="shared" si="112"/>
        <v/>
      </c>
      <c r="DG210" s="1896"/>
      <c r="DH210" s="1900" t="str">
        <f t="shared" si="113"/>
        <v/>
      </c>
      <c r="DI210" s="1902" t="str">
        <f t="shared" si="114"/>
        <v/>
      </c>
      <c r="DJ210" s="1895" t="str">
        <f t="shared" si="115"/>
        <v/>
      </c>
      <c r="DK210" s="1896"/>
      <c r="DL210" s="1900" t="str">
        <f t="shared" si="116"/>
        <v/>
      </c>
      <c r="DM210" s="1902" t="str">
        <f t="shared" si="117"/>
        <v/>
      </c>
      <c r="DN210" s="1895" t="str">
        <f t="shared" si="118"/>
        <v/>
      </c>
      <c r="DO210" s="1896"/>
      <c r="DP210" s="1900" t="str">
        <f t="shared" si="119"/>
        <v/>
      </c>
      <c r="DQ210" s="1902" t="str">
        <f t="shared" si="120"/>
        <v/>
      </c>
      <c r="DR210" s="1895" t="str">
        <f t="shared" si="121"/>
        <v/>
      </c>
      <c r="DS210" s="1896"/>
      <c r="DT210" s="1900" t="str">
        <f t="shared" si="122"/>
        <v/>
      </c>
    </row>
    <row r="211" spans="1:124" s="986" customFormat="1" ht="15" customHeight="1" outlineLevel="1">
      <c r="D211" s="2204" t="str">
        <f>'2.2 Repex'!D202</f>
        <v>&lt;TNSP defined&gt;</v>
      </c>
      <c r="E211" s="2132" t="s">
        <v>1772</v>
      </c>
      <c r="F211" s="1430"/>
      <c r="G211" s="1431"/>
      <c r="H211" s="1431"/>
      <c r="I211" s="1431"/>
      <c r="J211" s="1431"/>
      <c r="K211" s="1431"/>
      <c r="L211" s="1431"/>
      <c r="M211" s="1431"/>
      <c r="N211" s="1431"/>
      <c r="O211" s="1431"/>
      <c r="P211" s="1431"/>
      <c r="Q211" s="1431"/>
      <c r="R211" s="1431"/>
      <c r="S211" s="1431"/>
      <c r="T211" s="1431"/>
      <c r="U211" s="1431"/>
      <c r="V211" s="1431"/>
      <c r="W211" s="1431"/>
      <c r="X211" s="1431"/>
      <c r="Y211" s="1431"/>
      <c r="Z211" s="1431"/>
      <c r="AA211" s="1431"/>
      <c r="AB211" s="1431"/>
      <c r="AC211" s="1431"/>
      <c r="AD211" s="1431"/>
      <c r="AE211" s="1431"/>
      <c r="AF211" s="1431"/>
      <c r="AG211" s="1431"/>
      <c r="AH211" s="1431"/>
      <c r="AI211" s="1431"/>
      <c r="AJ211" s="1431"/>
      <c r="AK211" s="1431"/>
      <c r="AL211" s="1431"/>
      <c r="AM211" s="1431"/>
      <c r="AN211" s="1431"/>
      <c r="AO211" s="1431"/>
      <c r="AP211" s="1431"/>
      <c r="AQ211" s="1431"/>
      <c r="AR211" s="1431"/>
      <c r="AS211" s="1431"/>
      <c r="AT211" s="1431"/>
      <c r="AU211" s="1431"/>
      <c r="AV211" s="1431"/>
      <c r="AW211" s="1431"/>
      <c r="AX211" s="1431"/>
      <c r="AY211" s="1431"/>
      <c r="AZ211" s="1431"/>
      <c r="BA211" s="1431"/>
      <c r="BB211" s="1431"/>
      <c r="BC211" s="1431"/>
      <c r="BD211" s="1431"/>
      <c r="BE211" s="1431"/>
      <c r="BF211" s="1431"/>
      <c r="BG211" s="1431"/>
      <c r="BH211" s="1431"/>
      <c r="BI211" s="1431"/>
      <c r="BJ211" s="1431"/>
      <c r="BK211" s="1431"/>
      <c r="BL211" s="1431"/>
      <c r="BM211" s="1431"/>
      <c r="BN211" s="1431"/>
      <c r="BO211" s="1431"/>
      <c r="BP211" s="1431"/>
      <c r="BQ211" s="1431"/>
      <c r="BR211" s="1431"/>
      <c r="BS211" s="1431"/>
      <c r="BT211" s="1431"/>
      <c r="BU211" s="1431"/>
      <c r="BV211" s="1431"/>
      <c r="BW211" s="1431"/>
      <c r="BX211" s="1431"/>
      <c r="BY211" s="1431"/>
      <c r="BZ211" s="1431"/>
      <c r="CA211" s="1431"/>
      <c r="CB211" s="1431"/>
      <c r="CC211" s="1431"/>
      <c r="CD211" s="1431"/>
      <c r="CE211" s="1431"/>
      <c r="CF211" s="1431"/>
      <c r="CG211" s="1431"/>
      <c r="CH211" s="1431"/>
      <c r="CI211" s="1431"/>
      <c r="CJ211" s="1431"/>
      <c r="CK211" s="1431"/>
      <c r="CL211" s="1431"/>
      <c r="CM211" s="1431"/>
      <c r="CN211" s="1431"/>
      <c r="CO211" s="1431"/>
      <c r="CP211" s="1431"/>
      <c r="CQ211" s="1431"/>
      <c r="CR211" s="1431"/>
      <c r="CS211" s="1431"/>
      <c r="CT211" s="1431"/>
      <c r="CU211" s="1431"/>
      <c r="CV211" s="2137"/>
      <c r="CX211" s="2540"/>
      <c r="CY211" s="2541"/>
      <c r="CZ211" s="2541"/>
      <c r="DA211" s="1902" t="str">
        <f t="shared" si="78"/>
        <v/>
      </c>
      <c r="DB211" s="1895" t="str">
        <f t="shared" si="79"/>
        <v/>
      </c>
      <c r="DC211" s="1896"/>
      <c r="DD211" s="1900" t="str">
        <f t="shared" si="110"/>
        <v/>
      </c>
      <c r="DE211" s="1902" t="str">
        <f t="shared" si="111"/>
        <v/>
      </c>
      <c r="DF211" s="1895" t="str">
        <f t="shared" si="112"/>
        <v/>
      </c>
      <c r="DG211" s="1896"/>
      <c r="DH211" s="1900" t="str">
        <f t="shared" si="113"/>
        <v/>
      </c>
      <c r="DI211" s="1902" t="str">
        <f t="shared" si="114"/>
        <v/>
      </c>
      <c r="DJ211" s="1895" t="str">
        <f t="shared" si="115"/>
        <v/>
      </c>
      <c r="DK211" s="1896"/>
      <c r="DL211" s="1900" t="str">
        <f t="shared" si="116"/>
        <v/>
      </c>
      <c r="DM211" s="1902" t="str">
        <f t="shared" si="117"/>
        <v/>
      </c>
      <c r="DN211" s="1895" t="str">
        <f t="shared" si="118"/>
        <v/>
      </c>
      <c r="DO211" s="1896"/>
      <c r="DP211" s="1900" t="str">
        <f t="shared" si="119"/>
        <v/>
      </c>
      <c r="DQ211" s="1902" t="str">
        <f t="shared" si="120"/>
        <v/>
      </c>
      <c r="DR211" s="1895" t="str">
        <f t="shared" si="121"/>
        <v/>
      </c>
      <c r="DS211" s="1896"/>
      <c r="DT211" s="1900" t="str">
        <f t="shared" si="122"/>
        <v/>
      </c>
    </row>
    <row r="212" spans="1:124" s="986" customFormat="1" ht="15" customHeight="1" outlineLevel="1">
      <c r="D212" s="2204" t="str">
        <f>'2.2 Repex'!D203</f>
        <v>&lt;TNSP defined&gt;</v>
      </c>
      <c r="E212" s="2132" t="s">
        <v>1772</v>
      </c>
      <c r="F212" s="1430"/>
      <c r="G212" s="1431"/>
      <c r="H212" s="1431"/>
      <c r="I212" s="1431"/>
      <c r="J212" s="1431"/>
      <c r="K212" s="1431"/>
      <c r="L212" s="1431"/>
      <c r="M212" s="1431"/>
      <c r="N212" s="1431"/>
      <c r="O212" s="1431"/>
      <c r="P212" s="1431"/>
      <c r="Q212" s="1431"/>
      <c r="R212" s="1431"/>
      <c r="S212" s="1431"/>
      <c r="T212" s="1431"/>
      <c r="U212" s="1431"/>
      <c r="V212" s="1431"/>
      <c r="W212" s="1431"/>
      <c r="X212" s="1431"/>
      <c r="Y212" s="1431"/>
      <c r="Z212" s="1431"/>
      <c r="AA212" s="1431"/>
      <c r="AB212" s="1431"/>
      <c r="AC212" s="1431"/>
      <c r="AD212" s="1431"/>
      <c r="AE212" s="1431"/>
      <c r="AF212" s="1431"/>
      <c r="AG212" s="1431"/>
      <c r="AH212" s="1431"/>
      <c r="AI212" s="1431"/>
      <c r="AJ212" s="1431"/>
      <c r="AK212" s="1431"/>
      <c r="AL212" s="1431"/>
      <c r="AM212" s="1431"/>
      <c r="AN212" s="1431"/>
      <c r="AO212" s="1431"/>
      <c r="AP212" s="1431"/>
      <c r="AQ212" s="1431"/>
      <c r="AR212" s="1431"/>
      <c r="AS212" s="1431"/>
      <c r="AT212" s="1431"/>
      <c r="AU212" s="1431"/>
      <c r="AV212" s="1431"/>
      <c r="AW212" s="1431"/>
      <c r="AX212" s="1431"/>
      <c r="AY212" s="1431"/>
      <c r="AZ212" s="1431"/>
      <c r="BA212" s="1431"/>
      <c r="BB212" s="1431"/>
      <c r="BC212" s="1431"/>
      <c r="BD212" s="1431"/>
      <c r="BE212" s="1431"/>
      <c r="BF212" s="1431"/>
      <c r="BG212" s="1431"/>
      <c r="BH212" s="1431"/>
      <c r="BI212" s="1431"/>
      <c r="BJ212" s="1431"/>
      <c r="BK212" s="1431"/>
      <c r="BL212" s="1431"/>
      <c r="BM212" s="1431"/>
      <c r="BN212" s="1431"/>
      <c r="BO212" s="1431"/>
      <c r="BP212" s="1431"/>
      <c r="BQ212" s="1431"/>
      <c r="BR212" s="1431"/>
      <c r="BS212" s="1431"/>
      <c r="BT212" s="1431"/>
      <c r="BU212" s="1431"/>
      <c r="BV212" s="1431"/>
      <c r="BW212" s="1431"/>
      <c r="BX212" s="1431"/>
      <c r="BY212" s="1431"/>
      <c r="BZ212" s="1431"/>
      <c r="CA212" s="1431"/>
      <c r="CB212" s="1431"/>
      <c r="CC212" s="1431"/>
      <c r="CD212" s="1431"/>
      <c r="CE212" s="1431"/>
      <c r="CF212" s="1431"/>
      <c r="CG212" s="1431"/>
      <c r="CH212" s="1431"/>
      <c r="CI212" s="1431"/>
      <c r="CJ212" s="1431"/>
      <c r="CK212" s="1431"/>
      <c r="CL212" s="1431"/>
      <c r="CM212" s="1431"/>
      <c r="CN212" s="1431"/>
      <c r="CO212" s="1431"/>
      <c r="CP212" s="1431"/>
      <c r="CQ212" s="1431"/>
      <c r="CR212" s="1431"/>
      <c r="CS212" s="1431"/>
      <c r="CT212" s="1431"/>
      <c r="CU212" s="1431"/>
      <c r="CV212" s="2137"/>
      <c r="CX212" s="2540"/>
      <c r="CY212" s="2541"/>
      <c r="CZ212" s="2541"/>
      <c r="DA212" s="1902" t="str">
        <f t="shared" si="78"/>
        <v/>
      </c>
      <c r="DB212" s="1895" t="str">
        <f t="shared" si="79"/>
        <v/>
      </c>
      <c r="DC212" s="1896"/>
      <c r="DD212" s="1900" t="str">
        <f t="shared" si="110"/>
        <v/>
      </c>
      <c r="DE212" s="1902" t="str">
        <f t="shared" si="111"/>
        <v/>
      </c>
      <c r="DF212" s="1895" t="str">
        <f t="shared" si="112"/>
        <v/>
      </c>
      <c r="DG212" s="1896"/>
      <c r="DH212" s="1900" t="str">
        <f t="shared" si="113"/>
        <v/>
      </c>
      <c r="DI212" s="1902" t="str">
        <f t="shared" si="114"/>
        <v/>
      </c>
      <c r="DJ212" s="1895" t="str">
        <f t="shared" si="115"/>
        <v/>
      </c>
      <c r="DK212" s="1896"/>
      <c r="DL212" s="1900" t="str">
        <f t="shared" si="116"/>
        <v/>
      </c>
      <c r="DM212" s="1902" t="str">
        <f t="shared" si="117"/>
        <v/>
      </c>
      <c r="DN212" s="1895" t="str">
        <f t="shared" si="118"/>
        <v/>
      </c>
      <c r="DO212" s="1896"/>
      <c r="DP212" s="1900" t="str">
        <f t="shared" si="119"/>
        <v/>
      </c>
      <c r="DQ212" s="1902" t="str">
        <f t="shared" si="120"/>
        <v/>
      </c>
      <c r="DR212" s="1895" t="str">
        <f t="shared" si="121"/>
        <v/>
      </c>
      <c r="DS212" s="1896"/>
      <c r="DT212" s="1900" t="str">
        <f t="shared" si="122"/>
        <v/>
      </c>
    </row>
    <row r="213" spans="1:124" s="986" customFormat="1" ht="15" customHeight="1" outlineLevel="1">
      <c r="D213" s="2204" t="str">
        <f>'2.2 Repex'!D204</f>
        <v>&lt;TNSP defined&gt;</v>
      </c>
      <c r="E213" s="2132" t="s">
        <v>1772</v>
      </c>
      <c r="F213" s="1430"/>
      <c r="G213" s="1431"/>
      <c r="H213" s="1431"/>
      <c r="I213" s="1431"/>
      <c r="J213" s="1431"/>
      <c r="K213" s="1431"/>
      <c r="L213" s="1431"/>
      <c r="M213" s="1431"/>
      <c r="N213" s="1431"/>
      <c r="O213" s="1431"/>
      <c r="P213" s="1431"/>
      <c r="Q213" s="1431"/>
      <c r="R213" s="1431"/>
      <c r="S213" s="1431"/>
      <c r="T213" s="1431"/>
      <c r="U213" s="1431"/>
      <c r="V213" s="1431"/>
      <c r="W213" s="1431"/>
      <c r="X213" s="1431"/>
      <c r="Y213" s="1431"/>
      <c r="Z213" s="1431"/>
      <c r="AA213" s="1431"/>
      <c r="AB213" s="1431"/>
      <c r="AC213" s="1431"/>
      <c r="AD213" s="1431"/>
      <c r="AE213" s="1431"/>
      <c r="AF213" s="1431"/>
      <c r="AG213" s="1431"/>
      <c r="AH213" s="1431"/>
      <c r="AI213" s="1431"/>
      <c r="AJ213" s="1431"/>
      <c r="AK213" s="1431"/>
      <c r="AL213" s="1431"/>
      <c r="AM213" s="1431"/>
      <c r="AN213" s="1431"/>
      <c r="AO213" s="1431"/>
      <c r="AP213" s="1431"/>
      <c r="AQ213" s="1431"/>
      <c r="AR213" s="1431"/>
      <c r="AS213" s="1431"/>
      <c r="AT213" s="1431"/>
      <c r="AU213" s="1431"/>
      <c r="AV213" s="1431"/>
      <c r="AW213" s="1431"/>
      <c r="AX213" s="1431"/>
      <c r="AY213" s="1431"/>
      <c r="AZ213" s="1431"/>
      <c r="BA213" s="1431"/>
      <c r="BB213" s="1431"/>
      <c r="BC213" s="1431"/>
      <c r="BD213" s="1431"/>
      <c r="BE213" s="1431"/>
      <c r="BF213" s="1431"/>
      <c r="BG213" s="1431"/>
      <c r="BH213" s="1431"/>
      <c r="BI213" s="1431"/>
      <c r="BJ213" s="1431"/>
      <c r="BK213" s="1431"/>
      <c r="BL213" s="1431"/>
      <c r="BM213" s="1431"/>
      <c r="BN213" s="1431"/>
      <c r="BO213" s="1431"/>
      <c r="BP213" s="1431"/>
      <c r="BQ213" s="1431"/>
      <c r="BR213" s="1431"/>
      <c r="BS213" s="1431"/>
      <c r="BT213" s="1431"/>
      <c r="BU213" s="1431"/>
      <c r="BV213" s="1431"/>
      <c r="BW213" s="1431"/>
      <c r="BX213" s="1431"/>
      <c r="BY213" s="1431"/>
      <c r="BZ213" s="1431"/>
      <c r="CA213" s="1431"/>
      <c r="CB213" s="1431"/>
      <c r="CC213" s="1431"/>
      <c r="CD213" s="1431"/>
      <c r="CE213" s="1431"/>
      <c r="CF213" s="1431"/>
      <c r="CG213" s="1431"/>
      <c r="CH213" s="1431"/>
      <c r="CI213" s="1431"/>
      <c r="CJ213" s="1431"/>
      <c r="CK213" s="1431"/>
      <c r="CL213" s="1431"/>
      <c r="CM213" s="1431"/>
      <c r="CN213" s="1431"/>
      <c r="CO213" s="1431"/>
      <c r="CP213" s="1431"/>
      <c r="CQ213" s="1431"/>
      <c r="CR213" s="1431"/>
      <c r="CS213" s="1431"/>
      <c r="CT213" s="1431"/>
      <c r="CU213" s="1431"/>
      <c r="CV213" s="2137"/>
      <c r="CX213" s="2540"/>
      <c r="CY213" s="2541"/>
      <c r="CZ213" s="2541"/>
      <c r="DA213" s="1902" t="str">
        <f t="shared" si="78"/>
        <v/>
      </c>
      <c r="DB213" s="1895" t="str">
        <f t="shared" si="79"/>
        <v/>
      </c>
      <c r="DC213" s="1896"/>
      <c r="DD213" s="1900" t="str">
        <f t="shared" si="110"/>
        <v/>
      </c>
      <c r="DE213" s="1902" t="str">
        <f t="shared" si="111"/>
        <v/>
      </c>
      <c r="DF213" s="1895" t="str">
        <f t="shared" si="112"/>
        <v/>
      </c>
      <c r="DG213" s="1896"/>
      <c r="DH213" s="1900" t="str">
        <f t="shared" si="113"/>
        <v/>
      </c>
      <c r="DI213" s="1902" t="str">
        <f t="shared" si="114"/>
        <v/>
      </c>
      <c r="DJ213" s="1895" t="str">
        <f t="shared" si="115"/>
        <v/>
      </c>
      <c r="DK213" s="1896"/>
      <c r="DL213" s="1900" t="str">
        <f t="shared" si="116"/>
        <v/>
      </c>
      <c r="DM213" s="1902" t="str">
        <f t="shared" si="117"/>
        <v/>
      </c>
      <c r="DN213" s="1895" t="str">
        <f t="shared" si="118"/>
        <v/>
      </c>
      <c r="DO213" s="1896"/>
      <c r="DP213" s="1900" t="str">
        <f t="shared" si="119"/>
        <v/>
      </c>
      <c r="DQ213" s="1902" t="str">
        <f t="shared" si="120"/>
        <v/>
      </c>
      <c r="DR213" s="1895" t="str">
        <f t="shared" si="121"/>
        <v/>
      </c>
      <c r="DS213" s="1896"/>
      <c r="DT213" s="1900" t="str">
        <f t="shared" si="122"/>
        <v/>
      </c>
    </row>
    <row r="214" spans="1:124" s="986" customFormat="1" ht="15" customHeight="1" outlineLevel="1">
      <c r="D214" s="2204" t="str">
        <f>'2.2 Repex'!D205</f>
        <v>&lt;TNSP defined&gt;</v>
      </c>
      <c r="E214" s="2132" t="s">
        <v>1772</v>
      </c>
      <c r="F214" s="1430"/>
      <c r="G214" s="1431"/>
      <c r="H214" s="1431"/>
      <c r="I214" s="1431"/>
      <c r="J214" s="1431"/>
      <c r="K214" s="1431"/>
      <c r="L214" s="1431"/>
      <c r="M214" s="1431"/>
      <c r="N214" s="1431"/>
      <c r="O214" s="1431"/>
      <c r="P214" s="1431"/>
      <c r="Q214" s="1431"/>
      <c r="R214" s="1431"/>
      <c r="S214" s="1431"/>
      <c r="T214" s="1431"/>
      <c r="U214" s="1431"/>
      <c r="V214" s="1431"/>
      <c r="W214" s="1431"/>
      <c r="X214" s="1431"/>
      <c r="Y214" s="1431"/>
      <c r="Z214" s="1431"/>
      <c r="AA214" s="1431"/>
      <c r="AB214" s="1431"/>
      <c r="AC214" s="1431"/>
      <c r="AD214" s="1431"/>
      <c r="AE214" s="1431"/>
      <c r="AF214" s="1431"/>
      <c r="AG214" s="1431"/>
      <c r="AH214" s="1431"/>
      <c r="AI214" s="1431"/>
      <c r="AJ214" s="1431"/>
      <c r="AK214" s="1431"/>
      <c r="AL214" s="1431"/>
      <c r="AM214" s="1431"/>
      <c r="AN214" s="1431"/>
      <c r="AO214" s="1431"/>
      <c r="AP214" s="1431"/>
      <c r="AQ214" s="1431"/>
      <c r="AR214" s="1431"/>
      <c r="AS214" s="1431"/>
      <c r="AT214" s="1431"/>
      <c r="AU214" s="1431"/>
      <c r="AV214" s="1431"/>
      <c r="AW214" s="1431"/>
      <c r="AX214" s="1431"/>
      <c r="AY214" s="1431"/>
      <c r="AZ214" s="1431"/>
      <c r="BA214" s="1431"/>
      <c r="BB214" s="1431"/>
      <c r="BC214" s="1431"/>
      <c r="BD214" s="1431"/>
      <c r="BE214" s="1431"/>
      <c r="BF214" s="1431"/>
      <c r="BG214" s="1431"/>
      <c r="BH214" s="1431"/>
      <c r="BI214" s="1431"/>
      <c r="BJ214" s="1431"/>
      <c r="BK214" s="1431"/>
      <c r="BL214" s="1431"/>
      <c r="BM214" s="1431"/>
      <c r="BN214" s="1431"/>
      <c r="BO214" s="1431"/>
      <c r="BP214" s="1431"/>
      <c r="BQ214" s="1431"/>
      <c r="BR214" s="1431"/>
      <c r="BS214" s="1431"/>
      <c r="BT214" s="1431"/>
      <c r="BU214" s="1431"/>
      <c r="BV214" s="1431"/>
      <c r="BW214" s="1431"/>
      <c r="BX214" s="1431"/>
      <c r="BY214" s="1431"/>
      <c r="BZ214" s="1431"/>
      <c r="CA214" s="1431"/>
      <c r="CB214" s="1431"/>
      <c r="CC214" s="1431"/>
      <c r="CD214" s="1431"/>
      <c r="CE214" s="1431"/>
      <c r="CF214" s="1431"/>
      <c r="CG214" s="1431"/>
      <c r="CH214" s="1431"/>
      <c r="CI214" s="1431"/>
      <c r="CJ214" s="1431"/>
      <c r="CK214" s="1431"/>
      <c r="CL214" s="1431"/>
      <c r="CM214" s="1431"/>
      <c r="CN214" s="1431"/>
      <c r="CO214" s="1431"/>
      <c r="CP214" s="1431"/>
      <c r="CQ214" s="1431"/>
      <c r="CR214" s="1431"/>
      <c r="CS214" s="1431"/>
      <c r="CT214" s="1431"/>
      <c r="CU214" s="1431"/>
      <c r="CV214" s="2137"/>
      <c r="CX214" s="2540"/>
      <c r="CY214" s="2541"/>
      <c r="CZ214" s="2541"/>
      <c r="DA214" s="1902" t="str">
        <f t="shared" si="78"/>
        <v/>
      </c>
      <c r="DB214" s="1895" t="str">
        <f t="shared" si="79"/>
        <v/>
      </c>
      <c r="DC214" s="1896"/>
      <c r="DD214" s="1900" t="str">
        <f t="shared" si="110"/>
        <v/>
      </c>
      <c r="DE214" s="1902" t="str">
        <f t="shared" si="111"/>
        <v/>
      </c>
      <c r="DF214" s="1895" t="str">
        <f t="shared" si="112"/>
        <v/>
      </c>
      <c r="DG214" s="1896"/>
      <c r="DH214" s="1900" t="str">
        <f t="shared" si="113"/>
        <v/>
      </c>
      <c r="DI214" s="1902" t="str">
        <f t="shared" si="114"/>
        <v/>
      </c>
      <c r="DJ214" s="1895" t="str">
        <f t="shared" si="115"/>
        <v/>
      </c>
      <c r="DK214" s="1896"/>
      <c r="DL214" s="1900" t="str">
        <f t="shared" si="116"/>
        <v/>
      </c>
      <c r="DM214" s="1902" t="str">
        <f t="shared" si="117"/>
        <v/>
      </c>
      <c r="DN214" s="1895" t="str">
        <f t="shared" si="118"/>
        <v/>
      </c>
      <c r="DO214" s="1896"/>
      <c r="DP214" s="1900" t="str">
        <f t="shared" si="119"/>
        <v/>
      </c>
      <c r="DQ214" s="1902" t="str">
        <f t="shared" si="120"/>
        <v/>
      </c>
      <c r="DR214" s="1895" t="str">
        <f t="shared" si="121"/>
        <v/>
      </c>
      <c r="DS214" s="1896"/>
      <c r="DT214" s="1900" t="str">
        <f t="shared" si="122"/>
        <v/>
      </c>
    </row>
    <row r="215" spans="1:124" s="986" customFormat="1" ht="15" customHeight="1" outlineLevel="1">
      <c r="D215" s="2204" t="str">
        <f>'2.2 Repex'!D206</f>
        <v>&lt;TNSP defined&gt;</v>
      </c>
      <c r="E215" s="2132" t="s">
        <v>1772</v>
      </c>
      <c r="F215" s="1430"/>
      <c r="G215" s="1431"/>
      <c r="H215" s="1431"/>
      <c r="I215" s="1431"/>
      <c r="J215" s="1431"/>
      <c r="K215" s="1431"/>
      <c r="L215" s="1431"/>
      <c r="M215" s="1431"/>
      <c r="N215" s="1431"/>
      <c r="O215" s="1431"/>
      <c r="P215" s="1431"/>
      <c r="Q215" s="1431"/>
      <c r="R215" s="1431"/>
      <c r="S215" s="1431"/>
      <c r="T215" s="1431"/>
      <c r="U215" s="1431"/>
      <c r="V215" s="1431"/>
      <c r="W215" s="1431"/>
      <c r="X215" s="1431"/>
      <c r="Y215" s="1431"/>
      <c r="Z215" s="1431"/>
      <c r="AA215" s="1431"/>
      <c r="AB215" s="1431"/>
      <c r="AC215" s="1431"/>
      <c r="AD215" s="1431"/>
      <c r="AE215" s="1431"/>
      <c r="AF215" s="1431"/>
      <c r="AG215" s="1431"/>
      <c r="AH215" s="1431"/>
      <c r="AI215" s="1431"/>
      <c r="AJ215" s="1431"/>
      <c r="AK215" s="1431"/>
      <c r="AL215" s="1431"/>
      <c r="AM215" s="1431"/>
      <c r="AN215" s="1431"/>
      <c r="AO215" s="1431"/>
      <c r="AP215" s="1431"/>
      <c r="AQ215" s="1431"/>
      <c r="AR215" s="1431"/>
      <c r="AS215" s="1431"/>
      <c r="AT215" s="1431"/>
      <c r="AU215" s="1431"/>
      <c r="AV215" s="1431"/>
      <c r="AW215" s="1431"/>
      <c r="AX215" s="1431"/>
      <c r="AY215" s="1431"/>
      <c r="AZ215" s="1431"/>
      <c r="BA215" s="1431"/>
      <c r="BB215" s="1431"/>
      <c r="BC215" s="1431"/>
      <c r="BD215" s="1431"/>
      <c r="BE215" s="1431"/>
      <c r="BF215" s="1431"/>
      <c r="BG215" s="1431"/>
      <c r="BH215" s="1431"/>
      <c r="BI215" s="1431"/>
      <c r="BJ215" s="1431"/>
      <c r="BK215" s="1431"/>
      <c r="BL215" s="1431"/>
      <c r="BM215" s="1431"/>
      <c r="BN215" s="1431"/>
      <c r="BO215" s="1431"/>
      <c r="BP215" s="1431"/>
      <c r="BQ215" s="1431"/>
      <c r="BR215" s="1431"/>
      <c r="BS215" s="1431"/>
      <c r="BT215" s="1431"/>
      <c r="BU215" s="1431"/>
      <c r="BV215" s="1431"/>
      <c r="BW215" s="1431"/>
      <c r="BX215" s="1431"/>
      <c r="BY215" s="1431"/>
      <c r="BZ215" s="1431"/>
      <c r="CA215" s="1431"/>
      <c r="CB215" s="1431"/>
      <c r="CC215" s="1431"/>
      <c r="CD215" s="1431"/>
      <c r="CE215" s="1431"/>
      <c r="CF215" s="1431"/>
      <c r="CG215" s="1431"/>
      <c r="CH215" s="1431"/>
      <c r="CI215" s="1431"/>
      <c r="CJ215" s="1431"/>
      <c r="CK215" s="1431"/>
      <c r="CL215" s="1431"/>
      <c r="CM215" s="1431"/>
      <c r="CN215" s="1431"/>
      <c r="CO215" s="1431"/>
      <c r="CP215" s="1431"/>
      <c r="CQ215" s="1431"/>
      <c r="CR215" s="1431"/>
      <c r="CS215" s="1431"/>
      <c r="CT215" s="1431"/>
      <c r="CU215" s="1431"/>
      <c r="CV215" s="2137"/>
      <c r="CX215" s="2540"/>
      <c r="CY215" s="2541"/>
      <c r="CZ215" s="2541"/>
      <c r="DA215" s="1902" t="str">
        <f t="shared" si="78"/>
        <v/>
      </c>
      <c r="DB215" s="1895" t="str">
        <f t="shared" si="79"/>
        <v/>
      </c>
      <c r="DC215" s="1896"/>
      <c r="DD215" s="1900" t="str">
        <f t="shared" si="110"/>
        <v/>
      </c>
      <c r="DE215" s="1902" t="str">
        <f t="shared" si="111"/>
        <v/>
      </c>
      <c r="DF215" s="1895" t="str">
        <f t="shared" si="112"/>
        <v/>
      </c>
      <c r="DG215" s="1896"/>
      <c r="DH215" s="1900" t="str">
        <f t="shared" si="113"/>
        <v/>
      </c>
      <c r="DI215" s="1902" t="str">
        <f t="shared" si="114"/>
        <v/>
      </c>
      <c r="DJ215" s="1895" t="str">
        <f t="shared" si="115"/>
        <v/>
      </c>
      <c r="DK215" s="1896"/>
      <c r="DL215" s="1900" t="str">
        <f t="shared" si="116"/>
        <v/>
      </c>
      <c r="DM215" s="1902" t="str">
        <f t="shared" si="117"/>
        <v/>
      </c>
      <c r="DN215" s="1895" t="str">
        <f t="shared" si="118"/>
        <v/>
      </c>
      <c r="DO215" s="1896"/>
      <c r="DP215" s="1900" t="str">
        <f t="shared" si="119"/>
        <v/>
      </c>
      <c r="DQ215" s="1902" t="str">
        <f t="shared" si="120"/>
        <v/>
      </c>
      <c r="DR215" s="1895" t="str">
        <f t="shared" si="121"/>
        <v/>
      </c>
      <c r="DS215" s="1896"/>
      <c r="DT215" s="1900" t="str">
        <f t="shared" si="122"/>
        <v/>
      </c>
    </row>
    <row r="216" spans="1:124" s="986" customFormat="1" ht="15" customHeight="1" outlineLevel="1">
      <c r="D216" s="2204" t="str">
        <f>'2.2 Repex'!D220</f>
        <v>&lt;TNSP defined&gt;</v>
      </c>
      <c r="E216" s="2132" t="s">
        <v>1772</v>
      </c>
      <c r="F216" s="1430"/>
      <c r="G216" s="1431"/>
      <c r="H216" s="1431"/>
      <c r="I216" s="1431"/>
      <c r="J216" s="1431"/>
      <c r="K216" s="1431"/>
      <c r="L216" s="1431"/>
      <c r="M216" s="1431"/>
      <c r="N216" s="1431"/>
      <c r="O216" s="1431"/>
      <c r="P216" s="1431"/>
      <c r="Q216" s="1431"/>
      <c r="R216" s="1431"/>
      <c r="S216" s="1431"/>
      <c r="T216" s="1431"/>
      <c r="U216" s="1431"/>
      <c r="V216" s="1431"/>
      <c r="W216" s="1431"/>
      <c r="X216" s="1431"/>
      <c r="Y216" s="1431"/>
      <c r="Z216" s="1431"/>
      <c r="AA216" s="1431"/>
      <c r="AB216" s="1431"/>
      <c r="AC216" s="1431"/>
      <c r="AD216" s="1431"/>
      <c r="AE216" s="1431"/>
      <c r="AF216" s="1431"/>
      <c r="AG216" s="1431"/>
      <c r="AH216" s="1431"/>
      <c r="AI216" s="1431"/>
      <c r="AJ216" s="1431"/>
      <c r="AK216" s="1431"/>
      <c r="AL216" s="1431"/>
      <c r="AM216" s="1431"/>
      <c r="AN216" s="1431"/>
      <c r="AO216" s="1431"/>
      <c r="AP216" s="1431"/>
      <c r="AQ216" s="1431"/>
      <c r="AR216" s="1431"/>
      <c r="AS216" s="1431"/>
      <c r="AT216" s="1431"/>
      <c r="AU216" s="1431"/>
      <c r="AV216" s="1431"/>
      <c r="AW216" s="1431"/>
      <c r="AX216" s="1431"/>
      <c r="AY216" s="1431"/>
      <c r="AZ216" s="1431"/>
      <c r="BA216" s="1431"/>
      <c r="BB216" s="1431"/>
      <c r="BC216" s="1431"/>
      <c r="BD216" s="1431"/>
      <c r="BE216" s="1431"/>
      <c r="BF216" s="1431"/>
      <c r="BG216" s="1431"/>
      <c r="BH216" s="1431"/>
      <c r="BI216" s="1431"/>
      <c r="BJ216" s="1431"/>
      <c r="BK216" s="1431"/>
      <c r="BL216" s="1431"/>
      <c r="BM216" s="1431"/>
      <c r="BN216" s="1431"/>
      <c r="BO216" s="1431"/>
      <c r="BP216" s="1431"/>
      <c r="BQ216" s="1431"/>
      <c r="BR216" s="1431"/>
      <c r="BS216" s="1431"/>
      <c r="BT216" s="1431"/>
      <c r="BU216" s="1431"/>
      <c r="BV216" s="1431"/>
      <c r="BW216" s="1431"/>
      <c r="BX216" s="1431"/>
      <c r="BY216" s="1431"/>
      <c r="BZ216" s="1431"/>
      <c r="CA216" s="1431"/>
      <c r="CB216" s="1431"/>
      <c r="CC216" s="1431"/>
      <c r="CD216" s="1431"/>
      <c r="CE216" s="1431"/>
      <c r="CF216" s="1431"/>
      <c r="CG216" s="1431"/>
      <c r="CH216" s="1431"/>
      <c r="CI216" s="1431"/>
      <c r="CJ216" s="1431"/>
      <c r="CK216" s="1431"/>
      <c r="CL216" s="1431"/>
      <c r="CM216" s="1431"/>
      <c r="CN216" s="1431"/>
      <c r="CO216" s="1431"/>
      <c r="CP216" s="1431"/>
      <c r="CQ216" s="1431"/>
      <c r="CR216" s="1431"/>
      <c r="CS216" s="1431"/>
      <c r="CT216" s="1431"/>
      <c r="CU216" s="1431"/>
      <c r="CV216" s="2137"/>
      <c r="CX216" s="2540"/>
      <c r="CY216" s="2541"/>
      <c r="CZ216" s="2541"/>
      <c r="DA216" s="1902" t="str">
        <f t="shared" si="78"/>
        <v/>
      </c>
      <c r="DB216" s="1895" t="str">
        <f t="shared" si="79"/>
        <v/>
      </c>
      <c r="DC216" s="1896"/>
      <c r="DD216" s="1900" t="str">
        <f t="shared" si="110"/>
        <v/>
      </c>
      <c r="DE216" s="1902" t="str">
        <f t="shared" si="111"/>
        <v/>
      </c>
      <c r="DF216" s="1895" t="str">
        <f t="shared" si="112"/>
        <v/>
      </c>
      <c r="DG216" s="1896"/>
      <c r="DH216" s="1900" t="str">
        <f t="shared" si="113"/>
        <v/>
      </c>
      <c r="DI216" s="1902" t="str">
        <f t="shared" si="114"/>
        <v/>
      </c>
      <c r="DJ216" s="1895" t="str">
        <f t="shared" si="115"/>
        <v/>
      </c>
      <c r="DK216" s="1896"/>
      <c r="DL216" s="1900" t="str">
        <f t="shared" si="116"/>
        <v/>
      </c>
      <c r="DM216" s="1902" t="str">
        <f t="shared" si="117"/>
        <v/>
      </c>
      <c r="DN216" s="1895" t="str">
        <f t="shared" si="118"/>
        <v/>
      </c>
      <c r="DO216" s="1896"/>
      <c r="DP216" s="1900" t="str">
        <f t="shared" si="119"/>
        <v/>
      </c>
      <c r="DQ216" s="1902" t="str">
        <f t="shared" si="120"/>
        <v/>
      </c>
      <c r="DR216" s="1895" t="str">
        <f t="shared" si="121"/>
        <v/>
      </c>
      <c r="DS216" s="1896"/>
      <c r="DT216" s="1900" t="str">
        <f t="shared" si="122"/>
        <v/>
      </c>
    </row>
    <row r="217" spans="1:124" s="986" customFormat="1" ht="15" customHeight="1" outlineLevel="1">
      <c r="A217" s="2142" t="s">
        <v>2667</v>
      </c>
      <c r="D217" s="2204" t="str">
        <f>'2.2 Repex'!D221</f>
        <v>&lt;TNSP defined&gt;</v>
      </c>
      <c r="E217" s="2132" t="s">
        <v>1772</v>
      </c>
      <c r="F217" s="1430"/>
      <c r="G217" s="1431"/>
      <c r="H217" s="1431"/>
      <c r="I217" s="1431"/>
      <c r="J217" s="1431"/>
      <c r="K217" s="1431"/>
      <c r="L217" s="1431"/>
      <c r="M217" s="1431"/>
      <c r="N217" s="1431"/>
      <c r="O217" s="1431"/>
      <c r="P217" s="1431"/>
      <c r="Q217" s="1431"/>
      <c r="R217" s="1431"/>
      <c r="S217" s="1431"/>
      <c r="T217" s="1431"/>
      <c r="U217" s="1431"/>
      <c r="V217" s="1431"/>
      <c r="W217" s="1431"/>
      <c r="X217" s="1431"/>
      <c r="Y217" s="1431"/>
      <c r="Z217" s="1431"/>
      <c r="AA217" s="1431"/>
      <c r="AB217" s="1431"/>
      <c r="AC217" s="1431"/>
      <c r="AD217" s="1431"/>
      <c r="AE217" s="1431"/>
      <c r="AF217" s="1431"/>
      <c r="AG217" s="1431"/>
      <c r="AH217" s="1431"/>
      <c r="AI217" s="1431"/>
      <c r="AJ217" s="1431"/>
      <c r="AK217" s="1431"/>
      <c r="AL217" s="1431"/>
      <c r="AM217" s="1431"/>
      <c r="AN217" s="1431"/>
      <c r="AO217" s="1431"/>
      <c r="AP217" s="1431"/>
      <c r="AQ217" s="1431"/>
      <c r="AR217" s="1431"/>
      <c r="AS217" s="1431"/>
      <c r="AT217" s="1431"/>
      <c r="AU217" s="1431"/>
      <c r="AV217" s="1431"/>
      <c r="AW217" s="1431"/>
      <c r="AX217" s="1431"/>
      <c r="AY217" s="1431"/>
      <c r="AZ217" s="1431"/>
      <c r="BA217" s="1431"/>
      <c r="BB217" s="1431"/>
      <c r="BC217" s="1431"/>
      <c r="BD217" s="1431"/>
      <c r="BE217" s="1431"/>
      <c r="BF217" s="1431"/>
      <c r="BG217" s="1431"/>
      <c r="BH217" s="1431"/>
      <c r="BI217" s="1431"/>
      <c r="BJ217" s="1431"/>
      <c r="BK217" s="1431"/>
      <c r="BL217" s="1431"/>
      <c r="BM217" s="1431"/>
      <c r="BN217" s="1431"/>
      <c r="BO217" s="1431"/>
      <c r="BP217" s="1431"/>
      <c r="BQ217" s="1431"/>
      <c r="BR217" s="1431"/>
      <c r="BS217" s="1431"/>
      <c r="BT217" s="1431"/>
      <c r="BU217" s="1431"/>
      <c r="BV217" s="1431"/>
      <c r="BW217" s="1431"/>
      <c r="BX217" s="1431"/>
      <c r="BY217" s="1431"/>
      <c r="BZ217" s="1431"/>
      <c r="CA217" s="1431"/>
      <c r="CB217" s="1431"/>
      <c r="CC217" s="1431"/>
      <c r="CD217" s="1431"/>
      <c r="CE217" s="1431"/>
      <c r="CF217" s="1431"/>
      <c r="CG217" s="1431"/>
      <c r="CH217" s="1431"/>
      <c r="CI217" s="1431"/>
      <c r="CJ217" s="1431"/>
      <c r="CK217" s="1431"/>
      <c r="CL217" s="1431"/>
      <c r="CM217" s="1431"/>
      <c r="CN217" s="1431"/>
      <c r="CO217" s="1431"/>
      <c r="CP217" s="1431"/>
      <c r="CQ217" s="1431"/>
      <c r="CR217" s="1431"/>
      <c r="CS217" s="1431"/>
      <c r="CT217" s="1431"/>
      <c r="CU217" s="1431"/>
      <c r="CV217" s="2137"/>
      <c r="CX217" s="2540"/>
      <c r="CY217" s="2541"/>
      <c r="CZ217" s="2541"/>
      <c r="DA217" s="1902" t="str">
        <f t="shared" si="78"/>
        <v/>
      </c>
      <c r="DB217" s="1895" t="str">
        <f t="shared" si="79"/>
        <v/>
      </c>
      <c r="DC217" s="1896"/>
      <c r="DD217" s="1900" t="str">
        <f t="shared" si="110"/>
        <v/>
      </c>
      <c r="DE217" s="1902" t="str">
        <f t="shared" si="111"/>
        <v/>
      </c>
      <c r="DF217" s="1895" t="str">
        <f t="shared" si="112"/>
        <v/>
      </c>
      <c r="DG217" s="1896"/>
      <c r="DH217" s="1900" t="str">
        <f t="shared" si="113"/>
        <v/>
      </c>
      <c r="DI217" s="1902" t="str">
        <f t="shared" si="114"/>
        <v/>
      </c>
      <c r="DJ217" s="1895" t="str">
        <f t="shared" si="115"/>
        <v/>
      </c>
      <c r="DK217" s="1896"/>
      <c r="DL217" s="1900" t="str">
        <f t="shared" si="116"/>
        <v/>
      </c>
      <c r="DM217" s="1902" t="str">
        <f t="shared" si="117"/>
        <v/>
      </c>
      <c r="DN217" s="1895" t="str">
        <f t="shared" si="118"/>
        <v/>
      </c>
      <c r="DO217" s="1896"/>
      <c r="DP217" s="1900" t="str">
        <f t="shared" si="119"/>
        <v/>
      </c>
      <c r="DQ217" s="1902" t="str">
        <f t="shared" si="120"/>
        <v/>
      </c>
      <c r="DR217" s="1895" t="str">
        <f t="shared" si="121"/>
        <v/>
      </c>
      <c r="DS217" s="1896"/>
      <c r="DT217" s="1900" t="str">
        <f t="shared" si="122"/>
        <v/>
      </c>
    </row>
    <row r="218" spans="1:124" s="986" customFormat="1" ht="15" customHeight="1" outlineLevel="1">
      <c r="A218" s="2142"/>
      <c r="D218" s="2205" t="str">
        <f>'2.2 Repex'!D222</f>
        <v>&lt;TNSP defined&gt;</v>
      </c>
      <c r="E218" s="2138" t="s">
        <v>1772</v>
      </c>
      <c r="F218" s="2139"/>
      <c r="G218" s="2140"/>
      <c r="H218" s="2140"/>
      <c r="I218" s="2140"/>
      <c r="J218" s="2140"/>
      <c r="K218" s="2140"/>
      <c r="L218" s="2140"/>
      <c r="M218" s="2140"/>
      <c r="N218" s="2140"/>
      <c r="O218" s="2140"/>
      <c r="P218" s="2140"/>
      <c r="Q218" s="2140"/>
      <c r="R218" s="2140"/>
      <c r="S218" s="2140"/>
      <c r="T218" s="2140"/>
      <c r="U218" s="2140"/>
      <c r="V218" s="2140"/>
      <c r="W218" s="2140"/>
      <c r="X218" s="2140"/>
      <c r="Y218" s="2140"/>
      <c r="Z218" s="2140"/>
      <c r="AA218" s="2140"/>
      <c r="AB218" s="2140"/>
      <c r="AC218" s="2140"/>
      <c r="AD218" s="2140"/>
      <c r="AE218" s="2140"/>
      <c r="AF218" s="2140"/>
      <c r="AG218" s="2140"/>
      <c r="AH218" s="2140"/>
      <c r="AI218" s="2140"/>
      <c r="AJ218" s="2140"/>
      <c r="AK218" s="2140"/>
      <c r="AL218" s="2140"/>
      <c r="AM218" s="2140"/>
      <c r="AN218" s="2140"/>
      <c r="AO218" s="2140"/>
      <c r="AP218" s="2140"/>
      <c r="AQ218" s="2140"/>
      <c r="AR218" s="2140"/>
      <c r="AS218" s="2140"/>
      <c r="AT218" s="2140"/>
      <c r="AU218" s="2140"/>
      <c r="AV218" s="2140"/>
      <c r="AW218" s="2140"/>
      <c r="AX218" s="2140"/>
      <c r="AY218" s="2140"/>
      <c r="AZ218" s="2140"/>
      <c r="BA218" s="2140"/>
      <c r="BB218" s="2140"/>
      <c r="BC218" s="2140"/>
      <c r="BD218" s="2140"/>
      <c r="BE218" s="2140"/>
      <c r="BF218" s="2140"/>
      <c r="BG218" s="2140"/>
      <c r="BH218" s="2140"/>
      <c r="BI218" s="2140"/>
      <c r="BJ218" s="2140"/>
      <c r="BK218" s="2140"/>
      <c r="BL218" s="2140"/>
      <c r="BM218" s="2140"/>
      <c r="BN218" s="2140"/>
      <c r="BO218" s="2140"/>
      <c r="BP218" s="2140"/>
      <c r="BQ218" s="2140"/>
      <c r="BR218" s="2140"/>
      <c r="BS218" s="2140"/>
      <c r="BT218" s="2140"/>
      <c r="BU218" s="2140"/>
      <c r="BV218" s="2140"/>
      <c r="BW218" s="2140"/>
      <c r="BX218" s="2140"/>
      <c r="BY218" s="2140"/>
      <c r="BZ218" s="2140"/>
      <c r="CA218" s="2140"/>
      <c r="CB218" s="2140"/>
      <c r="CC218" s="2140"/>
      <c r="CD218" s="2140"/>
      <c r="CE218" s="2140"/>
      <c r="CF218" s="2140"/>
      <c r="CG218" s="2140"/>
      <c r="CH218" s="2140"/>
      <c r="CI218" s="2140"/>
      <c r="CJ218" s="2140"/>
      <c r="CK218" s="2140"/>
      <c r="CL218" s="2140"/>
      <c r="CM218" s="2140"/>
      <c r="CN218" s="2140"/>
      <c r="CO218" s="2140"/>
      <c r="CP218" s="2140"/>
      <c r="CQ218" s="2140"/>
      <c r="CR218" s="2140"/>
      <c r="CS218" s="2140"/>
      <c r="CT218" s="2140"/>
      <c r="CU218" s="2140"/>
      <c r="CV218" s="2141"/>
      <c r="CX218" s="2542"/>
      <c r="CY218" s="2543"/>
      <c r="CZ218" s="2543"/>
      <c r="DA218" s="1905" t="str">
        <f t="shared" si="78"/>
        <v/>
      </c>
      <c r="DB218" s="1914" t="str">
        <f t="shared" si="79"/>
        <v/>
      </c>
      <c r="DC218" s="1975"/>
      <c r="DD218" s="1903" t="str">
        <f t="shared" si="110"/>
        <v/>
      </c>
      <c r="DE218" s="1905" t="str">
        <f t="shared" si="111"/>
        <v/>
      </c>
      <c r="DF218" s="1914" t="str">
        <f t="shared" si="112"/>
        <v/>
      </c>
      <c r="DG218" s="1975"/>
      <c r="DH218" s="1903" t="str">
        <f t="shared" si="113"/>
        <v/>
      </c>
      <c r="DI218" s="1905" t="str">
        <f t="shared" si="114"/>
        <v/>
      </c>
      <c r="DJ218" s="1914" t="str">
        <f t="shared" si="115"/>
        <v/>
      </c>
      <c r="DK218" s="1975"/>
      <c r="DL218" s="1903" t="str">
        <f t="shared" si="116"/>
        <v/>
      </c>
      <c r="DM218" s="1905" t="str">
        <f t="shared" si="117"/>
        <v/>
      </c>
      <c r="DN218" s="1914" t="str">
        <f t="shared" si="118"/>
        <v/>
      </c>
      <c r="DO218" s="1975"/>
      <c r="DP218" s="1903" t="str">
        <f t="shared" si="119"/>
        <v/>
      </c>
      <c r="DQ218" s="1905" t="str">
        <f t="shared" si="120"/>
        <v/>
      </c>
      <c r="DR218" s="1914" t="str">
        <f t="shared" si="121"/>
        <v/>
      </c>
      <c r="DS218" s="1975"/>
      <c r="DT218" s="1903" t="str">
        <f t="shared" si="122"/>
        <v/>
      </c>
    </row>
    <row r="219" spans="1:124" s="986" customFormat="1" ht="18.75" customHeight="1">
      <c r="E219" s="1439"/>
    </row>
    <row r="220" spans="1:124" s="986" customFormat="1" ht="18.75" customHeight="1">
      <c r="E220" s="1439"/>
    </row>
    <row r="221" spans="1:124" ht="18.75" customHeight="1">
      <c r="B221" s="2227" t="s">
        <v>2666</v>
      </c>
      <c r="C221" s="2224"/>
      <c r="D221" s="2225" t="s">
        <v>2694</v>
      </c>
    </row>
  </sheetData>
  <mergeCells count="8">
    <mergeCell ref="DI11:DL11"/>
    <mergeCell ref="DM11:DP11"/>
    <mergeCell ref="DQ11:DT11"/>
    <mergeCell ref="CX189:CZ218"/>
    <mergeCell ref="CX10:CZ10"/>
    <mergeCell ref="CX11:CZ11"/>
    <mergeCell ref="DA11:DD11"/>
    <mergeCell ref="DE11:DH11"/>
  </mergeCells>
  <conditionalFormatting sqref="F11:CV11">
    <cfRule type="expression" dxfId="74" priority="34">
      <formula>ISEVEN(VALUE((MID(F11,6,1))))</formula>
    </cfRule>
  </conditionalFormatting>
  <conditionalFormatting sqref="F12:CV26 F28:CV42 F44:CV65 F67:CV88 F90:CV125 F127:CV151 F153:CV174 F176:CV187 F189:CV218">
    <cfRule type="expression" dxfId="73" priority="33">
      <formula>(VALUE((RIGHT(F$11,1)))=0)</formula>
    </cfRule>
  </conditionalFormatting>
  <conditionalFormatting sqref="D221">
    <cfRule type="cellIs" dxfId="72" priority="1" operator="equal">
      <formula>FALSE</formula>
    </cfRule>
  </conditionalFormatting>
  <dataValidations count="1">
    <dataValidation allowBlank="1" showErrorMessage="1" sqref="A1:XFD1048576" xr:uid="{A717C640-3FAF-4601-945F-DF1A77DD775F}"/>
  </dataValidations>
  <pageMargins left="0.70866141732283472" right="0.70866141732283472" top="0.74803149606299213" bottom="0.74803149606299213" header="0.31496062992125984" footer="0.31496062992125984"/>
  <pageSetup paperSize="8" scale="10" fitToHeight="1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D1A94-1659-4179-8CE8-3275D23D95AB}">
  <sheetPr codeName="Sheet20">
    <tabColor theme="3" tint="-0.249977111117893"/>
    <pageSetUpPr fitToPage="1"/>
  </sheetPr>
  <dimension ref="B1:T57"/>
  <sheetViews>
    <sheetView zoomScaleNormal="100" workbookViewId="0">
      <selection activeCell="B10" sqref="B10"/>
    </sheetView>
  </sheetViews>
  <sheetFormatPr defaultColWidth="9.140625" defaultRowHeight="15"/>
  <cols>
    <col min="1" max="1" width="21.42578125" style="46" customWidth="1"/>
    <col min="2" max="2" width="17.5703125" style="46" customWidth="1"/>
    <col min="3" max="3" width="2.5703125" style="46" customWidth="1"/>
    <col min="4" max="4" width="76.5703125" style="46" customWidth="1"/>
    <col min="5" max="5" width="23.42578125" style="634" customWidth="1"/>
    <col min="6" max="6" width="24" style="46" customWidth="1"/>
    <col min="7" max="7" width="9.140625" style="46"/>
    <col min="8" max="21" width="3.7109375" style="46" customWidth="1"/>
    <col min="22" max="16384" width="9.140625" style="46"/>
  </cols>
  <sheetData>
    <row r="1" spans="2:20" s="1389" customFormat="1" ht="20.100000000000001" customHeight="1">
      <c r="B1" s="1017"/>
      <c r="C1" s="1017"/>
      <c r="D1" s="1017" t="str">
        <f>dms_SheetHeading1</f>
        <v>ANNUAL INFORMATION ORDER</v>
      </c>
      <c r="E1" s="1395"/>
      <c r="F1" s="1396"/>
      <c r="G1" s="1546"/>
      <c r="H1" s="2121" t="s">
        <v>1842</v>
      </c>
      <c r="I1" s="1594"/>
      <c r="J1" s="1594"/>
      <c r="K1" s="1594"/>
      <c r="L1" s="1594"/>
      <c r="M1" s="1594"/>
      <c r="N1" s="2120" t="s">
        <v>1841</v>
      </c>
      <c r="O1" s="1594"/>
      <c r="P1" s="1594"/>
      <c r="Q1" s="1594"/>
      <c r="R1" s="1594"/>
      <c r="S1" s="1594"/>
      <c r="T1" s="1594"/>
    </row>
    <row r="2" spans="2:20" s="1389" customFormat="1" ht="20.100000000000001" customHeight="1">
      <c r="B2" s="1018"/>
      <c r="C2" s="1018"/>
      <c r="D2" s="1018" t="str">
        <f>dms_SheetHeading2</f>
        <v>Australian Transmission Co.</v>
      </c>
      <c r="E2" s="1395"/>
      <c r="F2" s="1396"/>
      <c r="G2" s="1546"/>
      <c r="H2" s="2122" t="s">
        <v>1843</v>
      </c>
      <c r="I2" s="1595"/>
      <c r="J2" s="1595"/>
      <c r="K2" s="1595"/>
      <c r="L2" s="1595"/>
      <c r="M2" s="1595"/>
      <c r="N2" s="1677" t="s">
        <v>953</v>
      </c>
      <c r="O2" s="1595"/>
      <c r="P2" s="1595"/>
      <c r="Q2" s="1595"/>
      <c r="R2" s="1595"/>
      <c r="S2" s="1595"/>
      <c r="T2" s="1595"/>
    </row>
    <row r="3" spans="2:20" s="1389" customFormat="1" ht="20.100000000000001" customHeight="1">
      <c r="B3" s="1019"/>
      <c r="C3" s="1019"/>
      <c r="D3" s="1019" t="str">
        <f>dms_SheetHeading3</f>
        <v>REPORTING STATEMENT: 2024-25</v>
      </c>
      <c r="E3" s="1395"/>
      <c r="F3" s="1396"/>
      <c r="G3" s="1546"/>
      <c r="H3" s="2123" t="s">
        <v>1844</v>
      </c>
      <c r="I3" s="1596"/>
      <c r="J3" s="1596"/>
      <c r="K3" s="1596"/>
      <c r="L3" s="1596"/>
      <c r="M3" s="1596"/>
      <c r="N3" s="1678" t="s">
        <v>954</v>
      </c>
      <c r="O3" s="1596"/>
      <c r="P3" s="1596"/>
      <c r="Q3" s="1596"/>
      <c r="R3" s="1596"/>
      <c r="S3" s="1596"/>
      <c r="T3" s="1596"/>
    </row>
    <row r="4" spans="2:20" s="1389" customFormat="1" ht="20.100000000000001" customHeight="1">
      <c r="B4" s="1393"/>
      <c r="C4" s="1393"/>
      <c r="D4" s="1020" t="s">
        <v>2325</v>
      </c>
      <c r="E4" s="1020"/>
      <c r="F4" s="1020"/>
      <c r="G4" s="1397"/>
      <c r="H4" s="2125" t="s">
        <v>1846</v>
      </c>
      <c r="I4" s="2187"/>
      <c r="J4" s="2188"/>
      <c r="K4" s="1840"/>
      <c r="L4" s="1840"/>
      <c r="M4" s="1840"/>
      <c r="N4" s="1839" t="s">
        <v>1845</v>
      </c>
      <c r="O4" s="1840"/>
      <c r="P4" s="1840"/>
      <c r="Q4" s="1840"/>
      <c r="R4" s="1840"/>
      <c r="S4" s="1840"/>
      <c r="T4" s="1840"/>
    </row>
    <row r="5" spans="2:20" ht="13.5" customHeight="1">
      <c r="B5" s="44"/>
      <c r="C5" s="44"/>
      <c r="D5" s="44"/>
    </row>
    <row r="6" spans="2:20" ht="18" customHeight="1">
      <c r="B6" s="637" t="s">
        <v>2056</v>
      </c>
      <c r="C6" s="988"/>
      <c r="D6" s="988"/>
      <c r="E6" s="988"/>
      <c r="F6" s="988"/>
      <c r="G6" s="44"/>
      <c r="H6" s="44"/>
      <c r="I6" s="44"/>
    </row>
    <row r="7" spans="2:20" s="44" customFormat="1" ht="18" customHeight="1">
      <c r="B7" s="1048" t="s">
        <v>2015</v>
      </c>
      <c r="C7" s="1048"/>
      <c r="D7" s="1048"/>
      <c r="E7" s="1048"/>
      <c r="F7" s="1048"/>
    </row>
    <row r="8" spans="2:20" s="44" customFormat="1"/>
    <row r="9" spans="2:20" ht="47.25" customHeight="1">
      <c r="B9" s="48"/>
      <c r="C9" s="48"/>
      <c r="D9" s="2327" t="s">
        <v>2311</v>
      </c>
      <c r="E9" s="2327"/>
      <c r="F9" s="2327"/>
      <c r="G9" s="1440"/>
    </row>
    <row r="10" spans="2:20" ht="71.25" customHeight="1">
      <c r="B10" s="48"/>
      <c r="C10" s="48"/>
      <c r="D10" s="48"/>
      <c r="E10" s="2235"/>
      <c r="F10" s="48"/>
      <c r="G10" s="1440"/>
      <c r="H10" s="1908" t="s">
        <v>2599</v>
      </c>
      <c r="I10" s="1909" t="s">
        <v>2600</v>
      </c>
      <c r="J10" s="1915" t="s">
        <v>2624</v>
      </c>
      <c r="K10" s="2041" t="s">
        <v>1919</v>
      </c>
      <c r="L10" s="2042" t="s">
        <v>1822</v>
      </c>
      <c r="M10" s="2042" t="s">
        <v>2684</v>
      </c>
    </row>
    <row r="11" spans="2:20" s="986" customFormat="1" ht="24" customHeight="1">
      <c r="B11" s="1211"/>
      <c r="C11" s="1211"/>
      <c r="D11" s="1130" t="s">
        <v>2164</v>
      </c>
      <c r="E11" s="973" t="s">
        <v>2089</v>
      </c>
      <c r="F11" s="2243" t="s">
        <v>2165</v>
      </c>
      <c r="G11" s="1099"/>
      <c r="H11" s="2544" t="s">
        <v>2165</v>
      </c>
      <c r="I11" s="2545"/>
      <c r="J11" s="2545"/>
      <c r="K11" s="2545"/>
      <c r="L11" s="2545"/>
      <c r="M11" s="2546"/>
      <c r="N11" s="46"/>
      <c r="O11" s="46"/>
      <c r="P11" s="46"/>
    </row>
    <row r="12" spans="2:20" s="986" customFormat="1" ht="15" customHeight="1">
      <c r="D12" s="1100" t="s">
        <v>2087</v>
      </c>
      <c r="E12" s="1101" t="s">
        <v>638</v>
      </c>
      <c r="F12" s="1442"/>
      <c r="H12" s="2116" t="str">
        <f>IF(ISNONTEXT(F12)=TRUE,"","X")</f>
        <v/>
      </c>
      <c r="I12" s="2118" t="str">
        <f>IF(AND(F12&gt;=0)=TRUE,"","X")</f>
        <v/>
      </c>
      <c r="J12" s="2118" t="str">
        <f>IF(dms_TradingName="AusNet (T)","",IF(F12="","X",""))</f>
        <v>X</v>
      </c>
      <c r="K12" s="1996"/>
      <c r="L12" s="1996"/>
      <c r="M12" s="1992"/>
      <c r="N12" s="46"/>
      <c r="O12" s="46"/>
      <c r="P12" s="46"/>
    </row>
    <row r="13" spans="2:20" s="1274" customFormat="1">
      <c r="B13" s="1211"/>
      <c r="C13" s="1211"/>
      <c r="D13" s="1441" t="s">
        <v>1820</v>
      </c>
      <c r="O13" s="46"/>
      <c r="P13" s="46"/>
    </row>
    <row r="14" spans="2:20" s="986" customFormat="1" ht="18" customHeight="1">
      <c r="D14" s="2236" t="s">
        <v>1837</v>
      </c>
      <c r="E14" s="2237" t="s">
        <v>1822</v>
      </c>
      <c r="F14" s="2238"/>
      <c r="H14" s="1999"/>
      <c r="I14" s="2000"/>
      <c r="J14" s="2244" t="str">
        <f>IF(dms_TradingName="AusNet (T)","",IF(F14="","X",""))</f>
        <v>X</v>
      </c>
      <c r="K14" s="2000"/>
      <c r="L14" s="2244" t="str" cm="1">
        <f t="array" aca="1" ref="L14" ca="1">IF(AND(CELL("format",F14)="D1",LEN(F14)&gt;10),"","X")</f>
        <v>X</v>
      </c>
      <c r="M14" s="2245"/>
      <c r="N14" s="46"/>
      <c r="O14" s="46"/>
      <c r="P14" s="46"/>
      <c r="Q14" s="1274"/>
      <c r="R14" s="1274"/>
      <c r="S14" s="1274"/>
      <c r="T14" s="1274"/>
    </row>
    <row r="15" spans="2:20" s="986" customFormat="1" ht="18" customHeight="1">
      <c r="D15" s="2239" t="s">
        <v>1837</v>
      </c>
      <c r="E15" s="2159" t="s">
        <v>1823</v>
      </c>
      <c r="F15" s="1556"/>
      <c r="H15" s="1993"/>
      <c r="I15" s="1906"/>
      <c r="J15" s="1907" t="str">
        <f>IF(dms_TradingName="AusNet (T)","",IF(F15="","X",""))</f>
        <v>X</v>
      </c>
      <c r="K15" s="1906"/>
      <c r="L15" s="1906"/>
      <c r="M15" s="1900" t="str" cm="1">
        <f t="array" aca="1" ref="M15" ca="1">IF(CELL("format",F15)="D9","","X")</f>
        <v>X</v>
      </c>
      <c r="N15" s="46"/>
      <c r="O15" s="46"/>
      <c r="P15" s="46"/>
      <c r="Q15" s="1274"/>
      <c r="R15" s="1274"/>
      <c r="S15" s="1274"/>
      <c r="T15" s="1274"/>
    </row>
    <row r="16" spans="2:20" s="986" customFormat="1" ht="15" customHeight="1">
      <c r="D16" s="2240" t="s">
        <v>1835</v>
      </c>
      <c r="E16" s="2241" t="s">
        <v>1824</v>
      </c>
      <c r="F16" s="2242"/>
      <c r="H16" s="1995"/>
      <c r="I16" s="1996"/>
      <c r="J16" s="2118" t="str">
        <f>IF(dms_TradingName="AusNet (T)","",IF(F16="","X",""))</f>
        <v>X</v>
      </c>
      <c r="K16" s="2118" t="str">
        <f t="shared" ref="K16" si="0">IF(OR(F16="Summer",F16="Winter")=TRUE,"","X")</f>
        <v>X</v>
      </c>
      <c r="L16" s="1996"/>
      <c r="M16" s="1992"/>
      <c r="N16" s="46"/>
      <c r="O16" s="46"/>
      <c r="P16" s="46"/>
    </row>
    <row r="17" spans="2:16" s="986" customFormat="1" ht="15.75" customHeight="1">
      <c r="E17" s="1439"/>
      <c r="O17" s="46"/>
      <c r="P17" s="46"/>
    </row>
    <row r="18" spans="2:16" ht="15" customHeight="1"/>
    <row r="19" spans="2:16" ht="15" customHeight="1">
      <c r="B19" s="2227" t="s">
        <v>2666</v>
      </c>
      <c r="C19" s="2224"/>
      <c r="D19" s="2225" t="s">
        <v>2694</v>
      </c>
    </row>
    <row r="20" spans="2:16" ht="15" customHeight="1">
      <c r="D20" s="1212"/>
      <c r="E20" s="1212"/>
      <c r="F20" s="1212"/>
    </row>
    <row r="21" spans="2:16" ht="15" customHeight="1"/>
    <row r="22" spans="2:16" ht="15" customHeight="1">
      <c r="D22" s="44"/>
    </row>
    <row r="23" spans="2:16" ht="15.75" customHeight="1">
      <c r="D23" s="44"/>
    </row>
    <row r="24" spans="2:16" ht="15" customHeight="1">
      <c r="D24" s="44"/>
    </row>
    <row r="25" spans="2:16" ht="15" customHeight="1">
      <c r="D25" s="44"/>
    </row>
    <row r="26" spans="2:16" ht="15" customHeight="1">
      <c r="D26" s="44"/>
    </row>
    <row r="27" spans="2:16" ht="15" customHeight="1"/>
    <row r="28" spans="2:16" ht="15" customHeight="1"/>
    <row r="29" spans="2:16" ht="15.75" customHeight="1"/>
    <row r="31" spans="2:16">
      <c r="B31" s="49"/>
      <c r="C31" s="49"/>
    </row>
    <row r="57" spans="2:3">
      <c r="B57" s="49"/>
      <c r="C57" s="49"/>
    </row>
  </sheetData>
  <mergeCells count="1">
    <mergeCell ref="H11:M11"/>
  </mergeCells>
  <conditionalFormatting sqref="D19">
    <cfRule type="cellIs" dxfId="71" priority="1" operator="equal">
      <formula>FALSE</formula>
    </cfRule>
  </conditionalFormatting>
  <dataValidations xWindow="852" yWindow="705" count="1">
    <dataValidation allowBlank="1" showErrorMessage="1" sqref="A1:D1048576 G1:XFD1048576 E1:F8 E10:F1048576" xr:uid="{307F5854-AF97-4F82-B62D-6DE35E0C3DAF}"/>
  </dataValidations>
  <pageMargins left="0.7" right="0.7" top="0.75" bottom="0.75" header="0.3" footer="0.3"/>
  <pageSetup paperSize="8" scale="61"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483C-7547-4943-AE44-1282D0CEA1C3}">
  <sheetPr codeName="Sheet22">
    <tabColor theme="3" tint="-0.249977111117893"/>
    <pageSetUpPr fitToPage="1"/>
  </sheetPr>
  <dimension ref="B1:U4614"/>
  <sheetViews>
    <sheetView workbookViewId="0"/>
  </sheetViews>
  <sheetFormatPr defaultColWidth="9.140625" defaultRowHeight="15" outlineLevelRow="1"/>
  <cols>
    <col min="1" max="1" width="20.7109375" style="44" customWidth="1"/>
    <col min="2" max="2" width="19.5703125" style="44" customWidth="1"/>
    <col min="3" max="3" width="2.5703125" style="44" customWidth="1"/>
    <col min="4" max="4" width="31.28515625" style="44" customWidth="1"/>
    <col min="5" max="5" width="18.7109375" style="44" customWidth="1"/>
    <col min="6" max="6" width="22.5703125" style="44" customWidth="1"/>
    <col min="7" max="7" width="12.28515625" style="44" customWidth="1"/>
    <col min="8" max="8" width="9.140625" style="44"/>
    <col min="9" max="9" width="7.42578125" style="44" customWidth="1"/>
    <col min="10" max="22" width="3.7109375" style="44" customWidth="1"/>
    <col min="23" max="16384" width="9.140625" style="44"/>
  </cols>
  <sheetData>
    <row r="1" spans="2:21" s="1389" customFormat="1" ht="20.100000000000001" customHeight="1">
      <c r="B1" s="1017"/>
      <c r="C1" s="1017"/>
      <c r="D1" s="1017" t="str">
        <f>dms_SheetHeading1</f>
        <v>ANNUAL INFORMATION ORDER</v>
      </c>
      <c r="E1" s="1387"/>
      <c r="F1" s="1384"/>
      <c r="G1" s="1384"/>
      <c r="I1" s="2121" t="s">
        <v>1842</v>
      </c>
      <c r="J1" s="1594"/>
      <c r="K1" s="1594"/>
      <c r="L1" s="1594"/>
      <c r="M1" s="1594"/>
      <c r="N1" s="1594"/>
      <c r="O1" s="2120" t="s">
        <v>1841</v>
      </c>
      <c r="P1" s="1594"/>
      <c r="Q1" s="1594"/>
      <c r="R1" s="1594"/>
      <c r="S1" s="1594"/>
      <c r="T1" s="1594"/>
      <c r="U1" s="1594"/>
    </row>
    <row r="2" spans="2:21" s="1389" customFormat="1" ht="20.100000000000001" customHeight="1">
      <c r="B2" s="1018"/>
      <c r="C2" s="1018"/>
      <c r="D2" s="1018" t="str">
        <f>dms_SheetHeading2</f>
        <v>Australian Transmission Co.</v>
      </c>
      <c r="E2" s="1387"/>
      <c r="F2" s="1384"/>
      <c r="G2" s="1384"/>
      <c r="I2" s="2122" t="s">
        <v>1843</v>
      </c>
      <c r="J2" s="1595"/>
      <c r="K2" s="1595"/>
      <c r="L2" s="1595"/>
      <c r="M2" s="1595"/>
      <c r="N2" s="1595"/>
      <c r="O2" s="1677" t="s">
        <v>953</v>
      </c>
      <c r="P2" s="1595"/>
      <c r="Q2" s="1595"/>
      <c r="R2" s="1595"/>
      <c r="S2" s="1595"/>
      <c r="T2" s="1595"/>
      <c r="U2" s="1595"/>
    </row>
    <row r="3" spans="2:21" s="1389" customFormat="1" ht="20.100000000000001" customHeight="1">
      <c r="B3" s="1019"/>
      <c r="C3" s="1019"/>
      <c r="D3" s="1019" t="str">
        <f>dms_SheetHeading3</f>
        <v>REPORTING STATEMENT: 2024-25</v>
      </c>
      <c r="E3" s="1387"/>
      <c r="F3" s="1384"/>
      <c r="G3" s="1384"/>
      <c r="I3" s="2123" t="s">
        <v>1844</v>
      </c>
      <c r="J3" s="1596"/>
      <c r="K3" s="1596"/>
      <c r="L3" s="1596"/>
      <c r="M3" s="1596"/>
      <c r="N3" s="1596"/>
      <c r="O3" s="1678" t="s">
        <v>954</v>
      </c>
      <c r="P3" s="1596"/>
      <c r="Q3" s="1596"/>
      <c r="R3" s="1596"/>
      <c r="S3" s="1596"/>
      <c r="T3" s="1596"/>
      <c r="U3" s="1596"/>
    </row>
    <row r="4" spans="2:21" s="1389" customFormat="1" ht="20.100000000000001" customHeight="1">
      <c r="B4" s="1393"/>
      <c r="C4" s="1393"/>
      <c r="D4" s="1020" t="s">
        <v>2326</v>
      </c>
      <c r="E4" s="1398"/>
      <c r="F4" s="1020"/>
      <c r="G4" s="1020"/>
      <c r="I4" s="2125" t="s">
        <v>1846</v>
      </c>
      <c r="J4" s="2187"/>
      <c r="K4" s="2188"/>
      <c r="L4" s="1840"/>
      <c r="M4" s="1840"/>
      <c r="N4" s="1840"/>
      <c r="O4" s="1839" t="s">
        <v>1845</v>
      </c>
      <c r="P4" s="1840"/>
      <c r="Q4" s="1840"/>
      <c r="R4" s="1840"/>
      <c r="S4" s="1840"/>
      <c r="T4" s="1840"/>
      <c r="U4" s="1840"/>
    </row>
    <row r="5" spans="2:21" s="46" customFormat="1" ht="13.5" customHeight="1">
      <c r="B5" s="44"/>
      <c r="C5" s="44"/>
      <c r="D5" s="44"/>
      <c r="E5" s="1102"/>
      <c r="F5" s="44"/>
      <c r="I5" s="42"/>
    </row>
    <row r="6" spans="2:21" s="46" customFormat="1" ht="24.75" customHeight="1">
      <c r="B6" s="637" t="s">
        <v>2056</v>
      </c>
      <c r="C6" s="988"/>
      <c r="D6" s="988"/>
      <c r="E6" s="988"/>
      <c r="F6" s="988"/>
      <c r="G6" s="988"/>
      <c r="H6" s="44"/>
      <c r="I6" s="42"/>
    </row>
    <row r="7" spans="2:21" s="46" customFormat="1" ht="15" customHeight="1">
      <c r="B7" s="1048" t="s">
        <v>2054</v>
      </c>
      <c r="C7" s="1547"/>
      <c r="D7" s="1547"/>
      <c r="E7" s="1548"/>
      <c r="F7" s="1548"/>
      <c r="G7" s="1548"/>
      <c r="H7" s="44"/>
      <c r="I7" s="42"/>
    </row>
    <row r="8" spans="2:21" s="46" customFormat="1" ht="15" customHeight="1">
      <c r="B8" s="1048" t="s">
        <v>2055</v>
      </c>
      <c r="C8" s="1547"/>
      <c r="D8" s="1547"/>
      <c r="E8" s="1548"/>
      <c r="F8" s="1548"/>
      <c r="G8" s="1548"/>
      <c r="H8" s="44"/>
      <c r="I8" s="42"/>
    </row>
    <row r="9" spans="2:21" s="46" customFormat="1" ht="33.75" customHeight="1">
      <c r="B9" s="51"/>
      <c r="C9" s="1184"/>
      <c r="D9" s="1184"/>
      <c r="E9" s="44"/>
      <c r="F9" s="44"/>
      <c r="G9" s="44"/>
      <c r="H9" s="44"/>
      <c r="I9" s="2547" t="s">
        <v>2630</v>
      </c>
      <c r="J9" s="2510" t="s">
        <v>2601</v>
      </c>
      <c r="K9" s="2513" t="s">
        <v>2599</v>
      </c>
      <c r="L9" s="2516" t="s">
        <v>2600</v>
      </c>
      <c r="M9" s="2519" t="s">
        <v>2601</v>
      </c>
      <c r="N9" s="2549" t="s">
        <v>2638</v>
      </c>
      <c r="O9" s="2549" t="s">
        <v>1823</v>
      </c>
      <c r="P9" s="2551" t="s">
        <v>1919</v>
      </c>
    </row>
    <row r="10" spans="2:21" s="46" customFormat="1" ht="20.25" customHeight="1">
      <c r="C10" s="1184"/>
      <c r="D10" s="974" t="s">
        <v>1821</v>
      </c>
      <c r="E10" s="974"/>
      <c r="F10" s="974"/>
      <c r="G10" s="974"/>
      <c r="H10" s="44"/>
      <c r="I10" s="2548"/>
      <c r="J10" s="2512"/>
      <c r="K10" s="2515"/>
      <c r="L10" s="2518"/>
      <c r="M10" s="2521"/>
      <c r="N10" s="2550"/>
      <c r="O10" s="2550"/>
      <c r="P10" s="2552"/>
    </row>
    <row r="11" spans="2:21" s="46" customFormat="1" ht="21" customHeight="1">
      <c r="B11" s="975"/>
      <c r="C11" s="54"/>
      <c r="D11" s="54"/>
      <c r="E11" s="44"/>
      <c r="F11" s="44"/>
      <c r="G11" s="44"/>
      <c r="H11" s="44"/>
      <c r="I11" s="2388" t="s">
        <v>2622</v>
      </c>
      <c r="J11" s="2390"/>
      <c r="K11" s="2388" t="s">
        <v>2165</v>
      </c>
      <c r="L11" s="2389"/>
      <c r="M11" s="2389"/>
      <c r="N11" s="2389"/>
      <c r="O11" s="2389"/>
      <c r="P11" s="2390"/>
    </row>
    <row r="12" spans="2:21" s="986" customFormat="1">
      <c r="B12" s="1342"/>
      <c r="C12" s="985"/>
      <c r="D12" s="1559" t="s">
        <v>2166</v>
      </c>
      <c r="E12" s="973" t="s">
        <v>2089</v>
      </c>
      <c r="F12" s="44"/>
      <c r="G12" s="1181" t="s">
        <v>2165</v>
      </c>
      <c r="H12" s="636"/>
      <c r="I12" s="2251"/>
      <c r="J12" s="1913" t="str">
        <f>IF(D12&lt;&gt;""=TRUE,"","X")</f>
        <v/>
      </c>
      <c r="K12" s="2254"/>
      <c r="L12" s="2250"/>
      <c r="M12" s="2250"/>
      <c r="N12" s="2250"/>
      <c r="O12" s="2250"/>
      <c r="P12" s="2255"/>
    </row>
    <row r="13" spans="2:21" s="986" customFormat="1" ht="15" customHeight="1" outlineLevel="1">
      <c r="B13" s="1342"/>
      <c r="C13" s="985"/>
      <c r="D13" s="2557" t="s">
        <v>2167</v>
      </c>
      <c r="E13" s="2558" t="s">
        <v>650</v>
      </c>
      <c r="F13" s="1551" t="s">
        <v>2168</v>
      </c>
      <c r="G13" s="1552"/>
      <c r="H13" s="636"/>
      <c r="I13" s="2252"/>
      <c r="J13" s="2253"/>
      <c r="K13" s="1994" t="str">
        <f>IF(ISNONTEXT(G13)=TRUE,"","X")</f>
        <v/>
      </c>
      <c r="L13" s="1907" t="str">
        <f>IF(AND(G13&gt;=0)=TRUE,"","X")</f>
        <v/>
      </c>
      <c r="M13" s="1906"/>
      <c r="N13" s="2250"/>
      <c r="O13" s="2250"/>
      <c r="P13" s="2255"/>
    </row>
    <row r="14" spans="2:21" s="986" customFormat="1" ht="15" customHeight="1" outlineLevel="1">
      <c r="B14" s="1342"/>
      <c r="C14" s="985"/>
      <c r="D14" s="2553"/>
      <c r="E14" s="2554"/>
      <c r="F14" s="1553" t="s">
        <v>2169</v>
      </c>
      <c r="G14" s="1554"/>
      <c r="H14" s="636"/>
      <c r="I14" s="2252"/>
      <c r="J14" s="2253"/>
      <c r="K14" s="1994" t="str">
        <f>IF(ISNONTEXT(G14)=TRUE,"","X")</f>
        <v/>
      </c>
      <c r="L14" s="1907" t="str">
        <f>IF(AND(G14&gt;=0)=TRUE,"","X")</f>
        <v/>
      </c>
      <c r="M14" s="1906"/>
      <c r="N14" s="2250"/>
      <c r="O14" s="2250"/>
      <c r="P14" s="2255"/>
    </row>
    <row r="15" spans="2:21" s="986" customFormat="1" ht="15" customHeight="1" outlineLevel="1">
      <c r="B15" s="1342"/>
      <c r="C15" s="985"/>
      <c r="D15" s="2553" t="s">
        <v>2170</v>
      </c>
      <c r="E15" s="2554" t="s">
        <v>638</v>
      </c>
      <c r="F15" s="1553" t="s">
        <v>2168</v>
      </c>
      <c r="G15" s="1554"/>
      <c r="H15" s="636"/>
      <c r="I15" s="2252"/>
      <c r="J15" s="2253"/>
      <c r="K15" s="1994" t="str">
        <f t="shared" ref="K15:K34" si="0">IF(ISNONTEXT(G15)=TRUE,"","X")</f>
        <v/>
      </c>
      <c r="L15" s="1907" t="str">
        <f t="shared" ref="L15:L34" si="1">IF(AND(G15&gt;=0)=TRUE,"","X")</f>
        <v/>
      </c>
      <c r="M15" s="1907" t="str">
        <f>IF(G15&lt;&gt;""=TRUE,"","X")</f>
        <v>X</v>
      </c>
      <c r="N15" s="2250"/>
      <c r="O15" s="2250"/>
      <c r="P15" s="2255"/>
    </row>
    <row r="16" spans="2:21" s="986" customFormat="1" ht="15" customHeight="1" outlineLevel="1">
      <c r="B16" s="1342"/>
      <c r="C16" s="985"/>
      <c r="D16" s="2553"/>
      <c r="E16" s="2554"/>
      <c r="F16" s="1553" t="s">
        <v>2169</v>
      </c>
      <c r="G16" s="1554"/>
      <c r="H16" s="636"/>
      <c r="I16" s="2252"/>
      <c r="J16" s="2253"/>
      <c r="K16" s="1994" t="str">
        <f t="shared" si="0"/>
        <v/>
      </c>
      <c r="L16" s="1907" t="str">
        <f t="shared" si="1"/>
        <v/>
      </c>
      <c r="M16" s="1907" t="str">
        <f t="shared" ref="M16:M24" si="2">IF(G16&lt;&gt;""=TRUE,"","X")</f>
        <v>X</v>
      </c>
      <c r="N16" s="2250"/>
      <c r="O16" s="2250"/>
      <c r="P16" s="2255"/>
    </row>
    <row r="17" spans="2:16" s="986" customFormat="1" ht="15" customHeight="1" outlineLevel="1">
      <c r="B17" s="1342"/>
      <c r="C17" s="985"/>
      <c r="D17" s="2553" t="s">
        <v>2170</v>
      </c>
      <c r="E17" s="2554" t="s">
        <v>650</v>
      </c>
      <c r="F17" s="1553" t="s">
        <v>2168</v>
      </c>
      <c r="G17" s="1554"/>
      <c r="H17" s="636"/>
      <c r="I17" s="2252"/>
      <c r="J17" s="2253"/>
      <c r="K17" s="1994" t="str">
        <f t="shared" si="0"/>
        <v/>
      </c>
      <c r="L17" s="1907" t="str">
        <f t="shared" si="1"/>
        <v/>
      </c>
      <c r="M17" s="1907" t="str">
        <f t="shared" si="2"/>
        <v>X</v>
      </c>
      <c r="N17" s="2250"/>
      <c r="O17" s="2250"/>
      <c r="P17" s="2255"/>
    </row>
    <row r="18" spans="2:16" s="986" customFormat="1" ht="15" customHeight="1" outlineLevel="1">
      <c r="B18" s="1342"/>
      <c r="C18" s="985"/>
      <c r="D18" s="2553"/>
      <c r="E18" s="2554"/>
      <c r="F18" s="1553" t="s">
        <v>2169</v>
      </c>
      <c r="G18" s="1554"/>
      <c r="H18" s="636"/>
      <c r="I18" s="2254"/>
      <c r="J18" s="2255"/>
      <c r="K18" s="1994" t="str">
        <f t="shared" si="0"/>
        <v/>
      </c>
      <c r="L18" s="1907" t="str">
        <f t="shared" si="1"/>
        <v/>
      </c>
      <c r="M18" s="1907" t="str">
        <f t="shared" si="2"/>
        <v>X</v>
      </c>
      <c r="N18" s="2250"/>
      <c r="O18" s="2250"/>
      <c r="P18" s="2255"/>
    </row>
    <row r="19" spans="2:16" s="986" customFormat="1" ht="15" customHeight="1" outlineLevel="1">
      <c r="B19" s="1342"/>
      <c r="C19" s="985"/>
      <c r="D19" s="2553" t="s">
        <v>873</v>
      </c>
      <c r="E19" s="2554" t="s">
        <v>1822</v>
      </c>
      <c r="F19" s="1553" t="s">
        <v>2168</v>
      </c>
      <c r="G19" s="1555"/>
      <c r="H19" s="636"/>
      <c r="I19" s="2254"/>
      <c r="J19" s="2255"/>
      <c r="K19" s="1993" t="str">
        <f t="shared" si="0"/>
        <v/>
      </c>
      <c r="L19" s="1906" t="str">
        <f t="shared" si="1"/>
        <v/>
      </c>
      <c r="M19" s="1907" t="str">
        <f t="shared" si="2"/>
        <v>X</v>
      </c>
      <c r="N19" s="1907" t="str" cm="1">
        <f t="array" aca="1" ref="N19" ca="1">IF(CELL("format",G19)="D1","","X")</f>
        <v/>
      </c>
      <c r="O19" s="2250"/>
      <c r="P19" s="2255"/>
    </row>
    <row r="20" spans="2:16" s="986" customFormat="1" ht="15" customHeight="1" outlineLevel="1">
      <c r="B20" s="1211"/>
      <c r="C20" s="1211"/>
      <c r="D20" s="2553"/>
      <c r="E20" s="2554"/>
      <c r="F20" s="1553" t="s">
        <v>2169</v>
      </c>
      <c r="G20" s="1555"/>
      <c r="H20" s="636"/>
      <c r="I20" s="2254"/>
      <c r="J20" s="2255"/>
      <c r="K20" s="1993" t="str">
        <f t="shared" si="0"/>
        <v/>
      </c>
      <c r="L20" s="1906" t="str">
        <f t="shared" si="1"/>
        <v/>
      </c>
      <c r="M20" s="1907" t="str">
        <f t="shared" si="2"/>
        <v>X</v>
      </c>
      <c r="N20" s="1907" t="str" cm="1">
        <f t="array" aca="1" ref="N20" ca="1">IF(CELL("format",G20)="D1","","X")</f>
        <v/>
      </c>
      <c r="O20" s="2250"/>
      <c r="P20" s="2255"/>
    </row>
    <row r="21" spans="2:16" s="986" customFormat="1" ht="15" customHeight="1" outlineLevel="1">
      <c r="B21" s="1211"/>
      <c r="C21" s="1211"/>
      <c r="D21" s="2553" t="s">
        <v>874</v>
      </c>
      <c r="E21" s="2554" t="s">
        <v>1823</v>
      </c>
      <c r="F21" s="1553" t="s">
        <v>2168</v>
      </c>
      <c r="G21" s="1556"/>
      <c r="H21" s="636"/>
      <c r="I21" s="2254"/>
      <c r="J21" s="2255"/>
      <c r="K21" s="1993" t="str">
        <f t="shared" si="0"/>
        <v/>
      </c>
      <c r="L21" s="1906" t="str">
        <f t="shared" si="1"/>
        <v/>
      </c>
      <c r="M21" s="1907" t="str">
        <f t="shared" si="2"/>
        <v>X</v>
      </c>
      <c r="N21" s="2250"/>
      <c r="O21" s="1907" t="str" cm="1">
        <f t="array" aca="1" ref="O21" ca="1">IF(CELL("format",G21)="D9","","X")</f>
        <v>X</v>
      </c>
      <c r="P21" s="2255"/>
    </row>
    <row r="22" spans="2:16" s="986" customFormat="1" ht="15" customHeight="1" outlineLevel="1">
      <c r="B22" s="1211"/>
      <c r="C22" s="1211"/>
      <c r="D22" s="2553"/>
      <c r="E22" s="2554"/>
      <c r="F22" s="1553" t="s">
        <v>2169</v>
      </c>
      <c r="G22" s="1556"/>
      <c r="H22" s="636"/>
      <c r="I22" s="2254"/>
      <c r="J22" s="2255"/>
      <c r="K22" s="1993" t="str">
        <f t="shared" si="0"/>
        <v/>
      </c>
      <c r="L22" s="1906" t="str">
        <f t="shared" si="1"/>
        <v/>
      </c>
      <c r="M22" s="1907" t="str">
        <f t="shared" si="2"/>
        <v>X</v>
      </c>
      <c r="N22" s="2250"/>
      <c r="O22" s="1907" t="str" cm="1">
        <f t="array" aca="1" ref="O22" ca="1">IF(CELL("format",G22)="D9","","X")</f>
        <v>X</v>
      </c>
      <c r="P22" s="2255"/>
    </row>
    <row r="23" spans="2:16" s="986" customFormat="1" ht="15" customHeight="1" outlineLevel="1">
      <c r="B23" s="1211"/>
      <c r="C23" s="1211"/>
      <c r="D23" s="2553" t="s">
        <v>2171</v>
      </c>
      <c r="E23" s="2554" t="s">
        <v>2327</v>
      </c>
      <c r="F23" s="1553" t="s">
        <v>2168</v>
      </c>
      <c r="G23" s="1554"/>
      <c r="H23" s="636"/>
      <c r="I23" s="2254"/>
      <c r="J23" s="2255"/>
      <c r="K23" s="1993" t="str">
        <f t="shared" si="0"/>
        <v/>
      </c>
      <c r="L23" s="1906" t="str">
        <f t="shared" si="1"/>
        <v/>
      </c>
      <c r="M23" s="1907" t="str">
        <f t="shared" si="2"/>
        <v>X</v>
      </c>
      <c r="N23" s="2250"/>
      <c r="O23" s="2250"/>
      <c r="P23" s="1913" t="str">
        <f>IF(OR(G23="Winter",G23="Summer"),"","X")</f>
        <v>X</v>
      </c>
    </row>
    <row r="24" spans="2:16" s="986" customFormat="1" ht="15" customHeight="1" outlineLevel="1">
      <c r="B24" s="1211"/>
      <c r="C24" s="1211"/>
      <c r="D24" s="2553"/>
      <c r="E24" s="2554"/>
      <c r="F24" s="1553" t="s">
        <v>2169</v>
      </c>
      <c r="G24" s="1554"/>
      <c r="H24" s="636"/>
      <c r="I24" s="2254"/>
      <c r="J24" s="2255"/>
      <c r="K24" s="1993" t="str">
        <f t="shared" si="0"/>
        <v/>
      </c>
      <c r="L24" s="1906" t="str">
        <f t="shared" si="1"/>
        <v/>
      </c>
      <c r="M24" s="1907" t="str">
        <f t="shared" si="2"/>
        <v>X</v>
      </c>
      <c r="N24" s="2250"/>
      <c r="O24" s="2250"/>
      <c r="P24" s="1913" t="str">
        <f>IF(OR(G24="Winter",G24="Summer"),"","X")</f>
        <v>X</v>
      </c>
    </row>
    <row r="25" spans="2:16" s="986" customFormat="1" ht="15" customHeight="1" outlineLevel="1">
      <c r="B25" s="1211"/>
      <c r="C25" s="1211"/>
      <c r="D25" s="2553" t="s">
        <v>2172</v>
      </c>
      <c r="E25" s="2554" t="s">
        <v>638</v>
      </c>
      <c r="F25" s="1553" t="s">
        <v>2168</v>
      </c>
      <c r="G25" s="1554"/>
      <c r="H25" s="636"/>
      <c r="I25" s="2254"/>
      <c r="J25" s="2255"/>
      <c r="K25" s="1994" t="str">
        <f t="shared" si="0"/>
        <v/>
      </c>
      <c r="L25" s="1907" t="str">
        <f t="shared" si="1"/>
        <v/>
      </c>
      <c r="M25" s="1906"/>
      <c r="N25" s="2250"/>
      <c r="O25" s="2250"/>
      <c r="P25" s="2255"/>
    </row>
    <row r="26" spans="2:16" s="986" customFormat="1" ht="15" customHeight="1" outlineLevel="1">
      <c r="B26" s="1211"/>
      <c r="C26" s="1211"/>
      <c r="D26" s="2553"/>
      <c r="E26" s="2554"/>
      <c r="F26" s="1553" t="s">
        <v>2169</v>
      </c>
      <c r="G26" s="1554"/>
      <c r="I26" s="2254"/>
      <c r="J26" s="2255"/>
      <c r="K26" s="1994" t="str">
        <f t="shared" si="0"/>
        <v/>
      </c>
      <c r="L26" s="1907" t="str">
        <f t="shared" si="1"/>
        <v/>
      </c>
      <c r="M26" s="1906"/>
      <c r="N26" s="2250"/>
      <c r="O26" s="2250"/>
      <c r="P26" s="2255"/>
    </row>
    <row r="27" spans="2:16" s="986" customFormat="1" ht="15" customHeight="1" outlineLevel="1">
      <c r="B27" s="1211"/>
      <c r="C27" s="1211"/>
      <c r="D27" s="2553" t="s">
        <v>2173</v>
      </c>
      <c r="E27" s="2554" t="s">
        <v>638</v>
      </c>
      <c r="F27" s="1553" t="s">
        <v>2168</v>
      </c>
      <c r="G27" s="1554"/>
      <c r="I27" s="2254"/>
      <c r="J27" s="2255"/>
      <c r="K27" s="1994" t="str">
        <f t="shared" si="0"/>
        <v/>
      </c>
      <c r="L27" s="1907" t="str">
        <f t="shared" si="1"/>
        <v/>
      </c>
      <c r="M27" s="1906"/>
      <c r="N27" s="2250"/>
      <c r="O27" s="2250"/>
      <c r="P27" s="2255"/>
    </row>
    <row r="28" spans="2:16" s="986" customFormat="1" ht="15" customHeight="1" outlineLevel="1">
      <c r="B28" s="1211"/>
      <c r="C28" s="1211"/>
      <c r="D28" s="2553"/>
      <c r="E28" s="2554"/>
      <c r="F28" s="1553" t="s">
        <v>2169</v>
      </c>
      <c r="G28" s="1554"/>
      <c r="I28" s="2254"/>
      <c r="J28" s="2255"/>
      <c r="K28" s="1994" t="str">
        <f t="shared" si="0"/>
        <v/>
      </c>
      <c r="L28" s="1907" t="str">
        <f t="shared" si="1"/>
        <v/>
      </c>
      <c r="M28" s="1906"/>
      <c r="N28" s="2250"/>
      <c r="O28" s="2250"/>
      <c r="P28" s="2255"/>
    </row>
    <row r="29" spans="2:16" s="986" customFormat="1" ht="15" customHeight="1" outlineLevel="1">
      <c r="B29" s="1211"/>
      <c r="C29" s="1211"/>
      <c r="D29" s="2553" t="s">
        <v>2173</v>
      </c>
      <c r="E29" s="2554" t="s">
        <v>650</v>
      </c>
      <c r="F29" s="1553" t="s">
        <v>2168</v>
      </c>
      <c r="G29" s="1554"/>
      <c r="I29" s="2254"/>
      <c r="J29" s="2255"/>
      <c r="K29" s="1994" t="str">
        <f t="shared" si="0"/>
        <v/>
      </c>
      <c r="L29" s="1907" t="str">
        <f t="shared" si="1"/>
        <v/>
      </c>
      <c r="M29" s="1906"/>
      <c r="N29" s="2250"/>
      <c r="O29" s="2250"/>
      <c r="P29" s="2255"/>
    </row>
    <row r="30" spans="2:16" s="986" customFormat="1" ht="15" customHeight="1" outlineLevel="1">
      <c r="B30" s="1211"/>
      <c r="C30" s="1211"/>
      <c r="D30" s="2553"/>
      <c r="E30" s="2554"/>
      <c r="F30" s="1553" t="s">
        <v>2169</v>
      </c>
      <c r="G30" s="1554"/>
      <c r="I30" s="2254"/>
      <c r="J30" s="2255"/>
      <c r="K30" s="1994" t="str">
        <f t="shared" si="0"/>
        <v/>
      </c>
      <c r="L30" s="1907" t="str">
        <f t="shared" si="1"/>
        <v/>
      </c>
      <c r="M30" s="1906"/>
      <c r="N30" s="2250"/>
      <c r="O30" s="2250"/>
      <c r="P30" s="2255"/>
    </row>
    <row r="31" spans="2:16" s="986" customFormat="1" ht="15" customHeight="1" outlineLevel="1">
      <c r="B31" s="1211"/>
      <c r="C31" s="1211"/>
      <c r="D31" s="2553" t="s">
        <v>2174</v>
      </c>
      <c r="E31" s="2554" t="s">
        <v>638</v>
      </c>
      <c r="F31" s="1553" t="s">
        <v>2168</v>
      </c>
      <c r="G31" s="1554"/>
      <c r="I31" s="2254"/>
      <c r="J31" s="2256"/>
      <c r="K31" s="1994" t="str">
        <f t="shared" si="0"/>
        <v/>
      </c>
      <c r="L31" s="1907" t="str">
        <f t="shared" si="1"/>
        <v/>
      </c>
      <c r="M31" s="1906"/>
      <c r="N31" s="2250"/>
      <c r="O31" s="2250"/>
      <c r="P31" s="2255"/>
    </row>
    <row r="32" spans="2:16" s="986" customFormat="1" ht="15" customHeight="1" outlineLevel="1">
      <c r="B32" s="1211"/>
      <c r="C32" s="1211"/>
      <c r="D32" s="2553"/>
      <c r="E32" s="2554"/>
      <c r="F32" s="1553" t="s">
        <v>2169</v>
      </c>
      <c r="G32" s="1554"/>
      <c r="I32" s="2254"/>
      <c r="J32" s="2256"/>
      <c r="K32" s="1994" t="str">
        <f t="shared" si="0"/>
        <v/>
      </c>
      <c r="L32" s="1907" t="str">
        <f t="shared" si="1"/>
        <v/>
      </c>
      <c r="M32" s="1906"/>
      <c r="N32" s="2250"/>
      <c r="O32" s="2250"/>
      <c r="P32" s="2255"/>
    </row>
    <row r="33" spans="2:16" s="986" customFormat="1" ht="15" customHeight="1" outlineLevel="1">
      <c r="B33" s="1211"/>
      <c r="C33" s="1211"/>
      <c r="D33" s="2553" t="s">
        <v>2174</v>
      </c>
      <c r="E33" s="2554" t="s">
        <v>650</v>
      </c>
      <c r="F33" s="1553" t="s">
        <v>2168</v>
      </c>
      <c r="G33" s="1554"/>
      <c r="I33" s="2254"/>
      <c r="J33" s="2256"/>
      <c r="K33" s="1994" t="str">
        <f t="shared" si="0"/>
        <v/>
      </c>
      <c r="L33" s="1907" t="str">
        <f t="shared" si="1"/>
        <v/>
      </c>
      <c r="M33" s="1906"/>
      <c r="N33" s="2250"/>
      <c r="O33" s="2250"/>
      <c r="P33" s="2255"/>
    </row>
    <row r="34" spans="2:16" s="986" customFormat="1" ht="15" customHeight="1" outlineLevel="1">
      <c r="B34" s="1211"/>
      <c r="C34" s="1211"/>
      <c r="D34" s="2555"/>
      <c r="E34" s="2556"/>
      <c r="F34" s="1557" t="s">
        <v>2169</v>
      </c>
      <c r="G34" s="1558"/>
      <c r="I34" s="2254"/>
      <c r="J34" s="2256"/>
      <c r="K34" s="1994" t="str">
        <f t="shared" si="0"/>
        <v/>
      </c>
      <c r="L34" s="1907" t="str">
        <f t="shared" si="1"/>
        <v/>
      </c>
      <c r="M34" s="1906"/>
      <c r="N34" s="2250"/>
      <c r="O34" s="2250"/>
      <c r="P34" s="2255"/>
    </row>
    <row r="35" spans="2:16" s="986" customFormat="1" ht="15" customHeight="1">
      <c r="B35" s="1342"/>
      <c r="C35" s="985"/>
      <c r="D35" s="1307" t="s">
        <v>2166</v>
      </c>
      <c r="E35" s="973"/>
      <c r="F35" s="1549"/>
      <c r="G35" s="1550"/>
      <c r="H35" s="636"/>
      <c r="I35" s="2251"/>
      <c r="J35" s="1913" t="str">
        <f>IF(D35&lt;&gt;""=TRUE,"","X")</f>
        <v/>
      </c>
      <c r="K35" s="2254"/>
      <c r="L35" s="2250"/>
      <c r="M35" s="2250"/>
      <c r="N35" s="2250"/>
      <c r="O35" s="2250"/>
      <c r="P35" s="2255"/>
    </row>
    <row r="36" spans="2:16" s="986" customFormat="1" ht="15" customHeight="1" outlineLevel="1">
      <c r="B36" s="1342"/>
      <c r="C36" s="985"/>
      <c r="D36" s="2557" t="s">
        <v>2167</v>
      </c>
      <c r="E36" s="2558" t="s">
        <v>650</v>
      </c>
      <c r="F36" s="1551" t="s">
        <v>2168</v>
      </c>
      <c r="G36" s="1552"/>
      <c r="H36" s="636"/>
      <c r="I36" s="2252"/>
      <c r="J36" s="2253"/>
      <c r="K36" s="1994" t="str">
        <f>IF(ISNONTEXT(G36)=TRUE,"","X")</f>
        <v/>
      </c>
      <c r="L36" s="1907" t="str">
        <f>IF(AND(G36&gt;=0)=TRUE,"","X")</f>
        <v/>
      </c>
      <c r="M36" s="1906"/>
      <c r="N36" s="2250"/>
      <c r="O36" s="2250"/>
      <c r="P36" s="2255"/>
    </row>
    <row r="37" spans="2:16" s="986" customFormat="1" ht="15" customHeight="1" outlineLevel="1">
      <c r="B37" s="1342"/>
      <c r="C37" s="985"/>
      <c r="D37" s="2553"/>
      <c r="E37" s="2554"/>
      <c r="F37" s="1553" t="s">
        <v>2169</v>
      </c>
      <c r="G37" s="1554"/>
      <c r="H37" s="636"/>
      <c r="I37" s="2252"/>
      <c r="J37" s="2253"/>
      <c r="K37" s="1994" t="str">
        <f>IF(ISNONTEXT(G37)=TRUE,"","X")</f>
        <v/>
      </c>
      <c r="L37" s="1907" t="str">
        <f>IF(AND(G37&gt;=0)=TRUE,"","X")</f>
        <v/>
      </c>
      <c r="M37" s="1906"/>
      <c r="N37" s="2250"/>
      <c r="O37" s="2250"/>
      <c r="P37" s="2255"/>
    </row>
    <row r="38" spans="2:16" s="986" customFormat="1" ht="15" customHeight="1" outlineLevel="1">
      <c r="B38" s="1342"/>
      <c r="C38" s="985"/>
      <c r="D38" s="2553" t="s">
        <v>2170</v>
      </c>
      <c r="E38" s="2554" t="s">
        <v>638</v>
      </c>
      <c r="F38" s="1553" t="s">
        <v>2168</v>
      </c>
      <c r="G38" s="1554"/>
      <c r="H38" s="636"/>
      <c r="I38" s="2252"/>
      <c r="J38" s="2253"/>
      <c r="K38" s="1994" t="str">
        <f t="shared" ref="K38:K57" si="3">IF(ISNONTEXT(G38)=TRUE,"","X")</f>
        <v/>
      </c>
      <c r="L38" s="1907" t="str">
        <f t="shared" ref="L38:L57" si="4">IF(AND(G38&gt;=0)=TRUE,"","X")</f>
        <v/>
      </c>
      <c r="M38" s="1906"/>
      <c r="N38" s="2250"/>
      <c r="O38" s="2250"/>
      <c r="P38" s="2255"/>
    </row>
    <row r="39" spans="2:16" s="986" customFormat="1" ht="15" customHeight="1" outlineLevel="1">
      <c r="B39" s="1342"/>
      <c r="C39" s="985"/>
      <c r="D39" s="2553"/>
      <c r="E39" s="2554"/>
      <c r="F39" s="1553" t="s">
        <v>2169</v>
      </c>
      <c r="G39" s="1554"/>
      <c r="H39" s="636"/>
      <c r="I39" s="2252"/>
      <c r="J39" s="2253"/>
      <c r="K39" s="1994" t="str">
        <f t="shared" si="3"/>
        <v/>
      </c>
      <c r="L39" s="1907" t="str">
        <f t="shared" si="4"/>
        <v/>
      </c>
      <c r="M39" s="1906"/>
      <c r="N39" s="2250"/>
      <c r="O39" s="2250"/>
      <c r="P39" s="2255"/>
    </row>
    <row r="40" spans="2:16" s="986" customFormat="1" ht="15" customHeight="1" outlineLevel="1">
      <c r="B40" s="1342"/>
      <c r="C40" s="985"/>
      <c r="D40" s="2553" t="s">
        <v>2170</v>
      </c>
      <c r="E40" s="2554" t="s">
        <v>650</v>
      </c>
      <c r="F40" s="1553" t="s">
        <v>2168</v>
      </c>
      <c r="G40" s="1554"/>
      <c r="H40" s="636"/>
      <c r="I40" s="2252"/>
      <c r="J40" s="2253"/>
      <c r="K40" s="1994" t="str">
        <f t="shared" si="3"/>
        <v/>
      </c>
      <c r="L40" s="1907" t="str">
        <f t="shared" si="4"/>
        <v/>
      </c>
      <c r="M40" s="1906"/>
      <c r="N40" s="2250"/>
      <c r="O40" s="2250"/>
      <c r="P40" s="2255"/>
    </row>
    <row r="41" spans="2:16" s="986" customFormat="1" ht="15" customHeight="1" outlineLevel="1">
      <c r="B41" s="1342"/>
      <c r="C41" s="985"/>
      <c r="D41" s="2553"/>
      <c r="E41" s="2554"/>
      <c r="F41" s="1553" t="s">
        <v>2169</v>
      </c>
      <c r="G41" s="1554"/>
      <c r="H41" s="636"/>
      <c r="I41" s="2254"/>
      <c r="J41" s="2255"/>
      <c r="K41" s="1994" t="str">
        <f t="shared" si="3"/>
        <v/>
      </c>
      <c r="L41" s="1907" t="str">
        <f t="shared" si="4"/>
        <v/>
      </c>
      <c r="M41" s="1906"/>
      <c r="N41" s="2250"/>
      <c r="O41" s="2250"/>
      <c r="P41" s="2255"/>
    </row>
    <row r="42" spans="2:16" s="986" customFormat="1" ht="15" customHeight="1" outlineLevel="1">
      <c r="B42" s="1342"/>
      <c r="C42" s="985"/>
      <c r="D42" s="2553" t="s">
        <v>873</v>
      </c>
      <c r="E42" s="2554" t="s">
        <v>1822</v>
      </c>
      <c r="F42" s="1553" t="s">
        <v>2168</v>
      </c>
      <c r="G42" s="1555"/>
      <c r="H42" s="636"/>
      <c r="I42" s="2254"/>
      <c r="J42" s="2255"/>
      <c r="K42" s="1993" t="str">
        <f t="shared" si="3"/>
        <v/>
      </c>
      <c r="L42" s="1906" t="str">
        <f t="shared" si="4"/>
        <v/>
      </c>
      <c r="M42" s="1906"/>
      <c r="N42" s="1907" t="str" cm="1">
        <f t="array" aca="1" ref="N42" ca="1">IF(CELL("format",G42)="D1","","X")</f>
        <v/>
      </c>
      <c r="O42" s="2250"/>
      <c r="P42" s="2255"/>
    </row>
    <row r="43" spans="2:16" s="986" customFormat="1" ht="15" customHeight="1" outlineLevel="1">
      <c r="B43" s="1211"/>
      <c r="C43" s="1211"/>
      <c r="D43" s="2553"/>
      <c r="E43" s="2554"/>
      <c r="F43" s="1553" t="s">
        <v>2169</v>
      </c>
      <c r="G43" s="1555"/>
      <c r="H43" s="636"/>
      <c r="I43" s="2254"/>
      <c r="J43" s="2255"/>
      <c r="K43" s="1993" t="str">
        <f t="shared" si="3"/>
        <v/>
      </c>
      <c r="L43" s="1906" t="str">
        <f t="shared" si="4"/>
        <v/>
      </c>
      <c r="M43" s="1906"/>
      <c r="N43" s="1907" t="str" cm="1">
        <f t="array" aca="1" ref="N43" ca="1">IF(CELL("format",G43)="D1","","X")</f>
        <v/>
      </c>
      <c r="O43" s="2250"/>
      <c r="P43" s="2255"/>
    </row>
    <row r="44" spans="2:16" s="986" customFormat="1" ht="15" customHeight="1" outlineLevel="1">
      <c r="B44" s="1211"/>
      <c r="C44" s="1211"/>
      <c r="D44" s="2553" t="s">
        <v>874</v>
      </c>
      <c r="E44" s="2554" t="s">
        <v>1823</v>
      </c>
      <c r="F44" s="1553" t="s">
        <v>2168</v>
      </c>
      <c r="G44" s="1556"/>
      <c r="H44" s="636"/>
      <c r="I44" s="2254"/>
      <c r="J44" s="2255"/>
      <c r="K44" s="1993" t="str">
        <f t="shared" si="3"/>
        <v/>
      </c>
      <c r="L44" s="1906" t="str">
        <f t="shared" si="4"/>
        <v/>
      </c>
      <c r="M44" s="1906"/>
      <c r="N44" s="2250"/>
      <c r="O44" s="1907" t="str" cm="1">
        <f t="array" aca="1" ref="O44" ca="1">IF(G44="","",IF(CELL("format",G44)="D9","","X"))</f>
        <v/>
      </c>
      <c r="P44" s="2255"/>
    </row>
    <row r="45" spans="2:16" s="986" customFormat="1" ht="15" customHeight="1" outlineLevel="1">
      <c r="B45" s="1211"/>
      <c r="C45" s="1211"/>
      <c r="D45" s="2553"/>
      <c r="E45" s="2554"/>
      <c r="F45" s="1553" t="s">
        <v>2169</v>
      </c>
      <c r="G45" s="1556"/>
      <c r="H45" s="636"/>
      <c r="I45" s="2254"/>
      <c r="J45" s="2255"/>
      <c r="K45" s="1993" t="str">
        <f t="shared" si="3"/>
        <v/>
      </c>
      <c r="L45" s="1906" t="str">
        <f t="shared" si="4"/>
        <v/>
      </c>
      <c r="M45" s="1906"/>
      <c r="N45" s="2250"/>
      <c r="O45" s="1907" t="str" cm="1">
        <f t="array" aca="1" ref="O45" ca="1">IF(G45="","",IF(CELL("format",G45)="D9","","X"))</f>
        <v/>
      </c>
      <c r="P45" s="2255"/>
    </row>
    <row r="46" spans="2:16" s="986" customFormat="1" ht="15" customHeight="1" outlineLevel="1">
      <c r="B46" s="1211"/>
      <c r="C46" s="1211"/>
      <c r="D46" s="2553" t="s">
        <v>2171</v>
      </c>
      <c r="E46" s="2554" t="s">
        <v>2327</v>
      </c>
      <c r="F46" s="1553" t="s">
        <v>2168</v>
      </c>
      <c r="G46" s="1554"/>
      <c r="H46" s="636"/>
      <c r="I46" s="2254"/>
      <c r="J46" s="2255"/>
      <c r="K46" s="1993" t="str">
        <f t="shared" si="3"/>
        <v/>
      </c>
      <c r="L46" s="1906" t="str">
        <f t="shared" si="4"/>
        <v/>
      </c>
      <c r="M46" s="1906"/>
      <c r="N46" s="2250"/>
      <c r="O46" s="2250"/>
      <c r="P46" s="1913" t="str">
        <f>IF(G46="","",(IF(OR(G46="Winter",G46="Summer"),"","X")))</f>
        <v/>
      </c>
    </row>
    <row r="47" spans="2:16" s="986" customFormat="1" ht="15" customHeight="1" outlineLevel="1">
      <c r="B47" s="1211"/>
      <c r="C47" s="1211"/>
      <c r="D47" s="2553"/>
      <c r="E47" s="2554"/>
      <c r="F47" s="1553" t="s">
        <v>2169</v>
      </c>
      <c r="G47" s="1554"/>
      <c r="H47" s="636"/>
      <c r="I47" s="2254"/>
      <c r="J47" s="2255"/>
      <c r="K47" s="1993" t="str">
        <f t="shared" si="3"/>
        <v/>
      </c>
      <c r="L47" s="1906" t="str">
        <f t="shared" si="4"/>
        <v/>
      </c>
      <c r="M47" s="1906"/>
      <c r="N47" s="2250"/>
      <c r="O47" s="2250"/>
      <c r="P47" s="1913" t="str">
        <f>IF(G47="","",(IF(OR(G47="Winter",G47="Summer"),"","X")))</f>
        <v/>
      </c>
    </row>
    <row r="48" spans="2:16" s="986" customFormat="1" ht="15" customHeight="1" outlineLevel="1">
      <c r="B48" s="1211"/>
      <c r="C48" s="1211"/>
      <c r="D48" s="2553" t="s">
        <v>2172</v>
      </c>
      <c r="E48" s="2554" t="s">
        <v>638</v>
      </c>
      <c r="F48" s="1553" t="s">
        <v>2168</v>
      </c>
      <c r="G48" s="1554"/>
      <c r="H48" s="636"/>
      <c r="I48" s="2254"/>
      <c r="J48" s="2255"/>
      <c r="K48" s="1994" t="str">
        <f t="shared" si="3"/>
        <v/>
      </c>
      <c r="L48" s="1907" t="str">
        <f t="shared" si="4"/>
        <v/>
      </c>
      <c r="M48" s="1906"/>
      <c r="N48" s="2250"/>
      <c r="O48" s="2250"/>
      <c r="P48" s="2255"/>
    </row>
    <row r="49" spans="2:16" s="986" customFormat="1" ht="15" customHeight="1" outlineLevel="1">
      <c r="B49" s="1211"/>
      <c r="C49" s="1211"/>
      <c r="D49" s="2553"/>
      <c r="E49" s="2554"/>
      <c r="F49" s="1553" t="s">
        <v>2169</v>
      </c>
      <c r="G49" s="1554"/>
      <c r="I49" s="2254"/>
      <c r="J49" s="2255"/>
      <c r="K49" s="1994" t="str">
        <f t="shared" si="3"/>
        <v/>
      </c>
      <c r="L49" s="1907" t="str">
        <f t="shared" si="4"/>
        <v/>
      </c>
      <c r="M49" s="1906"/>
      <c r="N49" s="2250"/>
      <c r="O49" s="2250"/>
      <c r="P49" s="2255"/>
    </row>
    <row r="50" spans="2:16" s="986" customFormat="1" ht="15" customHeight="1" outlineLevel="1">
      <c r="B50" s="1211"/>
      <c r="C50" s="1211"/>
      <c r="D50" s="2553" t="s">
        <v>2173</v>
      </c>
      <c r="E50" s="2554" t="s">
        <v>638</v>
      </c>
      <c r="F50" s="1553" t="s">
        <v>2168</v>
      </c>
      <c r="G50" s="1554"/>
      <c r="I50" s="2254"/>
      <c r="J50" s="2255"/>
      <c r="K50" s="1994" t="str">
        <f t="shared" si="3"/>
        <v/>
      </c>
      <c r="L50" s="1907" t="str">
        <f t="shared" si="4"/>
        <v/>
      </c>
      <c r="M50" s="1906"/>
      <c r="N50" s="2250"/>
      <c r="O50" s="2250"/>
      <c r="P50" s="2255"/>
    </row>
    <row r="51" spans="2:16" s="986" customFormat="1" ht="15" customHeight="1" outlineLevel="1">
      <c r="B51" s="1211"/>
      <c r="C51" s="1211"/>
      <c r="D51" s="2553"/>
      <c r="E51" s="2554"/>
      <c r="F51" s="1553" t="s">
        <v>2169</v>
      </c>
      <c r="G51" s="1554"/>
      <c r="I51" s="2254"/>
      <c r="J51" s="2255"/>
      <c r="K51" s="1994" t="str">
        <f t="shared" si="3"/>
        <v/>
      </c>
      <c r="L51" s="1907" t="str">
        <f t="shared" si="4"/>
        <v/>
      </c>
      <c r="M51" s="1906"/>
      <c r="N51" s="2250"/>
      <c r="O51" s="2250"/>
      <c r="P51" s="2255"/>
    </row>
    <row r="52" spans="2:16" s="986" customFormat="1" ht="15" customHeight="1" outlineLevel="1">
      <c r="B52" s="1211"/>
      <c r="C52" s="1211"/>
      <c r="D52" s="2553" t="s">
        <v>2173</v>
      </c>
      <c r="E52" s="2554" t="s">
        <v>650</v>
      </c>
      <c r="F52" s="1553" t="s">
        <v>2168</v>
      </c>
      <c r="G52" s="1554"/>
      <c r="I52" s="2254"/>
      <c r="J52" s="2255"/>
      <c r="K52" s="1994" t="str">
        <f t="shared" si="3"/>
        <v/>
      </c>
      <c r="L52" s="1907" t="str">
        <f t="shared" si="4"/>
        <v/>
      </c>
      <c r="M52" s="1906"/>
      <c r="N52" s="2250"/>
      <c r="O52" s="2250"/>
      <c r="P52" s="2255"/>
    </row>
    <row r="53" spans="2:16" s="986" customFormat="1" ht="15" customHeight="1" outlineLevel="1">
      <c r="B53" s="1211"/>
      <c r="C53" s="1211"/>
      <c r="D53" s="2553"/>
      <c r="E53" s="2554"/>
      <c r="F53" s="1553" t="s">
        <v>2169</v>
      </c>
      <c r="G53" s="1554"/>
      <c r="I53" s="2254"/>
      <c r="J53" s="2255"/>
      <c r="K53" s="1994" t="str">
        <f t="shared" si="3"/>
        <v/>
      </c>
      <c r="L53" s="1907" t="str">
        <f t="shared" si="4"/>
        <v/>
      </c>
      <c r="M53" s="1906"/>
      <c r="N53" s="2250"/>
      <c r="O53" s="2250"/>
      <c r="P53" s="2255"/>
    </row>
    <row r="54" spans="2:16" s="986" customFormat="1" ht="15" customHeight="1" outlineLevel="1">
      <c r="B54" s="1211"/>
      <c r="C54" s="1211"/>
      <c r="D54" s="2553" t="s">
        <v>2174</v>
      </c>
      <c r="E54" s="2554" t="s">
        <v>638</v>
      </c>
      <c r="F54" s="1553" t="s">
        <v>2168</v>
      </c>
      <c r="G54" s="1554"/>
      <c r="I54" s="2254"/>
      <c r="J54" s="2256"/>
      <c r="K54" s="1994" t="str">
        <f t="shared" si="3"/>
        <v/>
      </c>
      <c r="L54" s="1907" t="str">
        <f t="shared" si="4"/>
        <v/>
      </c>
      <c r="M54" s="1906"/>
      <c r="N54" s="2250"/>
      <c r="O54" s="2250"/>
      <c r="P54" s="2255"/>
    </row>
    <row r="55" spans="2:16" s="986" customFormat="1" ht="15" customHeight="1" outlineLevel="1">
      <c r="B55" s="1211"/>
      <c r="C55" s="1211"/>
      <c r="D55" s="2553"/>
      <c r="E55" s="2554"/>
      <c r="F55" s="1553" t="s">
        <v>2169</v>
      </c>
      <c r="G55" s="1554"/>
      <c r="I55" s="2254"/>
      <c r="J55" s="2256"/>
      <c r="K55" s="1994" t="str">
        <f t="shared" si="3"/>
        <v/>
      </c>
      <c r="L55" s="1907" t="str">
        <f t="shared" si="4"/>
        <v/>
      </c>
      <c r="M55" s="1906"/>
      <c r="N55" s="2250"/>
      <c r="O55" s="2250"/>
      <c r="P55" s="2255"/>
    </row>
    <row r="56" spans="2:16" s="986" customFormat="1" ht="15" customHeight="1" outlineLevel="1">
      <c r="B56" s="1211"/>
      <c r="C56" s="1211"/>
      <c r="D56" s="2553" t="s">
        <v>2174</v>
      </c>
      <c r="E56" s="2554" t="s">
        <v>650</v>
      </c>
      <c r="F56" s="1553" t="s">
        <v>2168</v>
      </c>
      <c r="G56" s="1554"/>
      <c r="I56" s="2254"/>
      <c r="J56" s="2256"/>
      <c r="K56" s="1994" t="str">
        <f t="shared" si="3"/>
        <v/>
      </c>
      <c r="L56" s="1907" t="str">
        <f t="shared" si="4"/>
        <v/>
      </c>
      <c r="M56" s="1906"/>
      <c r="N56" s="2250"/>
      <c r="O56" s="2250"/>
      <c r="P56" s="2255"/>
    </row>
    <row r="57" spans="2:16" s="986" customFormat="1" ht="15" customHeight="1" outlineLevel="1">
      <c r="B57" s="1211"/>
      <c r="C57" s="1211"/>
      <c r="D57" s="2555"/>
      <c r="E57" s="2556"/>
      <c r="F57" s="1557" t="s">
        <v>2169</v>
      </c>
      <c r="G57" s="1558"/>
      <c r="I57" s="2254"/>
      <c r="J57" s="2256"/>
      <c r="K57" s="1994" t="str">
        <f t="shared" si="3"/>
        <v/>
      </c>
      <c r="L57" s="1907" t="str">
        <f t="shared" si="4"/>
        <v/>
      </c>
      <c r="M57" s="1906"/>
      <c r="N57" s="2250"/>
      <c r="O57" s="2250"/>
      <c r="P57" s="2255"/>
    </row>
    <row r="58" spans="2:16" s="986" customFormat="1" ht="15" customHeight="1">
      <c r="B58" s="1342"/>
      <c r="C58" s="985"/>
      <c r="D58" s="1307" t="s">
        <v>2166</v>
      </c>
      <c r="E58" s="973"/>
      <c r="F58" s="1549"/>
      <c r="G58" s="1550"/>
      <c r="H58" s="636"/>
      <c r="I58" s="2251"/>
      <c r="J58" s="1912"/>
      <c r="K58" s="2254"/>
      <c r="L58" s="2250"/>
      <c r="M58" s="2250"/>
      <c r="N58" s="2250"/>
      <c r="O58" s="2250"/>
      <c r="P58" s="2255"/>
    </row>
    <row r="59" spans="2:16" s="986" customFormat="1" ht="15" customHeight="1" outlineLevel="1">
      <c r="B59" s="1342"/>
      <c r="C59" s="985"/>
      <c r="D59" s="2557" t="s">
        <v>2167</v>
      </c>
      <c r="E59" s="2558" t="s">
        <v>650</v>
      </c>
      <c r="F59" s="1551" t="s">
        <v>2168</v>
      </c>
      <c r="G59" s="1552"/>
      <c r="H59" s="636"/>
      <c r="I59" s="2252"/>
      <c r="J59" s="2253"/>
      <c r="K59" s="1994" t="str">
        <f>IF(ISNONTEXT(G59)=TRUE,"","X")</f>
        <v/>
      </c>
      <c r="L59" s="1907" t="str">
        <f>IF(AND(G59&gt;=0)=TRUE,"","X")</f>
        <v/>
      </c>
      <c r="M59" s="1906"/>
      <c r="N59" s="2250"/>
      <c r="O59" s="2250"/>
      <c r="P59" s="2255"/>
    </row>
    <row r="60" spans="2:16" s="986" customFormat="1" ht="15" customHeight="1" outlineLevel="1">
      <c r="B60" s="1342"/>
      <c r="C60" s="985"/>
      <c r="D60" s="2553"/>
      <c r="E60" s="2554"/>
      <c r="F60" s="1553" t="s">
        <v>2169</v>
      </c>
      <c r="G60" s="1554"/>
      <c r="H60" s="636"/>
      <c r="I60" s="2252"/>
      <c r="J60" s="2253"/>
      <c r="K60" s="1994" t="str">
        <f>IF(ISNONTEXT(G60)=TRUE,"","X")</f>
        <v/>
      </c>
      <c r="L60" s="1907" t="str">
        <f>IF(AND(G60&gt;=0)=TRUE,"","X")</f>
        <v/>
      </c>
      <c r="M60" s="1906"/>
      <c r="N60" s="2250"/>
      <c r="O60" s="2250"/>
      <c r="P60" s="2255"/>
    </row>
    <row r="61" spans="2:16" s="986" customFormat="1" ht="15" customHeight="1" outlineLevel="1">
      <c r="B61" s="1342"/>
      <c r="C61" s="985"/>
      <c r="D61" s="2553" t="s">
        <v>2170</v>
      </c>
      <c r="E61" s="2554" t="s">
        <v>638</v>
      </c>
      <c r="F61" s="1553" t="s">
        <v>2168</v>
      </c>
      <c r="G61" s="1554"/>
      <c r="H61" s="636"/>
      <c r="I61" s="2252"/>
      <c r="J61" s="2253"/>
      <c r="K61" s="1994" t="str">
        <f t="shared" ref="K61:K80" si="5">IF(ISNONTEXT(G61)=TRUE,"","X")</f>
        <v/>
      </c>
      <c r="L61" s="1907" t="str">
        <f t="shared" ref="L61:L80" si="6">IF(AND(G61&gt;=0)=TRUE,"","X")</f>
        <v/>
      </c>
      <c r="M61" s="1906"/>
      <c r="N61" s="2250"/>
      <c r="O61" s="2250"/>
      <c r="P61" s="2255"/>
    </row>
    <row r="62" spans="2:16" s="986" customFormat="1" ht="15" customHeight="1" outlineLevel="1">
      <c r="B62" s="1342"/>
      <c r="C62" s="985"/>
      <c r="D62" s="2553"/>
      <c r="E62" s="2554"/>
      <c r="F62" s="1553" t="s">
        <v>2169</v>
      </c>
      <c r="G62" s="1554"/>
      <c r="H62" s="636"/>
      <c r="I62" s="2252"/>
      <c r="J62" s="2253"/>
      <c r="K62" s="1994" t="str">
        <f t="shared" si="5"/>
        <v/>
      </c>
      <c r="L62" s="1907" t="str">
        <f t="shared" si="6"/>
        <v/>
      </c>
      <c r="M62" s="1906"/>
      <c r="N62" s="2250"/>
      <c r="O62" s="2250"/>
      <c r="P62" s="2255"/>
    </row>
    <row r="63" spans="2:16" s="986" customFormat="1" ht="15" customHeight="1" outlineLevel="1">
      <c r="B63" s="1342"/>
      <c r="C63" s="985"/>
      <c r="D63" s="2553" t="s">
        <v>2170</v>
      </c>
      <c r="E63" s="2554" t="s">
        <v>650</v>
      </c>
      <c r="F63" s="1553" t="s">
        <v>2168</v>
      </c>
      <c r="G63" s="1554"/>
      <c r="H63" s="636"/>
      <c r="I63" s="2252"/>
      <c r="J63" s="2253"/>
      <c r="K63" s="1994" t="str">
        <f t="shared" si="5"/>
        <v/>
      </c>
      <c r="L63" s="1907" t="str">
        <f t="shared" si="6"/>
        <v/>
      </c>
      <c r="M63" s="1906"/>
      <c r="N63" s="2250"/>
      <c r="O63" s="2250"/>
      <c r="P63" s="2255"/>
    </row>
    <row r="64" spans="2:16" s="986" customFormat="1" ht="15" customHeight="1" outlineLevel="1">
      <c r="B64" s="1342"/>
      <c r="C64" s="985"/>
      <c r="D64" s="2553"/>
      <c r="E64" s="2554"/>
      <c r="F64" s="1553" t="s">
        <v>2169</v>
      </c>
      <c r="G64" s="1554"/>
      <c r="H64" s="636"/>
      <c r="I64" s="2254"/>
      <c r="J64" s="2255"/>
      <c r="K64" s="1994" t="str">
        <f t="shared" si="5"/>
        <v/>
      </c>
      <c r="L64" s="1907" t="str">
        <f t="shared" si="6"/>
        <v/>
      </c>
      <c r="M64" s="1906"/>
      <c r="N64" s="2250"/>
      <c r="O64" s="2250"/>
      <c r="P64" s="2255"/>
    </row>
    <row r="65" spans="2:16" s="986" customFormat="1" ht="15" customHeight="1" outlineLevel="1">
      <c r="B65" s="1342"/>
      <c r="C65" s="985"/>
      <c r="D65" s="2553" t="s">
        <v>873</v>
      </c>
      <c r="E65" s="2554" t="s">
        <v>1822</v>
      </c>
      <c r="F65" s="1553" t="s">
        <v>2168</v>
      </c>
      <c r="G65" s="1555"/>
      <c r="H65" s="636"/>
      <c r="I65" s="2254"/>
      <c r="J65" s="2255"/>
      <c r="K65" s="1993" t="str">
        <f t="shared" si="5"/>
        <v/>
      </c>
      <c r="L65" s="1906" t="str">
        <f t="shared" si="6"/>
        <v/>
      </c>
      <c r="M65" s="1906"/>
      <c r="N65" s="1907" t="str" cm="1">
        <f t="array" aca="1" ref="N65" ca="1">IF(CELL("format",G65)="D1","","X")</f>
        <v/>
      </c>
      <c r="O65" s="2250"/>
      <c r="P65" s="2255"/>
    </row>
    <row r="66" spans="2:16" s="986" customFormat="1" ht="15" customHeight="1" outlineLevel="1">
      <c r="B66" s="1211"/>
      <c r="C66" s="1211"/>
      <c r="D66" s="2553"/>
      <c r="E66" s="2554"/>
      <c r="F66" s="1553" t="s">
        <v>2169</v>
      </c>
      <c r="G66" s="1555"/>
      <c r="H66" s="636"/>
      <c r="I66" s="2254"/>
      <c r="J66" s="2255"/>
      <c r="K66" s="1993" t="str">
        <f t="shared" si="5"/>
        <v/>
      </c>
      <c r="L66" s="1906" t="str">
        <f t="shared" si="6"/>
        <v/>
      </c>
      <c r="M66" s="1906"/>
      <c r="N66" s="1907" t="str" cm="1">
        <f t="array" aca="1" ref="N66" ca="1">IF(CELL("format",G66)="D1","","X")</f>
        <v/>
      </c>
      <c r="O66" s="2250"/>
      <c r="P66" s="2255"/>
    </row>
    <row r="67" spans="2:16" s="986" customFormat="1" ht="15" customHeight="1" outlineLevel="1">
      <c r="B67" s="1211"/>
      <c r="C67" s="1211"/>
      <c r="D67" s="2553" t="s">
        <v>874</v>
      </c>
      <c r="E67" s="2554" t="s">
        <v>1823</v>
      </c>
      <c r="F67" s="1553" t="s">
        <v>2168</v>
      </c>
      <c r="G67" s="1556"/>
      <c r="H67" s="636"/>
      <c r="I67" s="2254"/>
      <c r="J67" s="2255"/>
      <c r="K67" s="1993" t="str">
        <f t="shared" si="5"/>
        <v/>
      </c>
      <c r="L67" s="1906" t="str">
        <f t="shared" si="6"/>
        <v/>
      </c>
      <c r="M67" s="1906"/>
      <c r="N67" s="2250"/>
      <c r="O67" s="1907" t="str" cm="1">
        <f t="array" aca="1" ref="O67" ca="1">IF(G67="","",IF(CELL("format",G67)="D9","","X"))</f>
        <v/>
      </c>
      <c r="P67" s="2255"/>
    </row>
    <row r="68" spans="2:16" s="986" customFormat="1" ht="15" customHeight="1" outlineLevel="1">
      <c r="B68" s="1211"/>
      <c r="C68" s="1211"/>
      <c r="D68" s="2553"/>
      <c r="E68" s="2554"/>
      <c r="F68" s="1553" t="s">
        <v>2169</v>
      </c>
      <c r="G68" s="1556"/>
      <c r="H68" s="636"/>
      <c r="I68" s="2254"/>
      <c r="J68" s="2255"/>
      <c r="K68" s="1993" t="str">
        <f t="shared" si="5"/>
        <v/>
      </c>
      <c r="L68" s="1906" t="str">
        <f t="shared" si="6"/>
        <v/>
      </c>
      <c r="M68" s="1906"/>
      <c r="N68" s="2250"/>
      <c r="O68" s="1907" t="str" cm="1">
        <f t="array" aca="1" ref="O68" ca="1">IF(G68="","",IF(CELL("format",G68)="D9","","X"))</f>
        <v/>
      </c>
      <c r="P68" s="2255"/>
    </row>
    <row r="69" spans="2:16" s="986" customFormat="1" ht="15" customHeight="1" outlineLevel="1">
      <c r="B69" s="1211"/>
      <c r="C69" s="1211"/>
      <c r="D69" s="2553" t="s">
        <v>2171</v>
      </c>
      <c r="E69" s="2554" t="s">
        <v>2327</v>
      </c>
      <c r="F69" s="1553" t="s">
        <v>2168</v>
      </c>
      <c r="G69" s="1554"/>
      <c r="H69" s="636"/>
      <c r="I69" s="2254"/>
      <c r="J69" s="2255"/>
      <c r="K69" s="1993" t="str">
        <f t="shared" si="5"/>
        <v/>
      </c>
      <c r="L69" s="1906" t="str">
        <f t="shared" si="6"/>
        <v/>
      </c>
      <c r="M69" s="1906"/>
      <c r="N69" s="2250"/>
      <c r="O69" s="2250"/>
      <c r="P69" s="1913" t="str">
        <f>IF(G69="","",(IF(OR(G69="Winter",G69="Summer"),"","X")))</f>
        <v/>
      </c>
    </row>
    <row r="70" spans="2:16" s="986" customFormat="1" ht="15" customHeight="1" outlineLevel="1">
      <c r="B70" s="1211"/>
      <c r="C70" s="1211"/>
      <c r="D70" s="2553"/>
      <c r="E70" s="2554"/>
      <c r="F70" s="1553" t="s">
        <v>2169</v>
      </c>
      <c r="G70" s="1554"/>
      <c r="H70" s="636"/>
      <c r="I70" s="2254"/>
      <c r="J70" s="2255"/>
      <c r="K70" s="1993" t="str">
        <f t="shared" si="5"/>
        <v/>
      </c>
      <c r="L70" s="1906" t="str">
        <f t="shared" si="6"/>
        <v/>
      </c>
      <c r="M70" s="1906"/>
      <c r="N70" s="2250"/>
      <c r="O70" s="2250"/>
      <c r="P70" s="1913" t="str">
        <f>IF(G70="","",(IF(OR(G70="Winter",G70="Summer"),"","X")))</f>
        <v/>
      </c>
    </row>
    <row r="71" spans="2:16" s="986" customFormat="1" ht="15" customHeight="1" outlineLevel="1">
      <c r="B71" s="1211"/>
      <c r="C71" s="1211"/>
      <c r="D71" s="2553" t="s">
        <v>2172</v>
      </c>
      <c r="E71" s="2554" t="s">
        <v>638</v>
      </c>
      <c r="F71" s="1553" t="s">
        <v>2168</v>
      </c>
      <c r="G71" s="1554"/>
      <c r="H71" s="636"/>
      <c r="I71" s="2254"/>
      <c r="J71" s="2255"/>
      <c r="K71" s="1994" t="str">
        <f t="shared" si="5"/>
        <v/>
      </c>
      <c r="L71" s="1907" t="str">
        <f t="shared" si="6"/>
        <v/>
      </c>
      <c r="M71" s="1906"/>
      <c r="N71" s="2250"/>
      <c r="O71" s="2250"/>
      <c r="P71" s="2255"/>
    </row>
    <row r="72" spans="2:16" s="986" customFormat="1" ht="15" customHeight="1" outlineLevel="1">
      <c r="B72" s="1211"/>
      <c r="C72" s="1211"/>
      <c r="D72" s="2553"/>
      <c r="E72" s="2554"/>
      <c r="F72" s="1553" t="s">
        <v>2169</v>
      </c>
      <c r="G72" s="1554"/>
      <c r="I72" s="2254"/>
      <c r="J72" s="2255"/>
      <c r="K72" s="1994" t="str">
        <f t="shared" si="5"/>
        <v/>
      </c>
      <c r="L72" s="1907" t="str">
        <f t="shared" si="6"/>
        <v/>
      </c>
      <c r="M72" s="1906"/>
      <c r="N72" s="2250"/>
      <c r="O72" s="2250"/>
      <c r="P72" s="2255"/>
    </row>
    <row r="73" spans="2:16" s="986" customFormat="1" ht="15" customHeight="1" outlineLevel="1">
      <c r="B73" s="1211"/>
      <c r="C73" s="1211"/>
      <c r="D73" s="2553" t="s">
        <v>2173</v>
      </c>
      <c r="E73" s="2554" t="s">
        <v>638</v>
      </c>
      <c r="F73" s="1553" t="s">
        <v>2168</v>
      </c>
      <c r="G73" s="1554"/>
      <c r="I73" s="2254"/>
      <c r="J73" s="2255"/>
      <c r="K73" s="1994" t="str">
        <f t="shared" si="5"/>
        <v/>
      </c>
      <c r="L73" s="1907" t="str">
        <f t="shared" si="6"/>
        <v/>
      </c>
      <c r="M73" s="1906"/>
      <c r="N73" s="2250"/>
      <c r="O73" s="2250"/>
      <c r="P73" s="2255"/>
    </row>
    <row r="74" spans="2:16" s="986" customFormat="1" ht="15" customHeight="1" outlineLevel="1">
      <c r="B74" s="1211"/>
      <c r="C74" s="1211"/>
      <c r="D74" s="2553"/>
      <c r="E74" s="2554"/>
      <c r="F74" s="1553" t="s">
        <v>2169</v>
      </c>
      <c r="G74" s="1554"/>
      <c r="I74" s="2254"/>
      <c r="J74" s="2255"/>
      <c r="K74" s="1994" t="str">
        <f t="shared" si="5"/>
        <v/>
      </c>
      <c r="L74" s="1907" t="str">
        <f t="shared" si="6"/>
        <v/>
      </c>
      <c r="M74" s="1906"/>
      <c r="N74" s="2250"/>
      <c r="O74" s="2250"/>
      <c r="P74" s="2255"/>
    </row>
    <row r="75" spans="2:16" s="986" customFormat="1" ht="15" customHeight="1" outlineLevel="1">
      <c r="B75" s="1211"/>
      <c r="C75" s="1211"/>
      <c r="D75" s="2553" t="s">
        <v>2173</v>
      </c>
      <c r="E75" s="2554" t="s">
        <v>650</v>
      </c>
      <c r="F75" s="1553" t="s">
        <v>2168</v>
      </c>
      <c r="G75" s="1554"/>
      <c r="I75" s="2254"/>
      <c r="J75" s="2255"/>
      <c r="K75" s="1994" t="str">
        <f t="shared" si="5"/>
        <v/>
      </c>
      <c r="L75" s="1907" t="str">
        <f t="shared" si="6"/>
        <v/>
      </c>
      <c r="M75" s="1906"/>
      <c r="N75" s="2250"/>
      <c r="O75" s="2250"/>
      <c r="P75" s="2255"/>
    </row>
    <row r="76" spans="2:16" s="986" customFormat="1" ht="15" customHeight="1" outlineLevel="1">
      <c r="B76" s="1211"/>
      <c r="C76" s="1211"/>
      <c r="D76" s="2553"/>
      <c r="E76" s="2554"/>
      <c r="F76" s="1553" t="s">
        <v>2169</v>
      </c>
      <c r="G76" s="1554"/>
      <c r="I76" s="2254"/>
      <c r="J76" s="2255"/>
      <c r="K76" s="1994" t="str">
        <f t="shared" si="5"/>
        <v/>
      </c>
      <c r="L76" s="1907" t="str">
        <f t="shared" si="6"/>
        <v/>
      </c>
      <c r="M76" s="1906"/>
      <c r="N76" s="2250"/>
      <c r="O76" s="2250"/>
      <c r="P76" s="2255"/>
    </row>
    <row r="77" spans="2:16" s="986" customFormat="1" ht="15" customHeight="1" outlineLevel="1">
      <c r="B77" s="1211"/>
      <c r="C77" s="1211"/>
      <c r="D77" s="2553" t="s">
        <v>2174</v>
      </c>
      <c r="E77" s="2554" t="s">
        <v>638</v>
      </c>
      <c r="F77" s="1553" t="s">
        <v>2168</v>
      </c>
      <c r="G77" s="1554"/>
      <c r="I77" s="2254"/>
      <c r="J77" s="2256"/>
      <c r="K77" s="1994" t="str">
        <f t="shared" si="5"/>
        <v/>
      </c>
      <c r="L77" s="1907" t="str">
        <f t="shared" si="6"/>
        <v/>
      </c>
      <c r="M77" s="1906"/>
      <c r="N77" s="2250"/>
      <c r="O77" s="2250"/>
      <c r="P77" s="2255"/>
    </row>
    <row r="78" spans="2:16" s="986" customFormat="1" ht="15" customHeight="1" outlineLevel="1">
      <c r="B78" s="1211"/>
      <c r="C78" s="1211"/>
      <c r="D78" s="2553"/>
      <c r="E78" s="2554"/>
      <c r="F78" s="1553" t="s">
        <v>2169</v>
      </c>
      <c r="G78" s="1554"/>
      <c r="I78" s="2254"/>
      <c r="J78" s="2256"/>
      <c r="K78" s="1994" t="str">
        <f t="shared" si="5"/>
        <v/>
      </c>
      <c r="L78" s="1907" t="str">
        <f t="shared" si="6"/>
        <v/>
      </c>
      <c r="M78" s="1906"/>
      <c r="N78" s="2250"/>
      <c r="O78" s="2250"/>
      <c r="P78" s="2255"/>
    </row>
    <row r="79" spans="2:16" s="986" customFormat="1" ht="15" customHeight="1" outlineLevel="1">
      <c r="B79" s="1211"/>
      <c r="C79" s="1211"/>
      <c r="D79" s="2553" t="s">
        <v>2174</v>
      </c>
      <c r="E79" s="2554" t="s">
        <v>650</v>
      </c>
      <c r="F79" s="1553" t="s">
        <v>2168</v>
      </c>
      <c r="G79" s="1554"/>
      <c r="I79" s="2254"/>
      <c r="J79" s="2256"/>
      <c r="K79" s="1994" t="str">
        <f t="shared" si="5"/>
        <v/>
      </c>
      <c r="L79" s="1907" t="str">
        <f t="shared" si="6"/>
        <v/>
      </c>
      <c r="M79" s="1906"/>
      <c r="N79" s="2250"/>
      <c r="O79" s="2250"/>
      <c r="P79" s="2255"/>
    </row>
    <row r="80" spans="2:16" s="986" customFormat="1" ht="15" customHeight="1" outlineLevel="1">
      <c r="B80" s="1211"/>
      <c r="C80" s="1211"/>
      <c r="D80" s="2555"/>
      <c r="E80" s="2556"/>
      <c r="F80" s="1557" t="s">
        <v>2169</v>
      </c>
      <c r="G80" s="1558"/>
      <c r="I80" s="2254"/>
      <c r="J80" s="2256"/>
      <c r="K80" s="1994" t="str">
        <f t="shared" si="5"/>
        <v/>
      </c>
      <c r="L80" s="1907" t="str">
        <f t="shared" si="6"/>
        <v/>
      </c>
      <c r="M80" s="1906"/>
      <c r="N80" s="2250"/>
      <c r="O80" s="2250"/>
      <c r="P80" s="2255"/>
    </row>
    <row r="81" spans="2:16" s="986" customFormat="1" ht="15" customHeight="1">
      <c r="B81" s="1342"/>
      <c r="C81" s="985"/>
      <c r="D81" s="1307" t="s">
        <v>2166</v>
      </c>
      <c r="E81" s="973"/>
      <c r="F81" s="1549"/>
      <c r="G81" s="1550"/>
      <c r="H81" s="636"/>
      <c r="I81" s="2251"/>
      <c r="J81" s="1912"/>
      <c r="K81" s="2254"/>
      <c r="L81" s="2250"/>
      <c r="M81" s="2250"/>
      <c r="N81" s="2250"/>
      <c r="O81" s="2250"/>
      <c r="P81" s="2255"/>
    </row>
    <row r="82" spans="2:16" s="986" customFormat="1" ht="15" customHeight="1" outlineLevel="1">
      <c r="B82" s="1342"/>
      <c r="C82" s="985"/>
      <c r="D82" s="2557" t="s">
        <v>2167</v>
      </c>
      <c r="E82" s="2558" t="s">
        <v>650</v>
      </c>
      <c r="F82" s="1551" t="s">
        <v>2168</v>
      </c>
      <c r="G82" s="1552"/>
      <c r="H82" s="636"/>
      <c r="I82" s="2252"/>
      <c r="J82" s="2253"/>
      <c r="K82" s="1994" t="str">
        <f>IF(ISNONTEXT(G82)=TRUE,"","X")</f>
        <v/>
      </c>
      <c r="L82" s="1907" t="str">
        <f>IF(AND(G82&gt;=0)=TRUE,"","X")</f>
        <v/>
      </c>
      <c r="M82" s="1906"/>
      <c r="N82" s="2250"/>
      <c r="O82" s="2250"/>
      <c r="P82" s="2255"/>
    </row>
    <row r="83" spans="2:16" s="986" customFormat="1" ht="15" customHeight="1" outlineLevel="1">
      <c r="B83" s="1342"/>
      <c r="C83" s="985"/>
      <c r="D83" s="2553"/>
      <c r="E83" s="2554"/>
      <c r="F83" s="1553" t="s">
        <v>2169</v>
      </c>
      <c r="G83" s="1554"/>
      <c r="H83" s="636"/>
      <c r="I83" s="2252"/>
      <c r="J83" s="2253"/>
      <c r="K83" s="1994" t="str">
        <f>IF(ISNONTEXT(G83)=TRUE,"","X")</f>
        <v/>
      </c>
      <c r="L83" s="1907" t="str">
        <f>IF(AND(G83&gt;=0)=TRUE,"","X")</f>
        <v/>
      </c>
      <c r="M83" s="1906"/>
      <c r="N83" s="2250"/>
      <c r="O83" s="2250"/>
      <c r="P83" s="2255"/>
    </row>
    <row r="84" spans="2:16" s="986" customFormat="1" ht="15" customHeight="1" outlineLevel="1">
      <c r="B84" s="1342"/>
      <c r="C84" s="985"/>
      <c r="D84" s="2553" t="s">
        <v>2170</v>
      </c>
      <c r="E84" s="2554" t="s">
        <v>638</v>
      </c>
      <c r="F84" s="1553" t="s">
        <v>2168</v>
      </c>
      <c r="G84" s="1554"/>
      <c r="H84" s="636"/>
      <c r="I84" s="2252"/>
      <c r="J84" s="2253"/>
      <c r="K84" s="1994" t="str">
        <f t="shared" ref="K84:K103" si="7">IF(ISNONTEXT(G84)=TRUE,"","X")</f>
        <v/>
      </c>
      <c r="L84" s="1907" t="str">
        <f t="shared" ref="L84:L103" si="8">IF(AND(G84&gt;=0)=TRUE,"","X")</f>
        <v/>
      </c>
      <c r="M84" s="1906"/>
      <c r="N84" s="2250"/>
      <c r="O84" s="2250"/>
      <c r="P84" s="2255"/>
    </row>
    <row r="85" spans="2:16" s="986" customFormat="1" ht="15" customHeight="1" outlineLevel="1">
      <c r="B85" s="1342"/>
      <c r="C85" s="985"/>
      <c r="D85" s="2553"/>
      <c r="E85" s="2554"/>
      <c r="F85" s="1553" t="s">
        <v>2169</v>
      </c>
      <c r="G85" s="1554"/>
      <c r="H85" s="636"/>
      <c r="I85" s="2252"/>
      <c r="J85" s="2253"/>
      <c r="K85" s="1994" t="str">
        <f t="shared" si="7"/>
        <v/>
      </c>
      <c r="L85" s="1907" t="str">
        <f t="shared" si="8"/>
        <v/>
      </c>
      <c r="M85" s="1906"/>
      <c r="N85" s="2250"/>
      <c r="O85" s="2250"/>
      <c r="P85" s="2255"/>
    </row>
    <row r="86" spans="2:16" s="986" customFormat="1" ht="15" customHeight="1" outlineLevel="1">
      <c r="B86" s="1342"/>
      <c r="C86" s="985"/>
      <c r="D86" s="2553" t="s">
        <v>2170</v>
      </c>
      <c r="E86" s="2554" t="s">
        <v>650</v>
      </c>
      <c r="F86" s="1553" t="s">
        <v>2168</v>
      </c>
      <c r="G86" s="1554"/>
      <c r="H86" s="636"/>
      <c r="I86" s="2252"/>
      <c r="J86" s="2253"/>
      <c r="K86" s="1994" t="str">
        <f t="shared" si="7"/>
        <v/>
      </c>
      <c r="L86" s="1907" t="str">
        <f t="shared" si="8"/>
        <v/>
      </c>
      <c r="M86" s="1906"/>
      <c r="N86" s="2250"/>
      <c r="O86" s="2250"/>
      <c r="P86" s="2255"/>
    </row>
    <row r="87" spans="2:16" s="986" customFormat="1" ht="15" customHeight="1" outlineLevel="1">
      <c r="B87" s="1342"/>
      <c r="C87" s="985"/>
      <c r="D87" s="2553"/>
      <c r="E87" s="2554"/>
      <c r="F87" s="1553" t="s">
        <v>2169</v>
      </c>
      <c r="G87" s="1554"/>
      <c r="H87" s="636"/>
      <c r="I87" s="2254"/>
      <c r="J87" s="2255"/>
      <c r="K87" s="1994" t="str">
        <f t="shared" si="7"/>
        <v/>
      </c>
      <c r="L87" s="1907" t="str">
        <f t="shared" si="8"/>
        <v/>
      </c>
      <c r="M87" s="1906"/>
      <c r="N87" s="2250"/>
      <c r="O87" s="2250"/>
      <c r="P87" s="2255"/>
    </row>
    <row r="88" spans="2:16" s="986" customFormat="1" ht="15" customHeight="1" outlineLevel="1">
      <c r="B88" s="1342"/>
      <c r="C88" s="985"/>
      <c r="D88" s="2553" t="s">
        <v>873</v>
      </c>
      <c r="E88" s="2554" t="s">
        <v>1822</v>
      </c>
      <c r="F88" s="1553" t="s">
        <v>2168</v>
      </c>
      <c r="G88" s="1555"/>
      <c r="H88" s="636"/>
      <c r="I88" s="2254"/>
      <c r="J88" s="2255"/>
      <c r="K88" s="1993" t="str">
        <f t="shared" si="7"/>
        <v/>
      </c>
      <c r="L88" s="1906" t="str">
        <f t="shared" si="8"/>
        <v/>
      </c>
      <c r="M88" s="1906"/>
      <c r="N88" s="1907" t="str" cm="1">
        <f t="array" aca="1" ref="N88" ca="1">IF(CELL("format",G88)="D1","","X")</f>
        <v/>
      </c>
      <c r="O88" s="2250"/>
      <c r="P88" s="2255"/>
    </row>
    <row r="89" spans="2:16" s="986" customFormat="1" ht="15" customHeight="1" outlineLevel="1">
      <c r="B89" s="1211"/>
      <c r="C89" s="1211"/>
      <c r="D89" s="2553"/>
      <c r="E89" s="2554"/>
      <c r="F89" s="1553" t="s">
        <v>2169</v>
      </c>
      <c r="G89" s="1555"/>
      <c r="H89" s="636"/>
      <c r="I89" s="2254"/>
      <c r="J89" s="2255"/>
      <c r="K89" s="1993" t="str">
        <f t="shared" si="7"/>
        <v/>
      </c>
      <c r="L89" s="1906" t="str">
        <f t="shared" si="8"/>
        <v/>
      </c>
      <c r="M89" s="1906"/>
      <c r="N89" s="1907" t="str" cm="1">
        <f t="array" aca="1" ref="N89" ca="1">IF(CELL("format",G89)="D1","","X")</f>
        <v/>
      </c>
      <c r="O89" s="2250"/>
      <c r="P89" s="2255"/>
    </row>
    <row r="90" spans="2:16" s="986" customFormat="1" ht="15" customHeight="1" outlineLevel="1">
      <c r="B90" s="1211"/>
      <c r="C90" s="1211"/>
      <c r="D90" s="2553" t="s">
        <v>874</v>
      </c>
      <c r="E90" s="2554" t="s">
        <v>1823</v>
      </c>
      <c r="F90" s="1553" t="s">
        <v>2168</v>
      </c>
      <c r="G90" s="1556"/>
      <c r="H90" s="636"/>
      <c r="I90" s="2254"/>
      <c r="J90" s="2255"/>
      <c r="K90" s="1993" t="str">
        <f t="shared" si="7"/>
        <v/>
      </c>
      <c r="L90" s="1906" t="str">
        <f t="shared" si="8"/>
        <v/>
      </c>
      <c r="M90" s="1906"/>
      <c r="N90" s="2250"/>
      <c r="O90" s="1907" t="str" cm="1">
        <f t="array" aca="1" ref="O90" ca="1">IF(G90="","",IF(CELL("format",G90)="D9","","X"))</f>
        <v/>
      </c>
      <c r="P90" s="2255"/>
    </row>
    <row r="91" spans="2:16" s="986" customFormat="1" ht="15" customHeight="1" outlineLevel="1">
      <c r="B91" s="1211"/>
      <c r="C91" s="1211"/>
      <c r="D91" s="2553"/>
      <c r="E91" s="2554"/>
      <c r="F91" s="1553" t="s">
        <v>2169</v>
      </c>
      <c r="G91" s="1556"/>
      <c r="H91" s="636"/>
      <c r="I91" s="2254"/>
      <c r="J91" s="2255"/>
      <c r="K91" s="1993" t="str">
        <f t="shared" si="7"/>
        <v/>
      </c>
      <c r="L91" s="1906" t="str">
        <f t="shared" si="8"/>
        <v/>
      </c>
      <c r="M91" s="1906"/>
      <c r="N91" s="2250"/>
      <c r="O91" s="1907" t="str" cm="1">
        <f t="array" aca="1" ref="O91" ca="1">IF(G91="","",IF(CELL("format",G91)="D9","","X"))</f>
        <v/>
      </c>
      <c r="P91" s="2255"/>
    </row>
    <row r="92" spans="2:16" s="986" customFormat="1" ht="15" customHeight="1" outlineLevel="1">
      <c r="B92" s="1211"/>
      <c r="C92" s="1211"/>
      <c r="D92" s="2553" t="s">
        <v>2171</v>
      </c>
      <c r="E92" s="2554" t="s">
        <v>2327</v>
      </c>
      <c r="F92" s="1553" t="s">
        <v>2168</v>
      </c>
      <c r="G92" s="1554"/>
      <c r="H92" s="636"/>
      <c r="I92" s="2254"/>
      <c r="J92" s="2255"/>
      <c r="K92" s="1993" t="str">
        <f t="shared" si="7"/>
        <v/>
      </c>
      <c r="L92" s="1906" t="str">
        <f t="shared" si="8"/>
        <v/>
      </c>
      <c r="M92" s="1906"/>
      <c r="N92" s="2250"/>
      <c r="O92" s="2250"/>
      <c r="P92" s="1913" t="str">
        <f>IF(G92="","",(IF(OR(G92="Winter",G92="Summer"),"","X")))</f>
        <v/>
      </c>
    </row>
    <row r="93" spans="2:16" s="986" customFormat="1" ht="15" customHeight="1" outlineLevel="1">
      <c r="B93" s="1211"/>
      <c r="C93" s="1211"/>
      <c r="D93" s="2553"/>
      <c r="E93" s="2554"/>
      <c r="F93" s="1553" t="s">
        <v>2169</v>
      </c>
      <c r="G93" s="1554"/>
      <c r="H93" s="636"/>
      <c r="I93" s="2254"/>
      <c r="J93" s="2255"/>
      <c r="K93" s="1993" t="str">
        <f t="shared" si="7"/>
        <v/>
      </c>
      <c r="L93" s="1906" t="str">
        <f t="shared" si="8"/>
        <v/>
      </c>
      <c r="M93" s="1906"/>
      <c r="N93" s="2250"/>
      <c r="O93" s="2250"/>
      <c r="P93" s="1913" t="str">
        <f>IF(G93="","",(IF(OR(G93="Winter",G93="Summer"),"","X")))</f>
        <v/>
      </c>
    </row>
    <row r="94" spans="2:16" s="986" customFormat="1" ht="15" customHeight="1" outlineLevel="1">
      <c r="B94" s="1211"/>
      <c r="C94" s="1211"/>
      <c r="D94" s="2553" t="s">
        <v>2172</v>
      </c>
      <c r="E94" s="2554" t="s">
        <v>638</v>
      </c>
      <c r="F94" s="1553" t="s">
        <v>2168</v>
      </c>
      <c r="G94" s="1554"/>
      <c r="H94" s="636"/>
      <c r="I94" s="2254"/>
      <c r="J94" s="2255"/>
      <c r="K94" s="1994" t="str">
        <f t="shared" si="7"/>
        <v/>
      </c>
      <c r="L94" s="1907" t="str">
        <f t="shared" si="8"/>
        <v/>
      </c>
      <c r="M94" s="1906"/>
      <c r="N94" s="2250"/>
      <c r="O94" s="2250"/>
      <c r="P94" s="2255"/>
    </row>
    <row r="95" spans="2:16" s="986" customFormat="1" ht="15" customHeight="1" outlineLevel="1">
      <c r="B95" s="1211"/>
      <c r="C95" s="1211"/>
      <c r="D95" s="2553"/>
      <c r="E95" s="2554"/>
      <c r="F95" s="1553" t="s">
        <v>2169</v>
      </c>
      <c r="G95" s="1554"/>
      <c r="I95" s="2254"/>
      <c r="J95" s="2255"/>
      <c r="K95" s="1994" t="str">
        <f t="shared" si="7"/>
        <v/>
      </c>
      <c r="L95" s="1907" t="str">
        <f t="shared" si="8"/>
        <v/>
      </c>
      <c r="M95" s="1906"/>
      <c r="N95" s="2250"/>
      <c r="O95" s="2250"/>
      <c r="P95" s="2255"/>
    </row>
    <row r="96" spans="2:16" s="986" customFormat="1" ht="15" customHeight="1" outlineLevel="1">
      <c r="B96" s="1211"/>
      <c r="C96" s="1211"/>
      <c r="D96" s="2553" t="s">
        <v>2173</v>
      </c>
      <c r="E96" s="2554" t="s">
        <v>638</v>
      </c>
      <c r="F96" s="1553" t="s">
        <v>2168</v>
      </c>
      <c r="G96" s="1554"/>
      <c r="I96" s="2254"/>
      <c r="J96" s="2255"/>
      <c r="K96" s="1994" t="str">
        <f t="shared" si="7"/>
        <v/>
      </c>
      <c r="L96" s="1907" t="str">
        <f t="shared" si="8"/>
        <v/>
      </c>
      <c r="M96" s="1906"/>
      <c r="N96" s="2250"/>
      <c r="O96" s="2250"/>
      <c r="P96" s="2255"/>
    </row>
    <row r="97" spans="2:16" s="986" customFormat="1" ht="15" customHeight="1" outlineLevel="1">
      <c r="B97" s="1211"/>
      <c r="C97" s="1211"/>
      <c r="D97" s="2553"/>
      <c r="E97" s="2554"/>
      <c r="F97" s="1553" t="s">
        <v>2169</v>
      </c>
      <c r="G97" s="1554"/>
      <c r="I97" s="2254"/>
      <c r="J97" s="2255"/>
      <c r="K97" s="1994" t="str">
        <f t="shared" si="7"/>
        <v/>
      </c>
      <c r="L97" s="1907" t="str">
        <f t="shared" si="8"/>
        <v/>
      </c>
      <c r="M97" s="1906"/>
      <c r="N97" s="2250"/>
      <c r="O97" s="2250"/>
      <c r="P97" s="2255"/>
    </row>
    <row r="98" spans="2:16" s="986" customFormat="1" ht="15" customHeight="1" outlineLevel="1">
      <c r="B98" s="1211"/>
      <c r="C98" s="1211"/>
      <c r="D98" s="2553" t="s">
        <v>2173</v>
      </c>
      <c r="E98" s="2554" t="s">
        <v>650</v>
      </c>
      <c r="F98" s="1553" t="s">
        <v>2168</v>
      </c>
      <c r="G98" s="1554"/>
      <c r="I98" s="2254"/>
      <c r="J98" s="2255"/>
      <c r="K98" s="1994" t="str">
        <f t="shared" si="7"/>
        <v/>
      </c>
      <c r="L98" s="1907" t="str">
        <f t="shared" si="8"/>
        <v/>
      </c>
      <c r="M98" s="1906"/>
      <c r="N98" s="2250"/>
      <c r="O98" s="2250"/>
      <c r="P98" s="2255"/>
    </row>
    <row r="99" spans="2:16" s="986" customFormat="1" ht="15" customHeight="1" outlineLevel="1">
      <c r="B99" s="1211"/>
      <c r="C99" s="1211"/>
      <c r="D99" s="2553"/>
      <c r="E99" s="2554"/>
      <c r="F99" s="1553" t="s">
        <v>2169</v>
      </c>
      <c r="G99" s="1554"/>
      <c r="I99" s="2254"/>
      <c r="J99" s="2255"/>
      <c r="K99" s="1994" t="str">
        <f t="shared" si="7"/>
        <v/>
      </c>
      <c r="L99" s="1907" t="str">
        <f t="shared" si="8"/>
        <v/>
      </c>
      <c r="M99" s="1906"/>
      <c r="N99" s="2250"/>
      <c r="O99" s="2250"/>
      <c r="P99" s="2255"/>
    </row>
    <row r="100" spans="2:16" s="986" customFormat="1" ht="15" customHeight="1" outlineLevel="1">
      <c r="B100" s="1211"/>
      <c r="C100" s="1211"/>
      <c r="D100" s="2553" t="s">
        <v>2174</v>
      </c>
      <c r="E100" s="2554" t="s">
        <v>638</v>
      </c>
      <c r="F100" s="1553" t="s">
        <v>2168</v>
      </c>
      <c r="G100" s="1554"/>
      <c r="I100" s="2254"/>
      <c r="J100" s="2256"/>
      <c r="K100" s="1994" t="str">
        <f t="shared" si="7"/>
        <v/>
      </c>
      <c r="L100" s="1907" t="str">
        <f t="shared" si="8"/>
        <v/>
      </c>
      <c r="M100" s="1906"/>
      <c r="N100" s="2250"/>
      <c r="O100" s="2250"/>
      <c r="P100" s="2255"/>
    </row>
    <row r="101" spans="2:16" s="986" customFormat="1" ht="15" customHeight="1" outlineLevel="1">
      <c r="B101" s="1211"/>
      <c r="C101" s="1211"/>
      <c r="D101" s="2553"/>
      <c r="E101" s="2554"/>
      <c r="F101" s="1553" t="s">
        <v>2169</v>
      </c>
      <c r="G101" s="1554"/>
      <c r="I101" s="2254"/>
      <c r="J101" s="2256"/>
      <c r="K101" s="1994" t="str">
        <f t="shared" si="7"/>
        <v/>
      </c>
      <c r="L101" s="1907" t="str">
        <f t="shared" si="8"/>
        <v/>
      </c>
      <c r="M101" s="1906"/>
      <c r="N101" s="2250"/>
      <c r="O101" s="2250"/>
      <c r="P101" s="2255"/>
    </row>
    <row r="102" spans="2:16" s="986" customFormat="1" ht="15" customHeight="1" outlineLevel="1">
      <c r="B102" s="1211"/>
      <c r="C102" s="1211"/>
      <c r="D102" s="2553" t="s">
        <v>2174</v>
      </c>
      <c r="E102" s="2554" t="s">
        <v>650</v>
      </c>
      <c r="F102" s="1553" t="s">
        <v>2168</v>
      </c>
      <c r="G102" s="1554"/>
      <c r="I102" s="2254"/>
      <c r="J102" s="2256"/>
      <c r="K102" s="1994" t="str">
        <f t="shared" si="7"/>
        <v/>
      </c>
      <c r="L102" s="1907" t="str">
        <f t="shared" si="8"/>
        <v/>
      </c>
      <c r="M102" s="1906"/>
      <c r="N102" s="2250"/>
      <c r="O102" s="2250"/>
      <c r="P102" s="2255"/>
    </row>
    <row r="103" spans="2:16" s="986" customFormat="1" ht="15" customHeight="1" outlineLevel="1">
      <c r="B103" s="1211"/>
      <c r="C103" s="1211"/>
      <c r="D103" s="2555"/>
      <c r="E103" s="2556"/>
      <c r="F103" s="1557" t="s">
        <v>2169</v>
      </c>
      <c r="G103" s="1558"/>
      <c r="I103" s="2254"/>
      <c r="J103" s="2256"/>
      <c r="K103" s="1994" t="str">
        <f t="shared" si="7"/>
        <v/>
      </c>
      <c r="L103" s="1907" t="str">
        <f t="shared" si="8"/>
        <v/>
      </c>
      <c r="M103" s="1906"/>
      <c r="N103" s="2250"/>
      <c r="O103" s="2250"/>
      <c r="P103" s="2255"/>
    </row>
    <row r="104" spans="2:16" s="986" customFormat="1" ht="15" customHeight="1">
      <c r="B104" s="1342"/>
      <c r="C104" s="985"/>
      <c r="D104" s="1307" t="s">
        <v>2166</v>
      </c>
      <c r="E104" s="973"/>
      <c r="F104" s="1549"/>
      <c r="G104" s="1550"/>
      <c r="H104" s="636"/>
      <c r="I104" s="2251"/>
      <c r="J104" s="1912"/>
      <c r="K104" s="2254"/>
      <c r="L104" s="2250"/>
      <c r="M104" s="2250"/>
      <c r="N104" s="2250"/>
      <c r="O104" s="2250"/>
      <c r="P104" s="2255"/>
    </row>
    <row r="105" spans="2:16" s="986" customFormat="1" ht="15" customHeight="1" outlineLevel="1">
      <c r="B105" s="1342"/>
      <c r="C105" s="985"/>
      <c r="D105" s="2557" t="s">
        <v>2167</v>
      </c>
      <c r="E105" s="2558" t="s">
        <v>650</v>
      </c>
      <c r="F105" s="1551" t="s">
        <v>2168</v>
      </c>
      <c r="G105" s="1552"/>
      <c r="H105" s="636"/>
      <c r="I105" s="2252"/>
      <c r="J105" s="2253"/>
      <c r="K105" s="1994" t="str">
        <f>IF(ISNONTEXT(G105)=TRUE,"","X")</f>
        <v/>
      </c>
      <c r="L105" s="1907" t="str">
        <f>IF(AND(G105&gt;=0)=TRUE,"","X")</f>
        <v/>
      </c>
      <c r="M105" s="1906"/>
      <c r="N105" s="2250"/>
      <c r="O105" s="2250"/>
      <c r="P105" s="2255"/>
    </row>
    <row r="106" spans="2:16" s="986" customFormat="1" ht="15" customHeight="1" outlineLevel="1">
      <c r="B106" s="1342"/>
      <c r="C106" s="985"/>
      <c r="D106" s="2553"/>
      <c r="E106" s="2554"/>
      <c r="F106" s="1553" t="s">
        <v>2169</v>
      </c>
      <c r="G106" s="1554"/>
      <c r="H106" s="636"/>
      <c r="I106" s="2252"/>
      <c r="J106" s="2253"/>
      <c r="K106" s="1994" t="str">
        <f>IF(ISNONTEXT(G106)=TRUE,"","X")</f>
        <v/>
      </c>
      <c r="L106" s="1907" t="str">
        <f>IF(AND(G106&gt;=0)=TRUE,"","X")</f>
        <v/>
      </c>
      <c r="M106" s="1906"/>
      <c r="N106" s="2250"/>
      <c r="O106" s="2250"/>
      <c r="P106" s="2255"/>
    </row>
    <row r="107" spans="2:16" s="986" customFormat="1" ht="15" customHeight="1" outlineLevel="1">
      <c r="B107" s="1342"/>
      <c r="C107" s="985"/>
      <c r="D107" s="2553" t="s">
        <v>2170</v>
      </c>
      <c r="E107" s="2554" t="s">
        <v>638</v>
      </c>
      <c r="F107" s="1553" t="s">
        <v>2168</v>
      </c>
      <c r="G107" s="1554"/>
      <c r="H107" s="636"/>
      <c r="I107" s="2252"/>
      <c r="J107" s="2253"/>
      <c r="K107" s="1994" t="str">
        <f t="shared" ref="K107:K126" si="9">IF(ISNONTEXT(G107)=TRUE,"","X")</f>
        <v/>
      </c>
      <c r="L107" s="1907" t="str">
        <f t="shared" ref="L107:L126" si="10">IF(AND(G107&gt;=0)=TRUE,"","X")</f>
        <v/>
      </c>
      <c r="M107" s="1906"/>
      <c r="N107" s="2250"/>
      <c r="O107" s="2250"/>
      <c r="P107" s="2255"/>
    </row>
    <row r="108" spans="2:16" s="986" customFormat="1" ht="15" customHeight="1" outlineLevel="1">
      <c r="B108" s="1342"/>
      <c r="C108" s="985"/>
      <c r="D108" s="2553"/>
      <c r="E108" s="2554"/>
      <c r="F108" s="1553" t="s">
        <v>2169</v>
      </c>
      <c r="G108" s="1554"/>
      <c r="H108" s="636"/>
      <c r="I108" s="2252"/>
      <c r="J108" s="2253"/>
      <c r="K108" s="1994" t="str">
        <f t="shared" si="9"/>
        <v/>
      </c>
      <c r="L108" s="1907" t="str">
        <f t="shared" si="10"/>
        <v/>
      </c>
      <c r="M108" s="1906"/>
      <c r="N108" s="2250"/>
      <c r="O108" s="2250"/>
      <c r="P108" s="2255"/>
    </row>
    <row r="109" spans="2:16" s="986" customFormat="1" ht="15" customHeight="1" outlineLevel="1">
      <c r="B109" s="1342"/>
      <c r="C109" s="985"/>
      <c r="D109" s="2553" t="s">
        <v>2170</v>
      </c>
      <c r="E109" s="2554" t="s">
        <v>650</v>
      </c>
      <c r="F109" s="1553" t="s">
        <v>2168</v>
      </c>
      <c r="G109" s="1554"/>
      <c r="H109" s="636"/>
      <c r="I109" s="2252"/>
      <c r="J109" s="2253"/>
      <c r="K109" s="1994" t="str">
        <f t="shared" si="9"/>
        <v/>
      </c>
      <c r="L109" s="1907" t="str">
        <f t="shared" si="10"/>
        <v/>
      </c>
      <c r="M109" s="1906"/>
      <c r="N109" s="2250"/>
      <c r="O109" s="2250"/>
      <c r="P109" s="2255"/>
    </row>
    <row r="110" spans="2:16" s="986" customFormat="1" ht="15" customHeight="1" outlineLevel="1">
      <c r="B110" s="1342"/>
      <c r="C110" s="985"/>
      <c r="D110" s="2553"/>
      <c r="E110" s="2554"/>
      <c r="F110" s="1553" t="s">
        <v>2169</v>
      </c>
      <c r="G110" s="1554"/>
      <c r="H110" s="636"/>
      <c r="I110" s="2254"/>
      <c r="J110" s="2255"/>
      <c r="K110" s="1994" t="str">
        <f t="shared" si="9"/>
        <v/>
      </c>
      <c r="L110" s="1907" t="str">
        <f t="shared" si="10"/>
        <v/>
      </c>
      <c r="M110" s="1906"/>
      <c r="N110" s="2250"/>
      <c r="O110" s="2250"/>
      <c r="P110" s="2255"/>
    </row>
    <row r="111" spans="2:16" s="986" customFormat="1" ht="15" customHeight="1" outlineLevel="1">
      <c r="B111" s="1342"/>
      <c r="C111" s="985"/>
      <c r="D111" s="2553" t="s">
        <v>873</v>
      </c>
      <c r="E111" s="2554" t="s">
        <v>1822</v>
      </c>
      <c r="F111" s="1553" t="s">
        <v>2168</v>
      </c>
      <c r="G111" s="1555"/>
      <c r="H111" s="636"/>
      <c r="I111" s="2254"/>
      <c r="J111" s="2255"/>
      <c r="K111" s="1993" t="str">
        <f t="shared" si="9"/>
        <v/>
      </c>
      <c r="L111" s="1906" t="str">
        <f t="shared" si="10"/>
        <v/>
      </c>
      <c r="M111" s="1906"/>
      <c r="N111" s="1907" t="str" cm="1">
        <f t="array" aca="1" ref="N111" ca="1">IF(CELL("format",G111)="D1","","X")</f>
        <v/>
      </c>
      <c r="O111" s="2250"/>
      <c r="P111" s="2255"/>
    </row>
    <row r="112" spans="2:16" s="986" customFormat="1" ht="15" customHeight="1" outlineLevel="1">
      <c r="B112" s="1211"/>
      <c r="C112" s="1211"/>
      <c r="D112" s="2553"/>
      <c r="E112" s="2554"/>
      <c r="F112" s="1553" t="s">
        <v>2169</v>
      </c>
      <c r="G112" s="1555"/>
      <c r="H112" s="636"/>
      <c r="I112" s="2254"/>
      <c r="J112" s="2255"/>
      <c r="K112" s="1993" t="str">
        <f t="shared" si="9"/>
        <v/>
      </c>
      <c r="L112" s="1906" t="str">
        <f t="shared" si="10"/>
        <v/>
      </c>
      <c r="M112" s="1906"/>
      <c r="N112" s="1907" t="str" cm="1">
        <f t="array" aca="1" ref="N112" ca="1">IF(CELL("format",G112)="D1","","X")</f>
        <v/>
      </c>
      <c r="O112" s="2250"/>
      <c r="P112" s="2255"/>
    </row>
    <row r="113" spans="2:16" s="986" customFormat="1" ht="15" customHeight="1" outlineLevel="1">
      <c r="B113" s="1211"/>
      <c r="C113" s="1211"/>
      <c r="D113" s="2553" t="s">
        <v>874</v>
      </c>
      <c r="E113" s="2554" t="s">
        <v>1823</v>
      </c>
      <c r="F113" s="1553" t="s">
        <v>2168</v>
      </c>
      <c r="G113" s="1556"/>
      <c r="H113" s="636"/>
      <c r="I113" s="2254"/>
      <c r="J113" s="2255"/>
      <c r="K113" s="1993" t="str">
        <f t="shared" si="9"/>
        <v/>
      </c>
      <c r="L113" s="1906" t="str">
        <f t="shared" si="10"/>
        <v/>
      </c>
      <c r="M113" s="1906"/>
      <c r="N113" s="2250"/>
      <c r="O113" s="1907" t="str" cm="1">
        <f t="array" aca="1" ref="O113" ca="1">IF(G113="","",IF(CELL("format",G113)="D9","","X"))</f>
        <v/>
      </c>
      <c r="P113" s="2255"/>
    </row>
    <row r="114" spans="2:16" s="986" customFormat="1" ht="15" customHeight="1" outlineLevel="1">
      <c r="B114" s="1211"/>
      <c r="C114" s="1211"/>
      <c r="D114" s="2553"/>
      <c r="E114" s="2554"/>
      <c r="F114" s="1553" t="s">
        <v>2169</v>
      </c>
      <c r="G114" s="1556"/>
      <c r="H114" s="636"/>
      <c r="I114" s="2254"/>
      <c r="J114" s="2255"/>
      <c r="K114" s="1993" t="str">
        <f t="shared" si="9"/>
        <v/>
      </c>
      <c r="L114" s="1906" t="str">
        <f t="shared" si="10"/>
        <v/>
      </c>
      <c r="M114" s="1906"/>
      <c r="N114" s="2250"/>
      <c r="O114" s="1907" t="str" cm="1">
        <f t="array" aca="1" ref="O114" ca="1">IF(G114="","",IF(CELL("format",G114)="D9","","X"))</f>
        <v/>
      </c>
      <c r="P114" s="2255"/>
    </row>
    <row r="115" spans="2:16" s="986" customFormat="1" ht="15" customHeight="1" outlineLevel="1">
      <c r="B115" s="1211"/>
      <c r="C115" s="1211"/>
      <c r="D115" s="2553" t="s">
        <v>2171</v>
      </c>
      <c r="E115" s="2554" t="s">
        <v>2327</v>
      </c>
      <c r="F115" s="1553" t="s">
        <v>2168</v>
      </c>
      <c r="G115" s="1554"/>
      <c r="H115" s="636"/>
      <c r="I115" s="2254"/>
      <c r="J115" s="2255"/>
      <c r="K115" s="1993" t="str">
        <f t="shared" si="9"/>
        <v/>
      </c>
      <c r="L115" s="1906" t="str">
        <f t="shared" si="10"/>
        <v/>
      </c>
      <c r="M115" s="1906"/>
      <c r="N115" s="2250"/>
      <c r="O115" s="2250"/>
      <c r="P115" s="1913" t="str">
        <f>IF(G115="","",(IF(OR(G115="Winter",G115="Summer"),"","X")))</f>
        <v/>
      </c>
    </row>
    <row r="116" spans="2:16" s="986" customFormat="1" ht="15" customHeight="1" outlineLevel="1">
      <c r="B116" s="1211"/>
      <c r="C116" s="1211"/>
      <c r="D116" s="2553"/>
      <c r="E116" s="2554"/>
      <c r="F116" s="1553" t="s">
        <v>2169</v>
      </c>
      <c r="G116" s="1554"/>
      <c r="H116" s="636"/>
      <c r="I116" s="2254"/>
      <c r="J116" s="2255"/>
      <c r="K116" s="1993" t="str">
        <f t="shared" si="9"/>
        <v/>
      </c>
      <c r="L116" s="1906" t="str">
        <f t="shared" si="10"/>
        <v/>
      </c>
      <c r="M116" s="1906"/>
      <c r="N116" s="2250"/>
      <c r="O116" s="2250"/>
      <c r="P116" s="1913" t="str">
        <f>IF(G116="","",(IF(OR(G116="Winter",G116="Summer"),"","X")))</f>
        <v/>
      </c>
    </row>
    <row r="117" spans="2:16" s="986" customFormat="1" ht="15" customHeight="1" outlineLevel="1">
      <c r="B117" s="1211"/>
      <c r="C117" s="1211"/>
      <c r="D117" s="2553" t="s">
        <v>2172</v>
      </c>
      <c r="E117" s="2554" t="s">
        <v>638</v>
      </c>
      <c r="F117" s="1553" t="s">
        <v>2168</v>
      </c>
      <c r="G117" s="1554"/>
      <c r="H117" s="636"/>
      <c r="I117" s="2254"/>
      <c r="J117" s="2255"/>
      <c r="K117" s="1994" t="str">
        <f t="shared" si="9"/>
        <v/>
      </c>
      <c r="L117" s="1907" t="str">
        <f t="shared" si="10"/>
        <v/>
      </c>
      <c r="M117" s="1906"/>
      <c r="N117" s="2250"/>
      <c r="O117" s="2250"/>
      <c r="P117" s="2255"/>
    </row>
    <row r="118" spans="2:16" s="986" customFormat="1" ht="15" customHeight="1" outlineLevel="1">
      <c r="B118" s="1211"/>
      <c r="C118" s="1211"/>
      <c r="D118" s="2553"/>
      <c r="E118" s="2554"/>
      <c r="F118" s="1553" t="s">
        <v>2169</v>
      </c>
      <c r="G118" s="1554"/>
      <c r="I118" s="2254"/>
      <c r="J118" s="2255"/>
      <c r="K118" s="1994" t="str">
        <f t="shared" si="9"/>
        <v/>
      </c>
      <c r="L118" s="1907" t="str">
        <f t="shared" si="10"/>
        <v/>
      </c>
      <c r="M118" s="1906"/>
      <c r="N118" s="2250"/>
      <c r="O118" s="2250"/>
      <c r="P118" s="2255"/>
    </row>
    <row r="119" spans="2:16" s="986" customFormat="1" ht="15" customHeight="1" outlineLevel="1">
      <c r="B119" s="1211"/>
      <c r="C119" s="1211"/>
      <c r="D119" s="2553" t="s">
        <v>2173</v>
      </c>
      <c r="E119" s="2554" t="s">
        <v>638</v>
      </c>
      <c r="F119" s="1553" t="s">
        <v>2168</v>
      </c>
      <c r="G119" s="1554"/>
      <c r="I119" s="2254"/>
      <c r="J119" s="2255"/>
      <c r="K119" s="1994" t="str">
        <f t="shared" si="9"/>
        <v/>
      </c>
      <c r="L119" s="1907" t="str">
        <f t="shared" si="10"/>
        <v/>
      </c>
      <c r="M119" s="1906"/>
      <c r="N119" s="2250"/>
      <c r="O119" s="2250"/>
      <c r="P119" s="2255"/>
    </row>
    <row r="120" spans="2:16" s="986" customFormat="1" ht="15" customHeight="1" outlineLevel="1">
      <c r="B120" s="1211"/>
      <c r="C120" s="1211"/>
      <c r="D120" s="2553"/>
      <c r="E120" s="2554"/>
      <c r="F120" s="1553" t="s">
        <v>2169</v>
      </c>
      <c r="G120" s="1554"/>
      <c r="I120" s="2254"/>
      <c r="J120" s="2255"/>
      <c r="K120" s="1994" t="str">
        <f t="shared" si="9"/>
        <v/>
      </c>
      <c r="L120" s="1907" t="str">
        <f t="shared" si="10"/>
        <v/>
      </c>
      <c r="M120" s="1906"/>
      <c r="N120" s="2250"/>
      <c r="O120" s="2250"/>
      <c r="P120" s="2255"/>
    </row>
    <row r="121" spans="2:16" s="986" customFormat="1" ht="15" customHeight="1" outlineLevel="1">
      <c r="B121" s="1211"/>
      <c r="C121" s="1211"/>
      <c r="D121" s="2553" t="s">
        <v>2173</v>
      </c>
      <c r="E121" s="2554" t="s">
        <v>650</v>
      </c>
      <c r="F121" s="1553" t="s">
        <v>2168</v>
      </c>
      <c r="G121" s="1554"/>
      <c r="I121" s="2254"/>
      <c r="J121" s="2255"/>
      <c r="K121" s="1994" t="str">
        <f t="shared" si="9"/>
        <v/>
      </c>
      <c r="L121" s="1907" t="str">
        <f t="shared" si="10"/>
        <v/>
      </c>
      <c r="M121" s="1906"/>
      <c r="N121" s="2250"/>
      <c r="O121" s="2250"/>
      <c r="P121" s="2255"/>
    </row>
    <row r="122" spans="2:16" s="986" customFormat="1" ht="15" customHeight="1" outlineLevel="1">
      <c r="B122" s="1211"/>
      <c r="C122" s="1211"/>
      <c r="D122" s="2553"/>
      <c r="E122" s="2554"/>
      <c r="F122" s="1553" t="s">
        <v>2169</v>
      </c>
      <c r="G122" s="1554"/>
      <c r="I122" s="2254"/>
      <c r="J122" s="2255"/>
      <c r="K122" s="1994" t="str">
        <f t="shared" si="9"/>
        <v/>
      </c>
      <c r="L122" s="1907" t="str">
        <f t="shared" si="10"/>
        <v/>
      </c>
      <c r="M122" s="1906"/>
      <c r="N122" s="2250"/>
      <c r="O122" s="2250"/>
      <c r="P122" s="2255"/>
    </row>
    <row r="123" spans="2:16" s="986" customFormat="1" ht="15" customHeight="1" outlineLevel="1">
      <c r="B123" s="1211"/>
      <c r="C123" s="1211"/>
      <c r="D123" s="2553" t="s">
        <v>2174</v>
      </c>
      <c r="E123" s="2554" t="s">
        <v>638</v>
      </c>
      <c r="F123" s="1553" t="s">
        <v>2168</v>
      </c>
      <c r="G123" s="1554"/>
      <c r="I123" s="2254"/>
      <c r="J123" s="2256"/>
      <c r="K123" s="1994" t="str">
        <f t="shared" si="9"/>
        <v/>
      </c>
      <c r="L123" s="1907" t="str">
        <f t="shared" si="10"/>
        <v/>
      </c>
      <c r="M123" s="1906"/>
      <c r="N123" s="2250"/>
      <c r="O123" s="2250"/>
      <c r="P123" s="2255"/>
    </row>
    <row r="124" spans="2:16" s="986" customFormat="1" ht="15" customHeight="1" outlineLevel="1">
      <c r="B124" s="1211"/>
      <c r="C124" s="1211"/>
      <c r="D124" s="2553"/>
      <c r="E124" s="2554"/>
      <c r="F124" s="1553" t="s">
        <v>2169</v>
      </c>
      <c r="G124" s="1554"/>
      <c r="I124" s="2254"/>
      <c r="J124" s="2256"/>
      <c r="K124" s="1994" t="str">
        <f t="shared" si="9"/>
        <v/>
      </c>
      <c r="L124" s="1907" t="str">
        <f t="shared" si="10"/>
        <v/>
      </c>
      <c r="M124" s="1906"/>
      <c r="N124" s="2250"/>
      <c r="O124" s="2250"/>
      <c r="P124" s="2255"/>
    </row>
    <row r="125" spans="2:16" s="986" customFormat="1" ht="15" customHeight="1" outlineLevel="1">
      <c r="B125" s="1211"/>
      <c r="C125" s="1211"/>
      <c r="D125" s="2553" t="s">
        <v>2174</v>
      </c>
      <c r="E125" s="2554" t="s">
        <v>650</v>
      </c>
      <c r="F125" s="1553" t="s">
        <v>2168</v>
      </c>
      <c r="G125" s="1554"/>
      <c r="I125" s="2254"/>
      <c r="J125" s="2256"/>
      <c r="K125" s="1994" t="str">
        <f t="shared" si="9"/>
        <v/>
      </c>
      <c r="L125" s="1907" t="str">
        <f t="shared" si="10"/>
        <v/>
      </c>
      <c r="M125" s="1906"/>
      <c r="N125" s="2250"/>
      <c r="O125" s="2250"/>
      <c r="P125" s="2255"/>
    </row>
    <row r="126" spans="2:16" s="986" customFormat="1" ht="15" customHeight="1" outlineLevel="1">
      <c r="B126" s="1211"/>
      <c r="C126" s="1211"/>
      <c r="D126" s="2555"/>
      <c r="E126" s="2556"/>
      <c r="F126" s="1557" t="s">
        <v>2169</v>
      </c>
      <c r="G126" s="1558"/>
      <c r="I126" s="2254"/>
      <c r="J126" s="2256"/>
      <c r="K126" s="1994" t="str">
        <f t="shared" si="9"/>
        <v/>
      </c>
      <c r="L126" s="1907" t="str">
        <f t="shared" si="10"/>
        <v/>
      </c>
      <c r="M126" s="1906"/>
      <c r="N126" s="2250"/>
      <c r="O126" s="2250"/>
      <c r="P126" s="2255"/>
    </row>
    <row r="127" spans="2:16" s="986" customFormat="1" ht="15" customHeight="1">
      <c r="B127" s="1342"/>
      <c r="C127" s="985"/>
      <c r="D127" s="1307" t="s">
        <v>2166</v>
      </c>
      <c r="E127" s="973"/>
      <c r="F127" s="1549"/>
      <c r="G127" s="1550"/>
      <c r="H127" s="636"/>
      <c r="I127" s="2251"/>
      <c r="J127" s="1912"/>
      <c r="K127" s="2254"/>
      <c r="L127" s="2250"/>
      <c r="M127" s="2250"/>
      <c r="N127" s="2250"/>
      <c r="O127" s="2250"/>
      <c r="P127" s="2255"/>
    </row>
    <row r="128" spans="2:16" s="986" customFormat="1" ht="15" customHeight="1" outlineLevel="1">
      <c r="B128" s="1342"/>
      <c r="C128" s="985"/>
      <c r="D128" s="2557" t="s">
        <v>2167</v>
      </c>
      <c r="E128" s="2558" t="s">
        <v>650</v>
      </c>
      <c r="F128" s="1551" t="s">
        <v>2168</v>
      </c>
      <c r="G128" s="1552"/>
      <c r="H128" s="636"/>
      <c r="I128" s="2252"/>
      <c r="J128" s="2253"/>
      <c r="K128" s="1994" t="str">
        <f>IF(ISNONTEXT(G128)=TRUE,"","X")</f>
        <v/>
      </c>
      <c r="L128" s="1907" t="str">
        <f>IF(AND(G128&gt;=0)=TRUE,"","X")</f>
        <v/>
      </c>
      <c r="M128" s="1906"/>
      <c r="N128" s="2250"/>
      <c r="O128" s="2250"/>
      <c r="P128" s="2255"/>
    </row>
    <row r="129" spans="2:16" s="986" customFormat="1" ht="15" customHeight="1" outlineLevel="1">
      <c r="B129" s="1342"/>
      <c r="C129" s="985"/>
      <c r="D129" s="2553"/>
      <c r="E129" s="2554"/>
      <c r="F129" s="1553" t="s">
        <v>2169</v>
      </c>
      <c r="G129" s="1554"/>
      <c r="H129" s="636"/>
      <c r="I129" s="2252"/>
      <c r="J129" s="2253"/>
      <c r="K129" s="1994" t="str">
        <f>IF(ISNONTEXT(G129)=TRUE,"","X")</f>
        <v/>
      </c>
      <c r="L129" s="1907" t="str">
        <f>IF(AND(G129&gt;=0)=TRUE,"","X")</f>
        <v/>
      </c>
      <c r="M129" s="1906"/>
      <c r="N129" s="2250"/>
      <c r="O129" s="2250"/>
      <c r="P129" s="2255"/>
    </row>
    <row r="130" spans="2:16" s="986" customFormat="1" ht="15" customHeight="1" outlineLevel="1">
      <c r="B130" s="1342"/>
      <c r="C130" s="985"/>
      <c r="D130" s="2553" t="s">
        <v>2170</v>
      </c>
      <c r="E130" s="2554" t="s">
        <v>638</v>
      </c>
      <c r="F130" s="1553" t="s">
        <v>2168</v>
      </c>
      <c r="G130" s="1554"/>
      <c r="H130" s="636"/>
      <c r="I130" s="2252"/>
      <c r="J130" s="2253"/>
      <c r="K130" s="1994" t="str">
        <f t="shared" ref="K130:K149" si="11">IF(ISNONTEXT(G130)=TRUE,"","X")</f>
        <v/>
      </c>
      <c r="L130" s="1907" t="str">
        <f t="shared" ref="L130:L149" si="12">IF(AND(G130&gt;=0)=TRUE,"","X")</f>
        <v/>
      </c>
      <c r="M130" s="1906"/>
      <c r="N130" s="2250"/>
      <c r="O130" s="2250"/>
      <c r="P130" s="2255"/>
    </row>
    <row r="131" spans="2:16" s="986" customFormat="1" ht="15" customHeight="1" outlineLevel="1">
      <c r="B131" s="1342"/>
      <c r="C131" s="985"/>
      <c r="D131" s="2553"/>
      <c r="E131" s="2554"/>
      <c r="F131" s="1553" t="s">
        <v>2169</v>
      </c>
      <c r="G131" s="1554"/>
      <c r="H131" s="636"/>
      <c r="I131" s="2252"/>
      <c r="J131" s="2253"/>
      <c r="K131" s="1994" t="str">
        <f t="shared" si="11"/>
        <v/>
      </c>
      <c r="L131" s="1907" t="str">
        <f t="shared" si="12"/>
        <v/>
      </c>
      <c r="M131" s="1906"/>
      <c r="N131" s="2250"/>
      <c r="O131" s="2250"/>
      <c r="P131" s="2255"/>
    </row>
    <row r="132" spans="2:16" s="986" customFormat="1" ht="15" customHeight="1" outlineLevel="1">
      <c r="B132" s="1342"/>
      <c r="C132" s="985"/>
      <c r="D132" s="2553" t="s">
        <v>2170</v>
      </c>
      <c r="E132" s="2554" t="s">
        <v>650</v>
      </c>
      <c r="F132" s="1553" t="s">
        <v>2168</v>
      </c>
      <c r="G132" s="1554"/>
      <c r="H132" s="636"/>
      <c r="I132" s="2252"/>
      <c r="J132" s="2253"/>
      <c r="K132" s="1994" t="str">
        <f t="shared" si="11"/>
        <v/>
      </c>
      <c r="L132" s="1907" t="str">
        <f t="shared" si="12"/>
        <v/>
      </c>
      <c r="M132" s="1906"/>
      <c r="N132" s="2250"/>
      <c r="O132" s="2250"/>
      <c r="P132" s="2255"/>
    </row>
    <row r="133" spans="2:16" s="986" customFormat="1" ht="15" customHeight="1" outlineLevel="1">
      <c r="B133" s="1342"/>
      <c r="C133" s="985"/>
      <c r="D133" s="2553"/>
      <c r="E133" s="2554"/>
      <c r="F133" s="1553" t="s">
        <v>2169</v>
      </c>
      <c r="G133" s="1554"/>
      <c r="H133" s="636"/>
      <c r="I133" s="2254"/>
      <c r="J133" s="2255"/>
      <c r="K133" s="1994" t="str">
        <f t="shared" si="11"/>
        <v/>
      </c>
      <c r="L133" s="1907" t="str">
        <f t="shared" si="12"/>
        <v/>
      </c>
      <c r="M133" s="1906"/>
      <c r="N133" s="2250"/>
      <c r="O133" s="2250"/>
      <c r="P133" s="2255"/>
    </row>
    <row r="134" spans="2:16" s="986" customFormat="1" ht="15" customHeight="1" outlineLevel="1">
      <c r="B134" s="1342"/>
      <c r="C134" s="985"/>
      <c r="D134" s="2553" t="s">
        <v>873</v>
      </c>
      <c r="E134" s="2554" t="s">
        <v>1822</v>
      </c>
      <c r="F134" s="1553" t="s">
        <v>2168</v>
      </c>
      <c r="G134" s="1555"/>
      <c r="H134" s="636"/>
      <c r="I134" s="2254"/>
      <c r="J134" s="2255"/>
      <c r="K134" s="1993" t="str">
        <f t="shared" si="11"/>
        <v/>
      </c>
      <c r="L134" s="1906" t="str">
        <f t="shared" si="12"/>
        <v/>
      </c>
      <c r="M134" s="1906"/>
      <c r="N134" s="1907" t="str" cm="1">
        <f t="array" aca="1" ref="N134" ca="1">IF(CELL("format",G134)="D1","","X")</f>
        <v/>
      </c>
      <c r="O134" s="2250"/>
      <c r="P134" s="2255"/>
    </row>
    <row r="135" spans="2:16" s="986" customFormat="1" ht="15" customHeight="1" outlineLevel="1">
      <c r="B135" s="1211"/>
      <c r="C135" s="1211"/>
      <c r="D135" s="2553"/>
      <c r="E135" s="2554"/>
      <c r="F135" s="1553" t="s">
        <v>2169</v>
      </c>
      <c r="G135" s="1555"/>
      <c r="H135" s="636"/>
      <c r="I135" s="2254"/>
      <c r="J135" s="2255"/>
      <c r="K135" s="1993" t="str">
        <f t="shared" si="11"/>
        <v/>
      </c>
      <c r="L135" s="1906" t="str">
        <f t="shared" si="12"/>
        <v/>
      </c>
      <c r="M135" s="1906"/>
      <c r="N135" s="1907" t="str" cm="1">
        <f t="array" aca="1" ref="N135" ca="1">IF(CELL("format",G135)="D1","","X")</f>
        <v/>
      </c>
      <c r="O135" s="2250"/>
      <c r="P135" s="2255"/>
    </row>
    <row r="136" spans="2:16" s="986" customFormat="1" ht="15" customHeight="1" outlineLevel="1">
      <c r="B136" s="1211"/>
      <c r="C136" s="1211"/>
      <c r="D136" s="2553" t="s">
        <v>874</v>
      </c>
      <c r="E136" s="2554" t="s">
        <v>1823</v>
      </c>
      <c r="F136" s="1553" t="s">
        <v>2168</v>
      </c>
      <c r="G136" s="1556"/>
      <c r="H136" s="636"/>
      <c r="I136" s="2254"/>
      <c r="J136" s="2255"/>
      <c r="K136" s="1993" t="str">
        <f t="shared" si="11"/>
        <v/>
      </c>
      <c r="L136" s="1906" t="str">
        <f t="shared" si="12"/>
        <v/>
      </c>
      <c r="M136" s="1906"/>
      <c r="N136" s="2250"/>
      <c r="O136" s="1907" t="str" cm="1">
        <f t="array" aca="1" ref="O136" ca="1">IF(G136="","",IF(CELL("format",G136)="D9","","X"))</f>
        <v/>
      </c>
      <c r="P136" s="2255"/>
    </row>
    <row r="137" spans="2:16" s="986" customFormat="1" ht="15" customHeight="1" outlineLevel="1">
      <c r="B137" s="1211"/>
      <c r="C137" s="1211"/>
      <c r="D137" s="2553"/>
      <c r="E137" s="2554"/>
      <c r="F137" s="1553" t="s">
        <v>2169</v>
      </c>
      <c r="G137" s="1556"/>
      <c r="H137" s="636"/>
      <c r="I137" s="2254"/>
      <c r="J137" s="2255"/>
      <c r="K137" s="1993" t="str">
        <f t="shared" si="11"/>
        <v/>
      </c>
      <c r="L137" s="1906" t="str">
        <f t="shared" si="12"/>
        <v/>
      </c>
      <c r="M137" s="1906"/>
      <c r="N137" s="2250"/>
      <c r="O137" s="1907" t="str" cm="1">
        <f t="array" aca="1" ref="O137" ca="1">IF(G137="","",IF(CELL("format",G137)="D9","","X"))</f>
        <v/>
      </c>
      <c r="P137" s="2255"/>
    </row>
    <row r="138" spans="2:16" s="986" customFormat="1" ht="15" customHeight="1" outlineLevel="1">
      <c r="B138" s="1211"/>
      <c r="C138" s="1211"/>
      <c r="D138" s="2553" t="s">
        <v>2171</v>
      </c>
      <c r="E138" s="2554" t="s">
        <v>2327</v>
      </c>
      <c r="F138" s="1553" t="s">
        <v>2168</v>
      </c>
      <c r="G138" s="1554"/>
      <c r="H138" s="636"/>
      <c r="I138" s="2254"/>
      <c r="J138" s="2255"/>
      <c r="K138" s="1993" t="str">
        <f t="shared" si="11"/>
        <v/>
      </c>
      <c r="L138" s="1906" t="str">
        <f t="shared" si="12"/>
        <v/>
      </c>
      <c r="M138" s="1906"/>
      <c r="N138" s="2250"/>
      <c r="O138" s="2250"/>
      <c r="P138" s="1913" t="str">
        <f>IF(G138="","",(IF(OR(G138="Winter",G138="Summer"),"","X")))</f>
        <v/>
      </c>
    </row>
    <row r="139" spans="2:16" s="986" customFormat="1" ht="15" customHeight="1" outlineLevel="1">
      <c r="B139" s="1211"/>
      <c r="C139" s="1211"/>
      <c r="D139" s="2553"/>
      <c r="E139" s="2554"/>
      <c r="F139" s="1553" t="s">
        <v>2169</v>
      </c>
      <c r="G139" s="1554"/>
      <c r="H139" s="636"/>
      <c r="I139" s="2254"/>
      <c r="J139" s="2255"/>
      <c r="K139" s="1993" t="str">
        <f t="shared" si="11"/>
        <v/>
      </c>
      <c r="L139" s="1906" t="str">
        <f t="shared" si="12"/>
        <v/>
      </c>
      <c r="M139" s="1906"/>
      <c r="N139" s="2250"/>
      <c r="O139" s="2250"/>
      <c r="P139" s="1913" t="str">
        <f>IF(G139="","",(IF(OR(G139="Winter",G139="Summer"),"","X")))</f>
        <v/>
      </c>
    </row>
    <row r="140" spans="2:16" s="986" customFormat="1" ht="15" customHeight="1" outlineLevel="1">
      <c r="B140" s="1211"/>
      <c r="C140" s="1211"/>
      <c r="D140" s="2553" t="s">
        <v>2172</v>
      </c>
      <c r="E140" s="2554" t="s">
        <v>638</v>
      </c>
      <c r="F140" s="1553" t="s">
        <v>2168</v>
      </c>
      <c r="G140" s="1554"/>
      <c r="H140" s="636"/>
      <c r="I140" s="2254"/>
      <c r="J140" s="2255"/>
      <c r="K140" s="1994" t="str">
        <f t="shared" si="11"/>
        <v/>
      </c>
      <c r="L140" s="1907" t="str">
        <f t="shared" si="12"/>
        <v/>
      </c>
      <c r="M140" s="1906"/>
      <c r="N140" s="2250"/>
      <c r="O140" s="2250"/>
      <c r="P140" s="2255"/>
    </row>
    <row r="141" spans="2:16" s="986" customFormat="1" ht="15" customHeight="1" outlineLevel="1">
      <c r="B141" s="1211"/>
      <c r="C141" s="1211"/>
      <c r="D141" s="2553"/>
      <c r="E141" s="2554"/>
      <c r="F141" s="1553" t="s">
        <v>2169</v>
      </c>
      <c r="G141" s="1554"/>
      <c r="I141" s="2254"/>
      <c r="J141" s="2255"/>
      <c r="K141" s="1994" t="str">
        <f t="shared" si="11"/>
        <v/>
      </c>
      <c r="L141" s="1907" t="str">
        <f t="shared" si="12"/>
        <v/>
      </c>
      <c r="M141" s="1906"/>
      <c r="N141" s="2250"/>
      <c r="O141" s="2250"/>
      <c r="P141" s="2255"/>
    </row>
    <row r="142" spans="2:16" s="986" customFormat="1" ht="15" customHeight="1" outlineLevel="1">
      <c r="B142" s="1211"/>
      <c r="C142" s="1211"/>
      <c r="D142" s="2553" t="s">
        <v>2173</v>
      </c>
      <c r="E142" s="2554" t="s">
        <v>638</v>
      </c>
      <c r="F142" s="1553" t="s">
        <v>2168</v>
      </c>
      <c r="G142" s="1554"/>
      <c r="I142" s="2254"/>
      <c r="J142" s="2255"/>
      <c r="K142" s="1994" t="str">
        <f t="shared" si="11"/>
        <v/>
      </c>
      <c r="L142" s="1907" t="str">
        <f t="shared" si="12"/>
        <v/>
      </c>
      <c r="M142" s="1906"/>
      <c r="N142" s="2250"/>
      <c r="O142" s="2250"/>
      <c r="P142" s="2255"/>
    </row>
    <row r="143" spans="2:16" s="986" customFormat="1" ht="15" customHeight="1" outlineLevel="1">
      <c r="B143" s="1211"/>
      <c r="C143" s="1211"/>
      <c r="D143" s="2553"/>
      <c r="E143" s="2554"/>
      <c r="F143" s="1553" t="s">
        <v>2169</v>
      </c>
      <c r="G143" s="1554"/>
      <c r="I143" s="2254"/>
      <c r="J143" s="2255"/>
      <c r="K143" s="1994" t="str">
        <f t="shared" si="11"/>
        <v/>
      </c>
      <c r="L143" s="1907" t="str">
        <f t="shared" si="12"/>
        <v/>
      </c>
      <c r="M143" s="1906"/>
      <c r="N143" s="2250"/>
      <c r="O143" s="2250"/>
      <c r="P143" s="2255"/>
    </row>
    <row r="144" spans="2:16" s="986" customFormat="1" ht="15" customHeight="1" outlineLevel="1">
      <c r="B144" s="1211"/>
      <c r="C144" s="1211"/>
      <c r="D144" s="2553" t="s">
        <v>2173</v>
      </c>
      <c r="E144" s="2554" t="s">
        <v>650</v>
      </c>
      <c r="F144" s="1553" t="s">
        <v>2168</v>
      </c>
      <c r="G144" s="1554"/>
      <c r="I144" s="2254"/>
      <c r="J144" s="2255"/>
      <c r="K144" s="1994" t="str">
        <f t="shared" si="11"/>
        <v/>
      </c>
      <c r="L144" s="1907" t="str">
        <f t="shared" si="12"/>
        <v/>
      </c>
      <c r="M144" s="1906"/>
      <c r="N144" s="2250"/>
      <c r="O144" s="2250"/>
      <c r="P144" s="2255"/>
    </row>
    <row r="145" spans="2:16" s="986" customFormat="1" ht="15" customHeight="1" outlineLevel="1">
      <c r="B145" s="1211"/>
      <c r="C145" s="1211"/>
      <c r="D145" s="2553"/>
      <c r="E145" s="2554"/>
      <c r="F145" s="1553" t="s">
        <v>2169</v>
      </c>
      <c r="G145" s="1554"/>
      <c r="I145" s="2254"/>
      <c r="J145" s="2255"/>
      <c r="K145" s="1994" t="str">
        <f t="shared" si="11"/>
        <v/>
      </c>
      <c r="L145" s="1907" t="str">
        <f t="shared" si="12"/>
        <v/>
      </c>
      <c r="M145" s="1906"/>
      <c r="N145" s="2250"/>
      <c r="O145" s="2250"/>
      <c r="P145" s="2255"/>
    </row>
    <row r="146" spans="2:16" s="986" customFormat="1" ht="15" customHeight="1" outlineLevel="1">
      <c r="B146" s="1211"/>
      <c r="C146" s="1211"/>
      <c r="D146" s="2553" t="s">
        <v>2174</v>
      </c>
      <c r="E146" s="2554" t="s">
        <v>638</v>
      </c>
      <c r="F146" s="1553" t="s">
        <v>2168</v>
      </c>
      <c r="G146" s="1554"/>
      <c r="I146" s="2254"/>
      <c r="J146" s="2256"/>
      <c r="K146" s="1994" t="str">
        <f t="shared" si="11"/>
        <v/>
      </c>
      <c r="L146" s="1907" t="str">
        <f t="shared" si="12"/>
        <v/>
      </c>
      <c r="M146" s="1906"/>
      <c r="N146" s="2250"/>
      <c r="O146" s="2250"/>
      <c r="P146" s="2255"/>
    </row>
    <row r="147" spans="2:16" s="986" customFormat="1" ht="15" customHeight="1" outlineLevel="1">
      <c r="B147" s="1211"/>
      <c r="C147" s="1211"/>
      <c r="D147" s="2553"/>
      <c r="E147" s="2554"/>
      <c r="F147" s="1553" t="s">
        <v>2169</v>
      </c>
      <c r="G147" s="1554"/>
      <c r="I147" s="2254"/>
      <c r="J147" s="2256"/>
      <c r="K147" s="1994" t="str">
        <f t="shared" si="11"/>
        <v/>
      </c>
      <c r="L147" s="1907" t="str">
        <f t="shared" si="12"/>
        <v/>
      </c>
      <c r="M147" s="1906"/>
      <c r="N147" s="2250"/>
      <c r="O147" s="2250"/>
      <c r="P147" s="2255"/>
    </row>
    <row r="148" spans="2:16" s="986" customFormat="1" ht="15" customHeight="1" outlineLevel="1">
      <c r="B148" s="1211"/>
      <c r="C148" s="1211"/>
      <c r="D148" s="2553" t="s">
        <v>2174</v>
      </c>
      <c r="E148" s="2554" t="s">
        <v>650</v>
      </c>
      <c r="F148" s="1553" t="s">
        <v>2168</v>
      </c>
      <c r="G148" s="1554"/>
      <c r="I148" s="2254"/>
      <c r="J148" s="2256"/>
      <c r="K148" s="1994" t="str">
        <f t="shared" si="11"/>
        <v/>
      </c>
      <c r="L148" s="1907" t="str">
        <f t="shared" si="12"/>
        <v/>
      </c>
      <c r="M148" s="1906"/>
      <c r="N148" s="2250"/>
      <c r="O148" s="2250"/>
      <c r="P148" s="2255"/>
    </row>
    <row r="149" spans="2:16" s="986" customFormat="1" ht="15" customHeight="1" outlineLevel="1">
      <c r="B149" s="1211"/>
      <c r="C149" s="1211"/>
      <c r="D149" s="2555"/>
      <c r="E149" s="2556"/>
      <c r="F149" s="1557" t="s">
        <v>2169</v>
      </c>
      <c r="G149" s="1558"/>
      <c r="I149" s="2254"/>
      <c r="J149" s="2256"/>
      <c r="K149" s="1994" t="str">
        <f t="shared" si="11"/>
        <v/>
      </c>
      <c r="L149" s="1907" t="str">
        <f t="shared" si="12"/>
        <v/>
      </c>
      <c r="M149" s="1906"/>
      <c r="N149" s="2250"/>
      <c r="O149" s="2250"/>
      <c r="P149" s="2255"/>
    </row>
    <row r="150" spans="2:16" s="986" customFormat="1" ht="15" customHeight="1">
      <c r="B150" s="1342"/>
      <c r="C150" s="985"/>
      <c r="D150" s="1307" t="s">
        <v>2166</v>
      </c>
      <c r="E150" s="973"/>
      <c r="F150" s="1549"/>
      <c r="G150" s="1550"/>
      <c r="H150" s="636"/>
      <c r="I150" s="2251"/>
      <c r="J150" s="1912"/>
      <c r="K150" s="2254"/>
      <c r="L150" s="2250"/>
      <c r="M150" s="2250"/>
      <c r="N150" s="2250"/>
      <c r="O150" s="2250"/>
      <c r="P150" s="2255"/>
    </row>
    <row r="151" spans="2:16" s="986" customFormat="1" ht="15" customHeight="1" outlineLevel="1">
      <c r="B151" s="1342"/>
      <c r="C151" s="985"/>
      <c r="D151" s="2557" t="s">
        <v>2167</v>
      </c>
      <c r="E151" s="2558" t="s">
        <v>650</v>
      </c>
      <c r="F151" s="1551" t="s">
        <v>2168</v>
      </c>
      <c r="G151" s="1552"/>
      <c r="H151" s="636"/>
      <c r="I151" s="2252"/>
      <c r="J151" s="2253"/>
      <c r="K151" s="1994" t="str">
        <f>IF(ISNONTEXT(G151)=TRUE,"","X")</f>
        <v/>
      </c>
      <c r="L151" s="1907" t="str">
        <f>IF(AND(G151&gt;=0)=TRUE,"","X")</f>
        <v/>
      </c>
      <c r="M151" s="1906"/>
      <c r="N151" s="2250"/>
      <c r="O151" s="2250"/>
      <c r="P151" s="2255"/>
    </row>
    <row r="152" spans="2:16" s="986" customFormat="1" ht="15" customHeight="1" outlineLevel="1">
      <c r="B152" s="1342"/>
      <c r="C152" s="985"/>
      <c r="D152" s="2553"/>
      <c r="E152" s="2554"/>
      <c r="F152" s="1553" t="s">
        <v>2169</v>
      </c>
      <c r="G152" s="1554"/>
      <c r="H152" s="636"/>
      <c r="I152" s="2252"/>
      <c r="J152" s="2253"/>
      <c r="K152" s="1994" t="str">
        <f>IF(ISNONTEXT(G152)=TRUE,"","X")</f>
        <v/>
      </c>
      <c r="L152" s="1907" t="str">
        <f>IF(AND(G152&gt;=0)=TRUE,"","X")</f>
        <v/>
      </c>
      <c r="M152" s="1906"/>
      <c r="N152" s="2250"/>
      <c r="O152" s="2250"/>
      <c r="P152" s="2255"/>
    </row>
    <row r="153" spans="2:16" s="986" customFormat="1" ht="15" customHeight="1" outlineLevel="1">
      <c r="B153" s="1342"/>
      <c r="C153" s="985"/>
      <c r="D153" s="2553" t="s">
        <v>2170</v>
      </c>
      <c r="E153" s="2554" t="s">
        <v>638</v>
      </c>
      <c r="F153" s="1553" t="s">
        <v>2168</v>
      </c>
      <c r="G153" s="1554"/>
      <c r="H153" s="636"/>
      <c r="I153" s="2252"/>
      <c r="J153" s="2253"/>
      <c r="K153" s="1994" t="str">
        <f t="shared" ref="K153:K172" si="13">IF(ISNONTEXT(G153)=TRUE,"","X")</f>
        <v/>
      </c>
      <c r="L153" s="1907" t="str">
        <f t="shared" ref="L153:L172" si="14">IF(AND(G153&gt;=0)=TRUE,"","X")</f>
        <v/>
      </c>
      <c r="M153" s="1906"/>
      <c r="N153" s="2250"/>
      <c r="O153" s="2250"/>
      <c r="P153" s="2255"/>
    </row>
    <row r="154" spans="2:16" s="986" customFormat="1" ht="15" customHeight="1" outlineLevel="1">
      <c r="B154" s="1342"/>
      <c r="C154" s="985"/>
      <c r="D154" s="2553"/>
      <c r="E154" s="2554"/>
      <c r="F154" s="1553" t="s">
        <v>2169</v>
      </c>
      <c r="G154" s="1554"/>
      <c r="H154" s="636"/>
      <c r="I154" s="2252"/>
      <c r="J154" s="2253"/>
      <c r="K154" s="1994" t="str">
        <f t="shared" si="13"/>
        <v/>
      </c>
      <c r="L154" s="1907" t="str">
        <f t="shared" si="14"/>
        <v/>
      </c>
      <c r="M154" s="1906"/>
      <c r="N154" s="2250"/>
      <c r="O154" s="2250"/>
      <c r="P154" s="2255"/>
    </row>
    <row r="155" spans="2:16" s="986" customFormat="1" ht="15" customHeight="1" outlineLevel="1">
      <c r="B155" s="1342"/>
      <c r="C155" s="985"/>
      <c r="D155" s="2553" t="s">
        <v>2170</v>
      </c>
      <c r="E155" s="2554" t="s">
        <v>650</v>
      </c>
      <c r="F155" s="1553" t="s">
        <v>2168</v>
      </c>
      <c r="G155" s="1554"/>
      <c r="H155" s="636"/>
      <c r="I155" s="2252"/>
      <c r="J155" s="2253"/>
      <c r="K155" s="1994" t="str">
        <f t="shared" si="13"/>
        <v/>
      </c>
      <c r="L155" s="1907" t="str">
        <f t="shared" si="14"/>
        <v/>
      </c>
      <c r="M155" s="1906"/>
      <c r="N155" s="2250"/>
      <c r="O155" s="2250"/>
      <c r="P155" s="2255"/>
    </row>
    <row r="156" spans="2:16" s="986" customFormat="1" ht="15" customHeight="1" outlineLevel="1">
      <c r="B156" s="1342"/>
      <c r="C156" s="985"/>
      <c r="D156" s="2553"/>
      <c r="E156" s="2554"/>
      <c r="F156" s="1553" t="s">
        <v>2169</v>
      </c>
      <c r="G156" s="1554"/>
      <c r="H156" s="636"/>
      <c r="I156" s="2254"/>
      <c r="J156" s="2255"/>
      <c r="K156" s="1994" t="str">
        <f t="shared" si="13"/>
        <v/>
      </c>
      <c r="L156" s="1907" t="str">
        <f t="shared" si="14"/>
        <v/>
      </c>
      <c r="M156" s="1906"/>
      <c r="N156" s="2250"/>
      <c r="O156" s="2250"/>
      <c r="P156" s="2255"/>
    </row>
    <row r="157" spans="2:16" s="986" customFormat="1" ht="15" customHeight="1" outlineLevel="1">
      <c r="B157" s="1342"/>
      <c r="C157" s="985"/>
      <c r="D157" s="2553" t="s">
        <v>873</v>
      </c>
      <c r="E157" s="2554" t="s">
        <v>1822</v>
      </c>
      <c r="F157" s="1553" t="s">
        <v>2168</v>
      </c>
      <c r="G157" s="1555"/>
      <c r="H157" s="636"/>
      <c r="I157" s="2254"/>
      <c r="J157" s="2255"/>
      <c r="K157" s="1993" t="str">
        <f t="shared" si="13"/>
        <v/>
      </c>
      <c r="L157" s="1906" t="str">
        <f t="shared" si="14"/>
        <v/>
      </c>
      <c r="M157" s="1906"/>
      <c r="N157" s="1907" t="str" cm="1">
        <f t="array" aca="1" ref="N157" ca="1">IF(CELL("format",G157)="D1","","X")</f>
        <v/>
      </c>
      <c r="O157" s="2250"/>
      <c r="P157" s="2255"/>
    </row>
    <row r="158" spans="2:16" s="986" customFormat="1" ht="15" customHeight="1" outlineLevel="1">
      <c r="B158" s="1211"/>
      <c r="C158" s="1211"/>
      <c r="D158" s="2553"/>
      <c r="E158" s="2554"/>
      <c r="F158" s="1553" t="s">
        <v>2169</v>
      </c>
      <c r="G158" s="1555"/>
      <c r="H158" s="636"/>
      <c r="I158" s="2254"/>
      <c r="J158" s="2255"/>
      <c r="K158" s="1993" t="str">
        <f t="shared" si="13"/>
        <v/>
      </c>
      <c r="L158" s="1906" t="str">
        <f t="shared" si="14"/>
        <v/>
      </c>
      <c r="M158" s="1906"/>
      <c r="N158" s="1907" t="str" cm="1">
        <f t="array" aca="1" ref="N158" ca="1">IF(CELL("format",G158)="D1","","X")</f>
        <v/>
      </c>
      <c r="O158" s="2250"/>
      <c r="P158" s="2255"/>
    </row>
    <row r="159" spans="2:16" s="986" customFormat="1" ht="15" customHeight="1" outlineLevel="1">
      <c r="B159" s="1211"/>
      <c r="C159" s="1211"/>
      <c r="D159" s="2553" t="s">
        <v>874</v>
      </c>
      <c r="E159" s="2554" t="s">
        <v>1823</v>
      </c>
      <c r="F159" s="1553" t="s">
        <v>2168</v>
      </c>
      <c r="G159" s="1556"/>
      <c r="H159" s="636"/>
      <c r="I159" s="2254"/>
      <c r="J159" s="2255"/>
      <c r="K159" s="1993" t="str">
        <f t="shared" si="13"/>
        <v/>
      </c>
      <c r="L159" s="1906" t="str">
        <f t="shared" si="14"/>
        <v/>
      </c>
      <c r="M159" s="1906"/>
      <c r="N159" s="2250"/>
      <c r="O159" s="1907" t="str" cm="1">
        <f t="array" aca="1" ref="O159" ca="1">IF(G159="","",IF(CELL("format",G159)="D9","","X"))</f>
        <v/>
      </c>
      <c r="P159" s="2255"/>
    </row>
    <row r="160" spans="2:16" s="986" customFormat="1" ht="15" customHeight="1" outlineLevel="1">
      <c r="B160" s="1211"/>
      <c r="C160" s="1211"/>
      <c r="D160" s="2553"/>
      <c r="E160" s="2554"/>
      <c r="F160" s="1553" t="s">
        <v>2169</v>
      </c>
      <c r="G160" s="1556"/>
      <c r="H160" s="636"/>
      <c r="I160" s="2254"/>
      <c r="J160" s="2255"/>
      <c r="K160" s="1993" t="str">
        <f t="shared" si="13"/>
        <v/>
      </c>
      <c r="L160" s="1906" t="str">
        <f t="shared" si="14"/>
        <v/>
      </c>
      <c r="M160" s="1906"/>
      <c r="N160" s="2250"/>
      <c r="O160" s="1907" t="str" cm="1">
        <f t="array" aca="1" ref="O160" ca="1">IF(G160="","",IF(CELL("format",G160)="D9","","X"))</f>
        <v/>
      </c>
      <c r="P160" s="2255"/>
    </row>
    <row r="161" spans="2:16" s="986" customFormat="1" ht="15" customHeight="1" outlineLevel="1">
      <c r="B161" s="1211"/>
      <c r="C161" s="1211"/>
      <c r="D161" s="2553" t="s">
        <v>2171</v>
      </c>
      <c r="E161" s="2554" t="s">
        <v>2327</v>
      </c>
      <c r="F161" s="1553" t="s">
        <v>2168</v>
      </c>
      <c r="G161" s="1554"/>
      <c r="H161" s="636"/>
      <c r="I161" s="2254"/>
      <c r="J161" s="2255"/>
      <c r="K161" s="1993" t="str">
        <f t="shared" si="13"/>
        <v/>
      </c>
      <c r="L161" s="1906" t="str">
        <f t="shared" si="14"/>
        <v/>
      </c>
      <c r="M161" s="1906"/>
      <c r="N161" s="2250"/>
      <c r="O161" s="2250"/>
      <c r="P161" s="1913" t="str">
        <f>IF(G161="","",(IF(OR(G161="Winter",G161="Summer"),"","X")))</f>
        <v/>
      </c>
    </row>
    <row r="162" spans="2:16" s="986" customFormat="1" ht="15" customHeight="1" outlineLevel="1">
      <c r="B162" s="1211"/>
      <c r="C162" s="1211"/>
      <c r="D162" s="2553"/>
      <c r="E162" s="2554"/>
      <c r="F162" s="1553" t="s">
        <v>2169</v>
      </c>
      <c r="G162" s="1554"/>
      <c r="H162" s="636"/>
      <c r="I162" s="2254"/>
      <c r="J162" s="2255"/>
      <c r="K162" s="1993" t="str">
        <f t="shared" si="13"/>
        <v/>
      </c>
      <c r="L162" s="1906" t="str">
        <f t="shared" si="14"/>
        <v/>
      </c>
      <c r="M162" s="1906"/>
      <c r="N162" s="2250"/>
      <c r="O162" s="2250"/>
      <c r="P162" s="1913" t="str">
        <f>IF(G162="","",(IF(OR(G162="Winter",G162="Summer"),"","X")))</f>
        <v/>
      </c>
    </row>
    <row r="163" spans="2:16" s="986" customFormat="1" ht="15" customHeight="1" outlineLevel="1">
      <c r="B163" s="1211"/>
      <c r="C163" s="1211"/>
      <c r="D163" s="2553" t="s">
        <v>2172</v>
      </c>
      <c r="E163" s="2554" t="s">
        <v>638</v>
      </c>
      <c r="F163" s="1553" t="s">
        <v>2168</v>
      </c>
      <c r="G163" s="1554"/>
      <c r="H163" s="636"/>
      <c r="I163" s="2254"/>
      <c r="J163" s="2255"/>
      <c r="K163" s="1994" t="str">
        <f t="shared" si="13"/>
        <v/>
      </c>
      <c r="L163" s="1907" t="str">
        <f t="shared" si="14"/>
        <v/>
      </c>
      <c r="M163" s="1906"/>
      <c r="N163" s="2250"/>
      <c r="O163" s="2250"/>
      <c r="P163" s="2255"/>
    </row>
    <row r="164" spans="2:16" s="986" customFormat="1" ht="15" customHeight="1" outlineLevel="1">
      <c r="B164" s="1211"/>
      <c r="C164" s="1211"/>
      <c r="D164" s="2553"/>
      <c r="E164" s="2554"/>
      <c r="F164" s="1553" t="s">
        <v>2169</v>
      </c>
      <c r="G164" s="1554"/>
      <c r="I164" s="2254"/>
      <c r="J164" s="2255"/>
      <c r="K164" s="1994" t="str">
        <f t="shared" si="13"/>
        <v/>
      </c>
      <c r="L164" s="1907" t="str">
        <f t="shared" si="14"/>
        <v/>
      </c>
      <c r="M164" s="1906"/>
      <c r="N164" s="2250"/>
      <c r="O164" s="2250"/>
      <c r="P164" s="2255"/>
    </row>
    <row r="165" spans="2:16" s="986" customFormat="1" ht="15" customHeight="1" outlineLevel="1">
      <c r="B165" s="1211"/>
      <c r="C165" s="1211"/>
      <c r="D165" s="2553" t="s">
        <v>2173</v>
      </c>
      <c r="E165" s="2554" t="s">
        <v>638</v>
      </c>
      <c r="F165" s="1553" t="s">
        <v>2168</v>
      </c>
      <c r="G165" s="1554"/>
      <c r="I165" s="2254"/>
      <c r="J165" s="2255"/>
      <c r="K165" s="1994" t="str">
        <f t="shared" si="13"/>
        <v/>
      </c>
      <c r="L165" s="1907" t="str">
        <f t="shared" si="14"/>
        <v/>
      </c>
      <c r="M165" s="1906"/>
      <c r="N165" s="2250"/>
      <c r="O165" s="2250"/>
      <c r="P165" s="2255"/>
    </row>
    <row r="166" spans="2:16" s="986" customFormat="1" ht="15" customHeight="1" outlineLevel="1">
      <c r="B166" s="1211"/>
      <c r="C166" s="1211"/>
      <c r="D166" s="2553"/>
      <c r="E166" s="2554"/>
      <c r="F166" s="1553" t="s">
        <v>2169</v>
      </c>
      <c r="G166" s="1554"/>
      <c r="I166" s="2254"/>
      <c r="J166" s="2255"/>
      <c r="K166" s="1994" t="str">
        <f t="shared" si="13"/>
        <v/>
      </c>
      <c r="L166" s="1907" t="str">
        <f t="shared" si="14"/>
        <v/>
      </c>
      <c r="M166" s="1906"/>
      <c r="N166" s="2250"/>
      <c r="O166" s="2250"/>
      <c r="P166" s="2255"/>
    </row>
    <row r="167" spans="2:16" s="986" customFormat="1" ht="15" customHeight="1" outlineLevel="1">
      <c r="B167" s="1211"/>
      <c r="C167" s="1211"/>
      <c r="D167" s="2553" t="s">
        <v>2173</v>
      </c>
      <c r="E167" s="2554" t="s">
        <v>650</v>
      </c>
      <c r="F167" s="1553" t="s">
        <v>2168</v>
      </c>
      <c r="G167" s="1554"/>
      <c r="I167" s="2254"/>
      <c r="J167" s="2255"/>
      <c r="K167" s="1994" t="str">
        <f t="shared" si="13"/>
        <v/>
      </c>
      <c r="L167" s="1907" t="str">
        <f t="shared" si="14"/>
        <v/>
      </c>
      <c r="M167" s="1906"/>
      <c r="N167" s="2250"/>
      <c r="O167" s="2250"/>
      <c r="P167" s="2255"/>
    </row>
    <row r="168" spans="2:16" s="986" customFormat="1" ht="15" customHeight="1" outlineLevel="1">
      <c r="B168" s="1211"/>
      <c r="C168" s="1211"/>
      <c r="D168" s="2553"/>
      <c r="E168" s="2554"/>
      <c r="F168" s="1553" t="s">
        <v>2169</v>
      </c>
      <c r="G168" s="1554"/>
      <c r="I168" s="2254"/>
      <c r="J168" s="2255"/>
      <c r="K168" s="1994" t="str">
        <f t="shared" si="13"/>
        <v/>
      </c>
      <c r="L168" s="1907" t="str">
        <f t="shared" si="14"/>
        <v/>
      </c>
      <c r="M168" s="1906"/>
      <c r="N168" s="2250"/>
      <c r="O168" s="2250"/>
      <c r="P168" s="2255"/>
    </row>
    <row r="169" spans="2:16" s="986" customFormat="1" ht="15" customHeight="1" outlineLevel="1">
      <c r="B169" s="1211"/>
      <c r="C169" s="1211"/>
      <c r="D169" s="2553" t="s">
        <v>2174</v>
      </c>
      <c r="E169" s="2554" t="s">
        <v>638</v>
      </c>
      <c r="F169" s="1553" t="s">
        <v>2168</v>
      </c>
      <c r="G169" s="1554"/>
      <c r="I169" s="2254"/>
      <c r="J169" s="2256"/>
      <c r="K169" s="1994" t="str">
        <f t="shared" si="13"/>
        <v/>
      </c>
      <c r="L169" s="1907" t="str">
        <f t="shared" si="14"/>
        <v/>
      </c>
      <c r="M169" s="1906"/>
      <c r="N169" s="2250"/>
      <c r="O169" s="2250"/>
      <c r="P169" s="2255"/>
    </row>
    <row r="170" spans="2:16" s="986" customFormat="1" ht="15" customHeight="1" outlineLevel="1">
      <c r="B170" s="1211"/>
      <c r="C170" s="1211"/>
      <c r="D170" s="2553"/>
      <c r="E170" s="2554"/>
      <c r="F170" s="1553" t="s">
        <v>2169</v>
      </c>
      <c r="G170" s="1554"/>
      <c r="I170" s="2254"/>
      <c r="J170" s="2256"/>
      <c r="K170" s="1994" t="str">
        <f t="shared" si="13"/>
        <v/>
      </c>
      <c r="L170" s="1907" t="str">
        <f t="shared" si="14"/>
        <v/>
      </c>
      <c r="M170" s="1906"/>
      <c r="N170" s="2250"/>
      <c r="O170" s="2250"/>
      <c r="P170" s="2255"/>
    </row>
    <row r="171" spans="2:16" s="986" customFormat="1" ht="15" customHeight="1" outlineLevel="1">
      <c r="B171" s="1211"/>
      <c r="C171" s="1211"/>
      <c r="D171" s="2553" t="s">
        <v>2174</v>
      </c>
      <c r="E171" s="2554" t="s">
        <v>650</v>
      </c>
      <c r="F171" s="1553" t="s">
        <v>2168</v>
      </c>
      <c r="G171" s="1554"/>
      <c r="I171" s="2254"/>
      <c r="J171" s="2256"/>
      <c r="K171" s="1994" t="str">
        <f t="shared" si="13"/>
        <v/>
      </c>
      <c r="L171" s="1907" t="str">
        <f t="shared" si="14"/>
        <v/>
      </c>
      <c r="M171" s="1906"/>
      <c r="N171" s="2250"/>
      <c r="O171" s="2250"/>
      <c r="P171" s="2255"/>
    </row>
    <row r="172" spans="2:16" s="986" customFormat="1" ht="15" customHeight="1" outlineLevel="1">
      <c r="B172" s="1211"/>
      <c r="C172" s="1211"/>
      <c r="D172" s="2555"/>
      <c r="E172" s="2556"/>
      <c r="F172" s="1557" t="s">
        <v>2169</v>
      </c>
      <c r="G172" s="1558"/>
      <c r="I172" s="2254"/>
      <c r="J172" s="2256"/>
      <c r="K172" s="1994" t="str">
        <f t="shared" si="13"/>
        <v/>
      </c>
      <c r="L172" s="1907" t="str">
        <f t="shared" si="14"/>
        <v/>
      </c>
      <c r="M172" s="1906"/>
      <c r="N172" s="2250"/>
      <c r="O172" s="2250"/>
      <c r="P172" s="2255"/>
    </row>
    <row r="173" spans="2:16" s="986" customFormat="1" ht="15" customHeight="1">
      <c r="B173" s="1342"/>
      <c r="C173" s="985"/>
      <c r="D173" s="1307" t="s">
        <v>2166</v>
      </c>
      <c r="E173" s="973"/>
      <c r="F173" s="1549"/>
      <c r="G173" s="1550"/>
      <c r="H173" s="636"/>
      <c r="I173" s="2251"/>
      <c r="J173" s="1912"/>
      <c r="K173" s="2254"/>
      <c r="L173" s="2250"/>
      <c r="M173" s="2250"/>
      <c r="N173" s="2250"/>
      <c r="O173" s="2250"/>
      <c r="P173" s="2255"/>
    </row>
    <row r="174" spans="2:16" s="986" customFormat="1" ht="15" customHeight="1" outlineLevel="1">
      <c r="B174" s="1342"/>
      <c r="C174" s="985"/>
      <c r="D174" s="2557" t="s">
        <v>2167</v>
      </c>
      <c r="E174" s="2558" t="s">
        <v>650</v>
      </c>
      <c r="F174" s="1551" t="s">
        <v>2168</v>
      </c>
      <c r="G174" s="1552"/>
      <c r="H174" s="636"/>
      <c r="I174" s="2252"/>
      <c r="J174" s="2253"/>
      <c r="K174" s="1994" t="str">
        <f>IF(ISNONTEXT(G174)=TRUE,"","X")</f>
        <v/>
      </c>
      <c r="L174" s="1907" t="str">
        <f>IF(AND(G174&gt;=0)=TRUE,"","X")</f>
        <v/>
      </c>
      <c r="M174" s="1906"/>
      <c r="N174" s="2250"/>
      <c r="O174" s="2250"/>
      <c r="P174" s="2255"/>
    </row>
    <row r="175" spans="2:16" s="986" customFormat="1" ht="15" customHeight="1" outlineLevel="1">
      <c r="B175" s="1342"/>
      <c r="C175" s="985"/>
      <c r="D175" s="2553"/>
      <c r="E175" s="2554"/>
      <c r="F175" s="1553" t="s">
        <v>2169</v>
      </c>
      <c r="G175" s="1554"/>
      <c r="H175" s="636"/>
      <c r="I175" s="2252"/>
      <c r="J175" s="2253"/>
      <c r="K175" s="1994" t="str">
        <f>IF(ISNONTEXT(G175)=TRUE,"","X")</f>
        <v/>
      </c>
      <c r="L175" s="1907" t="str">
        <f>IF(AND(G175&gt;=0)=TRUE,"","X")</f>
        <v/>
      </c>
      <c r="M175" s="1906"/>
      <c r="N175" s="2250"/>
      <c r="O175" s="2250"/>
      <c r="P175" s="2255"/>
    </row>
    <row r="176" spans="2:16" s="986" customFormat="1" ht="15" customHeight="1" outlineLevel="1">
      <c r="B176" s="1342"/>
      <c r="C176" s="985"/>
      <c r="D176" s="2553" t="s">
        <v>2170</v>
      </c>
      <c r="E176" s="2554" t="s">
        <v>638</v>
      </c>
      <c r="F176" s="1553" t="s">
        <v>2168</v>
      </c>
      <c r="G176" s="1554"/>
      <c r="H176" s="636"/>
      <c r="I176" s="2252"/>
      <c r="J176" s="2253"/>
      <c r="K176" s="1994" t="str">
        <f t="shared" ref="K176:K195" si="15">IF(ISNONTEXT(G176)=TRUE,"","X")</f>
        <v/>
      </c>
      <c r="L176" s="1907" t="str">
        <f t="shared" ref="L176:L195" si="16">IF(AND(G176&gt;=0)=TRUE,"","X")</f>
        <v/>
      </c>
      <c r="M176" s="1906"/>
      <c r="N176" s="2250"/>
      <c r="O176" s="2250"/>
      <c r="P176" s="2255"/>
    </row>
    <row r="177" spans="2:16" s="986" customFormat="1" ht="15" customHeight="1" outlineLevel="1">
      <c r="B177" s="1342"/>
      <c r="C177" s="985"/>
      <c r="D177" s="2553"/>
      <c r="E177" s="2554"/>
      <c r="F177" s="1553" t="s">
        <v>2169</v>
      </c>
      <c r="G177" s="1554"/>
      <c r="H177" s="636"/>
      <c r="I177" s="2252"/>
      <c r="J177" s="2253"/>
      <c r="K177" s="1994" t="str">
        <f t="shared" si="15"/>
        <v/>
      </c>
      <c r="L177" s="1907" t="str">
        <f t="shared" si="16"/>
        <v/>
      </c>
      <c r="M177" s="1906"/>
      <c r="N177" s="2250"/>
      <c r="O177" s="2250"/>
      <c r="P177" s="2255"/>
    </row>
    <row r="178" spans="2:16" s="986" customFormat="1" ht="15" customHeight="1" outlineLevel="1">
      <c r="B178" s="1342"/>
      <c r="C178" s="985"/>
      <c r="D178" s="2553" t="s">
        <v>2170</v>
      </c>
      <c r="E178" s="2554" t="s">
        <v>650</v>
      </c>
      <c r="F178" s="1553" t="s">
        <v>2168</v>
      </c>
      <c r="G178" s="1554"/>
      <c r="H178" s="636"/>
      <c r="I178" s="2252"/>
      <c r="J178" s="2253"/>
      <c r="K178" s="1994" t="str">
        <f t="shared" si="15"/>
        <v/>
      </c>
      <c r="L178" s="1907" t="str">
        <f t="shared" si="16"/>
        <v/>
      </c>
      <c r="M178" s="1906"/>
      <c r="N178" s="2250"/>
      <c r="O178" s="2250"/>
      <c r="P178" s="2255"/>
    </row>
    <row r="179" spans="2:16" s="986" customFormat="1" ht="15" customHeight="1" outlineLevel="1">
      <c r="B179" s="1342"/>
      <c r="C179" s="985"/>
      <c r="D179" s="2553"/>
      <c r="E179" s="2554"/>
      <c r="F179" s="1553" t="s">
        <v>2169</v>
      </c>
      <c r="G179" s="1554"/>
      <c r="H179" s="636"/>
      <c r="I179" s="2254"/>
      <c r="J179" s="2255"/>
      <c r="K179" s="1994" t="str">
        <f t="shared" si="15"/>
        <v/>
      </c>
      <c r="L179" s="1907" t="str">
        <f t="shared" si="16"/>
        <v/>
      </c>
      <c r="M179" s="1906"/>
      <c r="N179" s="2250"/>
      <c r="O179" s="2250"/>
      <c r="P179" s="2255"/>
    </row>
    <row r="180" spans="2:16" s="986" customFormat="1" ht="15" customHeight="1" outlineLevel="1">
      <c r="B180" s="1342"/>
      <c r="C180" s="985"/>
      <c r="D180" s="2553" t="s">
        <v>873</v>
      </c>
      <c r="E180" s="2554" t="s">
        <v>1822</v>
      </c>
      <c r="F180" s="1553" t="s">
        <v>2168</v>
      </c>
      <c r="G180" s="1555"/>
      <c r="H180" s="636"/>
      <c r="I180" s="2254"/>
      <c r="J180" s="2255"/>
      <c r="K180" s="1993" t="str">
        <f t="shared" si="15"/>
        <v/>
      </c>
      <c r="L180" s="1906" t="str">
        <f t="shared" si="16"/>
        <v/>
      </c>
      <c r="M180" s="1906"/>
      <c r="N180" s="1907" t="str" cm="1">
        <f t="array" aca="1" ref="N180" ca="1">IF(CELL("format",G180)="D1","","X")</f>
        <v/>
      </c>
      <c r="O180" s="2250"/>
      <c r="P180" s="2255"/>
    </row>
    <row r="181" spans="2:16" s="986" customFormat="1" ht="15" customHeight="1" outlineLevel="1">
      <c r="B181" s="1211"/>
      <c r="C181" s="1211"/>
      <c r="D181" s="2553"/>
      <c r="E181" s="2554"/>
      <c r="F181" s="1553" t="s">
        <v>2169</v>
      </c>
      <c r="G181" s="1555"/>
      <c r="H181" s="636"/>
      <c r="I181" s="2254"/>
      <c r="J181" s="2255"/>
      <c r="K181" s="1993" t="str">
        <f t="shared" si="15"/>
        <v/>
      </c>
      <c r="L181" s="1906" t="str">
        <f t="shared" si="16"/>
        <v/>
      </c>
      <c r="M181" s="1906"/>
      <c r="N181" s="1907" t="str" cm="1">
        <f t="array" aca="1" ref="N181" ca="1">IF(CELL("format",G181)="D1","","X")</f>
        <v/>
      </c>
      <c r="O181" s="2250"/>
      <c r="P181" s="2255"/>
    </row>
    <row r="182" spans="2:16" s="986" customFormat="1" ht="15" customHeight="1" outlineLevel="1">
      <c r="B182" s="1211"/>
      <c r="C182" s="1211"/>
      <c r="D182" s="2553" t="s">
        <v>874</v>
      </c>
      <c r="E182" s="2554" t="s">
        <v>1823</v>
      </c>
      <c r="F182" s="1553" t="s">
        <v>2168</v>
      </c>
      <c r="G182" s="1556"/>
      <c r="H182" s="636"/>
      <c r="I182" s="2254"/>
      <c r="J182" s="2255"/>
      <c r="K182" s="1993" t="str">
        <f t="shared" si="15"/>
        <v/>
      </c>
      <c r="L182" s="1906" t="str">
        <f t="shared" si="16"/>
        <v/>
      </c>
      <c r="M182" s="1906"/>
      <c r="N182" s="2250"/>
      <c r="O182" s="1907" t="str" cm="1">
        <f t="array" aca="1" ref="O182" ca="1">IF(G182="","",IF(CELL("format",G182)="D9","","X"))</f>
        <v/>
      </c>
      <c r="P182" s="2255"/>
    </row>
    <row r="183" spans="2:16" s="986" customFormat="1" ht="15" customHeight="1" outlineLevel="1">
      <c r="B183" s="1211"/>
      <c r="C183" s="1211"/>
      <c r="D183" s="2553"/>
      <c r="E183" s="2554"/>
      <c r="F183" s="1553" t="s">
        <v>2169</v>
      </c>
      <c r="G183" s="1556"/>
      <c r="H183" s="636"/>
      <c r="I183" s="2254"/>
      <c r="J183" s="2255"/>
      <c r="K183" s="1993" t="str">
        <f t="shared" si="15"/>
        <v/>
      </c>
      <c r="L183" s="1906" t="str">
        <f t="shared" si="16"/>
        <v/>
      </c>
      <c r="M183" s="1906"/>
      <c r="N183" s="2250"/>
      <c r="O183" s="1907" t="str" cm="1">
        <f t="array" aca="1" ref="O183" ca="1">IF(G183="","",IF(CELL("format",G183)="D9","","X"))</f>
        <v/>
      </c>
      <c r="P183" s="2255"/>
    </row>
    <row r="184" spans="2:16" s="986" customFormat="1" ht="15" customHeight="1" outlineLevel="1">
      <c r="B184" s="1211"/>
      <c r="C184" s="1211"/>
      <c r="D184" s="2553" t="s">
        <v>2171</v>
      </c>
      <c r="E184" s="2554" t="s">
        <v>2327</v>
      </c>
      <c r="F184" s="1553" t="s">
        <v>2168</v>
      </c>
      <c r="G184" s="1554"/>
      <c r="H184" s="636"/>
      <c r="I184" s="2254"/>
      <c r="J184" s="2255"/>
      <c r="K184" s="1993" t="str">
        <f t="shared" si="15"/>
        <v/>
      </c>
      <c r="L184" s="1906" t="str">
        <f t="shared" si="16"/>
        <v/>
      </c>
      <c r="M184" s="1906"/>
      <c r="N184" s="2250"/>
      <c r="O184" s="2250"/>
      <c r="P184" s="1913" t="str">
        <f>IF(G184="","",(IF(OR(G184="Winter",G184="Summer"),"","X")))</f>
        <v/>
      </c>
    </row>
    <row r="185" spans="2:16" s="986" customFormat="1" ht="15" customHeight="1" outlineLevel="1">
      <c r="B185" s="1211"/>
      <c r="C185" s="1211"/>
      <c r="D185" s="2553"/>
      <c r="E185" s="2554"/>
      <c r="F185" s="1553" t="s">
        <v>2169</v>
      </c>
      <c r="G185" s="1554"/>
      <c r="H185" s="636"/>
      <c r="I185" s="2254"/>
      <c r="J185" s="2255"/>
      <c r="K185" s="1993" t="str">
        <f t="shared" si="15"/>
        <v/>
      </c>
      <c r="L185" s="1906" t="str">
        <f t="shared" si="16"/>
        <v/>
      </c>
      <c r="M185" s="1906"/>
      <c r="N185" s="2250"/>
      <c r="O185" s="2250"/>
      <c r="P185" s="1913" t="str">
        <f>IF(G185="","",(IF(OR(G185="Winter",G185="Summer"),"","X")))</f>
        <v/>
      </c>
    </row>
    <row r="186" spans="2:16" s="986" customFormat="1" ht="15" customHeight="1" outlineLevel="1">
      <c r="B186" s="1211"/>
      <c r="C186" s="1211"/>
      <c r="D186" s="2553" t="s">
        <v>2172</v>
      </c>
      <c r="E186" s="2554" t="s">
        <v>638</v>
      </c>
      <c r="F186" s="1553" t="s">
        <v>2168</v>
      </c>
      <c r="G186" s="1554"/>
      <c r="H186" s="636"/>
      <c r="I186" s="2254"/>
      <c r="J186" s="2255"/>
      <c r="K186" s="1994" t="str">
        <f t="shared" si="15"/>
        <v/>
      </c>
      <c r="L186" s="1907" t="str">
        <f t="shared" si="16"/>
        <v/>
      </c>
      <c r="M186" s="1906"/>
      <c r="N186" s="2250"/>
      <c r="O186" s="2250"/>
      <c r="P186" s="2255"/>
    </row>
    <row r="187" spans="2:16" s="986" customFormat="1" ht="15" customHeight="1" outlineLevel="1">
      <c r="B187" s="1211"/>
      <c r="C187" s="1211"/>
      <c r="D187" s="2553"/>
      <c r="E187" s="2554"/>
      <c r="F187" s="1553" t="s">
        <v>2169</v>
      </c>
      <c r="G187" s="1554"/>
      <c r="I187" s="2254"/>
      <c r="J187" s="2255"/>
      <c r="K187" s="1994" t="str">
        <f t="shared" si="15"/>
        <v/>
      </c>
      <c r="L187" s="1907" t="str">
        <f t="shared" si="16"/>
        <v/>
      </c>
      <c r="M187" s="1906"/>
      <c r="N187" s="2250"/>
      <c r="O187" s="2250"/>
      <c r="P187" s="2255"/>
    </row>
    <row r="188" spans="2:16" s="986" customFormat="1" ht="15" customHeight="1" outlineLevel="1">
      <c r="B188" s="1211"/>
      <c r="C188" s="1211"/>
      <c r="D188" s="2553" t="s">
        <v>2173</v>
      </c>
      <c r="E188" s="2554" t="s">
        <v>638</v>
      </c>
      <c r="F188" s="1553" t="s">
        <v>2168</v>
      </c>
      <c r="G188" s="1554"/>
      <c r="I188" s="2254"/>
      <c r="J188" s="2255"/>
      <c r="K188" s="1994" t="str">
        <f t="shared" si="15"/>
        <v/>
      </c>
      <c r="L188" s="1907" t="str">
        <f t="shared" si="16"/>
        <v/>
      </c>
      <c r="M188" s="1906"/>
      <c r="N188" s="2250"/>
      <c r="O188" s="2250"/>
      <c r="P188" s="2255"/>
    </row>
    <row r="189" spans="2:16" s="986" customFormat="1" ht="15" customHeight="1" outlineLevel="1">
      <c r="B189" s="1211"/>
      <c r="C189" s="1211"/>
      <c r="D189" s="2553"/>
      <c r="E189" s="2554"/>
      <c r="F189" s="1553" t="s">
        <v>2169</v>
      </c>
      <c r="G189" s="1554"/>
      <c r="I189" s="2254"/>
      <c r="J189" s="2255"/>
      <c r="K189" s="1994" t="str">
        <f t="shared" si="15"/>
        <v/>
      </c>
      <c r="L189" s="1907" t="str">
        <f t="shared" si="16"/>
        <v/>
      </c>
      <c r="M189" s="1906"/>
      <c r="N189" s="2250"/>
      <c r="O189" s="2250"/>
      <c r="P189" s="2255"/>
    </row>
    <row r="190" spans="2:16" s="986" customFormat="1" ht="15" customHeight="1" outlineLevel="1">
      <c r="B190" s="1211"/>
      <c r="C190" s="1211"/>
      <c r="D190" s="2553" t="s">
        <v>2173</v>
      </c>
      <c r="E190" s="2554" t="s">
        <v>650</v>
      </c>
      <c r="F190" s="1553" t="s">
        <v>2168</v>
      </c>
      <c r="G190" s="1554"/>
      <c r="I190" s="2254"/>
      <c r="J190" s="2255"/>
      <c r="K190" s="1994" t="str">
        <f t="shared" si="15"/>
        <v/>
      </c>
      <c r="L190" s="1907" t="str">
        <f t="shared" si="16"/>
        <v/>
      </c>
      <c r="M190" s="1906"/>
      <c r="N190" s="2250"/>
      <c r="O190" s="2250"/>
      <c r="P190" s="2255"/>
    </row>
    <row r="191" spans="2:16" s="986" customFormat="1" ht="15" customHeight="1" outlineLevel="1">
      <c r="B191" s="1211"/>
      <c r="C191" s="1211"/>
      <c r="D191" s="2553"/>
      <c r="E191" s="2554"/>
      <c r="F191" s="1553" t="s">
        <v>2169</v>
      </c>
      <c r="G191" s="1554"/>
      <c r="I191" s="2254"/>
      <c r="J191" s="2255"/>
      <c r="K191" s="1994" t="str">
        <f t="shared" si="15"/>
        <v/>
      </c>
      <c r="L191" s="1907" t="str">
        <f t="shared" si="16"/>
        <v/>
      </c>
      <c r="M191" s="1906"/>
      <c r="N191" s="2250"/>
      <c r="O191" s="2250"/>
      <c r="P191" s="2255"/>
    </row>
    <row r="192" spans="2:16" s="986" customFormat="1" ht="15" customHeight="1" outlineLevel="1">
      <c r="B192" s="1211"/>
      <c r="C192" s="1211"/>
      <c r="D192" s="2553" t="s">
        <v>2174</v>
      </c>
      <c r="E192" s="2554" t="s">
        <v>638</v>
      </c>
      <c r="F192" s="1553" t="s">
        <v>2168</v>
      </c>
      <c r="G192" s="1554"/>
      <c r="I192" s="2254"/>
      <c r="J192" s="2256"/>
      <c r="K192" s="1994" t="str">
        <f t="shared" si="15"/>
        <v/>
      </c>
      <c r="L192" s="1907" t="str">
        <f t="shared" si="16"/>
        <v/>
      </c>
      <c r="M192" s="1906"/>
      <c r="N192" s="2250"/>
      <c r="O192" s="2250"/>
      <c r="P192" s="2255"/>
    </row>
    <row r="193" spans="2:16" s="986" customFormat="1" ht="15" customHeight="1" outlineLevel="1">
      <c r="B193" s="1211"/>
      <c r="C193" s="1211"/>
      <c r="D193" s="2553"/>
      <c r="E193" s="2554"/>
      <c r="F193" s="1553" t="s">
        <v>2169</v>
      </c>
      <c r="G193" s="1554"/>
      <c r="I193" s="2254"/>
      <c r="J193" s="2256"/>
      <c r="K193" s="1994" t="str">
        <f t="shared" si="15"/>
        <v/>
      </c>
      <c r="L193" s="1907" t="str">
        <f t="shared" si="16"/>
        <v/>
      </c>
      <c r="M193" s="1906"/>
      <c r="N193" s="2250"/>
      <c r="O193" s="2250"/>
      <c r="P193" s="2255"/>
    </row>
    <row r="194" spans="2:16" s="986" customFormat="1" ht="15" customHeight="1" outlineLevel="1">
      <c r="B194" s="1211"/>
      <c r="C194" s="1211"/>
      <c r="D194" s="2553" t="s">
        <v>2174</v>
      </c>
      <c r="E194" s="2554" t="s">
        <v>650</v>
      </c>
      <c r="F194" s="1553" t="s">
        <v>2168</v>
      </c>
      <c r="G194" s="1554"/>
      <c r="I194" s="2254"/>
      <c r="J194" s="2256"/>
      <c r="K194" s="1994" t="str">
        <f t="shared" si="15"/>
        <v/>
      </c>
      <c r="L194" s="1907" t="str">
        <f t="shared" si="16"/>
        <v/>
      </c>
      <c r="M194" s="1906"/>
      <c r="N194" s="2250"/>
      <c r="O194" s="2250"/>
      <c r="P194" s="2255"/>
    </row>
    <row r="195" spans="2:16" s="986" customFormat="1" ht="15" customHeight="1" outlineLevel="1">
      <c r="B195" s="1211"/>
      <c r="C195" s="1211"/>
      <c r="D195" s="2555"/>
      <c r="E195" s="2556"/>
      <c r="F195" s="1557" t="s">
        <v>2169</v>
      </c>
      <c r="G195" s="1558"/>
      <c r="I195" s="2254"/>
      <c r="J195" s="2256"/>
      <c r="K195" s="1994" t="str">
        <f t="shared" si="15"/>
        <v/>
      </c>
      <c r="L195" s="1907" t="str">
        <f t="shared" si="16"/>
        <v/>
      </c>
      <c r="M195" s="1906"/>
      <c r="N195" s="2250"/>
      <c r="O195" s="2250"/>
      <c r="P195" s="2255"/>
    </row>
    <row r="196" spans="2:16" s="986" customFormat="1" ht="15" customHeight="1">
      <c r="B196" s="1342"/>
      <c r="C196" s="985"/>
      <c r="D196" s="1307" t="s">
        <v>2166</v>
      </c>
      <c r="E196" s="973"/>
      <c r="F196" s="1549"/>
      <c r="G196" s="1550"/>
      <c r="H196" s="636"/>
      <c r="I196" s="2251"/>
      <c r="J196" s="1912"/>
      <c r="K196" s="2254"/>
      <c r="L196" s="2250"/>
      <c r="M196" s="2250"/>
      <c r="N196" s="2250"/>
      <c r="O196" s="2250"/>
      <c r="P196" s="2255"/>
    </row>
    <row r="197" spans="2:16" s="986" customFormat="1" ht="15" customHeight="1" outlineLevel="1">
      <c r="B197" s="1342"/>
      <c r="C197" s="985"/>
      <c r="D197" s="2557" t="s">
        <v>2167</v>
      </c>
      <c r="E197" s="2558" t="s">
        <v>650</v>
      </c>
      <c r="F197" s="1551" t="s">
        <v>2168</v>
      </c>
      <c r="G197" s="1552"/>
      <c r="H197" s="636"/>
      <c r="I197" s="2252"/>
      <c r="J197" s="2253"/>
      <c r="K197" s="1994" t="str">
        <f>IF(ISNONTEXT(G197)=TRUE,"","X")</f>
        <v/>
      </c>
      <c r="L197" s="1907" t="str">
        <f>IF(AND(G197&gt;=0)=TRUE,"","X")</f>
        <v/>
      </c>
      <c r="M197" s="1906"/>
      <c r="N197" s="2250"/>
      <c r="O197" s="2250"/>
      <c r="P197" s="2255"/>
    </row>
    <row r="198" spans="2:16" s="986" customFormat="1" ht="15" customHeight="1" outlineLevel="1">
      <c r="B198" s="1342"/>
      <c r="C198" s="985"/>
      <c r="D198" s="2553"/>
      <c r="E198" s="2554"/>
      <c r="F198" s="1553" t="s">
        <v>2169</v>
      </c>
      <c r="G198" s="1554"/>
      <c r="H198" s="636"/>
      <c r="I198" s="2252"/>
      <c r="J198" s="2253"/>
      <c r="K198" s="1994" t="str">
        <f>IF(ISNONTEXT(G198)=TRUE,"","X")</f>
        <v/>
      </c>
      <c r="L198" s="1907" t="str">
        <f>IF(AND(G198&gt;=0)=TRUE,"","X")</f>
        <v/>
      </c>
      <c r="M198" s="1906"/>
      <c r="N198" s="2250"/>
      <c r="O198" s="2250"/>
      <c r="P198" s="2255"/>
    </row>
    <row r="199" spans="2:16" s="986" customFormat="1" ht="15" customHeight="1" outlineLevel="1">
      <c r="B199" s="1342"/>
      <c r="C199" s="985"/>
      <c r="D199" s="2553" t="s">
        <v>2170</v>
      </c>
      <c r="E199" s="2554" t="s">
        <v>638</v>
      </c>
      <c r="F199" s="1553" t="s">
        <v>2168</v>
      </c>
      <c r="G199" s="1554"/>
      <c r="H199" s="636"/>
      <c r="I199" s="2252"/>
      <c r="J199" s="2253"/>
      <c r="K199" s="1994" t="str">
        <f t="shared" ref="K199:K218" si="17">IF(ISNONTEXT(G199)=TRUE,"","X")</f>
        <v/>
      </c>
      <c r="L199" s="1907" t="str">
        <f t="shared" ref="L199:L218" si="18">IF(AND(G199&gt;=0)=TRUE,"","X")</f>
        <v/>
      </c>
      <c r="M199" s="1906"/>
      <c r="N199" s="2250"/>
      <c r="O199" s="2250"/>
      <c r="P199" s="2255"/>
    </row>
    <row r="200" spans="2:16" s="986" customFormat="1" ht="15" customHeight="1" outlineLevel="1">
      <c r="B200" s="1342"/>
      <c r="C200" s="985"/>
      <c r="D200" s="2553"/>
      <c r="E200" s="2554"/>
      <c r="F200" s="1553" t="s">
        <v>2169</v>
      </c>
      <c r="G200" s="1554"/>
      <c r="H200" s="636"/>
      <c r="I200" s="2252"/>
      <c r="J200" s="2253"/>
      <c r="K200" s="1994" t="str">
        <f t="shared" si="17"/>
        <v/>
      </c>
      <c r="L200" s="1907" t="str">
        <f t="shared" si="18"/>
        <v/>
      </c>
      <c r="M200" s="1906"/>
      <c r="N200" s="2250"/>
      <c r="O200" s="2250"/>
      <c r="P200" s="2255"/>
    </row>
    <row r="201" spans="2:16" s="986" customFormat="1" ht="15" customHeight="1" outlineLevel="1">
      <c r="B201" s="1342"/>
      <c r="C201" s="985"/>
      <c r="D201" s="2553" t="s">
        <v>2170</v>
      </c>
      <c r="E201" s="2554" t="s">
        <v>650</v>
      </c>
      <c r="F201" s="1553" t="s">
        <v>2168</v>
      </c>
      <c r="G201" s="1554"/>
      <c r="H201" s="636"/>
      <c r="I201" s="2252"/>
      <c r="J201" s="2253"/>
      <c r="K201" s="1994" t="str">
        <f t="shared" si="17"/>
        <v/>
      </c>
      <c r="L201" s="1907" t="str">
        <f t="shared" si="18"/>
        <v/>
      </c>
      <c r="M201" s="1906"/>
      <c r="N201" s="2250"/>
      <c r="O201" s="2250"/>
      <c r="P201" s="2255"/>
    </row>
    <row r="202" spans="2:16" s="986" customFormat="1" ht="15" customHeight="1" outlineLevel="1">
      <c r="B202" s="1342"/>
      <c r="C202" s="985"/>
      <c r="D202" s="2553"/>
      <c r="E202" s="2554"/>
      <c r="F202" s="1553" t="s">
        <v>2169</v>
      </c>
      <c r="G202" s="1554"/>
      <c r="H202" s="636"/>
      <c r="I202" s="2254"/>
      <c r="J202" s="2255"/>
      <c r="K202" s="1994" t="str">
        <f t="shared" si="17"/>
        <v/>
      </c>
      <c r="L202" s="1907" t="str">
        <f t="shared" si="18"/>
        <v/>
      </c>
      <c r="M202" s="1906"/>
      <c r="N202" s="2250"/>
      <c r="O202" s="2250"/>
      <c r="P202" s="2255"/>
    </row>
    <row r="203" spans="2:16" s="986" customFormat="1" ht="15" customHeight="1" outlineLevel="1">
      <c r="B203" s="1342"/>
      <c r="C203" s="985"/>
      <c r="D203" s="2553" t="s">
        <v>873</v>
      </c>
      <c r="E203" s="2554" t="s">
        <v>1822</v>
      </c>
      <c r="F203" s="1553" t="s">
        <v>2168</v>
      </c>
      <c r="G203" s="1555"/>
      <c r="H203" s="636"/>
      <c r="I203" s="2254"/>
      <c r="J203" s="2255"/>
      <c r="K203" s="1993" t="str">
        <f t="shared" si="17"/>
        <v/>
      </c>
      <c r="L203" s="1906" t="str">
        <f t="shared" si="18"/>
        <v/>
      </c>
      <c r="M203" s="1906"/>
      <c r="N203" s="1907" t="str" cm="1">
        <f t="array" aca="1" ref="N203" ca="1">IF(CELL("format",G203)="D1","","X")</f>
        <v/>
      </c>
      <c r="O203" s="2250"/>
      <c r="P203" s="2255"/>
    </row>
    <row r="204" spans="2:16" s="986" customFormat="1" ht="15" customHeight="1" outlineLevel="1">
      <c r="B204" s="1211"/>
      <c r="C204" s="1211"/>
      <c r="D204" s="2553"/>
      <c r="E204" s="2554"/>
      <c r="F204" s="1553" t="s">
        <v>2169</v>
      </c>
      <c r="G204" s="1555"/>
      <c r="H204" s="636"/>
      <c r="I204" s="2254"/>
      <c r="J204" s="2255"/>
      <c r="K204" s="1993" t="str">
        <f t="shared" si="17"/>
        <v/>
      </c>
      <c r="L204" s="1906" t="str">
        <f t="shared" si="18"/>
        <v/>
      </c>
      <c r="M204" s="1906"/>
      <c r="N204" s="1907" t="str" cm="1">
        <f t="array" aca="1" ref="N204" ca="1">IF(CELL("format",G204)="D1","","X")</f>
        <v/>
      </c>
      <c r="O204" s="2250"/>
      <c r="P204" s="2255"/>
    </row>
    <row r="205" spans="2:16" s="986" customFormat="1" ht="15" customHeight="1" outlineLevel="1">
      <c r="B205" s="1211"/>
      <c r="C205" s="1211"/>
      <c r="D205" s="2553" t="s">
        <v>874</v>
      </c>
      <c r="E205" s="2554" t="s">
        <v>1823</v>
      </c>
      <c r="F205" s="1553" t="s">
        <v>2168</v>
      </c>
      <c r="G205" s="1556"/>
      <c r="H205" s="636"/>
      <c r="I205" s="2254"/>
      <c r="J205" s="2255"/>
      <c r="K205" s="1993" t="str">
        <f t="shared" si="17"/>
        <v/>
      </c>
      <c r="L205" s="1906" t="str">
        <f t="shared" si="18"/>
        <v/>
      </c>
      <c r="M205" s="1906"/>
      <c r="N205" s="2250"/>
      <c r="O205" s="1907" t="str" cm="1">
        <f t="array" aca="1" ref="O205" ca="1">IF(G205="","",IF(CELL("format",G205)="D9","","X"))</f>
        <v/>
      </c>
      <c r="P205" s="2255"/>
    </row>
    <row r="206" spans="2:16" s="986" customFormat="1" ht="15" customHeight="1" outlineLevel="1">
      <c r="B206" s="1211"/>
      <c r="C206" s="1211"/>
      <c r="D206" s="2553"/>
      <c r="E206" s="2554"/>
      <c r="F206" s="1553" t="s">
        <v>2169</v>
      </c>
      <c r="G206" s="1556"/>
      <c r="H206" s="636"/>
      <c r="I206" s="2254"/>
      <c r="J206" s="2255"/>
      <c r="K206" s="1993" t="str">
        <f t="shared" si="17"/>
        <v/>
      </c>
      <c r="L206" s="1906" t="str">
        <f t="shared" si="18"/>
        <v/>
      </c>
      <c r="M206" s="1906"/>
      <c r="N206" s="2250"/>
      <c r="O206" s="1907" t="str" cm="1">
        <f t="array" aca="1" ref="O206" ca="1">IF(G206="","",IF(CELL("format",G206)="D9","","X"))</f>
        <v/>
      </c>
      <c r="P206" s="2255"/>
    </row>
    <row r="207" spans="2:16" s="986" customFormat="1" ht="15" customHeight="1" outlineLevel="1">
      <c r="B207" s="1211"/>
      <c r="C207" s="1211"/>
      <c r="D207" s="2553" t="s">
        <v>2171</v>
      </c>
      <c r="E207" s="2554" t="s">
        <v>2327</v>
      </c>
      <c r="F207" s="1553" t="s">
        <v>2168</v>
      </c>
      <c r="G207" s="1554"/>
      <c r="H207" s="636"/>
      <c r="I207" s="2254"/>
      <c r="J207" s="2255"/>
      <c r="K207" s="1993" t="str">
        <f t="shared" si="17"/>
        <v/>
      </c>
      <c r="L207" s="1906" t="str">
        <f t="shared" si="18"/>
        <v/>
      </c>
      <c r="M207" s="1906"/>
      <c r="N207" s="2250"/>
      <c r="O207" s="2250"/>
      <c r="P207" s="1913" t="str">
        <f>IF(G207="","",(IF(OR(G207="Winter",G207="Summer"),"","X")))</f>
        <v/>
      </c>
    </row>
    <row r="208" spans="2:16" s="986" customFormat="1" ht="15" customHeight="1" outlineLevel="1">
      <c r="B208" s="1211"/>
      <c r="C208" s="1211"/>
      <c r="D208" s="2553"/>
      <c r="E208" s="2554"/>
      <c r="F208" s="1553" t="s">
        <v>2169</v>
      </c>
      <c r="G208" s="1554"/>
      <c r="H208" s="636"/>
      <c r="I208" s="2254"/>
      <c r="J208" s="2255"/>
      <c r="K208" s="1993" t="str">
        <f t="shared" si="17"/>
        <v/>
      </c>
      <c r="L208" s="1906" t="str">
        <f t="shared" si="18"/>
        <v/>
      </c>
      <c r="M208" s="1906"/>
      <c r="N208" s="2250"/>
      <c r="O208" s="2250"/>
      <c r="P208" s="1913" t="str">
        <f>IF(G208="","",(IF(OR(G208="Winter",G208="Summer"),"","X")))</f>
        <v/>
      </c>
    </row>
    <row r="209" spans="2:16" s="986" customFormat="1" ht="15" customHeight="1" outlineLevel="1">
      <c r="B209" s="1211"/>
      <c r="C209" s="1211"/>
      <c r="D209" s="2553" t="s">
        <v>2172</v>
      </c>
      <c r="E209" s="2554" t="s">
        <v>638</v>
      </c>
      <c r="F209" s="1553" t="s">
        <v>2168</v>
      </c>
      <c r="G209" s="1554"/>
      <c r="H209" s="636"/>
      <c r="I209" s="2254"/>
      <c r="J209" s="2255"/>
      <c r="K209" s="1994" t="str">
        <f t="shared" si="17"/>
        <v/>
      </c>
      <c r="L209" s="1907" t="str">
        <f t="shared" si="18"/>
        <v/>
      </c>
      <c r="M209" s="1906"/>
      <c r="N209" s="2250"/>
      <c r="O209" s="2250"/>
      <c r="P209" s="2255"/>
    </row>
    <row r="210" spans="2:16" s="986" customFormat="1" ht="15" customHeight="1" outlineLevel="1">
      <c r="B210" s="1211"/>
      <c r="C210" s="1211"/>
      <c r="D210" s="2553"/>
      <c r="E210" s="2554"/>
      <c r="F210" s="1553" t="s">
        <v>2169</v>
      </c>
      <c r="G210" s="1554"/>
      <c r="I210" s="2254"/>
      <c r="J210" s="2255"/>
      <c r="K210" s="1994" t="str">
        <f t="shared" si="17"/>
        <v/>
      </c>
      <c r="L210" s="1907" t="str">
        <f t="shared" si="18"/>
        <v/>
      </c>
      <c r="M210" s="1906"/>
      <c r="N210" s="2250"/>
      <c r="O210" s="2250"/>
      <c r="P210" s="2255"/>
    </row>
    <row r="211" spans="2:16" s="986" customFormat="1" ht="15" customHeight="1" outlineLevel="1">
      <c r="B211" s="1211"/>
      <c r="C211" s="1211"/>
      <c r="D211" s="2553" t="s">
        <v>2173</v>
      </c>
      <c r="E211" s="2554" t="s">
        <v>638</v>
      </c>
      <c r="F211" s="1553" t="s">
        <v>2168</v>
      </c>
      <c r="G211" s="1554"/>
      <c r="I211" s="2254"/>
      <c r="J211" s="2255"/>
      <c r="K211" s="1994" t="str">
        <f t="shared" si="17"/>
        <v/>
      </c>
      <c r="L211" s="1907" t="str">
        <f t="shared" si="18"/>
        <v/>
      </c>
      <c r="M211" s="1906"/>
      <c r="N211" s="2250"/>
      <c r="O211" s="2250"/>
      <c r="P211" s="2255"/>
    </row>
    <row r="212" spans="2:16" s="986" customFormat="1" ht="15" customHeight="1" outlineLevel="1">
      <c r="B212" s="1211"/>
      <c r="C212" s="1211"/>
      <c r="D212" s="2553"/>
      <c r="E212" s="2554"/>
      <c r="F212" s="1553" t="s">
        <v>2169</v>
      </c>
      <c r="G212" s="1554"/>
      <c r="I212" s="2254"/>
      <c r="J212" s="2255"/>
      <c r="K212" s="1994" t="str">
        <f t="shared" si="17"/>
        <v/>
      </c>
      <c r="L212" s="1907" t="str">
        <f t="shared" si="18"/>
        <v/>
      </c>
      <c r="M212" s="1906"/>
      <c r="N212" s="2250"/>
      <c r="O212" s="2250"/>
      <c r="P212" s="2255"/>
    </row>
    <row r="213" spans="2:16" s="986" customFormat="1" ht="15" customHeight="1" outlineLevel="1">
      <c r="B213" s="1211"/>
      <c r="C213" s="1211"/>
      <c r="D213" s="2553" t="s">
        <v>2173</v>
      </c>
      <c r="E213" s="2554" t="s">
        <v>650</v>
      </c>
      <c r="F213" s="1553" t="s">
        <v>2168</v>
      </c>
      <c r="G213" s="1554"/>
      <c r="I213" s="2254"/>
      <c r="J213" s="2255"/>
      <c r="K213" s="1994" t="str">
        <f t="shared" si="17"/>
        <v/>
      </c>
      <c r="L213" s="1907" t="str">
        <f t="shared" si="18"/>
        <v/>
      </c>
      <c r="M213" s="1906"/>
      <c r="N213" s="2250"/>
      <c r="O213" s="2250"/>
      <c r="P213" s="2255"/>
    </row>
    <row r="214" spans="2:16" s="986" customFormat="1" ht="15" customHeight="1" outlineLevel="1">
      <c r="B214" s="1211"/>
      <c r="C214" s="1211"/>
      <c r="D214" s="2553"/>
      <c r="E214" s="2554"/>
      <c r="F214" s="1553" t="s">
        <v>2169</v>
      </c>
      <c r="G214" s="1554"/>
      <c r="I214" s="2254"/>
      <c r="J214" s="2255"/>
      <c r="K214" s="1994" t="str">
        <f t="shared" si="17"/>
        <v/>
      </c>
      <c r="L214" s="1907" t="str">
        <f t="shared" si="18"/>
        <v/>
      </c>
      <c r="M214" s="1906"/>
      <c r="N214" s="2250"/>
      <c r="O214" s="2250"/>
      <c r="P214" s="2255"/>
    </row>
    <row r="215" spans="2:16" s="986" customFormat="1" ht="15" customHeight="1" outlineLevel="1">
      <c r="B215" s="1211"/>
      <c r="C215" s="1211"/>
      <c r="D215" s="2553" t="s">
        <v>2174</v>
      </c>
      <c r="E215" s="2554" t="s">
        <v>638</v>
      </c>
      <c r="F215" s="1553" t="s">
        <v>2168</v>
      </c>
      <c r="G215" s="1554"/>
      <c r="I215" s="2254"/>
      <c r="J215" s="2256"/>
      <c r="K215" s="1994" t="str">
        <f t="shared" si="17"/>
        <v/>
      </c>
      <c r="L215" s="1907" t="str">
        <f t="shared" si="18"/>
        <v/>
      </c>
      <c r="M215" s="1906"/>
      <c r="N215" s="2250"/>
      <c r="O215" s="2250"/>
      <c r="P215" s="2255"/>
    </row>
    <row r="216" spans="2:16" s="986" customFormat="1" ht="15" customHeight="1" outlineLevel="1">
      <c r="B216" s="1211"/>
      <c r="C216" s="1211"/>
      <c r="D216" s="2553"/>
      <c r="E216" s="2554"/>
      <c r="F216" s="1553" t="s">
        <v>2169</v>
      </c>
      <c r="G216" s="1554"/>
      <c r="I216" s="2254"/>
      <c r="J216" s="2256"/>
      <c r="K216" s="1994" t="str">
        <f t="shared" si="17"/>
        <v/>
      </c>
      <c r="L216" s="1907" t="str">
        <f t="shared" si="18"/>
        <v/>
      </c>
      <c r="M216" s="1906"/>
      <c r="N216" s="2250"/>
      <c r="O216" s="2250"/>
      <c r="P216" s="2255"/>
    </row>
    <row r="217" spans="2:16" s="986" customFormat="1" ht="15" customHeight="1" outlineLevel="1">
      <c r="B217" s="1211"/>
      <c r="C217" s="1211"/>
      <c r="D217" s="2553" t="s">
        <v>2174</v>
      </c>
      <c r="E217" s="2554" t="s">
        <v>650</v>
      </c>
      <c r="F217" s="1553" t="s">
        <v>2168</v>
      </c>
      <c r="G217" s="1554"/>
      <c r="I217" s="2254"/>
      <c r="J217" s="2256"/>
      <c r="K217" s="1994" t="str">
        <f t="shared" si="17"/>
        <v/>
      </c>
      <c r="L217" s="1907" t="str">
        <f t="shared" si="18"/>
        <v/>
      </c>
      <c r="M217" s="1906"/>
      <c r="N217" s="2250"/>
      <c r="O217" s="2250"/>
      <c r="P217" s="2255"/>
    </row>
    <row r="218" spans="2:16" s="986" customFormat="1" ht="15" customHeight="1" outlineLevel="1">
      <c r="B218" s="1211"/>
      <c r="C218" s="1211"/>
      <c r="D218" s="2555"/>
      <c r="E218" s="2556"/>
      <c r="F218" s="1557" t="s">
        <v>2169</v>
      </c>
      <c r="G218" s="1558"/>
      <c r="I218" s="2254"/>
      <c r="J218" s="2256"/>
      <c r="K218" s="1994" t="str">
        <f t="shared" si="17"/>
        <v/>
      </c>
      <c r="L218" s="1907" t="str">
        <f t="shared" si="18"/>
        <v/>
      </c>
      <c r="M218" s="1906"/>
      <c r="N218" s="2250"/>
      <c r="O218" s="2250"/>
      <c r="P218" s="2255"/>
    </row>
    <row r="219" spans="2:16" s="986" customFormat="1" ht="15" customHeight="1">
      <c r="B219" s="1342"/>
      <c r="C219" s="985"/>
      <c r="D219" s="1307" t="s">
        <v>2166</v>
      </c>
      <c r="E219" s="973"/>
      <c r="F219" s="1549"/>
      <c r="G219" s="1550"/>
      <c r="H219" s="636"/>
      <c r="I219" s="2251"/>
      <c r="J219" s="1912"/>
      <c r="K219" s="2254"/>
      <c r="L219" s="2250"/>
      <c r="M219" s="2250"/>
      <c r="N219" s="2250"/>
      <c r="O219" s="2250"/>
      <c r="P219" s="2255"/>
    </row>
    <row r="220" spans="2:16" s="986" customFormat="1" ht="15" customHeight="1" outlineLevel="1">
      <c r="B220" s="1342"/>
      <c r="C220" s="985"/>
      <c r="D220" s="2557" t="s">
        <v>2167</v>
      </c>
      <c r="E220" s="2558" t="s">
        <v>650</v>
      </c>
      <c r="F220" s="1551" t="s">
        <v>2168</v>
      </c>
      <c r="G220" s="1552"/>
      <c r="H220" s="636"/>
      <c r="I220" s="2252"/>
      <c r="J220" s="2253"/>
      <c r="K220" s="1994" t="str">
        <f>IF(ISNONTEXT(G220)=TRUE,"","X")</f>
        <v/>
      </c>
      <c r="L220" s="1907" t="str">
        <f>IF(AND(G220&gt;=0)=TRUE,"","X")</f>
        <v/>
      </c>
      <c r="M220" s="1906"/>
      <c r="N220" s="2250"/>
      <c r="O220" s="2250"/>
      <c r="P220" s="2255"/>
    </row>
    <row r="221" spans="2:16" s="986" customFormat="1" ht="15" customHeight="1" outlineLevel="1">
      <c r="B221" s="1342"/>
      <c r="C221" s="985"/>
      <c r="D221" s="2553"/>
      <c r="E221" s="2554"/>
      <c r="F221" s="1553" t="s">
        <v>2169</v>
      </c>
      <c r="G221" s="1554"/>
      <c r="H221" s="636"/>
      <c r="I221" s="2252"/>
      <c r="J221" s="2253"/>
      <c r="K221" s="1994" t="str">
        <f>IF(ISNONTEXT(G221)=TRUE,"","X")</f>
        <v/>
      </c>
      <c r="L221" s="1907" t="str">
        <f>IF(AND(G221&gt;=0)=TRUE,"","X")</f>
        <v/>
      </c>
      <c r="M221" s="1906"/>
      <c r="N221" s="2250"/>
      <c r="O221" s="2250"/>
      <c r="P221" s="2255"/>
    </row>
    <row r="222" spans="2:16" s="986" customFormat="1" ht="15" customHeight="1" outlineLevel="1">
      <c r="B222" s="1342"/>
      <c r="C222" s="985"/>
      <c r="D222" s="2553" t="s">
        <v>2170</v>
      </c>
      <c r="E222" s="2554" t="s">
        <v>638</v>
      </c>
      <c r="F222" s="1553" t="s">
        <v>2168</v>
      </c>
      <c r="G222" s="1554"/>
      <c r="H222" s="636"/>
      <c r="I222" s="2252"/>
      <c r="J222" s="2253"/>
      <c r="K222" s="1994" t="str">
        <f t="shared" ref="K222:K241" si="19">IF(ISNONTEXT(G222)=TRUE,"","X")</f>
        <v/>
      </c>
      <c r="L222" s="1907" t="str">
        <f t="shared" ref="L222:L241" si="20">IF(AND(G222&gt;=0)=TRUE,"","X")</f>
        <v/>
      </c>
      <c r="M222" s="1906"/>
      <c r="N222" s="2250"/>
      <c r="O222" s="2250"/>
      <c r="P222" s="2255"/>
    </row>
    <row r="223" spans="2:16" s="986" customFormat="1" ht="15" customHeight="1" outlineLevel="1">
      <c r="B223" s="1342"/>
      <c r="C223" s="985"/>
      <c r="D223" s="2553"/>
      <c r="E223" s="2554"/>
      <c r="F223" s="1553" t="s">
        <v>2169</v>
      </c>
      <c r="G223" s="1554"/>
      <c r="H223" s="636"/>
      <c r="I223" s="2252"/>
      <c r="J223" s="2253"/>
      <c r="K223" s="1994" t="str">
        <f t="shared" si="19"/>
        <v/>
      </c>
      <c r="L223" s="1907" t="str">
        <f t="shared" si="20"/>
        <v/>
      </c>
      <c r="M223" s="1906"/>
      <c r="N223" s="2250"/>
      <c r="O223" s="2250"/>
      <c r="P223" s="2255"/>
    </row>
    <row r="224" spans="2:16" s="986" customFormat="1" ht="15" customHeight="1" outlineLevel="1">
      <c r="B224" s="1342"/>
      <c r="C224" s="985"/>
      <c r="D224" s="2553" t="s">
        <v>2170</v>
      </c>
      <c r="E224" s="2554" t="s">
        <v>650</v>
      </c>
      <c r="F224" s="1553" t="s">
        <v>2168</v>
      </c>
      <c r="G224" s="1554"/>
      <c r="H224" s="636"/>
      <c r="I224" s="2252"/>
      <c r="J224" s="2253"/>
      <c r="K224" s="1994" t="str">
        <f t="shared" si="19"/>
        <v/>
      </c>
      <c r="L224" s="1907" t="str">
        <f t="shared" si="20"/>
        <v/>
      </c>
      <c r="M224" s="1906"/>
      <c r="N224" s="2250"/>
      <c r="O224" s="2250"/>
      <c r="P224" s="2255"/>
    </row>
    <row r="225" spans="2:16" s="986" customFormat="1" ht="15" customHeight="1" outlineLevel="1">
      <c r="B225" s="1342"/>
      <c r="C225" s="985"/>
      <c r="D225" s="2553"/>
      <c r="E225" s="2554"/>
      <c r="F225" s="1553" t="s">
        <v>2169</v>
      </c>
      <c r="G225" s="1554"/>
      <c r="H225" s="636"/>
      <c r="I225" s="2254"/>
      <c r="J225" s="2255"/>
      <c r="K225" s="1994" t="str">
        <f t="shared" si="19"/>
        <v/>
      </c>
      <c r="L225" s="1907" t="str">
        <f t="shared" si="20"/>
        <v/>
      </c>
      <c r="M225" s="1906"/>
      <c r="N225" s="2250"/>
      <c r="O225" s="2250"/>
      <c r="P225" s="2255"/>
    </row>
    <row r="226" spans="2:16" s="986" customFormat="1" ht="15" customHeight="1" outlineLevel="1">
      <c r="B226" s="1342"/>
      <c r="C226" s="985"/>
      <c r="D226" s="2553" t="s">
        <v>873</v>
      </c>
      <c r="E226" s="2554" t="s">
        <v>1822</v>
      </c>
      <c r="F226" s="1553" t="s">
        <v>2168</v>
      </c>
      <c r="G226" s="1555"/>
      <c r="H226" s="636"/>
      <c r="I226" s="2254"/>
      <c r="J226" s="2255"/>
      <c r="K226" s="1993" t="str">
        <f t="shared" si="19"/>
        <v/>
      </c>
      <c r="L226" s="1906" t="str">
        <f t="shared" si="20"/>
        <v/>
      </c>
      <c r="M226" s="1906"/>
      <c r="N226" s="1907" t="str" cm="1">
        <f t="array" aca="1" ref="N226" ca="1">IF(CELL("format",G226)="D1","","X")</f>
        <v/>
      </c>
      <c r="O226" s="2250"/>
      <c r="P226" s="2255"/>
    </row>
    <row r="227" spans="2:16" s="986" customFormat="1" ht="15" customHeight="1" outlineLevel="1">
      <c r="B227" s="1211"/>
      <c r="C227" s="1211"/>
      <c r="D227" s="2553"/>
      <c r="E227" s="2554"/>
      <c r="F227" s="1553" t="s">
        <v>2169</v>
      </c>
      <c r="G227" s="1555"/>
      <c r="H227" s="636"/>
      <c r="I227" s="2254"/>
      <c r="J227" s="2255"/>
      <c r="K227" s="1993" t="str">
        <f t="shared" si="19"/>
        <v/>
      </c>
      <c r="L227" s="1906" t="str">
        <f t="shared" si="20"/>
        <v/>
      </c>
      <c r="M227" s="1906"/>
      <c r="N227" s="1907" t="str" cm="1">
        <f t="array" aca="1" ref="N227" ca="1">IF(CELL("format",G227)="D1","","X")</f>
        <v/>
      </c>
      <c r="O227" s="2250"/>
      <c r="P227" s="2255"/>
    </row>
    <row r="228" spans="2:16" s="986" customFormat="1" ht="15" customHeight="1" outlineLevel="1">
      <c r="B228" s="1211"/>
      <c r="C228" s="1211"/>
      <c r="D228" s="2553" t="s">
        <v>874</v>
      </c>
      <c r="E228" s="2554" t="s">
        <v>1823</v>
      </c>
      <c r="F228" s="1553" t="s">
        <v>2168</v>
      </c>
      <c r="G228" s="1556"/>
      <c r="H228" s="636"/>
      <c r="I228" s="2254"/>
      <c r="J228" s="2255"/>
      <c r="K228" s="1993" t="str">
        <f t="shared" si="19"/>
        <v/>
      </c>
      <c r="L228" s="1906" t="str">
        <f t="shared" si="20"/>
        <v/>
      </c>
      <c r="M228" s="1906"/>
      <c r="N228" s="2250"/>
      <c r="O228" s="1907" t="str" cm="1">
        <f t="array" aca="1" ref="O228" ca="1">IF(G228="","",IF(CELL("format",G228)="D9","","X"))</f>
        <v/>
      </c>
      <c r="P228" s="2255"/>
    </row>
    <row r="229" spans="2:16" s="986" customFormat="1" ht="15" customHeight="1" outlineLevel="1">
      <c r="B229" s="1211"/>
      <c r="C229" s="1211"/>
      <c r="D229" s="2553"/>
      <c r="E229" s="2554"/>
      <c r="F229" s="1553" t="s">
        <v>2169</v>
      </c>
      <c r="G229" s="1556"/>
      <c r="H229" s="636"/>
      <c r="I229" s="2254"/>
      <c r="J229" s="2255"/>
      <c r="K229" s="1993" t="str">
        <f t="shared" si="19"/>
        <v/>
      </c>
      <c r="L229" s="1906" t="str">
        <f t="shared" si="20"/>
        <v/>
      </c>
      <c r="M229" s="1906"/>
      <c r="N229" s="2250"/>
      <c r="O229" s="1907" t="str" cm="1">
        <f t="array" aca="1" ref="O229" ca="1">IF(G229="","",IF(CELL("format",G229)="D9","","X"))</f>
        <v/>
      </c>
      <c r="P229" s="2255"/>
    </row>
    <row r="230" spans="2:16" s="986" customFormat="1" ht="15" customHeight="1" outlineLevel="1">
      <c r="B230" s="1211"/>
      <c r="C230" s="1211"/>
      <c r="D230" s="2553" t="s">
        <v>2171</v>
      </c>
      <c r="E230" s="2554" t="s">
        <v>2327</v>
      </c>
      <c r="F230" s="1553" t="s">
        <v>2168</v>
      </c>
      <c r="G230" s="1554"/>
      <c r="H230" s="636"/>
      <c r="I230" s="2254"/>
      <c r="J230" s="2255"/>
      <c r="K230" s="1993" t="str">
        <f t="shared" si="19"/>
        <v/>
      </c>
      <c r="L230" s="1906" t="str">
        <f t="shared" si="20"/>
        <v/>
      </c>
      <c r="M230" s="1906"/>
      <c r="N230" s="2250"/>
      <c r="O230" s="2250"/>
      <c r="P230" s="1913" t="str">
        <f>IF(G230="","",(IF(OR(G230="Winter",G230="Summer"),"","X")))</f>
        <v/>
      </c>
    </row>
    <row r="231" spans="2:16" s="986" customFormat="1" ht="15" customHeight="1" outlineLevel="1">
      <c r="B231" s="1211"/>
      <c r="C231" s="1211"/>
      <c r="D231" s="2553"/>
      <c r="E231" s="2554"/>
      <c r="F231" s="1553" t="s">
        <v>2169</v>
      </c>
      <c r="G231" s="1554"/>
      <c r="H231" s="636"/>
      <c r="I231" s="2254"/>
      <c r="J231" s="2255"/>
      <c r="K231" s="1993" t="str">
        <f t="shared" si="19"/>
        <v/>
      </c>
      <c r="L231" s="1906" t="str">
        <f t="shared" si="20"/>
        <v/>
      </c>
      <c r="M231" s="1906"/>
      <c r="N231" s="2250"/>
      <c r="O231" s="2250"/>
      <c r="P231" s="1913" t="str">
        <f>IF(G231="","",(IF(OR(G231="Winter",G231="Summer"),"","X")))</f>
        <v/>
      </c>
    </row>
    <row r="232" spans="2:16" s="986" customFormat="1" ht="15" customHeight="1" outlineLevel="1">
      <c r="B232" s="1211"/>
      <c r="C232" s="1211"/>
      <c r="D232" s="2553" t="s">
        <v>2172</v>
      </c>
      <c r="E232" s="2554" t="s">
        <v>638</v>
      </c>
      <c r="F232" s="1553" t="s">
        <v>2168</v>
      </c>
      <c r="G232" s="1554"/>
      <c r="H232" s="636"/>
      <c r="I232" s="2254"/>
      <c r="J232" s="2255"/>
      <c r="K232" s="1994" t="str">
        <f t="shared" si="19"/>
        <v/>
      </c>
      <c r="L232" s="1907" t="str">
        <f t="shared" si="20"/>
        <v/>
      </c>
      <c r="M232" s="1906"/>
      <c r="N232" s="2250"/>
      <c r="O232" s="2250"/>
      <c r="P232" s="2255"/>
    </row>
    <row r="233" spans="2:16" s="986" customFormat="1" ht="15" customHeight="1" outlineLevel="1">
      <c r="B233" s="1211"/>
      <c r="C233" s="1211"/>
      <c r="D233" s="2553"/>
      <c r="E233" s="2554"/>
      <c r="F233" s="1553" t="s">
        <v>2169</v>
      </c>
      <c r="G233" s="1554"/>
      <c r="I233" s="2254"/>
      <c r="J233" s="2255"/>
      <c r="K233" s="1994" t="str">
        <f t="shared" si="19"/>
        <v/>
      </c>
      <c r="L233" s="1907" t="str">
        <f t="shared" si="20"/>
        <v/>
      </c>
      <c r="M233" s="1906"/>
      <c r="N233" s="2250"/>
      <c r="O233" s="2250"/>
      <c r="P233" s="2255"/>
    </row>
    <row r="234" spans="2:16" s="986" customFormat="1" ht="15" customHeight="1" outlineLevel="1">
      <c r="B234" s="1211"/>
      <c r="C234" s="1211"/>
      <c r="D234" s="2553" t="s">
        <v>2173</v>
      </c>
      <c r="E234" s="2554" t="s">
        <v>638</v>
      </c>
      <c r="F234" s="1553" t="s">
        <v>2168</v>
      </c>
      <c r="G234" s="1554"/>
      <c r="I234" s="2254"/>
      <c r="J234" s="2255"/>
      <c r="K234" s="1994" t="str">
        <f t="shared" si="19"/>
        <v/>
      </c>
      <c r="L234" s="1907" t="str">
        <f t="shared" si="20"/>
        <v/>
      </c>
      <c r="M234" s="1906"/>
      <c r="N234" s="2250"/>
      <c r="O234" s="2250"/>
      <c r="P234" s="2255"/>
    </row>
    <row r="235" spans="2:16" s="986" customFormat="1" ht="15" customHeight="1" outlineLevel="1">
      <c r="B235" s="1211"/>
      <c r="C235" s="1211"/>
      <c r="D235" s="2553"/>
      <c r="E235" s="2554"/>
      <c r="F235" s="1553" t="s">
        <v>2169</v>
      </c>
      <c r="G235" s="1554"/>
      <c r="I235" s="2254"/>
      <c r="J235" s="2255"/>
      <c r="K235" s="1994" t="str">
        <f t="shared" si="19"/>
        <v/>
      </c>
      <c r="L235" s="1907" t="str">
        <f t="shared" si="20"/>
        <v/>
      </c>
      <c r="M235" s="1906"/>
      <c r="N235" s="2250"/>
      <c r="O235" s="2250"/>
      <c r="P235" s="2255"/>
    </row>
    <row r="236" spans="2:16" s="986" customFormat="1" ht="15" customHeight="1" outlineLevel="1">
      <c r="B236" s="1211"/>
      <c r="C236" s="1211"/>
      <c r="D236" s="2553" t="s">
        <v>2173</v>
      </c>
      <c r="E236" s="2554" t="s">
        <v>650</v>
      </c>
      <c r="F236" s="1553" t="s">
        <v>2168</v>
      </c>
      <c r="G236" s="1554"/>
      <c r="I236" s="2254"/>
      <c r="J236" s="2255"/>
      <c r="K236" s="1994" t="str">
        <f t="shared" si="19"/>
        <v/>
      </c>
      <c r="L236" s="1907" t="str">
        <f t="shared" si="20"/>
        <v/>
      </c>
      <c r="M236" s="1906"/>
      <c r="N236" s="2250"/>
      <c r="O236" s="2250"/>
      <c r="P236" s="2255"/>
    </row>
    <row r="237" spans="2:16" s="986" customFormat="1" ht="15" customHeight="1" outlineLevel="1">
      <c r="B237" s="1211"/>
      <c r="C237" s="1211"/>
      <c r="D237" s="2553"/>
      <c r="E237" s="2554"/>
      <c r="F237" s="1553" t="s">
        <v>2169</v>
      </c>
      <c r="G237" s="1554"/>
      <c r="I237" s="2254"/>
      <c r="J237" s="2255"/>
      <c r="K237" s="1994" t="str">
        <f t="shared" si="19"/>
        <v/>
      </c>
      <c r="L237" s="1907" t="str">
        <f t="shared" si="20"/>
        <v/>
      </c>
      <c r="M237" s="1906"/>
      <c r="N237" s="2250"/>
      <c r="O237" s="2250"/>
      <c r="P237" s="2255"/>
    </row>
    <row r="238" spans="2:16" s="986" customFormat="1" ht="15" customHeight="1" outlineLevel="1">
      <c r="B238" s="1211"/>
      <c r="C238" s="1211"/>
      <c r="D238" s="2553" t="s">
        <v>2174</v>
      </c>
      <c r="E238" s="2554" t="s">
        <v>638</v>
      </c>
      <c r="F238" s="1553" t="s">
        <v>2168</v>
      </c>
      <c r="G238" s="1554"/>
      <c r="I238" s="2254"/>
      <c r="J238" s="2256"/>
      <c r="K238" s="1994" t="str">
        <f t="shared" si="19"/>
        <v/>
      </c>
      <c r="L238" s="1907" t="str">
        <f t="shared" si="20"/>
        <v/>
      </c>
      <c r="M238" s="1906"/>
      <c r="N238" s="2250"/>
      <c r="O238" s="2250"/>
      <c r="P238" s="2255"/>
    </row>
    <row r="239" spans="2:16" s="986" customFormat="1" ht="15" customHeight="1" outlineLevel="1">
      <c r="B239" s="1211"/>
      <c r="C239" s="1211"/>
      <c r="D239" s="2553"/>
      <c r="E239" s="2554"/>
      <c r="F239" s="1553" t="s">
        <v>2169</v>
      </c>
      <c r="G239" s="1554"/>
      <c r="I239" s="2254"/>
      <c r="J239" s="2256"/>
      <c r="K239" s="1994" t="str">
        <f t="shared" si="19"/>
        <v/>
      </c>
      <c r="L239" s="1907" t="str">
        <f t="shared" si="20"/>
        <v/>
      </c>
      <c r="M239" s="1906"/>
      <c r="N239" s="2250"/>
      <c r="O239" s="2250"/>
      <c r="P239" s="2255"/>
    </row>
    <row r="240" spans="2:16" s="986" customFormat="1" ht="15" customHeight="1" outlineLevel="1">
      <c r="B240" s="1211"/>
      <c r="C240" s="1211"/>
      <c r="D240" s="2553" t="s">
        <v>2174</v>
      </c>
      <c r="E240" s="2554" t="s">
        <v>650</v>
      </c>
      <c r="F240" s="1553" t="s">
        <v>2168</v>
      </c>
      <c r="G240" s="1554"/>
      <c r="I240" s="2254"/>
      <c r="J240" s="2256"/>
      <c r="K240" s="1994" t="str">
        <f t="shared" si="19"/>
        <v/>
      </c>
      <c r="L240" s="1907" t="str">
        <f t="shared" si="20"/>
        <v/>
      </c>
      <c r="M240" s="1906"/>
      <c r="N240" s="2250"/>
      <c r="O240" s="2250"/>
      <c r="P240" s="2255"/>
    </row>
    <row r="241" spans="2:16" s="986" customFormat="1" ht="15" customHeight="1" outlineLevel="1">
      <c r="B241" s="1211"/>
      <c r="C241" s="1211"/>
      <c r="D241" s="2555"/>
      <c r="E241" s="2556"/>
      <c r="F241" s="1557" t="s">
        <v>2169</v>
      </c>
      <c r="G241" s="1558"/>
      <c r="I241" s="2254"/>
      <c r="J241" s="2256"/>
      <c r="K241" s="1994" t="str">
        <f t="shared" si="19"/>
        <v/>
      </c>
      <c r="L241" s="1907" t="str">
        <f t="shared" si="20"/>
        <v/>
      </c>
      <c r="M241" s="1906"/>
      <c r="N241" s="2250"/>
      <c r="O241" s="2250"/>
      <c r="P241" s="2255"/>
    </row>
    <row r="242" spans="2:16" s="986" customFormat="1" ht="15" customHeight="1">
      <c r="B242" s="1342"/>
      <c r="C242" s="985"/>
      <c r="D242" s="1307" t="s">
        <v>2166</v>
      </c>
      <c r="E242" s="973"/>
      <c r="F242" s="1549"/>
      <c r="G242" s="1550"/>
      <c r="H242" s="636"/>
      <c r="I242" s="2251"/>
      <c r="J242" s="1912"/>
      <c r="K242" s="2254"/>
      <c r="L242" s="2250"/>
      <c r="M242" s="2250"/>
      <c r="N242" s="2250"/>
      <c r="O242" s="2250"/>
      <c r="P242" s="2255"/>
    </row>
    <row r="243" spans="2:16" s="986" customFormat="1" ht="15" customHeight="1" outlineLevel="1">
      <c r="B243" s="1342"/>
      <c r="C243" s="985"/>
      <c r="D243" s="2557" t="s">
        <v>2167</v>
      </c>
      <c r="E243" s="2558" t="s">
        <v>650</v>
      </c>
      <c r="F243" s="1551" t="s">
        <v>2168</v>
      </c>
      <c r="G243" s="1552"/>
      <c r="H243" s="636"/>
      <c r="I243" s="2252"/>
      <c r="J243" s="2253"/>
      <c r="K243" s="1994" t="str">
        <f>IF(ISNONTEXT(G243)=TRUE,"","X")</f>
        <v/>
      </c>
      <c r="L243" s="1907" t="str">
        <f>IF(AND(G243&gt;=0)=TRUE,"","X")</f>
        <v/>
      </c>
      <c r="M243" s="1906"/>
      <c r="N243" s="2250"/>
      <c r="O243" s="2250"/>
      <c r="P243" s="2255"/>
    </row>
    <row r="244" spans="2:16" s="986" customFormat="1" ht="15" customHeight="1" outlineLevel="1">
      <c r="B244" s="1342"/>
      <c r="C244" s="985"/>
      <c r="D244" s="2553"/>
      <c r="E244" s="2554"/>
      <c r="F244" s="1553" t="s">
        <v>2169</v>
      </c>
      <c r="G244" s="1554"/>
      <c r="H244" s="636"/>
      <c r="I244" s="2252"/>
      <c r="J244" s="2253"/>
      <c r="K244" s="1994" t="str">
        <f>IF(ISNONTEXT(G244)=TRUE,"","X")</f>
        <v/>
      </c>
      <c r="L244" s="1907" t="str">
        <f>IF(AND(G244&gt;=0)=TRUE,"","X")</f>
        <v/>
      </c>
      <c r="M244" s="1906"/>
      <c r="N244" s="2250"/>
      <c r="O244" s="2250"/>
      <c r="P244" s="2255"/>
    </row>
    <row r="245" spans="2:16" s="986" customFormat="1" ht="15" customHeight="1" outlineLevel="1">
      <c r="B245" s="1342"/>
      <c r="C245" s="985"/>
      <c r="D245" s="2553" t="s">
        <v>2170</v>
      </c>
      <c r="E245" s="2554" t="s">
        <v>638</v>
      </c>
      <c r="F245" s="1553" t="s">
        <v>2168</v>
      </c>
      <c r="G245" s="1554"/>
      <c r="H245" s="636"/>
      <c r="I245" s="2252"/>
      <c r="J245" s="2253"/>
      <c r="K245" s="1994" t="str">
        <f t="shared" ref="K245:K264" si="21">IF(ISNONTEXT(G245)=TRUE,"","X")</f>
        <v/>
      </c>
      <c r="L245" s="1907" t="str">
        <f t="shared" ref="L245:L264" si="22">IF(AND(G245&gt;=0)=TRUE,"","X")</f>
        <v/>
      </c>
      <c r="M245" s="1906"/>
      <c r="N245" s="2250"/>
      <c r="O245" s="2250"/>
      <c r="P245" s="2255"/>
    </row>
    <row r="246" spans="2:16" s="986" customFormat="1" ht="15" customHeight="1" outlineLevel="1">
      <c r="B246" s="1342"/>
      <c r="C246" s="985"/>
      <c r="D246" s="2553"/>
      <c r="E246" s="2554"/>
      <c r="F246" s="1553" t="s">
        <v>2169</v>
      </c>
      <c r="G246" s="1554"/>
      <c r="H246" s="636"/>
      <c r="I246" s="2252"/>
      <c r="J246" s="2253"/>
      <c r="K246" s="1994" t="str">
        <f t="shared" si="21"/>
        <v/>
      </c>
      <c r="L246" s="1907" t="str">
        <f t="shared" si="22"/>
        <v/>
      </c>
      <c r="M246" s="1906"/>
      <c r="N246" s="2250"/>
      <c r="O246" s="2250"/>
      <c r="P246" s="2255"/>
    </row>
    <row r="247" spans="2:16" s="986" customFormat="1" ht="15" customHeight="1" outlineLevel="1">
      <c r="B247" s="1342"/>
      <c r="C247" s="985"/>
      <c r="D247" s="2553" t="s">
        <v>2170</v>
      </c>
      <c r="E247" s="2554" t="s">
        <v>650</v>
      </c>
      <c r="F247" s="1553" t="s">
        <v>2168</v>
      </c>
      <c r="G247" s="1554"/>
      <c r="H247" s="636"/>
      <c r="I247" s="2252"/>
      <c r="J247" s="2253"/>
      <c r="K247" s="1994" t="str">
        <f t="shared" si="21"/>
        <v/>
      </c>
      <c r="L247" s="1907" t="str">
        <f t="shared" si="22"/>
        <v/>
      </c>
      <c r="M247" s="1906"/>
      <c r="N247" s="2250"/>
      <c r="O247" s="2250"/>
      <c r="P247" s="2255"/>
    </row>
    <row r="248" spans="2:16" s="986" customFormat="1" ht="15" customHeight="1" outlineLevel="1">
      <c r="B248" s="1342"/>
      <c r="C248" s="985"/>
      <c r="D248" s="2553"/>
      <c r="E248" s="2554"/>
      <c r="F248" s="1553" t="s">
        <v>2169</v>
      </c>
      <c r="G248" s="1554"/>
      <c r="H248" s="636"/>
      <c r="I248" s="2254"/>
      <c r="J248" s="2255"/>
      <c r="K248" s="1994" t="str">
        <f t="shared" si="21"/>
        <v/>
      </c>
      <c r="L248" s="1907" t="str">
        <f t="shared" si="22"/>
        <v/>
      </c>
      <c r="M248" s="1906"/>
      <c r="N248" s="2250"/>
      <c r="O248" s="2250"/>
      <c r="P248" s="2255"/>
    </row>
    <row r="249" spans="2:16" s="986" customFormat="1" ht="15" customHeight="1" outlineLevel="1">
      <c r="B249" s="1342"/>
      <c r="C249" s="985"/>
      <c r="D249" s="2553" t="s">
        <v>873</v>
      </c>
      <c r="E249" s="2554" t="s">
        <v>1822</v>
      </c>
      <c r="F249" s="1553" t="s">
        <v>2168</v>
      </c>
      <c r="G249" s="1555"/>
      <c r="H249" s="636"/>
      <c r="I249" s="2254"/>
      <c r="J249" s="2255"/>
      <c r="K249" s="1993" t="str">
        <f t="shared" si="21"/>
        <v/>
      </c>
      <c r="L249" s="1906" t="str">
        <f t="shared" si="22"/>
        <v/>
      </c>
      <c r="M249" s="1906"/>
      <c r="N249" s="1907" t="str" cm="1">
        <f t="array" aca="1" ref="N249" ca="1">IF(CELL("format",G249)="D1","","X")</f>
        <v/>
      </c>
      <c r="O249" s="2250"/>
      <c r="P249" s="2255"/>
    </row>
    <row r="250" spans="2:16" s="986" customFormat="1" ht="15" customHeight="1" outlineLevel="1">
      <c r="B250" s="1211"/>
      <c r="C250" s="1211"/>
      <c r="D250" s="2553"/>
      <c r="E250" s="2554"/>
      <c r="F250" s="1553" t="s">
        <v>2169</v>
      </c>
      <c r="G250" s="1555"/>
      <c r="H250" s="636"/>
      <c r="I250" s="2254"/>
      <c r="J250" s="2255"/>
      <c r="K250" s="1993" t="str">
        <f t="shared" si="21"/>
        <v/>
      </c>
      <c r="L250" s="1906" t="str">
        <f t="shared" si="22"/>
        <v/>
      </c>
      <c r="M250" s="1906"/>
      <c r="N250" s="1907" t="str" cm="1">
        <f t="array" aca="1" ref="N250" ca="1">IF(CELL("format",G250)="D1","","X")</f>
        <v/>
      </c>
      <c r="O250" s="2250"/>
      <c r="P250" s="2255"/>
    </row>
    <row r="251" spans="2:16" s="986" customFormat="1" ht="15" customHeight="1" outlineLevel="1">
      <c r="B251" s="1211"/>
      <c r="C251" s="1211"/>
      <c r="D251" s="2553" t="s">
        <v>874</v>
      </c>
      <c r="E251" s="2554" t="s">
        <v>1823</v>
      </c>
      <c r="F251" s="1553" t="s">
        <v>2168</v>
      </c>
      <c r="G251" s="1556"/>
      <c r="H251" s="636"/>
      <c r="I251" s="2254"/>
      <c r="J251" s="2255"/>
      <c r="K251" s="1993" t="str">
        <f t="shared" si="21"/>
        <v/>
      </c>
      <c r="L251" s="1906" t="str">
        <f t="shared" si="22"/>
        <v/>
      </c>
      <c r="M251" s="1906"/>
      <c r="N251" s="2250"/>
      <c r="O251" s="1907" t="str" cm="1">
        <f t="array" aca="1" ref="O251" ca="1">IF(G251="","",IF(CELL("format",G251)="D9","","X"))</f>
        <v/>
      </c>
      <c r="P251" s="2255"/>
    </row>
    <row r="252" spans="2:16" s="986" customFormat="1" ht="15" customHeight="1" outlineLevel="1">
      <c r="B252" s="1211"/>
      <c r="C252" s="1211"/>
      <c r="D252" s="2553"/>
      <c r="E252" s="2554"/>
      <c r="F252" s="1553" t="s">
        <v>2169</v>
      </c>
      <c r="G252" s="1556"/>
      <c r="H252" s="636"/>
      <c r="I252" s="2254"/>
      <c r="J252" s="2255"/>
      <c r="K252" s="1993" t="str">
        <f t="shared" si="21"/>
        <v/>
      </c>
      <c r="L252" s="1906" t="str">
        <f t="shared" si="22"/>
        <v/>
      </c>
      <c r="M252" s="1906"/>
      <c r="N252" s="2250"/>
      <c r="O252" s="1907" t="str" cm="1">
        <f t="array" aca="1" ref="O252" ca="1">IF(G252="","",IF(CELL("format",G252)="D9","","X"))</f>
        <v/>
      </c>
      <c r="P252" s="2255"/>
    </row>
    <row r="253" spans="2:16" s="986" customFormat="1" ht="15" customHeight="1" outlineLevel="1">
      <c r="B253" s="1211"/>
      <c r="C253" s="1211"/>
      <c r="D253" s="2553" t="s">
        <v>2171</v>
      </c>
      <c r="E253" s="2554" t="s">
        <v>2327</v>
      </c>
      <c r="F253" s="1553" t="s">
        <v>2168</v>
      </c>
      <c r="G253" s="1554"/>
      <c r="H253" s="636"/>
      <c r="I253" s="2254"/>
      <c r="J253" s="2255"/>
      <c r="K253" s="1993" t="str">
        <f t="shared" si="21"/>
        <v/>
      </c>
      <c r="L253" s="1906" t="str">
        <f t="shared" si="22"/>
        <v/>
      </c>
      <c r="M253" s="1906"/>
      <c r="N253" s="2250"/>
      <c r="O253" s="2250"/>
      <c r="P253" s="1913" t="str">
        <f>IF(G253="","",(IF(OR(G253="Winter",G253="Summer"),"","X")))</f>
        <v/>
      </c>
    </row>
    <row r="254" spans="2:16" s="986" customFormat="1" ht="15" customHeight="1" outlineLevel="1">
      <c r="B254" s="1211"/>
      <c r="C254" s="1211"/>
      <c r="D254" s="2553"/>
      <c r="E254" s="2554"/>
      <c r="F254" s="1553" t="s">
        <v>2169</v>
      </c>
      <c r="G254" s="1554"/>
      <c r="H254" s="636"/>
      <c r="I254" s="2254"/>
      <c r="J254" s="2255"/>
      <c r="K254" s="1993" t="str">
        <f t="shared" si="21"/>
        <v/>
      </c>
      <c r="L254" s="1906" t="str">
        <f t="shared" si="22"/>
        <v/>
      </c>
      <c r="M254" s="1906"/>
      <c r="N254" s="2250"/>
      <c r="O254" s="2250"/>
      <c r="P254" s="1913" t="str">
        <f>IF(G254="","",(IF(OR(G254="Winter",G254="Summer"),"","X")))</f>
        <v/>
      </c>
    </row>
    <row r="255" spans="2:16" s="986" customFormat="1" ht="15" customHeight="1" outlineLevel="1">
      <c r="B255" s="1211"/>
      <c r="C255" s="1211"/>
      <c r="D255" s="2553" t="s">
        <v>2172</v>
      </c>
      <c r="E255" s="2554" t="s">
        <v>638</v>
      </c>
      <c r="F255" s="1553" t="s">
        <v>2168</v>
      </c>
      <c r="G255" s="1554"/>
      <c r="H255" s="636"/>
      <c r="I255" s="2254"/>
      <c r="J255" s="2255"/>
      <c r="K255" s="1994" t="str">
        <f t="shared" si="21"/>
        <v/>
      </c>
      <c r="L255" s="1907" t="str">
        <f t="shared" si="22"/>
        <v/>
      </c>
      <c r="M255" s="1906"/>
      <c r="N255" s="2250"/>
      <c r="O255" s="2250"/>
      <c r="P255" s="2255"/>
    </row>
    <row r="256" spans="2:16" s="986" customFormat="1" ht="15" customHeight="1" outlineLevel="1">
      <c r="B256" s="1211"/>
      <c r="C256" s="1211"/>
      <c r="D256" s="2553"/>
      <c r="E256" s="2554"/>
      <c r="F256" s="1553" t="s">
        <v>2169</v>
      </c>
      <c r="G256" s="1554"/>
      <c r="I256" s="2254"/>
      <c r="J256" s="2255"/>
      <c r="K256" s="1994" t="str">
        <f t="shared" si="21"/>
        <v/>
      </c>
      <c r="L256" s="1907" t="str">
        <f t="shared" si="22"/>
        <v/>
      </c>
      <c r="M256" s="1906"/>
      <c r="N256" s="2250"/>
      <c r="O256" s="2250"/>
      <c r="P256" s="2255"/>
    </row>
    <row r="257" spans="2:16" s="986" customFormat="1" ht="15" customHeight="1" outlineLevel="1">
      <c r="B257" s="1211"/>
      <c r="C257" s="1211"/>
      <c r="D257" s="2553" t="s">
        <v>2173</v>
      </c>
      <c r="E257" s="2554" t="s">
        <v>638</v>
      </c>
      <c r="F257" s="1553" t="s">
        <v>2168</v>
      </c>
      <c r="G257" s="1554"/>
      <c r="I257" s="2254"/>
      <c r="J257" s="2255"/>
      <c r="K257" s="1994" t="str">
        <f t="shared" si="21"/>
        <v/>
      </c>
      <c r="L257" s="1907" t="str">
        <f t="shared" si="22"/>
        <v/>
      </c>
      <c r="M257" s="1906"/>
      <c r="N257" s="2250"/>
      <c r="O257" s="2250"/>
      <c r="P257" s="2255"/>
    </row>
    <row r="258" spans="2:16" s="986" customFormat="1" ht="15" customHeight="1" outlineLevel="1">
      <c r="B258" s="1211"/>
      <c r="C258" s="1211"/>
      <c r="D258" s="2553"/>
      <c r="E258" s="2554"/>
      <c r="F258" s="1553" t="s">
        <v>2169</v>
      </c>
      <c r="G258" s="1554"/>
      <c r="I258" s="2254"/>
      <c r="J258" s="2255"/>
      <c r="K258" s="1994" t="str">
        <f t="shared" si="21"/>
        <v/>
      </c>
      <c r="L258" s="1907" t="str">
        <f t="shared" si="22"/>
        <v/>
      </c>
      <c r="M258" s="1906"/>
      <c r="N258" s="2250"/>
      <c r="O258" s="2250"/>
      <c r="P258" s="2255"/>
    </row>
    <row r="259" spans="2:16" s="986" customFormat="1" ht="15" customHeight="1" outlineLevel="1">
      <c r="B259" s="1211"/>
      <c r="C259" s="1211"/>
      <c r="D259" s="2553" t="s">
        <v>2173</v>
      </c>
      <c r="E259" s="2554" t="s">
        <v>650</v>
      </c>
      <c r="F259" s="1553" t="s">
        <v>2168</v>
      </c>
      <c r="G259" s="1554"/>
      <c r="I259" s="2254"/>
      <c r="J259" s="2255"/>
      <c r="K259" s="1994" t="str">
        <f t="shared" si="21"/>
        <v/>
      </c>
      <c r="L259" s="1907" t="str">
        <f t="shared" si="22"/>
        <v/>
      </c>
      <c r="M259" s="1906"/>
      <c r="N259" s="2250"/>
      <c r="O259" s="2250"/>
      <c r="P259" s="2255"/>
    </row>
    <row r="260" spans="2:16" s="986" customFormat="1" ht="15" customHeight="1" outlineLevel="1">
      <c r="B260" s="1211"/>
      <c r="C260" s="1211"/>
      <c r="D260" s="2553"/>
      <c r="E260" s="2554"/>
      <c r="F260" s="1553" t="s">
        <v>2169</v>
      </c>
      <c r="G260" s="1554"/>
      <c r="I260" s="2254"/>
      <c r="J260" s="2255"/>
      <c r="K260" s="1994" t="str">
        <f t="shared" si="21"/>
        <v/>
      </c>
      <c r="L260" s="1907" t="str">
        <f t="shared" si="22"/>
        <v/>
      </c>
      <c r="M260" s="1906"/>
      <c r="N260" s="2250"/>
      <c r="O260" s="2250"/>
      <c r="P260" s="2255"/>
    </row>
    <row r="261" spans="2:16" s="986" customFormat="1" ht="15" customHeight="1" outlineLevel="1">
      <c r="B261" s="1211"/>
      <c r="C261" s="1211"/>
      <c r="D261" s="2553" t="s">
        <v>2174</v>
      </c>
      <c r="E261" s="2554" t="s">
        <v>638</v>
      </c>
      <c r="F261" s="1553" t="s">
        <v>2168</v>
      </c>
      <c r="G261" s="1554"/>
      <c r="I261" s="2254"/>
      <c r="J261" s="2256"/>
      <c r="K261" s="1994" t="str">
        <f t="shared" si="21"/>
        <v/>
      </c>
      <c r="L261" s="1907" t="str">
        <f t="shared" si="22"/>
        <v/>
      </c>
      <c r="M261" s="1906"/>
      <c r="N261" s="2250"/>
      <c r="O261" s="2250"/>
      <c r="P261" s="2255"/>
    </row>
    <row r="262" spans="2:16" s="986" customFormat="1" ht="15" customHeight="1" outlineLevel="1">
      <c r="B262" s="1211"/>
      <c r="C262" s="1211"/>
      <c r="D262" s="2553"/>
      <c r="E262" s="2554"/>
      <c r="F262" s="1553" t="s">
        <v>2169</v>
      </c>
      <c r="G262" s="1554"/>
      <c r="I262" s="2254"/>
      <c r="J262" s="2256"/>
      <c r="K262" s="1994" t="str">
        <f t="shared" si="21"/>
        <v/>
      </c>
      <c r="L262" s="1907" t="str">
        <f t="shared" si="22"/>
        <v/>
      </c>
      <c r="M262" s="1906"/>
      <c r="N262" s="2250"/>
      <c r="O262" s="2250"/>
      <c r="P262" s="2255"/>
    </row>
    <row r="263" spans="2:16" s="986" customFormat="1" ht="15" customHeight="1" outlineLevel="1">
      <c r="B263" s="1211"/>
      <c r="C263" s="1211"/>
      <c r="D263" s="2553" t="s">
        <v>2174</v>
      </c>
      <c r="E263" s="2554" t="s">
        <v>650</v>
      </c>
      <c r="F263" s="1553" t="s">
        <v>2168</v>
      </c>
      <c r="G263" s="1554"/>
      <c r="I263" s="2254"/>
      <c r="J263" s="2256"/>
      <c r="K263" s="1994" t="str">
        <f t="shared" si="21"/>
        <v/>
      </c>
      <c r="L263" s="1907" t="str">
        <f t="shared" si="22"/>
        <v/>
      </c>
      <c r="M263" s="1906"/>
      <c r="N263" s="2250"/>
      <c r="O263" s="2250"/>
      <c r="P263" s="2255"/>
    </row>
    <row r="264" spans="2:16" s="986" customFormat="1" ht="15" customHeight="1" outlineLevel="1">
      <c r="B264" s="1211"/>
      <c r="C264" s="1211"/>
      <c r="D264" s="2555"/>
      <c r="E264" s="2556"/>
      <c r="F264" s="1557" t="s">
        <v>2169</v>
      </c>
      <c r="G264" s="1558"/>
      <c r="I264" s="2254"/>
      <c r="J264" s="2256"/>
      <c r="K264" s="1994" t="str">
        <f t="shared" si="21"/>
        <v/>
      </c>
      <c r="L264" s="1907" t="str">
        <f t="shared" si="22"/>
        <v/>
      </c>
      <c r="M264" s="1906"/>
      <c r="N264" s="2250"/>
      <c r="O264" s="2250"/>
      <c r="P264" s="2255"/>
    </row>
    <row r="265" spans="2:16" s="986" customFormat="1" ht="15" customHeight="1">
      <c r="B265" s="1342"/>
      <c r="C265" s="985"/>
      <c r="D265" s="1307" t="s">
        <v>2166</v>
      </c>
      <c r="E265" s="973"/>
      <c r="F265" s="1549"/>
      <c r="G265" s="1550"/>
      <c r="H265" s="636"/>
      <c r="I265" s="2251"/>
      <c r="J265" s="1912"/>
      <c r="K265" s="2254"/>
      <c r="L265" s="2250"/>
      <c r="M265" s="2250"/>
      <c r="N265" s="2250"/>
      <c r="O265" s="2250"/>
      <c r="P265" s="2255"/>
    </row>
    <row r="266" spans="2:16" s="986" customFormat="1" ht="15" customHeight="1" outlineLevel="1">
      <c r="B266" s="1342"/>
      <c r="C266" s="985"/>
      <c r="D266" s="2557" t="s">
        <v>2167</v>
      </c>
      <c r="E266" s="2558" t="s">
        <v>650</v>
      </c>
      <c r="F266" s="1551" t="s">
        <v>2168</v>
      </c>
      <c r="G266" s="1552"/>
      <c r="H266" s="636"/>
      <c r="I266" s="2252"/>
      <c r="J266" s="2253"/>
      <c r="K266" s="1994" t="str">
        <f>IF(ISNONTEXT(G266)=TRUE,"","X")</f>
        <v/>
      </c>
      <c r="L266" s="1907" t="str">
        <f>IF(AND(G266&gt;=0)=TRUE,"","X")</f>
        <v/>
      </c>
      <c r="M266" s="1906"/>
      <c r="N266" s="2250"/>
      <c r="O266" s="2250"/>
      <c r="P266" s="2255"/>
    </row>
    <row r="267" spans="2:16" s="986" customFormat="1" ht="15" customHeight="1" outlineLevel="1">
      <c r="B267" s="1342"/>
      <c r="C267" s="985"/>
      <c r="D267" s="2553"/>
      <c r="E267" s="2554"/>
      <c r="F267" s="1553" t="s">
        <v>2169</v>
      </c>
      <c r="G267" s="1554"/>
      <c r="H267" s="636"/>
      <c r="I267" s="2252"/>
      <c r="J267" s="2253"/>
      <c r="K267" s="1994" t="str">
        <f>IF(ISNONTEXT(G267)=TRUE,"","X")</f>
        <v/>
      </c>
      <c r="L267" s="1907" t="str">
        <f>IF(AND(G267&gt;=0)=TRUE,"","X")</f>
        <v/>
      </c>
      <c r="M267" s="1906"/>
      <c r="N267" s="2250"/>
      <c r="O267" s="2250"/>
      <c r="P267" s="2255"/>
    </row>
    <row r="268" spans="2:16" s="986" customFormat="1" ht="15" customHeight="1" outlineLevel="1">
      <c r="B268" s="1342"/>
      <c r="C268" s="985"/>
      <c r="D268" s="2553" t="s">
        <v>2170</v>
      </c>
      <c r="E268" s="2554" t="s">
        <v>638</v>
      </c>
      <c r="F268" s="1553" t="s">
        <v>2168</v>
      </c>
      <c r="G268" s="1554"/>
      <c r="H268" s="636"/>
      <c r="I268" s="2252"/>
      <c r="J268" s="2253"/>
      <c r="K268" s="1994" t="str">
        <f t="shared" ref="K268:K287" si="23">IF(ISNONTEXT(G268)=TRUE,"","X")</f>
        <v/>
      </c>
      <c r="L268" s="1907" t="str">
        <f t="shared" ref="L268:L287" si="24">IF(AND(G268&gt;=0)=TRUE,"","X")</f>
        <v/>
      </c>
      <c r="M268" s="1906"/>
      <c r="N268" s="2250"/>
      <c r="O268" s="2250"/>
      <c r="P268" s="2255"/>
    </row>
    <row r="269" spans="2:16" s="986" customFormat="1" ht="15" customHeight="1" outlineLevel="1">
      <c r="B269" s="1342"/>
      <c r="C269" s="985"/>
      <c r="D269" s="2553"/>
      <c r="E269" s="2554"/>
      <c r="F269" s="1553" t="s">
        <v>2169</v>
      </c>
      <c r="G269" s="1554"/>
      <c r="H269" s="636"/>
      <c r="I269" s="2252"/>
      <c r="J269" s="2253"/>
      <c r="K269" s="1994" t="str">
        <f t="shared" si="23"/>
        <v/>
      </c>
      <c r="L269" s="1907" t="str">
        <f t="shared" si="24"/>
        <v/>
      </c>
      <c r="M269" s="1906"/>
      <c r="N269" s="2250"/>
      <c r="O269" s="2250"/>
      <c r="P269" s="2255"/>
    </row>
    <row r="270" spans="2:16" s="986" customFormat="1" ht="15" customHeight="1" outlineLevel="1">
      <c r="B270" s="1342"/>
      <c r="C270" s="985"/>
      <c r="D270" s="2553" t="s">
        <v>2170</v>
      </c>
      <c r="E270" s="2554" t="s">
        <v>650</v>
      </c>
      <c r="F270" s="1553" t="s">
        <v>2168</v>
      </c>
      <c r="G270" s="1554"/>
      <c r="H270" s="636"/>
      <c r="I270" s="2252"/>
      <c r="J270" s="2253"/>
      <c r="K270" s="1994" t="str">
        <f t="shared" si="23"/>
        <v/>
      </c>
      <c r="L270" s="1907" t="str">
        <f t="shared" si="24"/>
        <v/>
      </c>
      <c r="M270" s="1906"/>
      <c r="N270" s="2250"/>
      <c r="O270" s="2250"/>
      <c r="P270" s="2255"/>
    </row>
    <row r="271" spans="2:16" s="986" customFormat="1" ht="15" customHeight="1" outlineLevel="1">
      <c r="B271" s="1342"/>
      <c r="C271" s="985"/>
      <c r="D271" s="2553"/>
      <c r="E271" s="2554"/>
      <c r="F271" s="1553" t="s">
        <v>2169</v>
      </c>
      <c r="G271" s="1554"/>
      <c r="H271" s="636"/>
      <c r="I271" s="2254"/>
      <c r="J271" s="2255"/>
      <c r="K271" s="1994" t="str">
        <f t="shared" si="23"/>
        <v/>
      </c>
      <c r="L271" s="1907" t="str">
        <f t="shared" si="24"/>
        <v/>
      </c>
      <c r="M271" s="1906"/>
      <c r="N271" s="2250"/>
      <c r="O271" s="2250"/>
      <c r="P271" s="2255"/>
    </row>
    <row r="272" spans="2:16" s="986" customFormat="1" ht="15" customHeight="1" outlineLevel="1">
      <c r="B272" s="1342"/>
      <c r="C272" s="985"/>
      <c r="D272" s="2553" t="s">
        <v>873</v>
      </c>
      <c r="E272" s="2554" t="s">
        <v>1822</v>
      </c>
      <c r="F272" s="1553" t="s">
        <v>2168</v>
      </c>
      <c r="G272" s="1555"/>
      <c r="H272" s="636"/>
      <c r="I272" s="2254"/>
      <c r="J272" s="2255"/>
      <c r="K272" s="1993" t="str">
        <f t="shared" si="23"/>
        <v/>
      </c>
      <c r="L272" s="1906" t="str">
        <f t="shared" si="24"/>
        <v/>
      </c>
      <c r="M272" s="1906"/>
      <c r="N272" s="1907" t="str" cm="1">
        <f t="array" aca="1" ref="N272" ca="1">IF(CELL("format",G272)="D1","","X")</f>
        <v/>
      </c>
      <c r="O272" s="2250"/>
      <c r="P272" s="2255"/>
    </row>
    <row r="273" spans="2:16" s="986" customFormat="1" ht="15" customHeight="1" outlineLevel="1">
      <c r="B273" s="1211"/>
      <c r="C273" s="1211"/>
      <c r="D273" s="2553"/>
      <c r="E273" s="2554"/>
      <c r="F273" s="1553" t="s">
        <v>2169</v>
      </c>
      <c r="G273" s="1555"/>
      <c r="H273" s="636"/>
      <c r="I273" s="2254"/>
      <c r="J273" s="2255"/>
      <c r="K273" s="1993" t="str">
        <f t="shared" si="23"/>
        <v/>
      </c>
      <c r="L273" s="1906" t="str">
        <f t="shared" si="24"/>
        <v/>
      </c>
      <c r="M273" s="1906"/>
      <c r="N273" s="1907" t="str" cm="1">
        <f t="array" aca="1" ref="N273" ca="1">IF(CELL("format",G273)="D1","","X")</f>
        <v/>
      </c>
      <c r="O273" s="2250"/>
      <c r="P273" s="2255"/>
    </row>
    <row r="274" spans="2:16" s="986" customFormat="1" ht="15" customHeight="1" outlineLevel="1">
      <c r="B274" s="1211"/>
      <c r="C274" s="1211"/>
      <c r="D274" s="2553" t="s">
        <v>874</v>
      </c>
      <c r="E274" s="2554" t="s">
        <v>1823</v>
      </c>
      <c r="F274" s="1553" t="s">
        <v>2168</v>
      </c>
      <c r="G274" s="1556"/>
      <c r="H274" s="636"/>
      <c r="I274" s="2254"/>
      <c r="J274" s="2255"/>
      <c r="K274" s="1993" t="str">
        <f t="shared" si="23"/>
        <v/>
      </c>
      <c r="L274" s="1906" t="str">
        <f t="shared" si="24"/>
        <v/>
      </c>
      <c r="M274" s="1906"/>
      <c r="N274" s="2250"/>
      <c r="O274" s="1907" t="str" cm="1">
        <f t="array" aca="1" ref="O274" ca="1">IF(G274="","",IF(CELL("format",G274)="D9","","X"))</f>
        <v/>
      </c>
      <c r="P274" s="2255"/>
    </row>
    <row r="275" spans="2:16" s="986" customFormat="1" ht="15" customHeight="1" outlineLevel="1">
      <c r="B275" s="1211"/>
      <c r="C275" s="1211"/>
      <c r="D275" s="2553"/>
      <c r="E275" s="2554"/>
      <c r="F275" s="1553" t="s">
        <v>2169</v>
      </c>
      <c r="G275" s="1556"/>
      <c r="H275" s="636"/>
      <c r="I275" s="2254"/>
      <c r="J275" s="2255"/>
      <c r="K275" s="1993" t="str">
        <f t="shared" si="23"/>
        <v/>
      </c>
      <c r="L275" s="1906" t="str">
        <f t="shared" si="24"/>
        <v/>
      </c>
      <c r="M275" s="1906"/>
      <c r="N275" s="2250"/>
      <c r="O275" s="1907" t="str" cm="1">
        <f t="array" aca="1" ref="O275" ca="1">IF(G275="","",IF(CELL("format",G275)="D9","","X"))</f>
        <v/>
      </c>
      <c r="P275" s="2255"/>
    </row>
    <row r="276" spans="2:16" s="986" customFormat="1" ht="15" customHeight="1" outlineLevel="1">
      <c r="B276" s="1211"/>
      <c r="C276" s="1211"/>
      <c r="D276" s="2553" t="s">
        <v>2171</v>
      </c>
      <c r="E276" s="2554" t="s">
        <v>2327</v>
      </c>
      <c r="F276" s="1553" t="s">
        <v>2168</v>
      </c>
      <c r="G276" s="1554"/>
      <c r="H276" s="636"/>
      <c r="I276" s="2254"/>
      <c r="J276" s="2255"/>
      <c r="K276" s="1993" t="str">
        <f t="shared" si="23"/>
        <v/>
      </c>
      <c r="L276" s="1906" t="str">
        <f t="shared" si="24"/>
        <v/>
      </c>
      <c r="M276" s="1906"/>
      <c r="N276" s="2250"/>
      <c r="O276" s="2250"/>
      <c r="P276" s="1913" t="str">
        <f>IF(G276="","",(IF(OR(G276="Winter",G276="Summer"),"","X")))</f>
        <v/>
      </c>
    </row>
    <row r="277" spans="2:16" s="986" customFormat="1" ht="15" customHeight="1" outlineLevel="1">
      <c r="B277" s="1211"/>
      <c r="C277" s="1211"/>
      <c r="D277" s="2553"/>
      <c r="E277" s="2554"/>
      <c r="F277" s="1553" t="s">
        <v>2169</v>
      </c>
      <c r="G277" s="1554"/>
      <c r="H277" s="636"/>
      <c r="I277" s="2254"/>
      <c r="J277" s="2255"/>
      <c r="K277" s="1993" t="str">
        <f t="shared" si="23"/>
        <v/>
      </c>
      <c r="L277" s="1906" t="str">
        <f t="shared" si="24"/>
        <v/>
      </c>
      <c r="M277" s="1906"/>
      <c r="N277" s="2250"/>
      <c r="O277" s="2250"/>
      <c r="P277" s="1913" t="str">
        <f>IF(G277="","",(IF(OR(G277="Winter",G277="Summer"),"","X")))</f>
        <v/>
      </c>
    </row>
    <row r="278" spans="2:16" s="986" customFormat="1" ht="15" customHeight="1" outlineLevel="1">
      <c r="B278" s="1211"/>
      <c r="C278" s="1211"/>
      <c r="D278" s="2553" t="s">
        <v>2172</v>
      </c>
      <c r="E278" s="2554" t="s">
        <v>638</v>
      </c>
      <c r="F278" s="1553" t="s">
        <v>2168</v>
      </c>
      <c r="G278" s="1554"/>
      <c r="H278" s="636"/>
      <c r="I278" s="2254"/>
      <c r="J278" s="2255"/>
      <c r="K278" s="1994" t="str">
        <f t="shared" si="23"/>
        <v/>
      </c>
      <c r="L278" s="1907" t="str">
        <f t="shared" si="24"/>
        <v/>
      </c>
      <c r="M278" s="1906"/>
      <c r="N278" s="2250"/>
      <c r="O278" s="2250"/>
      <c r="P278" s="2255"/>
    </row>
    <row r="279" spans="2:16" s="986" customFormat="1" ht="15" customHeight="1" outlineLevel="1">
      <c r="B279" s="1211"/>
      <c r="C279" s="1211"/>
      <c r="D279" s="2553"/>
      <c r="E279" s="2554"/>
      <c r="F279" s="1553" t="s">
        <v>2169</v>
      </c>
      <c r="G279" s="1554"/>
      <c r="I279" s="2254"/>
      <c r="J279" s="2255"/>
      <c r="K279" s="1994" t="str">
        <f t="shared" si="23"/>
        <v/>
      </c>
      <c r="L279" s="1907" t="str">
        <f t="shared" si="24"/>
        <v/>
      </c>
      <c r="M279" s="1906"/>
      <c r="N279" s="2250"/>
      <c r="O279" s="2250"/>
      <c r="P279" s="2255"/>
    </row>
    <row r="280" spans="2:16" s="986" customFormat="1" ht="15" customHeight="1" outlineLevel="1">
      <c r="B280" s="1211"/>
      <c r="C280" s="1211"/>
      <c r="D280" s="2553" t="s">
        <v>2173</v>
      </c>
      <c r="E280" s="2554" t="s">
        <v>638</v>
      </c>
      <c r="F280" s="1553" t="s">
        <v>2168</v>
      </c>
      <c r="G280" s="1554"/>
      <c r="I280" s="2254"/>
      <c r="J280" s="2255"/>
      <c r="K280" s="1994" t="str">
        <f t="shared" si="23"/>
        <v/>
      </c>
      <c r="L280" s="1907" t="str">
        <f t="shared" si="24"/>
        <v/>
      </c>
      <c r="M280" s="1906"/>
      <c r="N280" s="2250"/>
      <c r="O280" s="2250"/>
      <c r="P280" s="2255"/>
    </row>
    <row r="281" spans="2:16" s="986" customFormat="1" ht="15" customHeight="1" outlineLevel="1">
      <c r="B281" s="1211"/>
      <c r="C281" s="1211"/>
      <c r="D281" s="2553"/>
      <c r="E281" s="2554"/>
      <c r="F281" s="1553" t="s">
        <v>2169</v>
      </c>
      <c r="G281" s="1554"/>
      <c r="I281" s="2254"/>
      <c r="J281" s="2255"/>
      <c r="K281" s="1994" t="str">
        <f t="shared" si="23"/>
        <v/>
      </c>
      <c r="L281" s="1907" t="str">
        <f t="shared" si="24"/>
        <v/>
      </c>
      <c r="M281" s="1906"/>
      <c r="N281" s="2250"/>
      <c r="O281" s="2250"/>
      <c r="P281" s="2255"/>
    </row>
    <row r="282" spans="2:16" s="986" customFormat="1" ht="15" customHeight="1" outlineLevel="1">
      <c r="B282" s="1211"/>
      <c r="C282" s="1211"/>
      <c r="D282" s="2553" t="s">
        <v>2173</v>
      </c>
      <c r="E282" s="2554" t="s">
        <v>650</v>
      </c>
      <c r="F282" s="1553" t="s">
        <v>2168</v>
      </c>
      <c r="G282" s="1554"/>
      <c r="I282" s="2254"/>
      <c r="J282" s="2255"/>
      <c r="K282" s="1994" t="str">
        <f t="shared" si="23"/>
        <v/>
      </c>
      <c r="L282" s="1907" t="str">
        <f t="shared" si="24"/>
        <v/>
      </c>
      <c r="M282" s="1906"/>
      <c r="N282" s="2250"/>
      <c r="O282" s="2250"/>
      <c r="P282" s="2255"/>
    </row>
    <row r="283" spans="2:16" s="986" customFormat="1" ht="15" customHeight="1" outlineLevel="1">
      <c r="B283" s="1211"/>
      <c r="C283" s="1211"/>
      <c r="D283" s="2553"/>
      <c r="E283" s="2554"/>
      <c r="F283" s="1553" t="s">
        <v>2169</v>
      </c>
      <c r="G283" s="1554"/>
      <c r="I283" s="2254"/>
      <c r="J283" s="2255"/>
      <c r="K283" s="1994" t="str">
        <f t="shared" si="23"/>
        <v/>
      </c>
      <c r="L283" s="1907" t="str">
        <f t="shared" si="24"/>
        <v/>
      </c>
      <c r="M283" s="1906"/>
      <c r="N283" s="2250"/>
      <c r="O283" s="2250"/>
      <c r="P283" s="2255"/>
    </row>
    <row r="284" spans="2:16" s="986" customFormat="1" ht="15" customHeight="1" outlineLevel="1">
      <c r="B284" s="1211"/>
      <c r="C284" s="1211"/>
      <c r="D284" s="2553" t="s">
        <v>2174</v>
      </c>
      <c r="E284" s="2554" t="s">
        <v>638</v>
      </c>
      <c r="F284" s="1553" t="s">
        <v>2168</v>
      </c>
      <c r="G284" s="1554"/>
      <c r="I284" s="2254"/>
      <c r="J284" s="2256"/>
      <c r="K284" s="1994" t="str">
        <f t="shared" si="23"/>
        <v/>
      </c>
      <c r="L284" s="1907" t="str">
        <f t="shared" si="24"/>
        <v/>
      </c>
      <c r="M284" s="1906"/>
      <c r="N284" s="2250"/>
      <c r="O284" s="2250"/>
      <c r="P284" s="2255"/>
    </row>
    <row r="285" spans="2:16" s="986" customFormat="1" ht="15" customHeight="1" outlineLevel="1">
      <c r="B285" s="1211"/>
      <c r="C285" s="1211"/>
      <c r="D285" s="2553"/>
      <c r="E285" s="2554"/>
      <c r="F285" s="1553" t="s">
        <v>2169</v>
      </c>
      <c r="G285" s="1554"/>
      <c r="I285" s="2254"/>
      <c r="J285" s="2256"/>
      <c r="K285" s="1994" t="str">
        <f t="shared" si="23"/>
        <v/>
      </c>
      <c r="L285" s="1907" t="str">
        <f t="shared" si="24"/>
        <v/>
      </c>
      <c r="M285" s="1906"/>
      <c r="N285" s="2250"/>
      <c r="O285" s="2250"/>
      <c r="P285" s="2255"/>
    </row>
    <row r="286" spans="2:16" s="986" customFormat="1" ht="15" customHeight="1" outlineLevel="1">
      <c r="B286" s="1211"/>
      <c r="C286" s="1211"/>
      <c r="D286" s="2553" t="s">
        <v>2174</v>
      </c>
      <c r="E286" s="2554" t="s">
        <v>650</v>
      </c>
      <c r="F286" s="1553" t="s">
        <v>2168</v>
      </c>
      <c r="G286" s="1554"/>
      <c r="I286" s="2254"/>
      <c r="J286" s="2256"/>
      <c r="K286" s="1994" t="str">
        <f t="shared" si="23"/>
        <v/>
      </c>
      <c r="L286" s="1907" t="str">
        <f t="shared" si="24"/>
        <v/>
      </c>
      <c r="M286" s="1906"/>
      <c r="N286" s="2250"/>
      <c r="O286" s="2250"/>
      <c r="P286" s="2255"/>
    </row>
    <row r="287" spans="2:16" s="986" customFormat="1" ht="15" customHeight="1" outlineLevel="1">
      <c r="B287" s="1211"/>
      <c r="C287" s="1211"/>
      <c r="D287" s="2555"/>
      <c r="E287" s="2556"/>
      <c r="F287" s="1557" t="s">
        <v>2169</v>
      </c>
      <c r="G287" s="1558"/>
      <c r="I287" s="2254"/>
      <c r="J287" s="2256"/>
      <c r="K287" s="1994" t="str">
        <f t="shared" si="23"/>
        <v/>
      </c>
      <c r="L287" s="1907" t="str">
        <f t="shared" si="24"/>
        <v/>
      </c>
      <c r="M287" s="1906"/>
      <c r="N287" s="2250"/>
      <c r="O287" s="2250"/>
      <c r="P287" s="2255"/>
    </row>
    <row r="288" spans="2:16" s="986" customFormat="1" ht="15" customHeight="1">
      <c r="B288" s="1342"/>
      <c r="C288" s="985"/>
      <c r="D288" s="1307" t="s">
        <v>2166</v>
      </c>
      <c r="E288" s="973"/>
      <c r="F288" s="1549"/>
      <c r="G288" s="1550"/>
      <c r="H288" s="636"/>
      <c r="I288" s="2251"/>
      <c r="J288" s="1912"/>
      <c r="K288" s="2254"/>
      <c r="L288" s="2250"/>
      <c r="M288" s="2250"/>
      <c r="N288" s="2250"/>
      <c r="O288" s="2250"/>
      <c r="P288" s="2255"/>
    </row>
    <row r="289" spans="2:16" s="986" customFormat="1" ht="15" customHeight="1" outlineLevel="1">
      <c r="B289" s="1342"/>
      <c r="C289" s="985"/>
      <c r="D289" s="2557" t="s">
        <v>2167</v>
      </c>
      <c r="E289" s="2558" t="s">
        <v>650</v>
      </c>
      <c r="F289" s="1551" t="s">
        <v>2168</v>
      </c>
      <c r="G289" s="1552"/>
      <c r="H289" s="636"/>
      <c r="I289" s="2252"/>
      <c r="J289" s="2253"/>
      <c r="K289" s="1994" t="str">
        <f>IF(ISNONTEXT(G289)=TRUE,"","X")</f>
        <v/>
      </c>
      <c r="L289" s="1907" t="str">
        <f>IF(AND(G289&gt;=0)=TRUE,"","X")</f>
        <v/>
      </c>
      <c r="M289" s="1906"/>
      <c r="N289" s="2250"/>
      <c r="O289" s="2250"/>
      <c r="P289" s="2255"/>
    </row>
    <row r="290" spans="2:16" s="986" customFormat="1" ht="15" customHeight="1" outlineLevel="1">
      <c r="B290" s="1342"/>
      <c r="C290" s="985"/>
      <c r="D290" s="2553"/>
      <c r="E290" s="2554"/>
      <c r="F290" s="1553" t="s">
        <v>2169</v>
      </c>
      <c r="G290" s="1554"/>
      <c r="H290" s="636"/>
      <c r="I290" s="2252"/>
      <c r="J290" s="2253"/>
      <c r="K290" s="1994" t="str">
        <f>IF(ISNONTEXT(G290)=TRUE,"","X")</f>
        <v/>
      </c>
      <c r="L290" s="1907" t="str">
        <f>IF(AND(G290&gt;=0)=TRUE,"","X")</f>
        <v/>
      </c>
      <c r="M290" s="1906"/>
      <c r="N290" s="2250"/>
      <c r="O290" s="2250"/>
      <c r="P290" s="2255"/>
    </row>
    <row r="291" spans="2:16" s="986" customFormat="1" ht="15" customHeight="1" outlineLevel="1">
      <c r="B291" s="1342"/>
      <c r="C291" s="985"/>
      <c r="D291" s="2553" t="s">
        <v>2170</v>
      </c>
      <c r="E291" s="2554" t="s">
        <v>638</v>
      </c>
      <c r="F291" s="1553" t="s">
        <v>2168</v>
      </c>
      <c r="G291" s="1554"/>
      <c r="H291" s="636"/>
      <c r="I291" s="2252"/>
      <c r="J291" s="2253"/>
      <c r="K291" s="1994" t="str">
        <f t="shared" ref="K291:K310" si="25">IF(ISNONTEXT(G291)=TRUE,"","X")</f>
        <v/>
      </c>
      <c r="L291" s="1907" t="str">
        <f t="shared" ref="L291:L310" si="26">IF(AND(G291&gt;=0)=TRUE,"","X")</f>
        <v/>
      </c>
      <c r="M291" s="1906"/>
      <c r="N291" s="2250"/>
      <c r="O291" s="2250"/>
      <c r="P291" s="2255"/>
    </row>
    <row r="292" spans="2:16" s="986" customFormat="1" ht="15" customHeight="1" outlineLevel="1">
      <c r="B292" s="1342"/>
      <c r="C292" s="985"/>
      <c r="D292" s="2553"/>
      <c r="E292" s="2554"/>
      <c r="F292" s="1553" t="s">
        <v>2169</v>
      </c>
      <c r="G292" s="1554"/>
      <c r="H292" s="636"/>
      <c r="I292" s="2252"/>
      <c r="J292" s="2253"/>
      <c r="K292" s="1994" t="str">
        <f t="shared" si="25"/>
        <v/>
      </c>
      <c r="L292" s="1907" t="str">
        <f t="shared" si="26"/>
        <v/>
      </c>
      <c r="M292" s="1906"/>
      <c r="N292" s="2250"/>
      <c r="O292" s="2250"/>
      <c r="P292" s="2255"/>
    </row>
    <row r="293" spans="2:16" s="986" customFormat="1" ht="15" customHeight="1" outlineLevel="1">
      <c r="B293" s="1342"/>
      <c r="C293" s="985"/>
      <c r="D293" s="2553" t="s">
        <v>2170</v>
      </c>
      <c r="E293" s="2554" t="s">
        <v>650</v>
      </c>
      <c r="F293" s="1553" t="s">
        <v>2168</v>
      </c>
      <c r="G293" s="1554"/>
      <c r="H293" s="636"/>
      <c r="I293" s="2252"/>
      <c r="J293" s="2253"/>
      <c r="K293" s="1994" t="str">
        <f t="shared" si="25"/>
        <v/>
      </c>
      <c r="L293" s="1907" t="str">
        <f t="shared" si="26"/>
        <v/>
      </c>
      <c r="M293" s="1906"/>
      <c r="N293" s="2250"/>
      <c r="O293" s="2250"/>
      <c r="P293" s="2255"/>
    </row>
    <row r="294" spans="2:16" s="986" customFormat="1" ht="15" customHeight="1" outlineLevel="1">
      <c r="B294" s="1342"/>
      <c r="C294" s="985"/>
      <c r="D294" s="2553"/>
      <c r="E294" s="2554"/>
      <c r="F294" s="1553" t="s">
        <v>2169</v>
      </c>
      <c r="G294" s="1554"/>
      <c r="H294" s="636"/>
      <c r="I294" s="2254"/>
      <c r="J294" s="2255"/>
      <c r="K294" s="1994" t="str">
        <f t="shared" si="25"/>
        <v/>
      </c>
      <c r="L294" s="1907" t="str">
        <f t="shared" si="26"/>
        <v/>
      </c>
      <c r="M294" s="1906"/>
      <c r="N294" s="2250"/>
      <c r="O294" s="2250"/>
      <c r="P294" s="2255"/>
    </row>
    <row r="295" spans="2:16" s="986" customFormat="1" ht="15" customHeight="1" outlineLevel="1">
      <c r="B295" s="1342"/>
      <c r="C295" s="985"/>
      <c r="D295" s="2553" t="s">
        <v>873</v>
      </c>
      <c r="E295" s="2554" t="s">
        <v>1822</v>
      </c>
      <c r="F295" s="1553" t="s">
        <v>2168</v>
      </c>
      <c r="G295" s="1555"/>
      <c r="H295" s="636"/>
      <c r="I295" s="2254"/>
      <c r="J295" s="2255"/>
      <c r="K295" s="1993" t="str">
        <f t="shared" si="25"/>
        <v/>
      </c>
      <c r="L295" s="1906" t="str">
        <f t="shared" si="26"/>
        <v/>
      </c>
      <c r="M295" s="1906"/>
      <c r="N295" s="1907" t="str" cm="1">
        <f t="array" aca="1" ref="N295" ca="1">IF(CELL("format",G295)="D1","","X")</f>
        <v/>
      </c>
      <c r="O295" s="2250"/>
      <c r="P295" s="2255"/>
    </row>
    <row r="296" spans="2:16" s="986" customFormat="1" ht="15" customHeight="1" outlineLevel="1">
      <c r="B296" s="1211"/>
      <c r="C296" s="1211"/>
      <c r="D296" s="2553"/>
      <c r="E296" s="2554"/>
      <c r="F296" s="1553" t="s">
        <v>2169</v>
      </c>
      <c r="G296" s="1555"/>
      <c r="H296" s="636"/>
      <c r="I296" s="2254"/>
      <c r="J296" s="2255"/>
      <c r="K296" s="1993" t="str">
        <f t="shared" si="25"/>
        <v/>
      </c>
      <c r="L296" s="1906" t="str">
        <f t="shared" si="26"/>
        <v/>
      </c>
      <c r="M296" s="1906"/>
      <c r="N296" s="1907" t="str" cm="1">
        <f t="array" aca="1" ref="N296" ca="1">IF(CELL("format",G296)="D1","","X")</f>
        <v/>
      </c>
      <c r="O296" s="2250"/>
      <c r="P296" s="2255"/>
    </row>
    <row r="297" spans="2:16" s="986" customFormat="1" ht="15" customHeight="1" outlineLevel="1">
      <c r="B297" s="1211"/>
      <c r="C297" s="1211"/>
      <c r="D297" s="2553" t="s">
        <v>874</v>
      </c>
      <c r="E297" s="2554" t="s">
        <v>1823</v>
      </c>
      <c r="F297" s="1553" t="s">
        <v>2168</v>
      </c>
      <c r="G297" s="1556"/>
      <c r="H297" s="636"/>
      <c r="I297" s="2254"/>
      <c r="J297" s="2255"/>
      <c r="K297" s="1993" t="str">
        <f t="shared" si="25"/>
        <v/>
      </c>
      <c r="L297" s="1906" t="str">
        <f t="shared" si="26"/>
        <v/>
      </c>
      <c r="M297" s="1906"/>
      <c r="N297" s="2250"/>
      <c r="O297" s="1907" t="str" cm="1">
        <f t="array" aca="1" ref="O297" ca="1">IF(G297="","",IF(CELL("format",G297)="D9","","X"))</f>
        <v/>
      </c>
      <c r="P297" s="2255"/>
    </row>
    <row r="298" spans="2:16" s="986" customFormat="1" ht="15" customHeight="1" outlineLevel="1">
      <c r="B298" s="1211"/>
      <c r="C298" s="1211"/>
      <c r="D298" s="2553"/>
      <c r="E298" s="2554"/>
      <c r="F298" s="1553" t="s">
        <v>2169</v>
      </c>
      <c r="G298" s="1556"/>
      <c r="H298" s="636"/>
      <c r="I298" s="2254"/>
      <c r="J298" s="2255"/>
      <c r="K298" s="1993" t="str">
        <f t="shared" si="25"/>
        <v/>
      </c>
      <c r="L298" s="1906" t="str">
        <f t="shared" si="26"/>
        <v/>
      </c>
      <c r="M298" s="1906"/>
      <c r="N298" s="2250"/>
      <c r="O298" s="1907" t="str" cm="1">
        <f t="array" aca="1" ref="O298" ca="1">IF(G298="","",IF(CELL("format",G298)="D9","","X"))</f>
        <v/>
      </c>
      <c r="P298" s="2255"/>
    </row>
    <row r="299" spans="2:16" s="986" customFormat="1" ht="15" customHeight="1" outlineLevel="1">
      <c r="B299" s="1211"/>
      <c r="C299" s="1211"/>
      <c r="D299" s="2553" t="s">
        <v>2171</v>
      </c>
      <c r="E299" s="2554" t="s">
        <v>2327</v>
      </c>
      <c r="F299" s="1553" t="s">
        <v>2168</v>
      </c>
      <c r="G299" s="1554"/>
      <c r="H299" s="636"/>
      <c r="I299" s="2254"/>
      <c r="J299" s="2255"/>
      <c r="K299" s="1993" t="str">
        <f t="shared" si="25"/>
        <v/>
      </c>
      <c r="L299" s="1906" t="str">
        <f t="shared" si="26"/>
        <v/>
      </c>
      <c r="M299" s="1906"/>
      <c r="N299" s="2250"/>
      <c r="O299" s="2250"/>
      <c r="P299" s="1913" t="str">
        <f>IF(G299="","",(IF(OR(G299="Winter",G299="Summer"),"","X")))</f>
        <v/>
      </c>
    </row>
    <row r="300" spans="2:16" s="986" customFormat="1" ht="15" customHeight="1" outlineLevel="1">
      <c r="B300" s="1211"/>
      <c r="C300" s="1211"/>
      <c r="D300" s="2553"/>
      <c r="E300" s="2554"/>
      <c r="F300" s="1553" t="s">
        <v>2169</v>
      </c>
      <c r="G300" s="1554"/>
      <c r="H300" s="636"/>
      <c r="I300" s="2254"/>
      <c r="J300" s="2255"/>
      <c r="K300" s="1993" t="str">
        <f t="shared" si="25"/>
        <v/>
      </c>
      <c r="L300" s="1906" t="str">
        <f t="shared" si="26"/>
        <v/>
      </c>
      <c r="M300" s="1906"/>
      <c r="N300" s="2250"/>
      <c r="O300" s="2250"/>
      <c r="P300" s="1913" t="str">
        <f>IF(G300="","",(IF(OR(G300="Winter",G300="Summer"),"","X")))</f>
        <v/>
      </c>
    </row>
    <row r="301" spans="2:16" s="986" customFormat="1" ht="15" customHeight="1" outlineLevel="1">
      <c r="B301" s="1211"/>
      <c r="C301" s="1211"/>
      <c r="D301" s="2553" t="s">
        <v>2172</v>
      </c>
      <c r="E301" s="2554" t="s">
        <v>638</v>
      </c>
      <c r="F301" s="1553" t="s">
        <v>2168</v>
      </c>
      <c r="G301" s="1554"/>
      <c r="H301" s="636"/>
      <c r="I301" s="2254"/>
      <c r="J301" s="2255"/>
      <c r="K301" s="1994" t="str">
        <f t="shared" si="25"/>
        <v/>
      </c>
      <c r="L301" s="1907" t="str">
        <f t="shared" si="26"/>
        <v/>
      </c>
      <c r="M301" s="1906"/>
      <c r="N301" s="2250"/>
      <c r="O301" s="2250"/>
      <c r="P301" s="2255"/>
    </row>
    <row r="302" spans="2:16" s="986" customFormat="1" ht="15" customHeight="1" outlineLevel="1">
      <c r="B302" s="1211"/>
      <c r="C302" s="1211"/>
      <c r="D302" s="2553"/>
      <c r="E302" s="2554"/>
      <c r="F302" s="1553" t="s">
        <v>2169</v>
      </c>
      <c r="G302" s="1554"/>
      <c r="I302" s="2254"/>
      <c r="J302" s="2255"/>
      <c r="K302" s="1994" t="str">
        <f t="shared" si="25"/>
        <v/>
      </c>
      <c r="L302" s="1907" t="str">
        <f t="shared" si="26"/>
        <v/>
      </c>
      <c r="M302" s="1906"/>
      <c r="N302" s="2250"/>
      <c r="O302" s="2250"/>
      <c r="P302" s="2255"/>
    </row>
    <row r="303" spans="2:16" s="986" customFormat="1" ht="15" customHeight="1" outlineLevel="1">
      <c r="B303" s="1211"/>
      <c r="C303" s="1211"/>
      <c r="D303" s="2553" t="s">
        <v>2173</v>
      </c>
      <c r="E303" s="2554" t="s">
        <v>638</v>
      </c>
      <c r="F303" s="1553" t="s">
        <v>2168</v>
      </c>
      <c r="G303" s="1554"/>
      <c r="I303" s="2254"/>
      <c r="J303" s="2255"/>
      <c r="K303" s="1994" t="str">
        <f t="shared" si="25"/>
        <v/>
      </c>
      <c r="L303" s="1907" t="str">
        <f t="shared" si="26"/>
        <v/>
      </c>
      <c r="M303" s="1906"/>
      <c r="N303" s="2250"/>
      <c r="O303" s="2250"/>
      <c r="P303" s="2255"/>
    </row>
    <row r="304" spans="2:16" s="986" customFormat="1" ht="15" customHeight="1" outlineLevel="1">
      <c r="B304" s="1211"/>
      <c r="C304" s="1211"/>
      <c r="D304" s="2553"/>
      <c r="E304" s="2554"/>
      <c r="F304" s="1553" t="s">
        <v>2169</v>
      </c>
      <c r="G304" s="1554"/>
      <c r="I304" s="2254"/>
      <c r="J304" s="2255"/>
      <c r="K304" s="1994" t="str">
        <f t="shared" si="25"/>
        <v/>
      </c>
      <c r="L304" s="1907" t="str">
        <f t="shared" si="26"/>
        <v/>
      </c>
      <c r="M304" s="1906"/>
      <c r="N304" s="2250"/>
      <c r="O304" s="2250"/>
      <c r="P304" s="2255"/>
    </row>
    <row r="305" spans="2:16" s="986" customFormat="1" ht="15" customHeight="1" outlineLevel="1">
      <c r="B305" s="1211"/>
      <c r="C305" s="1211"/>
      <c r="D305" s="2553" t="s">
        <v>2173</v>
      </c>
      <c r="E305" s="2554" t="s">
        <v>650</v>
      </c>
      <c r="F305" s="1553" t="s">
        <v>2168</v>
      </c>
      <c r="G305" s="1554"/>
      <c r="I305" s="2254"/>
      <c r="J305" s="2255"/>
      <c r="K305" s="1994" t="str">
        <f t="shared" si="25"/>
        <v/>
      </c>
      <c r="L305" s="1907" t="str">
        <f t="shared" si="26"/>
        <v/>
      </c>
      <c r="M305" s="1906"/>
      <c r="N305" s="2250"/>
      <c r="O305" s="2250"/>
      <c r="P305" s="2255"/>
    </row>
    <row r="306" spans="2:16" s="986" customFormat="1" ht="15" customHeight="1" outlineLevel="1">
      <c r="B306" s="1211"/>
      <c r="C306" s="1211"/>
      <c r="D306" s="2553"/>
      <c r="E306" s="2554"/>
      <c r="F306" s="1553" t="s">
        <v>2169</v>
      </c>
      <c r="G306" s="1554"/>
      <c r="I306" s="2254"/>
      <c r="J306" s="2255"/>
      <c r="K306" s="1994" t="str">
        <f t="shared" si="25"/>
        <v/>
      </c>
      <c r="L306" s="1907" t="str">
        <f t="shared" si="26"/>
        <v/>
      </c>
      <c r="M306" s="1906"/>
      <c r="N306" s="2250"/>
      <c r="O306" s="2250"/>
      <c r="P306" s="2255"/>
    </row>
    <row r="307" spans="2:16" s="986" customFormat="1" ht="15" customHeight="1" outlineLevel="1">
      <c r="B307" s="1211"/>
      <c r="C307" s="1211"/>
      <c r="D307" s="2553" t="s">
        <v>2174</v>
      </c>
      <c r="E307" s="2554" t="s">
        <v>638</v>
      </c>
      <c r="F307" s="1553" t="s">
        <v>2168</v>
      </c>
      <c r="G307" s="1554"/>
      <c r="I307" s="2254"/>
      <c r="J307" s="2256"/>
      <c r="K307" s="1994" t="str">
        <f t="shared" si="25"/>
        <v/>
      </c>
      <c r="L307" s="1907" t="str">
        <f t="shared" si="26"/>
        <v/>
      </c>
      <c r="M307" s="1906"/>
      <c r="N307" s="2250"/>
      <c r="O307" s="2250"/>
      <c r="P307" s="2255"/>
    </row>
    <row r="308" spans="2:16" s="986" customFormat="1" ht="15" customHeight="1" outlineLevel="1">
      <c r="B308" s="1211"/>
      <c r="C308" s="1211"/>
      <c r="D308" s="2553"/>
      <c r="E308" s="2554"/>
      <c r="F308" s="1553" t="s">
        <v>2169</v>
      </c>
      <c r="G308" s="1554"/>
      <c r="I308" s="2254"/>
      <c r="J308" s="2256"/>
      <c r="K308" s="1994" t="str">
        <f t="shared" si="25"/>
        <v/>
      </c>
      <c r="L308" s="1907" t="str">
        <f t="shared" si="26"/>
        <v/>
      </c>
      <c r="M308" s="1906"/>
      <c r="N308" s="2250"/>
      <c r="O308" s="2250"/>
      <c r="P308" s="2255"/>
    </row>
    <row r="309" spans="2:16" s="986" customFormat="1" ht="15" customHeight="1" outlineLevel="1">
      <c r="B309" s="1211"/>
      <c r="C309" s="1211"/>
      <c r="D309" s="2553" t="s">
        <v>2174</v>
      </c>
      <c r="E309" s="2554" t="s">
        <v>650</v>
      </c>
      <c r="F309" s="1553" t="s">
        <v>2168</v>
      </c>
      <c r="G309" s="1554"/>
      <c r="I309" s="2254"/>
      <c r="J309" s="2256"/>
      <c r="K309" s="1994" t="str">
        <f t="shared" si="25"/>
        <v/>
      </c>
      <c r="L309" s="1907" t="str">
        <f t="shared" si="26"/>
        <v/>
      </c>
      <c r="M309" s="1906"/>
      <c r="N309" s="2250"/>
      <c r="O309" s="2250"/>
      <c r="P309" s="2255"/>
    </row>
    <row r="310" spans="2:16" s="986" customFormat="1" ht="15" customHeight="1" outlineLevel="1">
      <c r="B310" s="1211"/>
      <c r="C310" s="1211"/>
      <c r="D310" s="2555"/>
      <c r="E310" s="2556"/>
      <c r="F310" s="1557" t="s">
        <v>2169</v>
      </c>
      <c r="G310" s="1558"/>
      <c r="I310" s="2254"/>
      <c r="J310" s="2256"/>
      <c r="K310" s="1994" t="str">
        <f t="shared" si="25"/>
        <v/>
      </c>
      <c r="L310" s="1907" t="str">
        <f t="shared" si="26"/>
        <v/>
      </c>
      <c r="M310" s="1906"/>
      <c r="N310" s="2250"/>
      <c r="O310" s="2250"/>
      <c r="P310" s="2255"/>
    </row>
    <row r="311" spans="2:16" s="986" customFormat="1" ht="15" customHeight="1">
      <c r="B311" s="1342"/>
      <c r="C311" s="985"/>
      <c r="D311" s="1307" t="s">
        <v>2166</v>
      </c>
      <c r="E311" s="973"/>
      <c r="F311" s="1549"/>
      <c r="G311" s="1550"/>
      <c r="H311" s="636"/>
      <c r="I311" s="2251"/>
      <c r="J311" s="1912"/>
      <c r="K311" s="2254"/>
      <c r="L311" s="2250"/>
      <c r="M311" s="2250"/>
      <c r="N311" s="2250"/>
      <c r="O311" s="2250"/>
      <c r="P311" s="2255"/>
    </row>
    <row r="312" spans="2:16" s="986" customFormat="1" ht="15" customHeight="1" outlineLevel="1">
      <c r="B312" s="1342"/>
      <c r="C312" s="985"/>
      <c r="D312" s="2557" t="s">
        <v>2167</v>
      </c>
      <c r="E312" s="2558" t="s">
        <v>650</v>
      </c>
      <c r="F312" s="1551" t="s">
        <v>2168</v>
      </c>
      <c r="G312" s="1552"/>
      <c r="H312" s="636"/>
      <c r="I312" s="2252"/>
      <c r="J312" s="2253"/>
      <c r="K312" s="1994" t="str">
        <f>IF(ISNONTEXT(G312)=TRUE,"","X")</f>
        <v/>
      </c>
      <c r="L312" s="1907" t="str">
        <f>IF(AND(G312&gt;=0)=TRUE,"","X")</f>
        <v/>
      </c>
      <c r="M312" s="1906"/>
      <c r="N312" s="2250"/>
      <c r="O312" s="2250"/>
      <c r="P312" s="2255"/>
    </row>
    <row r="313" spans="2:16" s="986" customFormat="1" ht="15" customHeight="1" outlineLevel="1">
      <c r="B313" s="1342"/>
      <c r="C313" s="985"/>
      <c r="D313" s="2553"/>
      <c r="E313" s="2554"/>
      <c r="F313" s="1553" t="s">
        <v>2169</v>
      </c>
      <c r="G313" s="1554"/>
      <c r="H313" s="636"/>
      <c r="I313" s="2252"/>
      <c r="J313" s="2253"/>
      <c r="K313" s="1994" t="str">
        <f>IF(ISNONTEXT(G313)=TRUE,"","X")</f>
        <v/>
      </c>
      <c r="L313" s="1907" t="str">
        <f>IF(AND(G313&gt;=0)=TRUE,"","X")</f>
        <v/>
      </c>
      <c r="M313" s="1906"/>
      <c r="N313" s="2250"/>
      <c r="O313" s="2250"/>
      <c r="P313" s="2255"/>
    </row>
    <row r="314" spans="2:16" s="986" customFormat="1" ht="15" customHeight="1" outlineLevel="1">
      <c r="B314" s="1342"/>
      <c r="C314" s="985"/>
      <c r="D314" s="2553" t="s">
        <v>2170</v>
      </c>
      <c r="E314" s="2554" t="s">
        <v>638</v>
      </c>
      <c r="F314" s="1553" t="s">
        <v>2168</v>
      </c>
      <c r="G314" s="1554"/>
      <c r="H314" s="636"/>
      <c r="I314" s="2252"/>
      <c r="J314" s="2253"/>
      <c r="K314" s="1994" t="str">
        <f t="shared" ref="K314:K333" si="27">IF(ISNONTEXT(G314)=TRUE,"","X")</f>
        <v/>
      </c>
      <c r="L314" s="1907" t="str">
        <f t="shared" ref="L314:L333" si="28">IF(AND(G314&gt;=0)=TRUE,"","X")</f>
        <v/>
      </c>
      <c r="M314" s="1906"/>
      <c r="N314" s="2250"/>
      <c r="O314" s="2250"/>
      <c r="P314" s="2255"/>
    </row>
    <row r="315" spans="2:16" s="986" customFormat="1" ht="15" customHeight="1" outlineLevel="1">
      <c r="B315" s="1342"/>
      <c r="C315" s="985"/>
      <c r="D315" s="2553"/>
      <c r="E315" s="2554"/>
      <c r="F315" s="1553" t="s">
        <v>2169</v>
      </c>
      <c r="G315" s="1554"/>
      <c r="H315" s="636"/>
      <c r="I315" s="2252"/>
      <c r="J315" s="2253"/>
      <c r="K315" s="1994" t="str">
        <f t="shared" si="27"/>
        <v/>
      </c>
      <c r="L315" s="1907" t="str">
        <f t="shared" si="28"/>
        <v/>
      </c>
      <c r="M315" s="1906"/>
      <c r="N315" s="2250"/>
      <c r="O315" s="2250"/>
      <c r="P315" s="2255"/>
    </row>
    <row r="316" spans="2:16" s="986" customFormat="1" ht="15" customHeight="1" outlineLevel="1">
      <c r="B316" s="1342"/>
      <c r="C316" s="985"/>
      <c r="D316" s="2553" t="s">
        <v>2170</v>
      </c>
      <c r="E316" s="2554" t="s">
        <v>650</v>
      </c>
      <c r="F316" s="1553" t="s">
        <v>2168</v>
      </c>
      <c r="G316" s="1554"/>
      <c r="H316" s="636"/>
      <c r="I316" s="2252"/>
      <c r="J316" s="2253"/>
      <c r="K316" s="1994" t="str">
        <f t="shared" si="27"/>
        <v/>
      </c>
      <c r="L316" s="1907" t="str">
        <f t="shared" si="28"/>
        <v/>
      </c>
      <c r="M316" s="1906"/>
      <c r="N316" s="2250"/>
      <c r="O316" s="2250"/>
      <c r="P316" s="2255"/>
    </row>
    <row r="317" spans="2:16" s="986" customFormat="1" ht="15" customHeight="1" outlineLevel="1">
      <c r="B317" s="1342"/>
      <c r="C317" s="985"/>
      <c r="D317" s="2553"/>
      <c r="E317" s="2554"/>
      <c r="F317" s="1553" t="s">
        <v>2169</v>
      </c>
      <c r="G317" s="1554"/>
      <c r="H317" s="636"/>
      <c r="I317" s="2254"/>
      <c r="J317" s="2255"/>
      <c r="K317" s="1994" t="str">
        <f t="shared" si="27"/>
        <v/>
      </c>
      <c r="L317" s="1907" t="str">
        <f t="shared" si="28"/>
        <v/>
      </c>
      <c r="M317" s="1906"/>
      <c r="N317" s="2250"/>
      <c r="O317" s="2250"/>
      <c r="P317" s="2255"/>
    </row>
    <row r="318" spans="2:16" s="986" customFormat="1" ht="15" customHeight="1" outlineLevel="1">
      <c r="B318" s="1342"/>
      <c r="C318" s="985"/>
      <c r="D318" s="2553" t="s">
        <v>873</v>
      </c>
      <c r="E318" s="2554" t="s">
        <v>1822</v>
      </c>
      <c r="F318" s="1553" t="s">
        <v>2168</v>
      </c>
      <c r="G318" s="1555"/>
      <c r="H318" s="636"/>
      <c r="I318" s="2254"/>
      <c r="J318" s="2255"/>
      <c r="K318" s="1993" t="str">
        <f t="shared" si="27"/>
        <v/>
      </c>
      <c r="L318" s="1906" t="str">
        <f t="shared" si="28"/>
        <v/>
      </c>
      <c r="M318" s="1906"/>
      <c r="N318" s="1907" t="str" cm="1">
        <f t="array" aca="1" ref="N318" ca="1">IF(CELL("format",G318)="D1","","X")</f>
        <v/>
      </c>
      <c r="O318" s="2250"/>
      <c r="P318" s="2255"/>
    </row>
    <row r="319" spans="2:16" s="986" customFormat="1" ht="15" customHeight="1" outlineLevel="1">
      <c r="B319" s="1211"/>
      <c r="C319" s="1211"/>
      <c r="D319" s="2553"/>
      <c r="E319" s="2554"/>
      <c r="F319" s="1553" t="s">
        <v>2169</v>
      </c>
      <c r="G319" s="1555"/>
      <c r="H319" s="636"/>
      <c r="I319" s="2254"/>
      <c r="J319" s="2255"/>
      <c r="K319" s="1993" t="str">
        <f t="shared" si="27"/>
        <v/>
      </c>
      <c r="L319" s="1906" t="str">
        <f t="shared" si="28"/>
        <v/>
      </c>
      <c r="M319" s="1906"/>
      <c r="N319" s="1907" t="str" cm="1">
        <f t="array" aca="1" ref="N319" ca="1">IF(CELL("format",G319)="D1","","X")</f>
        <v/>
      </c>
      <c r="O319" s="2250"/>
      <c r="P319" s="2255"/>
    </row>
    <row r="320" spans="2:16" s="986" customFormat="1" ht="15" customHeight="1" outlineLevel="1">
      <c r="B320" s="1211"/>
      <c r="C320" s="1211"/>
      <c r="D320" s="2553" t="s">
        <v>874</v>
      </c>
      <c r="E320" s="2554" t="s">
        <v>1823</v>
      </c>
      <c r="F320" s="1553" t="s">
        <v>2168</v>
      </c>
      <c r="G320" s="1556"/>
      <c r="H320" s="636"/>
      <c r="I320" s="2254"/>
      <c r="J320" s="2255"/>
      <c r="K320" s="1993" t="str">
        <f t="shared" si="27"/>
        <v/>
      </c>
      <c r="L320" s="1906" t="str">
        <f t="shared" si="28"/>
        <v/>
      </c>
      <c r="M320" s="1906"/>
      <c r="N320" s="2250"/>
      <c r="O320" s="1907" t="str" cm="1">
        <f t="array" aca="1" ref="O320" ca="1">IF(G320="","",IF(CELL("format",G320)="D9","","X"))</f>
        <v/>
      </c>
      <c r="P320" s="2255"/>
    </row>
    <row r="321" spans="2:16" s="986" customFormat="1" ht="15" customHeight="1" outlineLevel="1">
      <c r="B321" s="1211"/>
      <c r="C321" s="1211"/>
      <c r="D321" s="2553"/>
      <c r="E321" s="2554"/>
      <c r="F321" s="1553" t="s">
        <v>2169</v>
      </c>
      <c r="G321" s="1556"/>
      <c r="H321" s="636"/>
      <c r="I321" s="2254"/>
      <c r="J321" s="2255"/>
      <c r="K321" s="1993" t="str">
        <f t="shared" si="27"/>
        <v/>
      </c>
      <c r="L321" s="1906" t="str">
        <f t="shared" si="28"/>
        <v/>
      </c>
      <c r="M321" s="1906"/>
      <c r="N321" s="2250"/>
      <c r="O321" s="1907" t="str" cm="1">
        <f t="array" aca="1" ref="O321" ca="1">IF(G321="","",IF(CELL("format",G321)="D9","","X"))</f>
        <v/>
      </c>
      <c r="P321" s="2255"/>
    </row>
    <row r="322" spans="2:16" s="986" customFormat="1" ht="15" customHeight="1" outlineLevel="1">
      <c r="B322" s="1211"/>
      <c r="C322" s="1211"/>
      <c r="D322" s="2553" t="s">
        <v>2171</v>
      </c>
      <c r="E322" s="2554" t="s">
        <v>2327</v>
      </c>
      <c r="F322" s="1553" t="s">
        <v>2168</v>
      </c>
      <c r="G322" s="1554"/>
      <c r="H322" s="636"/>
      <c r="I322" s="2254"/>
      <c r="J322" s="2255"/>
      <c r="K322" s="1993" t="str">
        <f t="shared" si="27"/>
        <v/>
      </c>
      <c r="L322" s="1906" t="str">
        <f t="shared" si="28"/>
        <v/>
      </c>
      <c r="M322" s="1906"/>
      <c r="N322" s="2250"/>
      <c r="O322" s="2250"/>
      <c r="P322" s="1913" t="str">
        <f>IF(G322="","",(IF(OR(G322="Winter",G322="Summer"),"","X")))</f>
        <v/>
      </c>
    </row>
    <row r="323" spans="2:16" s="986" customFormat="1" ht="15" customHeight="1" outlineLevel="1">
      <c r="B323" s="1211"/>
      <c r="C323" s="1211"/>
      <c r="D323" s="2553"/>
      <c r="E323" s="2554"/>
      <c r="F323" s="1553" t="s">
        <v>2169</v>
      </c>
      <c r="G323" s="1554"/>
      <c r="H323" s="636"/>
      <c r="I323" s="2254"/>
      <c r="J323" s="2255"/>
      <c r="K323" s="1993" t="str">
        <f t="shared" si="27"/>
        <v/>
      </c>
      <c r="L323" s="1906" t="str">
        <f t="shared" si="28"/>
        <v/>
      </c>
      <c r="M323" s="1906"/>
      <c r="N323" s="2250"/>
      <c r="O323" s="2250"/>
      <c r="P323" s="1913" t="str">
        <f>IF(G323="","",(IF(OR(G323="Winter",G323="Summer"),"","X")))</f>
        <v/>
      </c>
    </row>
    <row r="324" spans="2:16" s="986" customFormat="1" ht="15" customHeight="1" outlineLevel="1">
      <c r="B324" s="1211"/>
      <c r="C324" s="1211"/>
      <c r="D324" s="2553" t="s">
        <v>2172</v>
      </c>
      <c r="E324" s="2554" t="s">
        <v>638</v>
      </c>
      <c r="F324" s="1553" t="s">
        <v>2168</v>
      </c>
      <c r="G324" s="1554"/>
      <c r="H324" s="636"/>
      <c r="I324" s="2254"/>
      <c r="J324" s="2255"/>
      <c r="K324" s="1994" t="str">
        <f t="shared" si="27"/>
        <v/>
      </c>
      <c r="L324" s="1907" t="str">
        <f t="shared" si="28"/>
        <v/>
      </c>
      <c r="M324" s="1906"/>
      <c r="N324" s="2250"/>
      <c r="O324" s="2250"/>
      <c r="P324" s="2255"/>
    </row>
    <row r="325" spans="2:16" s="986" customFormat="1" ht="15" customHeight="1" outlineLevel="1">
      <c r="B325" s="1211"/>
      <c r="C325" s="1211"/>
      <c r="D325" s="2553"/>
      <c r="E325" s="2554"/>
      <c r="F325" s="1553" t="s">
        <v>2169</v>
      </c>
      <c r="G325" s="1554"/>
      <c r="I325" s="2254"/>
      <c r="J325" s="2255"/>
      <c r="K325" s="1994" t="str">
        <f t="shared" si="27"/>
        <v/>
      </c>
      <c r="L325" s="1907" t="str">
        <f t="shared" si="28"/>
        <v/>
      </c>
      <c r="M325" s="1906"/>
      <c r="N325" s="2250"/>
      <c r="O325" s="2250"/>
      <c r="P325" s="2255"/>
    </row>
    <row r="326" spans="2:16" s="986" customFormat="1" ht="15" customHeight="1" outlineLevel="1">
      <c r="B326" s="1211"/>
      <c r="C326" s="1211"/>
      <c r="D326" s="2553" t="s">
        <v>2173</v>
      </c>
      <c r="E326" s="2554" t="s">
        <v>638</v>
      </c>
      <c r="F326" s="1553" t="s">
        <v>2168</v>
      </c>
      <c r="G326" s="1554"/>
      <c r="I326" s="2254"/>
      <c r="J326" s="2255"/>
      <c r="K326" s="1994" t="str">
        <f t="shared" si="27"/>
        <v/>
      </c>
      <c r="L326" s="1907" t="str">
        <f t="shared" si="28"/>
        <v/>
      </c>
      <c r="M326" s="1906"/>
      <c r="N326" s="2250"/>
      <c r="O326" s="2250"/>
      <c r="P326" s="2255"/>
    </row>
    <row r="327" spans="2:16" s="986" customFormat="1" ht="15" customHeight="1" outlineLevel="1">
      <c r="B327" s="1211"/>
      <c r="C327" s="1211"/>
      <c r="D327" s="2553"/>
      <c r="E327" s="2554"/>
      <c r="F327" s="1553" t="s">
        <v>2169</v>
      </c>
      <c r="G327" s="1554"/>
      <c r="I327" s="2254"/>
      <c r="J327" s="2255"/>
      <c r="K327" s="1994" t="str">
        <f t="shared" si="27"/>
        <v/>
      </c>
      <c r="L327" s="1907" t="str">
        <f t="shared" si="28"/>
        <v/>
      </c>
      <c r="M327" s="1906"/>
      <c r="N327" s="2250"/>
      <c r="O327" s="2250"/>
      <c r="P327" s="2255"/>
    </row>
    <row r="328" spans="2:16" s="986" customFormat="1" ht="15" customHeight="1" outlineLevel="1">
      <c r="B328" s="1211"/>
      <c r="C328" s="1211"/>
      <c r="D328" s="2553" t="s">
        <v>2173</v>
      </c>
      <c r="E328" s="2554" t="s">
        <v>650</v>
      </c>
      <c r="F328" s="1553" t="s">
        <v>2168</v>
      </c>
      <c r="G328" s="1554"/>
      <c r="I328" s="2254"/>
      <c r="J328" s="2255"/>
      <c r="K328" s="1994" t="str">
        <f t="shared" si="27"/>
        <v/>
      </c>
      <c r="L328" s="1907" t="str">
        <f t="shared" si="28"/>
        <v/>
      </c>
      <c r="M328" s="1906"/>
      <c r="N328" s="2250"/>
      <c r="O328" s="2250"/>
      <c r="P328" s="2255"/>
    </row>
    <row r="329" spans="2:16" s="986" customFormat="1" ht="15" customHeight="1" outlineLevel="1">
      <c r="B329" s="1211"/>
      <c r="C329" s="1211"/>
      <c r="D329" s="2553"/>
      <c r="E329" s="2554"/>
      <c r="F329" s="1553" t="s">
        <v>2169</v>
      </c>
      <c r="G329" s="1554"/>
      <c r="I329" s="2254"/>
      <c r="J329" s="2255"/>
      <c r="K329" s="1994" t="str">
        <f t="shared" si="27"/>
        <v/>
      </c>
      <c r="L329" s="1907" t="str">
        <f t="shared" si="28"/>
        <v/>
      </c>
      <c r="M329" s="1906"/>
      <c r="N329" s="2250"/>
      <c r="O329" s="2250"/>
      <c r="P329" s="2255"/>
    </row>
    <row r="330" spans="2:16" s="986" customFormat="1" ht="15" customHeight="1" outlineLevel="1">
      <c r="B330" s="1211"/>
      <c r="C330" s="1211"/>
      <c r="D330" s="2553" t="s">
        <v>2174</v>
      </c>
      <c r="E330" s="2554" t="s">
        <v>638</v>
      </c>
      <c r="F330" s="1553" t="s">
        <v>2168</v>
      </c>
      <c r="G330" s="1554"/>
      <c r="I330" s="2254"/>
      <c r="J330" s="2256"/>
      <c r="K330" s="1994" t="str">
        <f t="shared" si="27"/>
        <v/>
      </c>
      <c r="L330" s="1907" t="str">
        <f t="shared" si="28"/>
        <v/>
      </c>
      <c r="M330" s="1906"/>
      <c r="N330" s="2250"/>
      <c r="O330" s="2250"/>
      <c r="P330" s="2255"/>
    </row>
    <row r="331" spans="2:16" s="986" customFormat="1" ht="15" customHeight="1" outlineLevel="1">
      <c r="B331" s="1211"/>
      <c r="C331" s="1211"/>
      <c r="D331" s="2553"/>
      <c r="E331" s="2554"/>
      <c r="F331" s="1553" t="s">
        <v>2169</v>
      </c>
      <c r="G331" s="1554"/>
      <c r="I331" s="2254"/>
      <c r="J331" s="2256"/>
      <c r="K331" s="1994" t="str">
        <f t="shared" si="27"/>
        <v/>
      </c>
      <c r="L331" s="1907" t="str">
        <f t="shared" si="28"/>
        <v/>
      </c>
      <c r="M331" s="1906"/>
      <c r="N331" s="2250"/>
      <c r="O331" s="2250"/>
      <c r="P331" s="2255"/>
    </row>
    <row r="332" spans="2:16" s="986" customFormat="1" ht="15" customHeight="1" outlineLevel="1">
      <c r="B332" s="1211"/>
      <c r="C332" s="1211"/>
      <c r="D332" s="2553" t="s">
        <v>2174</v>
      </c>
      <c r="E332" s="2554" t="s">
        <v>650</v>
      </c>
      <c r="F332" s="1553" t="s">
        <v>2168</v>
      </c>
      <c r="G332" s="1554"/>
      <c r="I332" s="2254"/>
      <c r="J332" s="2256"/>
      <c r="K332" s="1994" t="str">
        <f t="shared" si="27"/>
        <v/>
      </c>
      <c r="L332" s="1907" t="str">
        <f t="shared" si="28"/>
        <v/>
      </c>
      <c r="M332" s="1906"/>
      <c r="N332" s="2250"/>
      <c r="O332" s="2250"/>
      <c r="P332" s="2255"/>
    </row>
    <row r="333" spans="2:16" s="986" customFormat="1" ht="15" customHeight="1" outlineLevel="1">
      <c r="B333" s="1211"/>
      <c r="C333" s="1211"/>
      <c r="D333" s="2555"/>
      <c r="E333" s="2556"/>
      <c r="F333" s="1557" t="s">
        <v>2169</v>
      </c>
      <c r="G333" s="1558"/>
      <c r="I333" s="2254"/>
      <c r="J333" s="2256"/>
      <c r="K333" s="1994" t="str">
        <f t="shared" si="27"/>
        <v/>
      </c>
      <c r="L333" s="1907" t="str">
        <f t="shared" si="28"/>
        <v/>
      </c>
      <c r="M333" s="1906"/>
      <c r="N333" s="2250"/>
      <c r="O333" s="2250"/>
      <c r="P333" s="2255"/>
    </row>
    <row r="334" spans="2:16" s="986" customFormat="1" ht="15" customHeight="1">
      <c r="B334" s="1342"/>
      <c r="C334" s="985"/>
      <c r="D334" s="1307" t="s">
        <v>2166</v>
      </c>
      <c r="E334" s="973"/>
      <c r="F334" s="1549"/>
      <c r="G334" s="1550"/>
      <c r="H334" s="636"/>
      <c r="I334" s="2251"/>
      <c r="J334" s="1912"/>
      <c r="K334" s="2254"/>
      <c r="L334" s="2250"/>
      <c r="M334" s="2250"/>
      <c r="N334" s="2250"/>
      <c r="O334" s="2250"/>
      <c r="P334" s="2255"/>
    </row>
    <row r="335" spans="2:16" s="986" customFormat="1" ht="15" customHeight="1" outlineLevel="1">
      <c r="B335" s="1342"/>
      <c r="C335" s="985"/>
      <c r="D335" s="2557" t="s">
        <v>2167</v>
      </c>
      <c r="E335" s="2558" t="s">
        <v>650</v>
      </c>
      <c r="F335" s="1551" t="s">
        <v>2168</v>
      </c>
      <c r="G335" s="1552"/>
      <c r="H335" s="636"/>
      <c r="I335" s="2252"/>
      <c r="J335" s="2253"/>
      <c r="K335" s="1994" t="str">
        <f>IF(ISNONTEXT(G335)=TRUE,"","X")</f>
        <v/>
      </c>
      <c r="L335" s="1907" t="str">
        <f>IF(AND(G335&gt;=0)=TRUE,"","X")</f>
        <v/>
      </c>
      <c r="M335" s="1906"/>
      <c r="N335" s="2250"/>
      <c r="O335" s="2250"/>
      <c r="P335" s="2255"/>
    </row>
    <row r="336" spans="2:16" s="986" customFormat="1" ht="15" customHeight="1" outlineLevel="1">
      <c r="B336" s="1342"/>
      <c r="C336" s="985"/>
      <c r="D336" s="2553"/>
      <c r="E336" s="2554"/>
      <c r="F336" s="1553" t="s">
        <v>2169</v>
      </c>
      <c r="G336" s="1554"/>
      <c r="H336" s="636"/>
      <c r="I336" s="2252"/>
      <c r="J336" s="2253"/>
      <c r="K336" s="1994" t="str">
        <f>IF(ISNONTEXT(G336)=TRUE,"","X")</f>
        <v/>
      </c>
      <c r="L336" s="1907" t="str">
        <f>IF(AND(G336&gt;=0)=TRUE,"","X")</f>
        <v/>
      </c>
      <c r="M336" s="1906"/>
      <c r="N336" s="2250"/>
      <c r="O336" s="2250"/>
      <c r="P336" s="2255"/>
    </row>
    <row r="337" spans="2:16" s="986" customFormat="1" ht="15" customHeight="1" outlineLevel="1">
      <c r="B337" s="1342"/>
      <c r="C337" s="985"/>
      <c r="D337" s="2553" t="s">
        <v>2170</v>
      </c>
      <c r="E337" s="2554" t="s">
        <v>638</v>
      </c>
      <c r="F337" s="1553" t="s">
        <v>2168</v>
      </c>
      <c r="G337" s="1554"/>
      <c r="H337" s="636"/>
      <c r="I337" s="2252"/>
      <c r="J337" s="2253"/>
      <c r="K337" s="1994" t="str">
        <f t="shared" ref="K337:K356" si="29">IF(ISNONTEXT(G337)=TRUE,"","X")</f>
        <v/>
      </c>
      <c r="L337" s="1907" t="str">
        <f t="shared" ref="L337:L356" si="30">IF(AND(G337&gt;=0)=TRUE,"","X")</f>
        <v/>
      </c>
      <c r="M337" s="1906"/>
      <c r="N337" s="2250"/>
      <c r="O337" s="2250"/>
      <c r="P337" s="2255"/>
    </row>
    <row r="338" spans="2:16" s="986" customFormat="1" ht="15" customHeight="1" outlineLevel="1">
      <c r="B338" s="1342"/>
      <c r="C338" s="985"/>
      <c r="D338" s="2553"/>
      <c r="E338" s="2554"/>
      <c r="F338" s="1553" t="s">
        <v>2169</v>
      </c>
      <c r="G338" s="1554"/>
      <c r="H338" s="636"/>
      <c r="I338" s="2252"/>
      <c r="J338" s="2253"/>
      <c r="K338" s="1994" t="str">
        <f t="shared" si="29"/>
        <v/>
      </c>
      <c r="L338" s="1907" t="str">
        <f t="shared" si="30"/>
        <v/>
      </c>
      <c r="M338" s="1906"/>
      <c r="N338" s="2250"/>
      <c r="O338" s="2250"/>
      <c r="P338" s="2255"/>
    </row>
    <row r="339" spans="2:16" s="986" customFormat="1" ht="15" customHeight="1" outlineLevel="1">
      <c r="B339" s="1342"/>
      <c r="C339" s="985"/>
      <c r="D339" s="2553" t="s">
        <v>2170</v>
      </c>
      <c r="E339" s="2554" t="s">
        <v>650</v>
      </c>
      <c r="F339" s="1553" t="s">
        <v>2168</v>
      </c>
      <c r="G339" s="1554"/>
      <c r="H339" s="636"/>
      <c r="I339" s="2252"/>
      <c r="J339" s="2253"/>
      <c r="K339" s="1994" t="str">
        <f t="shared" si="29"/>
        <v/>
      </c>
      <c r="L339" s="1907" t="str">
        <f t="shared" si="30"/>
        <v/>
      </c>
      <c r="M339" s="1906"/>
      <c r="N339" s="2250"/>
      <c r="O339" s="2250"/>
      <c r="P339" s="2255"/>
    </row>
    <row r="340" spans="2:16" s="986" customFormat="1" ht="15" customHeight="1" outlineLevel="1">
      <c r="B340" s="1342"/>
      <c r="C340" s="985"/>
      <c r="D340" s="2553"/>
      <c r="E340" s="2554"/>
      <c r="F340" s="1553" t="s">
        <v>2169</v>
      </c>
      <c r="G340" s="1554"/>
      <c r="H340" s="636"/>
      <c r="I340" s="2254"/>
      <c r="J340" s="2255"/>
      <c r="K340" s="1994" t="str">
        <f t="shared" si="29"/>
        <v/>
      </c>
      <c r="L340" s="1907" t="str">
        <f t="shared" si="30"/>
        <v/>
      </c>
      <c r="M340" s="1906"/>
      <c r="N340" s="2250"/>
      <c r="O340" s="2250"/>
      <c r="P340" s="2255"/>
    </row>
    <row r="341" spans="2:16" s="986" customFormat="1" ht="15" customHeight="1" outlineLevel="1">
      <c r="B341" s="1342"/>
      <c r="C341" s="985"/>
      <c r="D341" s="2553" t="s">
        <v>873</v>
      </c>
      <c r="E341" s="2554" t="s">
        <v>1822</v>
      </c>
      <c r="F341" s="1553" t="s">
        <v>2168</v>
      </c>
      <c r="G341" s="1555"/>
      <c r="H341" s="636"/>
      <c r="I341" s="2254"/>
      <c r="J341" s="2255"/>
      <c r="K341" s="1993" t="str">
        <f t="shared" si="29"/>
        <v/>
      </c>
      <c r="L341" s="1906" t="str">
        <f t="shared" si="30"/>
        <v/>
      </c>
      <c r="M341" s="1906"/>
      <c r="N341" s="1907" t="str" cm="1">
        <f t="array" aca="1" ref="N341" ca="1">IF(CELL("format",G341)="D1","","X")</f>
        <v/>
      </c>
      <c r="O341" s="2250"/>
      <c r="P341" s="2255"/>
    </row>
    <row r="342" spans="2:16" s="986" customFormat="1" ht="15" customHeight="1" outlineLevel="1">
      <c r="B342" s="1211"/>
      <c r="C342" s="1211"/>
      <c r="D342" s="2553"/>
      <c r="E342" s="2554"/>
      <c r="F342" s="1553" t="s">
        <v>2169</v>
      </c>
      <c r="G342" s="1555"/>
      <c r="H342" s="636"/>
      <c r="I342" s="2254"/>
      <c r="J342" s="2255"/>
      <c r="K342" s="1993" t="str">
        <f t="shared" si="29"/>
        <v/>
      </c>
      <c r="L342" s="1906" t="str">
        <f t="shared" si="30"/>
        <v/>
      </c>
      <c r="M342" s="1906"/>
      <c r="N342" s="1907" t="str" cm="1">
        <f t="array" aca="1" ref="N342" ca="1">IF(CELL("format",G342)="D1","","X")</f>
        <v/>
      </c>
      <c r="O342" s="2250"/>
      <c r="P342" s="2255"/>
    </row>
    <row r="343" spans="2:16" s="986" customFormat="1" ht="15" customHeight="1" outlineLevel="1">
      <c r="B343" s="1211"/>
      <c r="C343" s="1211"/>
      <c r="D343" s="2553" t="s">
        <v>874</v>
      </c>
      <c r="E343" s="2554" t="s">
        <v>1823</v>
      </c>
      <c r="F343" s="1553" t="s">
        <v>2168</v>
      </c>
      <c r="G343" s="1556"/>
      <c r="H343" s="636"/>
      <c r="I343" s="2254"/>
      <c r="J343" s="2255"/>
      <c r="K343" s="1993" t="str">
        <f t="shared" si="29"/>
        <v/>
      </c>
      <c r="L343" s="1906" t="str">
        <f t="shared" si="30"/>
        <v/>
      </c>
      <c r="M343" s="1906"/>
      <c r="N343" s="2250"/>
      <c r="O343" s="1907" t="str" cm="1">
        <f t="array" aca="1" ref="O343" ca="1">IF(G343="","",IF(CELL("format",G343)="D9","","X"))</f>
        <v/>
      </c>
      <c r="P343" s="2255"/>
    </row>
    <row r="344" spans="2:16" s="986" customFormat="1" ht="15" customHeight="1" outlineLevel="1">
      <c r="B344" s="1211"/>
      <c r="C344" s="1211"/>
      <c r="D344" s="2553"/>
      <c r="E344" s="2554"/>
      <c r="F344" s="1553" t="s">
        <v>2169</v>
      </c>
      <c r="G344" s="1556"/>
      <c r="H344" s="636"/>
      <c r="I344" s="2254"/>
      <c r="J344" s="2255"/>
      <c r="K344" s="1993" t="str">
        <f t="shared" si="29"/>
        <v/>
      </c>
      <c r="L344" s="1906" t="str">
        <f t="shared" si="30"/>
        <v/>
      </c>
      <c r="M344" s="1906"/>
      <c r="N344" s="2250"/>
      <c r="O344" s="1907" t="str" cm="1">
        <f t="array" aca="1" ref="O344" ca="1">IF(G344="","",IF(CELL("format",G344)="D9","","X"))</f>
        <v/>
      </c>
      <c r="P344" s="2255"/>
    </row>
    <row r="345" spans="2:16" s="986" customFormat="1" ht="15" customHeight="1" outlineLevel="1">
      <c r="B345" s="1211"/>
      <c r="C345" s="1211"/>
      <c r="D345" s="2553" t="s">
        <v>2171</v>
      </c>
      <c r="E345" s="2554" t="s">
        <v>2327</v>
      </c>
      <c r="F345" s="1553" t="s">
        <v>2168</v>
      </c>
      <c r="G345" s="1554"/>
      <c r="H345" s="636"/>
      <c r="I345" s="2254"/>
      <c r="J345" s="2255"/>
      <c r="K345" s="1993" t="str">
        <f t="shared" si="29"/>
        <v/>
      </c>
      <c r="L345" s="1906" t="str">
        <f t="shared" si="30"/>
        <v/>
      </c>
      <c r="M345" s="1906"/>
      <c r="N345" s="2250"/>
      <c r="O345" s="2250"/>
      <c r="P345" s="1913" t="str">
        <f>IF(G345="","",(IF(OR(G345="Winter",G345="Summer"),"","X")))</f>
        <v/>
      </c>
    </row>
    <row r="346" spans="2:16" s="986" customFormat="1" ht="15" customHeight="1" outlineLevel="1">
      <c r="B346" s="1211"/>
      <c r="C346" s="1211"/>
      <c r="D346" s="2553"/>
      <c r="E346" s="2554"/>
      <c r="F346" s="1553" t="s">
        <v>2169</v>
      </c>
      <c r="G346" s="1554"/>
      <c r="H346" s="636"/>
      <c r="I346" s="2254"/>
      <c r="J346" s="2255"/>
      <c r="K346" s="1993" t="str">
        <f t="shared" si="29"/>
        <v/>
      </c>
      <c r="L346" s="1906" t="str">
        <f t="shared" si="30"/>
        <v/>
      </c>
      <c r="M346" s="1906"/>
      <c r="N346" s="2250"/>
      <c r="O346" s="2250"/>
      <c r="P346" s="1913" t="str">
        <f>IF(G346="","",(IF(OR(G346="Winter",G346="Summer"),"","X")))</f>
        <v/>
      </c>
    </row>
    <row r="347" spans="2:16" s="986" customFormat="1" ht="15" customHeight="1" outlineLevel="1">
      <c r="B347" s="1211"/>
      <c r="C347" s="1211"/>
      <c r="D347" s="2553" t="s">
        <v>2172</v>
      </c>
      <c r="E347" s="2554" t="s">
        <v>638</v>
      </c>
      <c r="F347" s="1553" t="s">
        <v>2168</v>
      </c>
      <c r="G347" s="1554"/>
      <c r="H347" s="636"/>
      <c r="I347" s="2254"/>
      <c r="J347" s="2255"/>
      <c r="K347" s="1994" t="str">
        <f t="shared" si="29"/>
        <v/>
      </c>
      <c r="L347" s="1907" t="str">
        <f t="shared" si="30"/>
        <v/>
      </c>
      <c r="M347" s="1906"/>
      <c r="N347" s="2250"/>
      <c r="O347" s="2250"/>
      <c r="P347" s="2255"/>
    </row>
    <row r="348" spans="2:16" s="986" customFormat="1" ht="15" customHeight="1" outlineLevel="1">
      <c r="B348" s="1211"/>
      <c r="C348" s="1211"/>
      <c r="D348" s="2553"/>
      <c r="E348" s="2554"/>
      <c r="F348" s="1553" t="s">
        <v>2169</v>
      </c>
      <c r="G348" s="1554"/>
      <c r="I348" s="2254"/>
      <c r="J348" s="2255"/>
      <c r="K348" s="1994" t="str">
        <f t="shared" si="29"/>
        <v/>
      </c>
      <c r="L348" s="1907" t="str">
        <f t="shared" si="30"/>
        <v/>
      </c>
      <c r="M348" s="1906"/>
      <c r="N348" s="2250"/>
      <c r="O348" s="2250"/>
      <c r="P348" s="2255"/>
    </row>
    <row r="349" spans="2:16" s="986" customFormat="1" ht="15" customHeight="1" outlineLevel="1">
      <c r="B349" s="1211"/>
      <c r="C349" s="1211"/>
      <c r="D349" s="2553" t="s">
        <v>2173</v>
      </c>
      <c r="E349" s="2554" t="s">
        <v>638</v>
      </c>
      <c r="F349" s="1553" t="s">
        <v>2168</v>
      </c>
      <c r="G349" s="1554"/>
      <c r="I349" s="2254"/>
      <c r="J349" s="2255"/>
      <c r="K349" s="1994" t="str">
        <f t="shared" si="29"/>
        <v/>
      </c>
      <c r="L349" s="1907" t="str">
        <f t="shared" si="30"/>
        <v/>
      </c>
      <c r="M349" s="1906"/>
      <c r="N349" s="2250"/>
      <c r="O349" s="2250"/>
      <c r="P349" s="2255"/>
    </row>
    <row r="350" spans="2:16" s="986" customFormat="1" ht="15" customHeight="1" outlineLevel="1">
      <c r="B350" s="1211"/>
      <c r="C350" s="1211"/>
      <c r="D350" s="2553"/>
      <c r="E350" s="2554"/>
      <c r="F350" s="1553" t="s">
        <v>2169</v>
      </c>
      <c r="G350" s="1554"/>
      <c r="I350" s="2254"/>
      <c r="J350" s="2255"/>
      <c r="K350" s="1994" t="str">
        <f t="shared" si="29"/>
        <v/>
      </c>
      <c r="L350" s="1907" t="str">
        <f t="shared" si="30"/>
        <v/>
      </c>
      <c r="M350" s="1906"/>
      <c r="N350" s="2250"/>
      <c r="O350" s="2250"/>
      <c r="P350" s="2255"/>
    </row>
    <row r="351" spans="2:16" s="986" customFormat="1" ht="15" customHeight="1" outlineLevel="1">
      <c r="B351" s="1211"/>
      <c r="C351" s="1211"/>
      <c r="D351" s="2553" t="s">
        <v>2173</v>
      </c>
      <c r="E351" s="2554" t="s">
        <v>650</v>
      </c>
      <c r="F351" s="1553" t="s">
        <v>2168</v>
      </c>
      <c r="G351" s="1554"/>
      <c r="I351" s="2254"/>
      <c r="J351" s="2255"/>
      <c r="K351" s="1994" t="str">
        <f t="shared" si="29"/>
        <v/>
      </c>
      <c r="L351" s="1907" t="str">
        <f t="shared" si="30"/>
        <v/>
      </c>
      <c r="M351" s="1906"/>
      <c r="N351" s="2250"/>
      <c r="O351" s="2250"/>
      <c r="P351" s="2255"/>
    </row>
    <row r="352" spans="2:16" s="986" customFormat="1" ht="15" customHeight="1" outlineLevel="1">
      <c r="B352" s="1211"/>
      <c r="C352" s="1211"/>
      <c r="D352" s="2553"/>
      <c r="E352" s="2554"/>
      <c r="F352" s="1553" t="s">
        <v>2169</v>
      </c>
      <c r="G352" s="1554"/>
      <c r="I352" s="2254"/>
      <c r="J352" s="2255"/>
      <c r="K352" s="1994" t="str">
        <f t="shared" si="29"/>
        <v/>
      </c>
      <c r="L352" s="1907" t="str">
        <f t="shared" si="30"/>
        <v/>
      </c>
      <c r="M352" s="1906"/>
      <c r="N352" s="2250"/>
      <c r="O352" s="2250"/>
      <c r="P352" s="2255"/>
    </row>
    <row r="353" spans="2:16" s="986" customFormat="1" ht="15" customHeight="1" outlineLevel="1">
      <c r="B353" s="1211"/>
      <c r="C353" s="1211"/>
      <c r="D353" s="2553" t="s">
        <v>2174</v>
      </c>
      <c r="E353" s="2554" t="s">
        <v>638</v>
      </c>
      <c r="F353" s="1553" t="s">
        <v>2168</v>
      </c>
      <c r="G353" s="1554"/>
      <c r="I353" s="2254"/>
      <c r="J353" s="2256"/>
      <c r="K353" s="1994" t="str">
        <f t="shared" si="29"/>
        <v/>
      </c>
      <c r="L353" s="1907" t="str">
        <f t="shared" si="30"/>
        <v/>
      </c>
      <c r="M353" s="1906"/>
      <c r="N353" s="2250"/>
      <c r="O353" s="2250"/>
      <c r="P353" s="2255"/>
    </row>
    <row r="354" spans="2:16" s="986" customFormat="1" ht="15" customHeight="1" outlineLevel="1">
      <c r="B354" s="1211"/>
      <c r="C354" s="1211"/>
      <c r="D354" s="2553"/>
      <c r="E354" s="2554"/>
      <c r="F354" s="1553" t="s">
        <v>2169</v>
      </c>
      <c r="G354" s="1554"/>
      <c r="I354" s="2254"/>
      <c r="J354" s="2256"/>
      <c r="K354" s="1994" t="str">
        <f t="shared" si="29"/>
        <v/>
      </c>
      <c r="L354" s="1907" t="str">
        <f t="shared" si="30"/>
        <v/>
      </c>
      <c r="M354" s="1906"/>
      <c r="N354" s="2250"/>
      <c r="O354" s="2250"/>
      <c r="P354" s="2255"/>
    </row>
    <row r="355" spans="2:16" s="986" customFormat="1" ht="15" customHeight="1" outlineLevel="1">
      <c r="B355" s="1211"/>
      <c r="C355" s="1211"/>
      <c r="D355" s="2553" t="s">
        <v>2174</v>
      </c>
      <c r="E355" s="2554" t="s">
        <v>650</v>
      </c>
      <c r="F355" s="1553" t="s">
        <v>2168</v>
      </c>
      <c r="G355" s="1554"/>
      <c r="I355" s="2254"/>
      <c r="J355" s="2256"/>
      <c r="K355" s="1994" t="str">
        <f t="shared" si="29"/>
        <v/>
      </c>
      <c r="L355" s="1907" t="str">
        <f t="shared" si="30"/>
        <v/>
      </c>
      <c r="M355" s="1906"/>
      <c r="N355" s="2250"/>
      <c r="O355" s="2250"/>
      <c r="P355" s="2255"/>
    </row>
    <row r="356" spans="2:16" s="986" customFormat="1" ht="15" customHeight="1" outlineLevel="1">
      <c r="B356" s="1211"/>
      <c r="C356" s="1211"/>
      <c r="D356" s="2555"/>
      <c r="E356" s="2556"/>
      <c r="F356" s="1557" t="s">
        <v>2169</v>
      </c>
      <c r="G356" s="1558"/>
      <c r="I356" s="2254"/>
      <c r="J356" s="2256"/>
      <c r="K356" s="1994" t="str">
        <f t="shared" si="29"/>
        <v/>
      </c>
      <c r="L356" s="1907" t="str">
        <f t="shared" si="30"/>
        <v/>
      </c>
      <c r="M356" s="1906"/>
      <c r="N356" s="2250"/>
      <c r="O356" s="2250"/>
      <c r="P356" s="2255"/>
    </row>
    <row r="357" spans="2:16" s="986" customFormat="1" ht="15" customHeight="1">
      <c r="B357" s="1342"/>
      <c r="C357" s="985"/>
      <c r="D357" s="1307" t="s">
        <v>2166</v>
      </c>
      <c r="E357" s="973"/>
      <c r="F357" s="1549"/>
      <c r="G357" s="1550"/>
      <c r="H357" s="636"/>
      <c r="I357" s="2251"/>
      <c r="J357" s="1912"/>
      <c r="K357" s="2254"/>
      <c r="L357" s="2250"/>
      <c r="M357" s="2250"/>
      <c r="N357" s="2250"/>
      <c r="O357" s="2250"/>
      <c r="P357" s="2255"/>
    </row>
    <row r="358" spans="2:16" s="986" customFormat="1" ht="15" customHeight="1" outlineLevel="1">
      <c r="B358" s="1342"/>
      <c r="C358" s="985"/>
      <c r="D358" s="2557" t="s">
        <v>2167</v>
      </c>
      <c r="E358" s="2558" t="s">
        <v>650</v>
      </c>
      <c r="F358" s="1551" t="s">
        <v>2168</v>
      </c>
      <c r="G358" s="1552"/>
      <c r="H358" s="636"/>
      <c r="I358" s="2252"/>
      <c r="J358" s="2253"/>
      <c r="K358" s="1994" t="str">
        <f>IF(ISNONTEXT(G358)=TRUE,"","X")</f>
        <v/>
      </c>
      <c r="L358" s="1907" t="str">
        <f>IF(AND(G358&gt;=0)=TRUE,"","X")</f>
        <v/>
      </c>
      <c r="M358" s="1906"/>
      <c r="N358" s="2250"/>
      <c r="O358" s="2250"/>
      <c r="P358" s="2255"/>
    </row>
    <row r="359" spans="2:16" s="986" customFormat="1" ht="15" customHeight="1" outlineLevel="1">
      <c r="B359" s="1342"/>
      <c r="C359" s="985"/>
      <c r="D359" s="2553"/>
      <c r="E359" s="2554"/>
      <c r="F359" s="1553" t="s">
        <v>2169</v>
      </c>
      <c r="G359" s="1554"/>
      <c r="H359" s="636"/>
      <c r="I359" s="2252"/>
      <c r="J359" s="2253"/>
      <c r="K359" s="1994" t="str">
        <f>IF(ISNONTEXT(G359)=TRUE,"","X")</f>
        <v/>
      </c>
      <c r="L359" s="1907" t="str">
        <f>IF(AND(G359&gt;=0)=TRUE,"","X")</f>
        <v/>
      </c>
      <c r="M359" s="1906"/>
      <c r="N359" s="2250"/>
      <c r="O359" s="2250"/>
      <c r="P359" s="2255"/>
    </row>
    <row r="360" spans="2:16" s="986" customFormat="1" ht="15" customHeight="1" outlineLevel="1">
      <c r="B360" s="1342"/>
      <c r="C360" s="985"/>
      <c r="D360" s="2553" t="s">
        <v>2170</v>
      </c>
      <c r="E360" s="2554" t="s">
        <v>638</v>
      </c>
      <c r="F360" s="1553" t="s">
        <v>2168</v>
      </c>
      <c r="G360" s="1554"/>
      <c r="H360" s="636"/>
      <c r="I360" s="2252"/>
      <c r="J360" s="2253"/>
      <c r="K360" s="1994" t="str">
        <f t="shared" ref="K360:K379" si="31">IF(ISNONTEXT(G360)=TRUE,"","X")</f>
        <v/>
      </c>
      <c r="L360" s="1907" t="str">
        <f t="shared" ref="L360:L379" si="32">IF(AND(G360&gt;=0)=TRUE,"","X")</f>
        <v/>
      </c>
      <c r="M360" s="1906"/>
      <c r="N360" s="2250"/>
      <c r="O360" s="2250"/>
      <c r="P360" s="2255"/>
    </row>
    <row r="361" spans="2:16" s="986" customFormat="1" ht="15" customHeight="1" outlineLevel="1">
      <c r="B361" s="1342"/>
      <c r="C361" s="985"/>
      <c r="D361" s="2553"/>
      <c r="E361" s="2554"/>
      <c r="F361" s="1553" t="s">
        <v>2169</v>
      </c>
      <c r="G361" s="1554"/>
      <c r="H361" s="636"/>
      <c r="I361" s="2252"/>
      <c r="J361" s="2253"/>
      <c r="K361" s="1994" t="str">
        <f t="shared" si="31"/>
        <v/>
      </c>
      <c r="L361" s="1907" t="str">
        <f t="shared" si="32"/>
        <v/>
      </c>
      <c r="M361" s="1906"/>
      <c r="N361" s="2250"/>
      <c r="O361" s="2250"/>
      <c r="P361" s="2255"/>
    </row>
    <row r="362" spans="2:16" s="986" customFormat="1" ht="15" customHeight="1" outlineLevel="1">
      <c r="B362" s="1342"/>
      <c r="C362" s="985"/>
      <c r="D362" s="2553" t="s">
        <v>2170</v>
      </c>
      <c r="E362" s="2554" t="s">
        <v>650</v>
      </c>
      <c r="F362" s="1553" t="s">
        <v>2168</v>
      </c>
      <c r="G362" s="1554"/>
      <c r="H362" s="636"/>
      <c r="I362" s="2252"/>
      <c r="J362" s="2253"/>
      <c r="K362" s="1994" t="str">
        <f t="shared" si="31"/>
        <v/>
      </c>
      <c r="L362" s="1907" t="str">
        <f t="shared" si="32"/>
        <v/>
      </c>
      <c r="M362" s="1906"/>
      <c r="N362" s="2250"/>
      <c r="O362" s="2250"/>
      <c r="P362" s="2255"/>
    </row>
    <row r="363" spans="2:16" s="986" customFormat="1" ht="15" customHeight="1" outlineLevel="1">
      <c r="B363" s="1342"/>
      <c r="C363" s="985"/>
      <c r="D363" s="2553"/>
      <c r="E363" s="2554"/>
      <c r="F363" s="1553" t="s">
        <v>2169</v>
      </c>
      <c r="G363" s="1554"/>
      <c r="H363" s="636"/>
      <c r="I363" s="2254"/>
      <c r="J363" s="2255"/>
      <c r="K363" s="1994" t="str">
        <f t="shared" si="31"/>
        <v/>
      </c>
      <c r="L363" s="1907" t="str">
        <f t="shared" si="32"/>
        <v/>
      </c>
      <c r="M363" s="1906"/>
      <c r="N363" s="2250"/>
      <c r="O363" s="2250"/>
      <c r="P363" s="2255"/>
    </row>
    <row r="364" spans="2:16" s="986" customFormat="1" ht="15" customHeight="1" outlineLevel="1">
      <c r="B364" s="1342"/>
      <c r="C364" s="985"/>
      <c r="D364" s="2553" t="s">
        <v>873</v>
      </c>
      <c r="E364" s="2554" t="s">
        <v>1822</v>
      </c>
      <c r="F364" s="1553" t="s">
        <v>2168</v>
      </c>
      <c r="G364" s="1555"/>
      <c r="H364" s="636"/>
      <c r="I364" s="2254"/>
      <c r="J364" s="2255"/>
      <c r="K364" s="1993" t="str">
        <f t="shared" si="31"/>
        <v/>
      </c>
      <c r="L364" s="1906" t="str">
        <f t="shared" si="32"/>
        <v/>
      </c>
      <c r="M364" s="1906"/>
      <c r="N364" s="1907" t="str" cm="1">
        <f t="array" aca="1" ref="N364" ca="1">IF(CELL("format",G364)="D1","","X")</f>
        <v/>
      </c>
      <c r="O364" s="2250"/>
      <c r="P364" s="2255"/>
    </row>
    <row r="365" spans="2:16" s="986" customFormat="1" ht="15" customHeight="1" outlineLevel="1">
      <c r="B365" s="1211"/>
      <c r="C365" s="1211"/>
      <c r="D365" s="2553"/>
      <c r="E365" s="2554"/>
      <c r="F365" s="1553" t="s">
        <v>2169</v>
      </c>
      <c r="G365" s="1555"/>
      <c r="H365" s="636"/>
      <c r="I365" s="2254"/>
      <c r="J365" s="2255"/>
      <c r="K365" s="1993" t="str">
        <f t="shared" si="31"/>
        <v/>
      </c>
      <c r="L365" s="1906" t="str">
        <f t="shared" si="32"/>
        <v/>
      </c>
      <c r="M365" s="1906"/>
      <c r="N365" s="1907" t="str" cm="1">
        <f t="array" aca="1" ref="N365" ca="1">IF(CELL("format",G365)="D1","","X")</f>
        <v/>
      </c>
      <c r="O365" s="2250"/>
      <c r="P365" s="2255"/>
    </row>
    <row r="366" spans="2:16" s="986" customFormat="1" ht="15" customHeight="1" outlineLevel="1">
      <c r="B366" s="1211"/>
      <c r="C366" s="1211"/>
      <c r="D366" s="2553" t="s">
        <v>874</v>
      </c>
      <c r="E366" s="2554" t="s">
        <v>1823</v>
      </c>
      <c r="F366" s="1553" t="s">
        <v>2168</v>
      </c>
      <c r="G366" s="1556"/>
      <c r="H366" s="636"/>
      <c r="I366" s="2254"/>
      <c r="J366" s="2255"/>
      <c r="K366" s="1993" t="str">
        <f t="shared" si="31"/>
        <v/>
      </c>
      <c r="L366" s="1906" t="str">
        <f t="shared" si="32"/>
        <v/>
      </c>
      <c r="M366" s="1906"/>
      <c r="N366" s="2250"/>
      <c r="O366" s="1907" t="str" cm="1">
        <f t="array" aca="1" ref="O366" ca="1">IF(G366="","",IF(CELL("format",G366)="D9","","X"))</f>
        <v/>
      </c>
      <c r="P366" s="2255"/>
    </row>
    <row r="367" spans="2:16" s="986" customFormat="1" ht="15" customHeight="1" outlineLevel="1">
      <c r="B367" s="1211"/>
      <c r="C367" s="1211"/>
      <c r="D367" s="2553"/>
      <c r="E367" s="2554"/>
      <c r="F367" s="1553" t="s">
        <v>2169</v>
      </c>
      <c r="G367" s="1556"/>
      <c r="H367" s="636"/>
      <c r="I367" s="2254"/>
      <c r="J367" s="2255"/>
      <c r="K367" s="1993" t="str">
        <f t="shared" si="31"/>
        <v/>
      </c>
      <c r="L367" s="1906" t="str">
        <f t="shared" si="32"/>
        <v/>
      </c>
      <c r="M367" s="1906"/>
      <c r="N367" s="2250"/>
      <c r="O367" s="1907" t="str" cm="1">
        <f t="array" aca="1" ref="O367" ca="1">IF(G367="","",IF(CELL("format",G367)="D9","","X"))</f>
        <v/>
      </c>
      <c r="P367" s="2255"/>
    </row>
    <row r="368" spans="2:16" s="986" customFormat="1" ht="15" customHeight="1" outlineLevel="1">
      <c r="B368" s="1211"/>
      <c r="C368" s="1211"/>
      <c r="D368" s="2553" t="s">
        <v>2171</v>
      </c>
      <c r="E368" s="2554" t="s">
        <v>2327</v>
      </c>
      <c r="F368" s="1553" t="s">
        <v>2168</v>
      </c>
      <c r="G368" s="1554"/>
      <c r="H368" s="636"/>
      <c r="I368" s="2254"/>
      <c r="J368" s="2255"/>
      <c r="K368" s="1993" t="str">
        <f t="shared" si="31"/>
        <v/>
      </c>
      <c r="L368" s="1906" t="str">
        <f t="shared" si="32"/>
        <v/>
      </c>
      <c r="M368" s="1906"/>
      <c r="N368" s="2250"/>
      <c r="O368" s="2250"/>
      <c r="P368" s="1913" t="str">
        <f>IF(G368="","",(IF(OR(G368="Winter",G368="Summer"),"","X")))</f>
        <v/>
      </c>
    </row>
    <row r="369" spans="2:16" s="986" customFormat="1" ht="15" customHeight="1" outlineLevel="1">
      <c r="B369" s="1211"/>
      <c r="C369" s="1211"/>
      <c r="D369" s="2553"/>
      <c r="E369" s="2554"/>
      <c r="F369" s="1553" t="s">
        <v>2169</v>
      </c>
      <c r="G369" s="1554"/>
      <c r="H369" s="636"/>
      <c r="I369" s="2254"/>
      <c r="J369" s="2255"/>
      <c r="K369" s="1993" t="str">
        <f t="shared" si="31"/>
        <v/>
      </c>
      <c r="L369" s="1906" t="str">
        <f t="shared" si="32"/>
        <v/>
      </c>
      <c r="M369" s="1906"/>
      <c r="N369" s="2250"/>
      <c r="O369" s="2250"/>
      <c r="P369" s="1913" t="str">
        <f>IF(G369="","",(IF(OR(G369="Winter",G369="Summer"),"","X")))</f>
        <v/>
      </c>
    </row>
    <row r="370" spans="2:16" s="986" customFormat="1" ht="15" customHeight="1" outlineLevel="1">
      <c r="B370" s="1211"/>
      <c r="C370" s="1211"/>
      <c r="D370" s="2553" t="s">
        <v>2172</v>
      </c>
      <c r="E370" s="2554" t="s">
        <v>638</v>
      </c>
      <c r="F370" s="1553" t="s">
        <v>2168</v>
      </c>
      <c r="G370" s="1554"/>
      <c r="H370" s="636"/>
      <c r="I370" s="2254"/>
      <c r="J370" s="2255"/>
      <c r="K370" s="1994" t="str">
        <f t="shared" si="31"/>
        <v/>
      </c>
      <c r="L370" s="1907" t="str">
        <f t="shared" si="32"/>
        <v/>
      </c>
      <c r="M370" s="1906"/>
      <c r="N370" s="2250"/>
      <c r="O370" s="2250"/>
      <c r="P370" s="2255"/>
    </row>
    <row r="371" spans="2:16" s="986" customFormat="1" ht="15" customHeight="1" outlineLevel="1">
      <c r="B371" s="1211"/>
      <c r="C371" s="1211"/>
      <c r="D371" s="2553"/>
      <c r="E371" s="2554"/>
      <c r="F371" s="1553" t="s">
        <v>2169</v>
      </c>
      <c r="G371" s="1554"/>
      <c r="I371" s="2254"/>
      <c r="J371" s="2255"/>
      <c r="K371" s="1994" t="str">
        <f t="shared" si="31"/>
        <v/>
      </c>
      <c r="L371" s="1907" t="str">
        <f t="shared" si="32"/>
        <v/>
      </c>
      <c r="M371" s="1906"/>
      <c r="N371" s="2250"/>
      <c r="O371" s="2250"/>
      <c r="P371" s="2255"/>
    </row>
    <row r="372" spans="2:16" s="986" customFormat="1" ht="15" customHeight="1" outlineLevel="1">
      <c r="B372" s="1211"/>
      <c r="C372" s="1211"/>
      <c r="D372" s="2553" t="s">
        <v>2173</v>
      </c>
      <c r="E372" s="2554" t="s">
        <v>638</v>
      </c>
      <c r="F372" s="1553" t="s">
        <v>2168</v>
      </c>
      <c r="G372" s="1554"/>
      <c r="I372" s="2254"/>
      <c r="J372" s="2255"/>
      <c r="K372" s="1994" t="str">
        <f t="shared" si="31"/>
        <v/>
      </c>
      <c r="L372" s="1907" t="str">
        <f t="shared" si="32"/>
        <v/>
      </c>
      <c r="M372" s="1906"/>
      <c r="N372" s="2250"/>
      <c r="O372" s="2250"/>
      <c r="P372" s="2255"/>
    </row>
    <row r="373" spans="2:16" s="986" customFormat="1" ht="15" customHeight="1" outlineLevel="1">
      <c r="B373" s="1211"/>
      <c r="C373" s="1211"/>
      <c r="D373" s="2553"/>
      <c r="E373" s="2554"/>
      <c r="F373" s="1553" t="s">
        <v>2169</v>
      </c>
      <c r="G373" s="1554"/>
      <c r="I373" s="2254"/>
      <c r="J373" s="2255"/>
      <c r="K373" s="1994" t="str">
        <f t="shared" si="31"/>
        <v/>
      </c>
      <c r="L373" s="1907" t="str">
        <f t="shared" si="32"/>
        <v/>
      </c>
      <c r="M373" s="1906"/>
      <c r="N373" s="2250"/>
      <c r="O373" s="2250"/>
      <c r="P373" s="2255"/>
    </row>
    <row r="374" spans="2:16" s="986" customFormat="1" ht="15" customHeight="1" outlineLevel="1">
      <c r="B374" s="1211"/>
      <c r="C374" s="1211"/>
      <c r="D374" s="2553" t="s">
        <v>2173</v>
      </c>
      <c r="E374" s="2554" t="s">
        <v>650</v>
      </c>
      <c r="F374" s="1553" t="s">
        <v>2168</v>
      </c>
      <c r="G374" s="1554"/>
      <c r="I374" s="2254"/>
      <c r="J374" s="2255"/>
      <c r="K374" s="1994" t="str">
        <f t="shared" si="31"/>
        <v/>
      </c>
      <c r="L374" s="1907" t="str">
        <f t="shared" si="32"/>
        <v/>
      </c>
      <c r="M374" s="1906"/>
      <c r="N374" s="2250"/>
      <c r="O374" s="2250"/>
      <c r="P374" s="2255"/>
    </row>
    <row r="375" spans="2:16" s="986" customFormat="1" ht="15" customHeight="1" outlineLevel="1">
      <c r="B375" s="1211"/>
      <c r="C375" s="1211"/>
      <c r="D375" s="2553"/>
      <c r="E375" s="2554"/>
      <c r="F375" s="1553" t="s">
        <v>2169</v>
      </c>
      <c r="G375" s="1554"/>
      <c r="I375" s="2254"/>
      <c r="J375" s="2255"/>
      <c r="K375" s="1994" t="str">
        <f t="shared" si="31"/>
        <v/>
      </c>
      <c r="L375" s="1907" t="str">
        <f t="shared" si="32"/>
        <v/>
      </c>
      <c r="M375" s="1906"/>
      <c r="N375" s="2250"/>
      <c r="O375" s="2250"/>
      <c r="P375" s="2255"/>
    </row>
    <row r="376" spans="2:16" s="986" customFormat="1" ht="15" customHeight="1" outlineLevel="1">
      <c r="B376" s="1211"/>
      <c r="C376" s="1211"/>
      <c r="D376" s="2553" t="s">
        <v>2174</v>
      </c>
      <c r="E376" s="2554" t="s">
        <v>638</v>
      </c>
      <c r="F376" s="1553" t="s">
        <v>2168</v>
      </c>
      <c r="G376" s="1554"/>
      <c r="I376" s="2254"/>
      <c r="J376" s="2256"/>
      <c r="K376" s="1994" t="str">
        <f t="shared" si="31"/>
        <v/>
      </c>
      <c r="L376" s="1907" t="str">
        <f t="shared" si="32"/>
        <v/>
      </c>
      <c r="M376" s="1906"/>
      <c r="N376" s="2250"/>
      <c r="O376" s="2250"/>
      <c r="P376" s="2255"/>
    </row>
    <row r="377" spans="2:16" s="986" customFormat="1" ht="15" customHeight="1" outlineLevel="1">
      <c r="B377" s="1211"/>
      <c r="C377" s="1211"/>
      <c r="D377" s="2553"/>
      <c r="E377" s="2554"/>
      <c r="F377" s="1553" t="s">
        <v>2169</v>
      </c>
      <c r="G377" s="1554"/>
      <c r="I377" s="2254"/>
      <c r="J377" s="2256"/>
      <c r="K377" s="1994" t="str">
        <f t="shared" si="31"/>
        <v/>
      </c>
      <c r="L377" s="1907" t="str">
        <f t="shared" si="32"/>
        <v/>
      </c>
      <c r="M377" s="1906"/>
      <c r="N377" s="2250"/>
      <c r="O377" s="2250"/>
      <c r="P377" s="2255"/>
    </row>
    <row r="378" spans="2:16" s="986" customFormat="1" ht="15" customHeight="1" outlineLevel="1">
      <c r="B378" s="1211"/>
      <c r="C378" s="1211"/>
      <c r="D378" s="2553" t="s">
        <v>2174</v>
      </c>
      <c r="E378" s="2554" t="s">
        <v>650</v>
      </c>
      <c r="F378" s="1553" t="s">
        <v>2168</v>
      </c>
      <c r="G378" s="1554"/>
      <c r="I378" s="2254"/>
      <c r="J378" s="2256"/>
      <c r="K378" s="1994" t="str">
        <f t="shared" si="31"/>
        <v/>
      </c>
      <c r="L378" s="1907" t="str">
        <f t="shared" si="32"/>
        <v/>
      </c>
      <c r="M378" s="1906"/>
      <c r="N378" s="2250"/>
      <c r="O378" s="2250"/>
      <c r="P378" s="2255"/>
    </row>
    <row r="379" spans="2:16" s="986" customFormat="1" ht="15" customHeight="1" outlineLevel="1">
      <c r="B379" s="1211"/>
      <c r="C379" s="1211"/>
      <c r="D379" s="2555"/>
      <c r="E379" s="2556"/>
      <c r="F379" s="1557" t="s">
        <v>2169</v>
      </c>
      <c r="G379" s="1558"/>
      <c r="I379" s="2254"/>
      <c r="J379" s="2256"/>
      <c r="K379" s="1994" t="str">
        <f t="shared" si="31"/>
        <v/>
      </c>
      <c r="L379" s="1907" t="str">
        <f t="shared" si="32"/>
        <v/>
      </c>
      <c r="M379" s="1906"/>
      <c r="N379" s="2250"/>
      <c r="O379" s="2250"/>
      <c r="P379" s="2255"/>
    </row>
    <row r="380" spans="2:16" s="986" customFormat="1" ht="15" customHeight="1">
      <c r="B380" s="1342"/>
      <c r="C380" s="985"/>
      <c r="D380" s="1307" t="s">
        <v>2166</v>
      </c>
      <c r="E380" s="973"/>
      <c r="F380" s="1549"/>
      <c r="G380" s="1550"/>
      <c r="H380" s="636"/>
      <c r="I380" s="2251"/>
      <c r="J380" s="1912"/>
      <c r="K380" s="2254"/>
      <c r="L380" s="2250"/>
      <c r="M380" s="2250"/>
      <c r="N380" s="2250"/>
      <c r="O380" s="2250"/>
      <c r="P380" s="2255"/>
    </row>
    <row r="381" spans="2:16" s="986" customFormat="1" ht="15" customHeight="1" outlineLevel="1">
      <c r="B381" s="1342"/>
      <c r="C381" s="985"/>
      <c r="D381" s="2557" t="s">
        <v>2167</v>
      </c>
      <c r="E381" s="2558" t="s">
        <v>650</v>
      </c>
      <c r="F381" s="1551" t="s">
        <v>2168</v>
      </c>
      <c r="G381" s="1552"/>
      <c r="H381" s="636"/>
      <c r="I381" s="2252"/>
      <c r="J381" s="2253"/>
      <c r="K381" s="1994" t="str">
        <f>IF(ISNONTEXT(G381)=TRUE,"","X")</f>
        <v/>
      </c>
      <c r="L381" s="1907" t="str">
        <f>IF(AND(G381&gt;=0)=TRUE,"","X")</f>
        <v/>
      </c>
      <c r="M381" s="1906"/>
      <c r="N381" s="2250"/>
      <c r="O381" s="2250"/>
      <c r="P381" s="2255"/>
    </row>
    <row r="382" spans="2:16" s="986" customFormat="1" ht="15" customHeight="1" outlineLevel="1">
      <c r="B382" s="1342"/>
      <c r="C382" s="985"/>
      <c r="D382" s="2553"/>
      <c r="E382" s="2554"/>
      <c r="F382" s="1553" t="s">
        <v>2169</v>
      </c>
      <c r="G382" s="1554"/>
      <c r="H382" s="636"/>
      <c r="I382" s="2252"/>
      <c r="J382" s="2253"/>
      <c r="K382" s="1994" t="str">
        <f>IF(ISNONTEXT(G382)=TRUE,"","X")</f>
        <v/>
      </c>
      <c r="L382" s="1907" t="str">
        <f>IF(AND(G382&gt;=0)=TRUE,"","X")</f>
        <v/>
      </c>
      <c r="M382" s="1906"/>
      <c r="N382" s="2250"/>
      <c r="O382" s="2250"/>
      <c r="P382" s="2255"/>
    </row>
    <row r="383" spans="2:16" s="986" customFormat="1" ht="15" customHeight="1" outlineLevel="1">
      <c r="B383" s="1342"/>
      <c r="C383" s="985"/>
      <c r="D383" s="2553" t="s">
        <v>2170</v>
      </c>
      <c r="E383" s="2554" t="s">
        <v>638</v>
      </c>
      <c r="F383" s="1553" t="s">
        <v>2168</v>
      </c>
      <c r="G383" s="1554"/>
      <c r="H383" s="636"/>
      <c r="I383" s="2252"/>
      <c r="J383" s="2253"/>
      <c r="K383" s="1994" t="str">
        <f t="shared" ref="K383:K402" si="33">IF(ISNONTEXT(G383)=TRUE,"","X")</f>
        <v/>
      </c>
      <c r="L383" s="1907" t="str">
        <f t="shared" ref="L383:L402" si="34">IF(AND(G383&gt;=0)=TRUE,"","X")</f>
        <v/>
      </c>
      <c r="M383" s="1906"/>
      <c r="N383" s="2250"/>
      <c r="O383" s="2250"/>
      <c r="P383" s="2255"/>
    </row>
    <row r="384" spans="2:16" s="986" customFormat="1" ht="15" customHeight="1" outlineLevel="1">
      <c r="B384" s="1342"/>
      <c r="C384" s="985"/>
      <c r="D384" s="2553"/>
      <c r="E384" s="2554"/>
      <c r="F384" s="1553" t="s">
        <v>2169</v>
      </c>
      <c r="G384" s="1554"/>
      <c r="H384" s="636"/>
      <c r="I384" s="2252"/>
      <c r="J384" s="2253"/>
      <c r="K384" s="1994" t="str">
        <f t="shared" si="33"/>
        <v/>
      </c>
      <c r="L384" s="1907" t="str">
        <f t="shared" si="34"/>
        <v/>
      </c>
      <c r="M384" s="1906"/>
      <c r="N384" s="2250"/>
      <c r="O384" s="2250"/>
      <c r="P384" s="2255"/>
    </row>
    <row r="385" spans="2:16" s="986" customFormat="1" ht="15" customHeight="1" outlineLevel="1">
      <c r="B385" s="1342"/>
      <c r="C385" s="985"/>
      <c r="D385" s="2553" t="s">
        <v>2170</v>
      </c>
      <c r="E385" s="2554" t="s">
        <v>650</v>
      </c>
      <c r="F385" s="1553" t="s">
        <v>2168</v>
      </c>
      <c r="G385" s="1554"/>
      <c r="H385" s="636"/>
      <c r="I385" s="2252"/>
      <c r="J385" s="2253"/>
      <c r="K385" s="1994" t="str">
        <f t="shared" si="33"/>
        <v/>
      </c>
      <c r="L385" s="1907" t="str">
        <f t="shared" si="34"/>
        <v/>
      </c>
      <c r="M385" s="1906"/>
      <c r="N385" s="2250"/>
      <c r="O385" s="2250"/>
      <c r="P385" s="2255"/>
    </row>
    <row r="386" spans="2:16" s="986" customFormat="1" ht="15" customHeight="1" outlineLevel="1">
      <c r="B386" s="1342"/>
      <c r="C386" s="985"/>
      <c r="D386" s="2553"/>
      <c r="E386" s="2554"/>
      <c r="F386" s="1553" t="s">
        <v>2169</v>
      </c>
      <c r="G386" s="1554"/>
      <c r="H386" s="636"/>
      <c r="I386" s="2254"/>
      <c r="J386" s="2255"/>
      <c r="K386" s="1994" t="str">
        <f t="shared" si="33"/>
        <v/>
      </c>
      <c r="L386" s="1907" t="str">
        <f t="shared" si="34"/>
        <v/>
      </c>
      <c r="M386" s="1906"/>
      <c r="N386" s="2250"/>
      <c r="O386" s="2250"/>
      <c r="P386" s="2255"/>
    </row>
    <row r="387" spans="2:16" s="986" customFormat="1" ht="15" customHeight="1" outlineLevel="1">
      <c r="B387" s="1342"/>
      <c r="C387" s="985"/>
      <c r="D387" s="2553" t="s">
        <v>873</v>
      </c>
      <c r="E387" s="2554" t="s">
        <v>1822</v>
      </c>
      <c r="F387" s="1553" t="s">
        <v>2168</v>
      </c>
      <c r="G387" s="1555"/>
      <c r="H387" s="636"/>
      <c r="I387" s="2254"/>
      <c r="J387" s="2255"/>
      <c r="K387" s="1993" t="str">
        <f t="shared" si="33"/>
        <v/>
      </c>
      <c r="L387" s="1906" t="str">
        <f t="shared" si="34"/>
        <v/>
      </c>
      <c r="M387" s="1906"/>
      <c r="N387" s="1907" t="str" cm="1">
        <f t="array" aca="1" ref="N387" ca="1">IF(CELL("format",G387)="D1","","X")</f>
        <v/>
      </c>
      <c r="O387" s="2250"/>
      <c r="P387" s="2255"/>
    </row>
    <row r="388" spans="2:16" s="986" customFormat="1" ht="15" customHeight="1" outlineLevel="1">
      <c r="B388" s="1211"/>
      <c r="C388" s="1211"/>
      <c r="D388" s="2553"/>
      <c r="E388" s="2554"/>
      <c r="F388" s="1553" t="s">
        <v>2169</v>
      </c>
      <c r="G388" s="1555"/>
      <c r="H388" s="636"/>
      <c r="I388" s="2254"/>
      <c r="J388" s="2255"/>
      <c r="K388" s="1993" t="str">
        <f t="shared" si="33"/>
        <v/>
      </c>
      <c r="L388" s="1906" t="str">
        <f t="shared" si="34"/>
        <v/>
      </c>
      <c r="M388" s="1906"/>
      <c r="N388" s="1907" t="str" cm="1">
        <f t="array" aca="1" ref="N388" ca="1">IF(CELL("format",G388)="D1","","X")</f>
        <v/>
      </c>
      <c r="O388" s="2250"/>
      <c r="P388" s="2255"/>
    </row>
    <row r="389" spans="2:16" s="986" customFormat="1" ht="15" customHeight="1" outlineLevel="1">
      <c r="B389" s="1211"/>
      <c r="C389" s="1211"/>
      <c r="D389" s="2553" t="s">
        <v>874</v>
      </c>
      <c r="E389" s="2554" t="s">
        <v>1823</v>
      </c>
      <c r="F389" s="1553" t="s">
        <v>2168</v>
      </c>
      <c r="G389" s="1556"/>
      <c r="H389" s="636"/>
      <c r="I389" s="2254"/>
      <c r="J389" s="2255"/>
      <c r="K389" s="1993" t="str">
        <f t="shared" si="33"/>
        <v/>
      </c>
      <c r="L389" s="1906" t="str">
        <f t="shared" si="34"/>
        <v/>
      </c>
      <c r="M389" s="1906"/>
      <c r="N389" s="2250"/>
      <c r="O389" s="1907" t="str" cm="1">
        <f t="array" aca="1" ref="O389" ca="1">IF(G389="","",IF(CELL("format",G389)="D9","","X"))</f>
        <v/>
      </c>
      <c r="P389" s="2255"/>
    </row>
    <row r="390" spans="2:16" s="986" customFormat="1" ht="15" customHeight="1" outlineLevel="1">
      <c r="B390" s="1211"/>
      <c r="C390" s="1211"/>
      <c r="D390" s="2553"/>
      <c r="E390" s="2554"/>
      <c r="F390" s="1553" t="s">
        <v>2169</v>
      </c>
      <c r="G390" s="1556"/>
      <c r="H390" s="636"/>
      <c r="I390" s="2254"/>
      <c r="J390" s="2255"/>
      <c r="K390" s="1993" t="str">
        <f t="shared" si="33"/>
        <v/>
      </c>
      <c r="L390" s="1906" t="str">
        <f t="shared" si="34"/>
        <v/>
      </c>
      <c r="M390" s="1906"/>
      <c r="N390" s="2250"/>
      <c r="O390" s="1907" t="str" cm="1">
        <f t="array" aca="1" ref="O390" ca="1">IF(G390="","",IF(CELL("format",G390)="D9","","X"))</f>
        <v/>
      </c>
      <c r="P390" s="2255"/>
    </row>
    <row r="391" spans="2:16" s="986" customFormat="1" ht="15" customHeight="1" outlineLevel="1">
      <c r="B391" s="1211"/>
      <c r="C391" s="1211"/>
      <c r="D391" s="2553" t="s">
        <v>2171</v>
      </c>
      <c r="E391" s="2554" t="s">
        <v>2327</v>
      </c>
      <c r="F391" s="1553" t="s">
        <v>2168</v>
      </c>
      <c r="G391" s="1554"/>
      <c r="H391" s="636"/>
      <c r="I391" s="2254"/>
      <c r="J391" s="2255"/>
      <c r="K391" s="1993" t="str">
        <f t="shared" si="33"/>
        <v/>
      </c>
      <c r="L391" s="1906" t="str">
        <f t="shared" si="34"/>
        <v/>
      </c>
      <c r="M391" s="1906"/>
      <c r="N391" s="2250"/>
      <c r="O391" s="2250"/>
      <c r="P391" s="1913" t="str">
        <f>IF(G391="","",(IF(OR(G391="Winter",G391="Summer"),"","X")))</f>
        <v/>
      </c>
    </row>
    <row r="392" spans="2:16" s="986" customFormat="1" ht="15" customHeight="1" outlineLevel="1">
      <c r="B392" s="1211"/>
      <c r="C392" s="1211"/>
      <c r="D392" s="2553"/>
      <c r="E392" s="2554"/>
      <c r="F392" s="1553" t="s">
        <v>2169</v>
      </c>
      <c r="G392" s="1554"/>
      <c r="H392" s="636"/>
      <c r="I392" s="2254"/>
      <c r="J392" s="2255"/>
      <c r="K392" s="1993" t="str">
        <f t="shared" si="33"/>
        <v/>
      </c>
      <c r="L392" s="1906" t="str">
        <f t="shared" si="34"/>
        <v/>
      </c>
      <c r="M392" s="1906"/>
      <c r="N392" s="2250"/>
      <c r="O392" s="2250"/>
      <c r="P392" s="1913" t="str">
        <f>IF(G392="","",(IF(OR(G392="Winter",G392="Summer"),"","X")))</f>
        <v/>
      </c>
    </row>
    <row r="393" spans="2:16" s="986" customFormat="1" ht="15" customHeight="1" outlineLevel="1">
      <c r="B393" s="1211"/>
      <c r="C393" s="1211"/>
      <c r="D393" s="2553" t="s">
        <v>2172</v>
      </c>
      <c r="E393" s="2554" t="s">
        <v>638</v>
      </c>
      <c r="F393" s="1553" t="s">
        <v>2168</v>
      </c>
      <c r="G393" s="1554"/>
      <c r="H393" s="636"/>
      <c r="I393" s="2254"/>
      <c r="J393" s="2255"/>
      <c r="K393" s="1994" t="str">
        <f t="shared" si="33"/>
        <v/>
      </c>
      <c r="L393" s="1907" t="str">
        <f t="shared" si="34"/>
        <v/>
      </c>
      <c r="M393" s="1906"/>
      <c r="N393" s="2250"/>
      <c r="O393" s="2250"/>
      <c r="P393" s="2255"/>
    </row>
    <row r="394" spans="2:16" s="986" customFormat="1" ht="15" customHeight="1" outlineLevel="1">
      <c r="B394" s="1211"/>
      <c r="C394" s="1211"/>
      <c r="D394" s="2553"/>
      <c r="E394" s="2554"/>
      <c r="F394" s="1553" t="s">
        <v>2169</v>
      </c>
      <c r="G394" s="1554"/>
      <c r="I394" s="2254"/>
      <c r="J394" s="2255"/>
      <c r="K394" s="1994" t="str">
        <f t="shared" si="33"/>
        <v/>
      </c>
      <c r="L394" s="1907" t="str">
        <f t="shared" si="34"/>
        <v/>
      </c>
      <c r="M394" s="1906"/>
      <c r="N394" s="2250"/>
      <c r="O394" s="2250"/>
      <c r="P394" s="2255"/>
    </row>
    <row r="395" spans="2:16" s="986" customFormat="1" ht="15" customHeight="1" outlineLevel="1">
      <c r="B395" s="1211"/>
      <c r="C395" s="1211"/>
      <c r="D395" s="2553" t="s">
        <v>2173</v>
      </c>
      <c r="E395" s="2554" t="s">
        <v>638</v>
      </c>
      <c r="F395" s="1553" t="s">
        <v>2168</v>
      </c>
      <c r="G395" s="1554"/>
      <c r="I395" s="2254"/>
      <c r="J395" s="2255"/>
      <c r="K395" s="1994" t="str">
        <f t="shared" si="33"/>
        <v/>
      </c>
      <c r="L395" s="1907" t="str">
        <f t="shared" si="34"/>
        <v/>
      </c>
      <c r="M395" s="1906"/>
      <c r="N395" s="2250"/>
      <c r="O395" s="2250"/>
      <c r="P395" s="2255"/>
    </row>
    <row r="396" spans="2:16" s="986" customFormat="1" ht="15" customHeight="1" outlineLevel="1">
      <c r="B396" s="1211"/>
      <c r="C396" s="1211"/>
      <c r="D396" s="2553"/>
      <c r="E396" s="2554"/>
      <c r="F396" s="1553" t="s">
        <v>2169</v>
      </c>
      <c r="G396" s="1554"/>
      <c r="I396" s="2254"/>
      <c r="J396" s="2255"/>
      <c r="K396" s="1994" t="str">
        <f t="shared" si="33"/>
        <v/>
      </c>
      <c r="L396" s="1907" t="str">
        <f t="shared" si="34"/>
        <v/>
      </c>
      <c r="M396" s="1906"/>
      <c r="N396" s="2250"/>
      <c r="O396" s="2250"/>
      <c r="P396" s="2255"/>
    </row>
    <row r="397" spans="2:16" s="986" customFormat="1" ht="15" customHeight="1" outlineLevel="1">
      <c r="B397" s="1211"/>
      <c r="C397" s="1211"/>
      <c r="D397" s="2553" t="s">
        <v>2173</v>
      </c>
      <c r="E397" s="2554" t="s">
        <v>650</v>
      </c>
      <c r="F397" s="1553" t="s">
        <v>2168</v>
      </c>
      <c r="G397" s="1554"/>
      <c r="I397" s="2254"/>
      <c r="J397" s="2255"/>
      <c r="K397" s="1994" t="str">
        <f t="shared" si="33"/>
        <v/>
      </c>
      <c r="L397" s="1907" t="str">
        <f t="shared" si="34"/>
        <v/>
      </c>
      <c r="M397" s="1906"/>
      <c r="N397" s="2250"/>
      <c r="O397" s="2250"/>
      <c r="P397" s="2255"/>
    </row>
    <row r="398" spans="2:16" s="986" customFormat="1" ht="15" customHeight="1" outlineLevel="1">
      <c r="B398" s="1211"/>
      <c r="C398" s="1211"/>
      <c r="D398" s="2553"/>
      <c r="E398" s="2554"/>
      <c r="F398" s="1553" t="s">
        <v>2169</v>
      </c>
      <c r="G398" s="1554"/>
      <c r="I398" s="2254"/>
      <c r="J398" s="2255"/>
      <c r="K398" s="1994" t="str">
        <f t="shared" si="33"/>
        <v/>
      </c>
      <c r="L398" s="1907" t="str">
        <f t="shared" si="34"/>
        <v/>
      </c>
      <c r="M398" s="1906"/>
      <c r="N398" s="2250"/>
      <c r="O398" s="2250"/>
      <c r="P398" s="2255"/>
    </row>
    <row r="399" spans="2:16" s="986" customFormat="1" ht="15" customHeight="1" outlineLevel="1">
      <c r="B399" s="1211"/>
      <c r="C399" s="1211"/>
      <c r="D399" s="2553" t="s">
        <v>2174</v>
      </c>
      <c r="E399" s="2554" t="s">
        <v>638</v>
      </c>
      <c r="F399" s="1553" t="s">
        <v>2168</v>
      </c>
      <c r="G399" s="1554"/>
      <c r="I399" s="2254"/>
      <c r="J399" s="2256"/>
      <c r="K399" s="1994" t="str">
        <f t="shared" si="33"/>
        <v/>
      </c>
      <c r="L399" s="1907" t="str">
        <f t="shared" si="34"/>
        <v/>
      </c>
      <c r="M399" s="1906"/>
      <c r="N399" s="2250"/>
      <c r="O399" s="2250"/>
      <c r="P399" s="2255"/>
    </row>
    <row r="400" spans="2:16" s="986" customFormat="1" ht="15" customHeight="1" outlineLevel="1">
      <c r="B400" s="1211"/>
      <c r="C400" s="1211"/>
      <c r="D400" s="2553"/>
      <c r="E400" s="2554"/>
      <c r="F400" s="1553" t="s">
        <v>2169</v>
      </c>
      <c r="G400" s="1554"/>
      <c r="I400" s="2254"/>
      <c r="J400" s="2256"/>
      <c r="K400" s="1994" t="str">
        <f t="shared" si="33"/>
        <v/>
      </c>
      <c r="L400" s="1907" t="str">
        <f t="shared" si="34"/>
        <v/>
      </c>
      <c r="M400" s="1906"/>
      <c r="N400" s="2250"/>
      <c r="O400" s="2250"/>
      <c r="P400" s="2255"/>
    </row>
    <row r="401" spans="2:16" s="986" customFormat="1" ht="15" customHeight="1" outlineLevel="1">
      <c r="B401" s="1211"/>
      <c r="C401" s="1211"/>
      <c r="D401" s="2553" t="s">
        <v>2174</v>
      </c>
      <c r="E401" s="2554" t="s">
        <v>650</v>
      </c>
      <c r="F401" s="1553" t="s">
        <v>2168</v>
      </c>
      <c r="G401" s="1554"/>
      <c r="I401" s="2254"/>
      <c r="J401" s="2256"/>
      <c r="K401" s="1994" t="str">
        <f t="shared" si="33"/>
        <v/>
      </c>
      <c r="L401" s="1907" t="str">
        <f t="shared" si="34"/>
        <v/>
      </c>
      <c r="M401" s="1906"/>
      <c r="N401" s="2250"/>
      <c r="O401" s="2250"/>
      <c r="P401" s="2255"/>
    </row>
    <row r="402" spans="2:16" s="986" customFormat="1" ht="15" customHeight="1" outlineLevel="1">
      <c r="B402" s="1211"/>
      <c r="C402" s="1211"/>
      <c r="D402" s="2555"/>
      <c r="E402" s="2556"/>
      <c r="F402" s="1557" t="s">
        <v>2169</v>
      </c>
      <c r="G402" s="1558"/>
      <c r="I402" s="2254"/>
      <c r="J402" s="2256"/>
      <c r="K402" s="1994" t="str">
        <f t="shared" si="33"/>
        <v/>
      </c>
      <c r="L402" s="1907" t="str">
        <f t="shared" si="34"/>
        <v/>
      </c>
      <c r="M402" s="1906"/>
      <c r="N402" s="2250"/>
      <c r="O402" s="2250"/>
      <c r="P402" s="2255"/>
    </row>
    <row r="403" spans="2:16" s="986" customFormat="1" ht="15" customHeight="1">
      <c r="B403" s="1342"/>
      <c r="C403" s="985"/>
      <c r="D403" s="1307" t="s">
        <v>2166</v>
      </c>
      <c r="E403" s="973"/>
      <c r="F403" s="1549"/>
      <c r="G403" s="1550"/>
      <c r="H403" s="636"/>
      <c r="I403" s="2251"/>
      <c r="J403" s="1912"/>
      <c r="K403" s="2254"/>
      <c r="L403" s="2250"/>
      <c r="M403" s="2250"/>
      <c r="N403" s="2250"/>
      <c r="O403" s="2250"/>
      <c r="P403" s="2255"/>
    </row>
    <row r="404" spans="2:16" s="986" customFormat="1" ht="15" customHeight="1" outlineLevel="1">
      <c r="B404" s="1342"/>
      <c r="C404" s="985"/>
      <c r="D404" s="2557" t="s">
        <v>2167</v>
      </c>
      <c r="E404" s="2558" t="s">
        <v>650</v>
      </c>
      <c r="F404" s="1551" t="s">
        <v>2168</v>
      </c>
      <c r="G404" s="1552"/>
      <c r="H404" s="636"/>
      <c r="I404" s="2252"/>
      <c r="J404" s="2253"/>
      <c r="K404" s="1994" t="str">
        <f>IF(ISNONTEXT(G404)=TRUE,"","X")</f>
        <v/>
      </c>
      <c r="L404" s="1907" t="str">
        <f>IF(AND(G404&gt;=0)=TRUE,"","X")</f>
        <v/>
      </c>
      <c r="M404" s="1906"/>
      <c r="N404" s="2250"/>
      <c r="O404" s="2250"/>
      <c r="P404" s="2255"/>
    </row>
    <row r="405" spans="2:16" s="986" customFormat="1" ht="15" customHeight="1" outlineLevel="1">
      <c r="B405" s="1342"/>
      <c r="C405" s="985"/>
      <c r="D405" s="2553"/>
      <c r="E405" s="2554"/>
      <c r="F405" s="1553" t="s">
        <v>2169</v>
      </c>
      <c r="G405" s="1554"/>
      <c r="H405" s="636"/>
      <c r="I405" s="2252"/>
      <c r="J405" s="2253"/>
      <c r="K405" s="1994" t="str">
        <f>IF(ISNONTEXT(G405)=TRUE,"","X")</f>
        <v/>
      </c>
      <c r="L405" s="1907" t="str">
        <f>IF(AND(G405&gt;=0)=TRUE,"","X")</f>
        <v/>
      </c>
      <c r="M405" s="1906"/>
      <c r="N405" s="2250"/>
      <c r="O405" s="2250"/>
      <c r="P405" s="2255"/>
    </row>
    <row r="406" spans="2:16" s="986" customFormat="1" ht="15" customHeight="1" outlineLevel="1">
      <c r="B406" s="1342"/>
      <c r="C406" s="985"/>
      <c r="D406" s="2553" t="s">
        <v>2170</v>
      </c>
      <c r="E406" s="2554" t="s">
        <v>638</v>
      </c>
      <c r="F406" s="1553" t="s">
        <v>2168</v>
      </c>
      <c r="G406" s="1554"/>
      <c r="H406" s="636"/>
      <c r="I406" s="2252"/>
      <c r="J406" s="2253"/>
      <c r="K406" s="1994" t="str">
        <f t="shared" ref="K406:K425" si="35">IF(ISNONTEXT(G406)=TRUE,"","X")</f>
        <v/>
      </c>
      <c r="L406" s="1907" t="str">
        <f t="shared" ref="L406:L425" si="36">IF(AND(G406&gt;=0)=TRUE,"","X")</f>
        <v/>
      </c>
      <c r="M406" s="1906"/>
      <c r="N406" s="2250"/>
      <c r="O406" s="2250"/>
      <c r="P406" s="2255"/>
    </row>
    <row r="407" spans="2:16" s="986" customFormat="1" ht="15" customHeight="1" outlineLevel="1">
      <c r="B407" s="1342"/>
      <c r="C407" s="985"/>
      <c r="D407" s="2553"/>
      <c r="E407" s="2554"/>
      <c r="F407" s="1553" t="s">
        <v>2169</v>
      </c>
      <c r="G407" s="1554"/>
      <c r="H407" s="636"/>
      <c r="I407" s="2252"/>
      <c r="J407" s="2253"/>
      <c r="K407" s="1994" t="str">
        <f t="shared" si="35"/>
        <v/>
      </c>
      <c r="L407" s="1907" t="str">
        <f t="shared" si="36"/>
        <v/>
      </c>
      <c r="M407" s="1906"/>
      <c r="N407" s="2250"/>
      <c r="O407" s="2250"/>
      <c r="P407" s="2255"/>
    </row>
    <row r="408" spans="2:16" s="986" customFormat="1" ht="15" customHeight="1" outlineLevel="1">
      <c r="B408" s="1342"/>
      <c r="C408" s="985"/>
      <c r="D408" s="2553" t="s">
        <v>2170</v>
      </c>
      <c r="E408" s="2554" t="s">
        <v>650</v>
      </c>
      <c r="F408" s="1553" t="s">
        <v>2168</v>
      </c>
      <c r="G408" s="1554"/>
      <c r="H408" s="636"/>
      <c r="I408" s="2252"/>
      <c r="J408" s="2253"/>
      <c r="K408" s="1994" t="str">
        <f t="shared" si="35"/>
        <v/>
      </c>
      <c r="L408" s="1907" t="str">
        <f t="shared" si="36"/>
        <v/>
      </c>
      <c r="M408" s="1906"/>
      <c r="N408" s="2250"/>
      <c r="O408" s="2250"/>
      <c r="P408" s="2255"/>
    </row>
    <row r="409" spans="2:16" s="986" customFormat="1" ht="15" customHeight="1" outlineLevel="1">
      <c r="B409" s="1342"/>
      <c r="C409" s="985"/>
      <c r="D409" s="2553"/>
      <c r="E409" s="2554"/>
      <c r="F409" s="1553" t="s">
        <v>2169</v>
      </c>
      <c r="G409" s="1554"/>
      <c r="H409" s="636"/>
      <c r="I409" s="2254"/>
      <c r="J409" s="2255"/>
      <c r="K409" s="1994" t="str">
        <f t="shared" si="35"/>
        <v/>
      </c>
      <c r="L409" s="1907" t="str">
        <f t="shared" si="36"/>
        <v/>
      </c>
      <c r="M409" s="1906"/>
      <c r="N409" s="2250"/>
      <c r="O409" s="2250"/>
      <c r="P409" s="2255"/>
    </row>
    <row r="410" spans="2:16" s="986" customFormat="1" ht="15" customHeight="1" outlineLevel="1">
      <c r="B410" s="1342"/>
      <c r="C410" s="985"/>
      <c r="D410" s="2553" t="s">
        <v>873</v>
      </c>
      <c r="E410" s="2554" t="s">
        <v>1822</v>
      </c>
      <c r="F410" s="1553" t="s">
        <v>2168</v>
      </c>
      <c r="G410" s="1555"/>
      <c r="H410" s="636"/>
      <c r="I410" s="2254"/>
      <c r="J410" s="2255"/>
      <c r="K410" s="1993" t="str">
        <f t="shared" si="35"/>
        <v/>
      </c>
      <c r="L410" s="1906" t="str">
        <f t="shared" si="36"/>
        <v/>
      </c>
      <c r="M410" s="1906"/>
      <c r="N410" s="1907" t="str" cm="1">
        <f t="array" aca="1" ref="N410" ca="1">IF(CELL("format",G410)="D1","","X")</f>
        <v/>
      </c>
      <c r="O410" s="2250"/>
      <c r="P410" s="2255"/>
    </row>
    <row r="411" spans="2:16" s="986" customFormat="1" ht="15" customHeight="1" outlineLevel="1">
      <c r="B411" s="1211"/>
      <c r="C411" s="1211"/>
      <c r="D411" s="2553"/>
      <c r="E411" s="2554"/>
      <c r="F411" s="1553" t="s">
        <v>2169</v>
      </c>
      <c r="G411" s="1555"/>
      <c r="H411" s="636"/>
      <c r="I411" s="2254"/>
      <c r="J411" s="2255"/>
      <c r="K411" s="1993" t="str">
        <f t="shared" si="35"/>
        <v/>
      </c>
      <c r="L411" s="1906" t="str">
        <f t="shared" si="36"/>
        <v/>
      </c>
      <c r="M411" s="1906"/>
      <c r="N411" s="1907" t="str" cm="1">
        <f t="array" aca="1" ref="N411" ca="1">IF(CELL("format",G411)="D1","","X")</f>
        <v/>
      </c>
      <c r="O411" s="2250"/>
      <c r="P411" s="2255"/>
    </row>
    <row r="412" spans="2:16" s="986" customFormat="1" ht="15" customHeight="1" outlineLevel="1">
      <c r="B412" s="1211"/>
      <c r="C412" s="1211"/>
      <c r="D412" s="2553" t="s">
        <v>874</v>
      </c>
      <c r="E412" s="2554" t="s">
        <v>1823</v>
      </c>
      <c r="F412" s="1553" t="s">
        <v>2168</v>
      </c>
      <c r="G412" s="1556"/>
      <c r="H412" s="636"/>
      <c r="I412" s="2254"/>
      <c r="J412" s="2255"/>
      <c r="K412" s="1993" t="str">
        <f t="shared" si="35"/>
        <v/>
      </c>
      <c r="L412" s="1906" t="str">
        <f t="shared" si="36"/>
        <v/>
      </c>
      <c r="M412" s="1906"/>
      <c r="N412" s="2250"/>
      <c r="O412" s="1907" t="str" cm="1">
        <f t="array" aca="1" ref="O412" ca="1">IF(G412="","",IF(CELL("format",G412)="D9","","X"))</f>
        <v/>
      </c>
      <c r="P412" s="2255"/>
    </row>
    <row r="413" spans="2:16" s="986" customFormat="1" ht="15" customHeight="1" outlineLevel="1">
      <c r="B413" s="1211"/>
      <c r="C413" s="1211"/>
      <c r="D413" s="2553"/>
      <c r="E413" s="2554"/>
      <c r="F413" s="1553" t="s">
        <v>2169</v>
      </c>
      <c r="G413" s="1556"/>
      <c r="H413" s="636"/>
      <c r="I413" s="2254"/>
      <c r="J413" s="2255"/>
      <c r="K413" s="1993" t="str">
        <f t="shared" si="35"/>
        <v/>
      </c>
      <c r="L413" s="1906" t="str">
        <f t="shared" si="36"/>
        <v/>
      </c>
      <c r="M413" s="1906"/>
      <c r="N413" s="2250"/>
      <c r="O413" s="1907" t="str" cm="1">
        <f t="array" aca="1" ref="O413" ca="1">IF(G413="","",IF(CELL("format",G413)="D9","","X"))</f>
        <v/>
      </c>
      <c r="P413" s="2255"/>
    </row>
    <row r="414" spans="2:16" s="986" customFormat="1" ht="15" customHeight="1" outlineLevel="1">
      <c r="B414" s="1211"/>
      <c r="C414" s="1211"/>
      <c r="D414" s="2553" t="s">
        <v>2171</v>
      </c>
      <c r="E414" s="2554" t="s">
        <v>2327</v>
      </c>
      <c r="F414" s="1553" t="s">
        <v>2168</v>
      </c>
      <c r="G414" s="1554"/>
      <c r="H414" s="636"/>
      <c r="I414" s="2254"/>
      <c r="J414" s="2255"/>
      <c r="K414" s="1993" t="str">
        <f t="shared" si="35"/>
        <v/>
      </c>
      <c r="L414" s="1906" t="str">
        <f t="shared" si="36"/>
        <v/>
      </c>
      <c r="M414" s="1906"/>
      <c r="N414" s="2250"/>
      <c r="O414" s="2250"/>
      <c r="P414" s="1913" t="str">
        <f>IF(G414="","",(IF(OR(G414="Winter",G414="Summer"),"","X")))</f>
        <v/>
      </c>
    </row>
    <row r="415" spans="2:16" s="986" customFormat="1" ht="15" customHeight="1" outlineLevel="1">
      <c r="B415" s="1211"/>
      <c r="C415" s="1211"/>
      <c r="D415" s="2553"/>
      <c r="E415" s="2554"/>
      <c r="F415" s="1553" t="s">
        <v>2169</v>
      </c>
      <c r="G415" s="1554"/>
      <c r="H415" s="636"/>
      <c r="I415" s="2254"/>
      <c r="J415" s="2255"/>
      <c r="K415" s="1993" t="str">
        <f t="shared" si="35"/>
        <v/>
      </c>
      <c r="L415" s="1906" t="str">
        <f t="shared" si="36"/>
        <v/>
      </c>
      <c r="M415" s="1906"/>
      <c r="N415" s="2250"/>
      <c r="O415" s="2250"/>
      <c r="P415" s="1913" t="str">
        <f>IF(G415="","",(IF(OR(G415="Winter",G415="Summer"),"","X")))</f>
        <v/>
      </c>
    </row>
    <row r="416" spans="2:16" s="986" customFormat="1" ht="15" customHeight="1" outlineLevel="1">
      <c r="B416" s="1211"/>
      <c r="C416" s="1211"/>
      <c r="D416" s="2553" t="s">
        <v>2172</v>
      </c>
      <c r="E416" s="2554" t="s">
        <v>638</v>
      </c>
      <c r="F416" s="1553" t="s">
        <v>2168</v>
      </c>
      <c r="G416" s="1554"/>
      <c r="H416" s="636"/>
      <c r="I416" s="2254"/>
      <c r="J416" s="2255"/>
      <c r="K416" s="1994" t="str">
        <f t="shared" si="35"/>
        <v/>
      </c>
      <c r="L416" s="1907" t="str">
        <f t="shared" si="36"/>
        <v/>
      </c>
      <c r="M416" s="1906"/>
      <c r="N416" s="2250"/>
      <c r="O416" s="2250"/>
      <c r="P416" s="2255"/>
    </row>
    <row r="417" spans="2:16" s="986" customFormat="1" ht="15" customHeight="1" outlineLevel="1">
      <c r="B417" s="1211"/>
      <c r="C417" s="1211"/>
      <c r="D417" s="2553"/>
      <c r="E417" s="2554"/>
      <c r="F417" s="1553" t="s">
        <v>2169</v>
      </c>
      <c r="G417" s="1554"/>
      <c r="I417" s="2254"/>
      <c r="J417" s="2255"/>
      <c r="K417" s="1994" t="str">
        <f t="shared" si="35"/>
        <v/>
      </c>
      <c r="L417" s="1907" t="str">
        <f t="shared" si="36"/>
        <v/>
      </c>
      <c r="M417" s="1906"/>
      <c r="N417" s="2250"/>
      <c r="O417" s="2250"/>
      <c r="P417" s="2255"/>
    </row>
    <row r="418" spans="2:16" s="986" customFormat="1" ht="15" customHeight="1" outlineLevel="1">
      <c r="B418" s="1211"/>
      <c r="C418" s="1211"/>
      <c r="D418" s="2553" t="s">
        <v>2173</v>
      </c>
      <c r="E418" s="2554" t="s">
        <v>638</v>
      </c>
      <c r="F418" s="1553" t="s">
        <v>2168</v>
      </c>
      <c r="G418" s="1554"/>
      <c r="I418" s="2254"/>
      <c r="J418" s="2255"/>
      <c r="K418" s="1994" t="str">
        <f t="shared" si="35"/>
        <v/>
      </c>
      <c r="L418" s="1907" t="str">
        <f t="shared" si="36"/>
        <v/>
      </c>
      <c r="M418" s="1906"/>
      <c r="N418" s="2250"/>
      <c r="O418" s="2250"/>
      <c r="P418" s="2255"/>
    </row>
    <row r="419" spans="2:16" s="986" customFormat="1" ht="15" customHeight="1" outlineLevel="1">
      <c r="B419" s="1211"/>
      <c r="C419" s="1211"/>
      <c r="D419" s="2553"/>
      <c r="E419" s="2554"/>
      <c r="F419" s="1553" t="s">
        <v>2169</v>
      </c>
      <c r="G419" s="1554"/>
      <c r="I419" s="2254"/>
      <c r="J419" s="2255"/>
      <c r="K419" s="1994" t="str">
        <f t="shared" si="35"/>
        <v/>
      </c>
      <c r="L419" s="1907" t="str">
        <f t="shared" si="36"/>
        <v/>
      </c>
      <c r="M419" s="1906"/>
      <c r="N419" s="2250"/>
      <c r="O419" s="2250"/>
      <c r="P419" s="2255"/>
    </row>
    <row r="420" spans="2:16" s="986" customFormat="1" ht="15" customHeight="1" outlineLevel="1">
      <c r="B420" s="1211"/>
      <c r="C420" s="1211"/>
      <c r="D420" s="2553" t="s">
        <v>2173</v>
      </c>
      <c r="E420" s="2554" t="s">
        <v>650</v>
      </c>
      <c r="F420" s="1553" t="s">
        <v>2168</v>
      </c>
      <c r="G420" s="1554"/>
      <c r="I420" s="2254"/>
      <c r="J420" s="2255"/>
      <c r="K420" s="1994" t="str">
        <f t="shared" si="35"/>
        <v/>
      </c>
      <c r="L420" s="1907" t="str">
        <f t="shared" si="36"/>
        <v/>
      </c>
      <c r="M420" s="1906"/>
      <c r="N420" s="2250"/>
      <c r="O420" s="2250"/>
      <c r="P420" s="2255"/>
    </row>
    <row r="421" spans="2:16" s="986" customFormat="1" ht="15" customHeight="1" outlineLevel="1">
      <c r="B421" s="1211"/>
      <c r="C421" s="1211"/>
      <c r="D421" s="2553"/>
      <c r="E421" s="2554"/>
      <c r="F421" s="1553" t="s">
        <v>2169</v>
      </c>
      <c r="G421" s="1554"/>
      <c r="I421" s="2254"/>
      <c r="J421" s="2255"/>
      <c r="K421" s="1994" t="str">
        <f t="shared" si="35"/>
        <v/>
      </c>
      <c r="L421" s="1907" t="str">
        <f t="shared" si="36"/>
        <v/>
      </c>
      <c r="M421" s="1906"/>
      <c r="N421" s="2250"/>
      <c r="O421" s="2250"/>
      <c r="P421" s="2255"/>
    </row>
    <row r="422" spans="2:16" s="986" customFormat="1" ht="15" customHeight="1" outlineLevel="1">
      <c r="B422" s="1211"/>
      <c r="C422" s="1211"/>
      <c r="D422" s="2553" t="s">
        <v>2174</v>
      </c>
      <c r="E422" s="2554" t="s">
        <v>638</v>
      </c>
      <c r="F422" s="1553" t="s">
        <v>2168</v>
      </c>
      <c r="G422" s="1554"/>
      <c r="I422" s="2254"/>
      <c r="J422" s="2256"/>
      <c r="K422" s="1994" t="str">
        <f t="shared" si="35"/>
        <v/>
      </c>
      <c r="L422" s="1907" t="str">
        <f t="shared" si="36"/>
        <v/>
      </c>
      <c r="M422" s="1906"/>
      <c r="N422" s="2250"/>
      <c r="O422" s="2250"/>
      <c r="P422" s="2255"/>
    </row>
    <row r="423" spans="2:16" s="986" customFormat="1" ht="15" customHeight="1" outlineLevel="1">
      <c r="B423" s="1211"/>
      <c r="C423" s="1211"/>
      <c r="D423" s="2553"/>
      <c r="E423" s="2554"/>
      <c r="F423" s="1553" t="s">
        <v>2169</v>
      </c>
      <c r="G423" s="1554"/>
      <c r="I423" s="2254"/>
      <c r="J423" s="2256"/>
      <c r="K423" s="1994" t="str">
        <f t="shared" si="35"/>
        <v/>
      </c>
      <c r="L423" s="1907" t="str">
        <f t="shared" si="36"/>
        <v/>
      </c>
      <c r="M423" s="1906"/>
      <c r="N423" s="2250"/>
      <c r="O423" s="2250"/>
      <c r="P423" s="2255"/>
    </row>
    <row r="424" spans="2:16" s="986" customFormat="1" ht="15" customHeight="1" outlineLevel="1">
      <c r="B424" s="1211"/>
      <c r="C424" s="1211"/>
      <c r="D424" s="2553" t="s">
        <v>2174</v>
      </c>
      <c r="E424" s="2554" t="s">
        <v>650</v>
      </c>
      <c r="F424" s="1553" t="s">
        <v>2168</v>
      </c>
      <c r="G424" s="1554"/>
      <c r="I424" s="2254"/>
      <c r="J424" s="2256"/>
      <c r="K424" s="1994" t="str">
        <f t="shared" si="35"/>
        <v/>
      </c>
      <c r="L424" s="1907" t="str">
        <f t="shared" si="36"/>
        <v/>
      </c>
      <c r="M424" s="1906"/>
      <c r="N424" s="2250"/>
      <c r="O424" s="2250"/>
      <c r="P424" s="2255"/>
    </row>
    <row r="425" spans="2:16" s="986" customFormat="1" ht="15" customHeight="1" outlineLevel="1">
      <c r="B425" s="1211"/>
      <c r="C425" s="1211"/>
      <c r="D425" s="2555"/>
      <c r="E425" s="2556"/>
      <c r="F425" s="1557" t="s">
        <v>2169</v>
      </c>
      <c r="G425" s="1558"/>
      <c r="I425" s="2254"/>
      <c r="J425" s="2256"/>
      <c r="K425" s="1994" t="str">
        <f t="shared" si="35"/>
        <v/>
      </c>
      <c r="L425" s="1907" t="str">
        <f t="shared" si="36"/>
        <v/>
      </c>
      <c r="M425" s="1906"/>
      <c r="N425" s="2250"/>
      <c r="O425" s="2250"/>
      <c r="P425" s="2255"/>
    </row>
    <row r="426" spans="2:16" s="986" customFormat="1" ht="15" customHeight="1">
      <c r="B426" s="1342"/>
      <c r="C426" s="985"/>
      <c r="D426" s="1307" t="s">
        <v>2166</v>
      </c>
      <c r="E426" s="973"/>
      <c r="F426" s="1549"/>
      <c r="G426" s="1550"/>
      <c r="H426" s="636"/>
      <c r="I426" s="2251"/>
      <c r="J426" s="1912"/>
      <c r="K426" s="2254"/>
      <c r="L426" s="2250"/>
      <c r="M426" s="2250"/>
      <c r="N426" s="2250"/>
      <c r="O426" s="2250"/>
      <c r="P426" s="2255"/>
    </row>
    <row r="427" spans="2:16" s="986" customFormat="1" ht="15" customHeight="1" outlineLevel="1">
      <c r="B427" s="1342"/>
      <c r="C427" s="985"/>
      <c r="D427" s="2557" t="s">
        <v>2167</v>
      </c>
      <c r="E427" s="2558" t="s">
        <v>650</v>
      </c>
      <c r="F427" s="1551" t="s">
        <v>2168</v>
      </c>
      <c r="G427" s="1552"/>
      <c r="H427" s="636"/>
      <c r="I427" s="2252"/>
      <c r="J427" s="2253"/>
      <c r="K427" s="1994" t="str">
        <f>IF(ISNONTEXT(G427)=TRUE,"","X")</f>
        <v/>
      </c>
      <c r="L427" s="1907" t="str">
        <f>IF(AND(G427&gt;=0)=TRUE,"","X")</f>
        <v/>
      </c>
      <c r="M427" s="1906"/>
      <c r="N427" s="2250"/>
      <c r="O427" s="2250"/>
      <c r="P427" s="2255"/>
    </row>
    <row r="428" spans="2:16" s="986" customFormat="1" ht="15" customHeight="1" outlineLevel="1">
      <c r="B428" s="1342"/>
      <c r="C428" s="985"/>
      <c r="D428" s="2553"/>
      <c r="E428" s="2554"/>
      <c r="F428" s="1553" t="s">
        <v>2169</v>
      </c>
      <c r="G428" s="1554"/>
      <c r="H428" s="636"/>
      <c r="I428" s="2252"/>
      <c r="J428" s="2253"/>
      <c r="K428" s="1994" t="str">
        <f>IF(ISNONTEXT(G428)=TRUE,"","X")</f>
        <v/>
      </c>
      <c r="L428" s="1907" t="str">
        <f>IF(AND(G428&gt;=0)=TRUE,"","X")</f>
        <v/>
      </c>
      <c r="M428" s="1906"/>
      <c r="N428" s="2250"/>
      <c r="O428" s="2250"/>
      <c r="P428" s="2255"/>
    </row>
    <row r="429" spans="2:16" s="986" customFormat="1" ht="15" customHeight="1" outlineLevel="1">
      <c r="B429" s="1342"/>
      <c r="C429" s="985"/>
      <c r="D429" s="2553" t="s">
        <v>2170</v>
      </c>
      <c r="E429" s="2554" t="s">
        <v>638</v>
      </c>
      <c r="F429" s="1553" t="s">
        <v>2168</v>
      </c>
      <c r="G429" s="1554"/>
      <c r="H429" s="636"/>
      <c r="I429" s="2252"/>
      <c r="J429" s="2253"/>
      <c r="K429" s="1994" t="str">
        <f t="shared" ref="K429:K448" si="37">IF(ISNONTEXT(G429)=TRUE,"","X")</f>
        <v/>
      </c>
      <c r="L429" s="1907" t="str">
        <f t="shared" ref="L429:L448" si="38">IF(AND(G429&gt;=0)=TRUE,"","X")</f>
        <v/>
      </c>
      <c r="M429" s="1906"/>
      <c r="N429" s="2250"/>
      <c r="O429" s="2250"/>
      <c r="P429" s="2255"/>
    </row>
    <row r="430" spans="2:16" s="986" customFormat="1" ht="15" customHeight="1" outlineLevel="1">
      <c r="B430" s="1342"/>
      <c r="C430" s="985"/>
      <c r="D430" s="2553"/>
      <c r="E430" s="2554"/>
      <c r="F430" s="1553" t="s">
        <v>2169</v>
      </c>
      <c r="G430" s="1554"/>
      <c r="H430" s="636"/>
      <c r="I430" s="2252"/>
      <c r="J430" s="2253"/>
      <c r="K430" s="1994" t="str">
        <f t="shared" si="37"/>
        <v/>
      </c>
      <c r="L430" s="1907" t="str">
        <f t="shared" si="38"/>
        <v/>
      </c>
      <c r="M430" s="1906"/>
      <c r="N430" s="2250"/>
      <c r="O430" s="2250"/>
      <c r="P430" s="2255"/>
    </row>
    <row r="431" spans="2:16" s="986" customFormat="1" ht="15" customHeight="1" outlineLevel="1">
      <c r="B431" s="1342"/>
      <c r="C431" s="985"/>
      <c r="D431" s="2553" t="s">
        <v>2170</v>
      </c>
      <c r="E431" s="2554" t="s">
        <v>650</v>
      </c>
      <c r="F431" s="1553" t="s">
        <v>2168</v>
      </c>
      <c r="G431" s="1554"/>
      <c r="H431" s="636"/>
      <c r="I431" s="2252"/>
      <c r="J431" s="2253"/>
      <c r="K431" s="1994" t="str">
        <f t="shared" si="37"/>
        <v/>
      </c>
      <c r="L431" s="1907" t="str">
        <f t="shared" si="38"/>
        <v/>
      </c>
      <c r="M431" s="1906"/>
      <c r="N431" s="2250"/>
      <c r="O431" s="2250"/>
      <c r="P431" s="2255"/>
    </row>
    <row r="432" spans="2:16" s="986" customFormat="1" ht="15" customHeight="1" outlineLevel="1">
      <c r="B432" s="1342"/>
      <c r="C432" s="985"/>
      <c r="D432" s="2553"/>
      <c r="E432" s="2554"/>
      <c r="F432" s="1553" t="s">
        <v>2169</v>
      </c>
      <c r="G432" s="1554"/>
      <c r="H432" s="636"/>
      <c r="I432" s="2254"/>
      <c r="J432" s="2255"/>
      <c r="K432" s="1994" t="str">
        <f t="shared" si="37"/>
        <v/>
      </c>
      <c r="L432" s="1907" t="str">
        <f t="shared" si="38"/>
        <v/>
      </c>
      <c r="M432" s="1906"/>
      <c r="N432" s="2250"/>
      <c r="O432" s="2250"/>
      <c r="P432" s="2255"/>
    </row>
    <row r="433" spans="2:16" s="986" customFormat="1" ht="15" customHeight="1" outlineLevel="1">
      <c r="B433" s="1342"/>
      <c r="C433" s="985"/>
      <c r="D433" s="2553" t="s">
        <v>873</v>
      </c>
      <c r="E433" s="2554" t="s">
        <v>1822</v>
      </c>
      <c r="F433" s="1553" t="s">
        <v>2168</v>
      </c>
      <c r="G433" s="1555"/>
      <c r="H433" s="636"/>
      <c r="I433" s="2254"/>
      <c r="J433" s="2255"/>
      <c r="K433" s="1993" t="str">
        <f t="shared" si="37"/>
        <v/>
      </c>
      <c r="L433" s="1906" t="str">
        <f t="shared" si="38"/>
        <v/>
      </c>
      <c r="M433" s="1906"/>
      <c r="N433" s="1907" t="str" cm="1">
        <f t="array" aca="1" ref="N433" ca="1">IF(CELL("format",G433)="D1","","X")</f>
        <v/>
      </c>
      <c r="O433" s="2250"/>
      <c r="P433" s="2255"/>
    </row>
    <row r="434" spans="2:16" s="986" customFormat="1" ht="15" customHeight="1" outlineLevel="1">
      <c r="B434" s="1211"/>
      <c r="C434" s="1211"/>
      <c r="D434" s="2553"/>
      <c r="E434" s="2554"/>
      <c r="F434" s="1553" t="s">
        <v>2169</v>
      </c>
      <c r="G434" s="1555"/>
      <c r="H434" s="636"/>
      <c r="I434" s="2254"/>
      <c r="J434" s="2255"/>
      <c r="K434" s="1993" t="str">
        <f t="shared" si="37"/>
        <v/>
      </c>
      <c r="L434" s="1906" t="str">
        <f t="shared" si="38"/>
        <v/>
      </c>
      <c r="M434" s="1906"/>
      <c r="N434" s="1907" t="str" cm="1">
        <f t="array" aca="1" ref="N434" ca="1">IF(CELL("format",G434)="D1","","X")</f>
        <v/>
      </c>
      <c r="O434" s="2250"/>
      <c r="P434" s="2255"/>
    </row>
    <row r="435" spans="2:16" s="986" customFormat="1" ht="15" customHeight="1" outlineLevel="1">
      <c r="B435" s="1211"/>
      <c r="C435" s="1211"/>
      <c r="D435" s="2553" t="s">
        <v>874</v>
      </c>
      <c r="E435" s="2554" t="s">
        <v>1823</v>
      </c>
      <c r="F435" s="1553" t="s">
        <v>2168</v>
      </c>
      <c r="G435" s="1556"/>
      <c r="H435" s="636"/>
      <c r="I435" s="2254"/>
      <c r="J435" s="2255"/>
      <c r="K435" s="1993" t="str">
        <f t="shared" si="37"/>
        <v/>
      </c>
      <c r="L435" s="1906" t="str">
        <f t="shared" si="38"/>
        <v/>
      </c>
      <c r="M435" s="1906"/>
      <c r="N435" s="2250"/>
      <c r="O435" s="1907" t="str" cm="1">
        <f t="array" aca="1" ref="O435" ca="1">IF(G435="","",IF(CELL("format",G435)="D9","","X"))</f>
        <v/>
      </c>
      <c r="P435" s="2255"/>
    </row>
    <row r="436" spans="2:16" s="986" customFormat="1" ht="15" customHeight="1" outlineLevel="1">
      <c r="B436" s="1211"/>
      <c r="C436" s="1211"/>
      <c r="D436" s="2553"/>
      <c r="E436" s="2554"/>
      <c r="F436" s="1553" t="s">
        <v>2169</v>
      </c>
      <c r="G436" s="1556"/>
      <c r="H436" s="636"/>
      <c r="I436" s="2254"/>
      <c r="J436" s="2255"/>
      <c r="K436" s="1993" t="str">
        <f t="shared" si="37"/>
        <v/>
      </c>
      <c r="L436" s="1906" t="str">
        <f t="shared" si="38"/>
        <v/>
      </c>
      <c r="M436" s="1906"/>
      <c r="N436" s="2250"/>
      <c r="O436" s="1907" t="str" cm="1">
        <f t="array" aca="1" ref="O436" ca="1">IF(G436="","",IF(CELL("format",G436)="D9","","X"))</f>
        <v/>
      </c>
      <c r="P436" s="2255"/>
    </row>
    <row r="437" spans="2:16" s="986" customFormat="1" ht="15" customHeight="1" outlineLevel="1">
      <c r="B437" s="1211"/>
      <c r="C437" s="1211"/>
      <c r="D437" s="2553" t="s">
        <v>2171</v>
      </c>
      <c r="E437" s="2554" t="s">
        <v>2327</v>
      </c>
      <c r="F437" s="1553" t="s">
        <v>2168</v>
      </c>
      <c r="G437" s="1554"/>
      <c r="H437" s="636"/>
      <c r="I437" s="2254"/>
      <c r="J437" s="2255"/>
      <c r="K437" s="1993" t="str">
        <f t="shared" si="37"/>
        <v/>
      </c>
      <c r="L437" s="1906" t="str">
        <f t="shared" si="38"/>
        <v/>
      </c>
      <c r="M437" s="1906"/>
      <c r="N437" s="2250"/>
      <c r="O437" s="2250"/>
      <c r="P437" s="1913" t="str">
        <f>IF(G437="","",(IF(OR(G437="Winter",G437="Summer"),"","X")))</f>
        <v/>
      </c>
    </row>
    <row r="438" spans="2:16" s="986" customFormat="1" ht="15" customHeight="1" outlineLevel="1">
      <c r="B438" s="1211"/>
      <c r="C438" s="1211"/>
      <c r="D438" s="2553"/>
      <c r="E438" s="2554"/>
      <c r="F438" s="1553" t="s">
        <v>2169</v>
      </c>
      <c r="G438" s="1554"/>
      <c r="H438" s="636"/>
      <c r="I438" s="2254"/>
      <c r="J438" s="2255"/>
      <c r="K438" s="1993" t="str">
        <f t="shared" si="37"/>
        <v/>
      </c>
      <c r="L438" s="1906" t="str">
        <f t="shared" si="38"/>
        <v/>
      </c>
      <c r="M438" s="1906"/>
      <c r="N438" s="2250"/>
      <c r="O438" s="2250"/>
      <c r="P438" s="1913" t="str">
        <f>IF(G438="","",(IF(OR(G438="Winter",G438="Summer"),"","X")))</f>
        <v/>
      </c>
    </row>
    <row r="439" spans="2:16" s="986" customFormat="1" ht="15" customHeight="1" outlineLevel="1">
      <c r="B439" s="1211"/>
      <c r="C439" s="1211"/>
      <c r="D439" s="2553" t="s">
        <v>2172</v>
      </c>
      <c r="E439" s="2554" t="s">
        <v>638</v>
      </c>
      <c r="F439" s="1553" t="s">
        <v>2168</v>
      </c>
      <c r="G439" s="1554"/>
      <c r="H439" s="636"/>
      <c r="I439" s="2254"/>
      <c r="J439" s="2255"/>
      <c r="K439" s="1994" t="str">
        <f t="shared" si="37"/>
        <v/>
      </c>
      <c r="L439" s="1907" t="str">
        <f t="shared" si="38"/>
        <v/>
      </c>
      <c r="M439" s="1906"/>
      <c r="N439" s="2250"/>
      <c r="O439" s="2250"/>
      <c r="P439" s="2255"/>
    </row>
    <row r="440" spans="2:16" s="986" customFormat="1" ht="15" customHeight="1" outlineLevel="1">
      <c r="B440" s="1211"/>
      <c r="C440" s="1211"/>
      <c r="D440" s="2553"/>
      <c r="E440" s="2554"/>
      <c r="F440" s="1553" t="s">
        <v>2169</v>
      </c>
      <c r="G440" s="1554"/>
      <c r="I440" s="2254"/>
      <c r="J440" s="2255"/>
      <c r="K440" s="1994" t="str">
        <f t="shared" si="37"/>
        <v/>
      </c>
      <c r="L440" s="1907" t="str">
        <f t="shared" si="38"/>
        <v/>
      </c>
      <c r="M440" s="1906"/>
      <c r="N440" s="2250"/>
      <c r="O440" s="2250"/>
      <c r="P440" s="2255"/>
    </row>
    <row r="441" spans="2:16" s="986" customFormat="1" ht="15" customHeight="1" outlineLevel="1">
      <c r="B441" s="1211"/>
      <c r="C441" s="1211"/>
      <c r="D441" s="2553" t="s">
        <v>2173</v>
      </c>
      <c r="E441" s="2554" t="s">
        <v>638</v>
      </c>
      <c r="F441" s="1553" t="s">
        <v>2168</v>
      </c>
      <c r="G441" s="1554"/>
      <c r="I441" s="2254"/>
      <c r="J441" s="2255"/>
      <c r="K441" s="1994" t="str">
        <f t="shared" si="37"/>
        <v/>
      </c>
      <c r="L441" s="1907" t="str">
        <f t="shared" si="38"/>
        <v/>
      </c>
      <c r="M441" s="1906"/>
      <c r="N441" s="2250"/>
      <c r="O441" s="2250"/>
      <c r="P441" s="2255"/>
    </row>
    <row r="442" spans="2:16" s="986" customFormat="1" ht="15" customHeight="1" outlineLevel="1">
      <c r="B442" s="1211"/>
      <c r="C442" s="1211"/>
      <c r="D442" s="2553"/>
      <c r="E442" s="2554"/>
      <c r="F442" s="1553" t="s">
        <v>2169</v>
      </c>
      <c r="G442" s="1554"/>
      <c r="I442" s="2254"/>
      <c r="J442" s="2255"/>
      <c r="K442" s="1994" t="str">
        <f t="shared" si="37"/>
        <v/>
      </c>
      <c r="L442" s="1907" t="str">
        <f t="shared" si="38"/>
        <v/>
      </c>
      <c r="M442" s="1906"/>
      <c r="N442" s="2250"/>
      <c r="O442" s="2250"/>
      <c r="P442" s="2255"/>
    </row>
    <row r="443" spans="2:16" s="986" customFormat="1" ht="15" customHeight="1" outlineLevel="1">
      <c r="B443" s="1211"/>
      <c r="C443" s="1211"/>
      <c r="D443" s="2553" t="s">
        <v>2173</v>
      </c>
      <c r="E443" s="2554" t="s">
        <v>650</v>
      </c>
      <c r="F443" s="1553" t="s">
        <v>2168</v>
      </c>
      <c r="G443" s="1554"/>
      <c r="I443" s="2254"/>
      <c r="J443" s="2255"/>
      <c r="K443" s="1994" t="str">
        <f t="shared" si="37"/>
        <v/>
      </c>
      <c r="L443" s="1907" t="str">
        <f t="shared" si="38"/>
        <v/>
      </c>
      <c r="M443" s="1906"/>
      <c r="N443" s="2250"/>
      <c r="O443" s="2250"/>
      <c r="P443" s="2255"/>
    </row>
    <row r="444" spans="2:16" s="986" customFormat="1" ht="15" customHeight="1" outlineLevel="1">
      <c r="B444" s="1211"/>
      <c r="C444" s="1211"/>
      <c r="D444" s="2553"/>
      <c r="E444" s="2554"/>
      <c r="F444" s="1553" t="s">
        <v>2169</v>
      </c>
      <c r="G444" s="1554"/>
      <c r="I444" s="2254"/>
      <c r="J444" s="2255"/>
      <c r="K444" s="1994" t="str">
        <f t="shared" si="37"/>
        <v/>
      </c>
      <c r="L444" s="1907" t="str">
        <f t="shared" si="38"/>
        <v/>
      </c>
      <c r="M444" s="1906"/>
      <c r="N444" s="2250"/>
      <c r="O444" s="2250"/>
      <c r="P444" s="2255"/>
    </row>
    <row r="445" spans="2:16" s="986" customFormat="1" ht="15" customHeight="1" outlineLevel="1">
      <c r="B445" s="1211"/>
      <c r="C445" s="1211"/>
      <c r="D445" s="2553" t="s">
        <v>2174</v>
      </c>
      <c r="E445" s="2554" t="s">
        <v>638</v>
      </c>
      <c r="F445" s="1553" t="s">
        <v>2168</v>
      </c>
      <c r="G445" s="1554"/>
      <c r="I445" s="2254"/>
      <c r="J445" s="2256"/>
      <c r="K445" s="1994" t="str">
        <f t="shared" si="37"/>
        <v/>
      </c>
      <c r="L445" s="1907" t="str">
        <f t="shared" si="38"/>
        <v/>
      </c>
      <c r="M445" s="1906"/>
      <c r="N445" s="2250"/>
      <c r="O445" s="2250"/>
      <c r="P445" s="2255"/>
    </row>
    <row r="446" spans="2:16" s="986" customFormat="1" ht="15" customHeight="1" outlineLevel="1">
      <c r="B446" s="1211"/>
      <c r="C446" s="1211"/>
      <c r="D446" s="2553"/>
      <c r="E446" s="2554"/>
      <c r="F446" s="1553" t="s">
        <v>2169</v>
      </c>
      <c r="G446" s="1554"/>
      <c r="I446" s="2254"/>
      <c r="J446" s="2256"/>
      <c r="K446" s="1994" t="str">
        <f t="shared" si="37"/>
        <v/>
      </c>
      <c r="L446" s="1907" t="str">
        <f t="shared" si="38"/>
        <v/>
      </c>
      <c r="M446" s="1906"/>
      <c r="N446" s="2250"/>
      <c r="O446" s="2250"/>
      <c r="P446" s="2255"/>
    </row>
    <row r="447" spans="2:16" s="986" customFormat="1" ht="15" customHeight="1" outlineLevel="1">
      <c r="B447" s="1211"/>
      <c r="C447" s="1211"/>
      <c r="D447" s="2553" t="s">
        <v>2174</v>
      </c>
      <c r="E447" s="2554" t="s">
        <v>650</v>
      </c>
      <c r="F447" s="1553" t="s">
        <v>2168</v>
      </c>
      <c r="G447" s="1554"/>
      <c r="I447" s="2254"/>
      <c r="J447" s="2256"/>
      <c r="K447" s="1994" t="str">
        <f t="shared" si="37"/>
        <v/>
      </c>
      <c r="L447" s="1907" t="str">
        <f t="shared" si="38"/>
        <v/>
      </c>
      <c r="M447" s="1906"/>
      <c r="N447" s="2250"/>
      <c r="O447" s="2250"/>
      <c r="P447" s="2255"/>
    </row>
    <row r="448" spans="2:16" s="986" customFormat="1" ht="15" customHeight="1" outlineLevel="1">
      <c r="B448" s="1211"/>
      <c r="C448" s="1211"/>
      <c r="D448" s="2555"/>
      <c r="E448" s="2556"/>
      <c r="F448" s="1557" t="s">
        <v>2169</v>
      </c>
      <c r="G448" s="1558"/>
      <c r="I448" s="2254"/>
      <c r="J448" s="2256"/>
      <c r="K448" s="1994" t="str">
        <f t="shared" si="37"/>
        <v/>
      </c>
      <c r="L448" s="1907" t="str">
        <f t="shared" si="38"/>
        <v/>
      </c>
      <c r="M448" s="1906"/>
      <c r="N448" s="2250"/>
      <c r="O448" s="2250"/>
      <c r="P448" s="2255"/>
    </row>
    <row r="449" spans="2:16" s="986" customFormat="1" ht="15" customHeight="1">
      <c r="B449" s="1342"/>
      <c r="C449" s="985"/>
      <c r="D449" s="1307" t="s">
        <v>2166</v>
      </c>
      <c r="E449" s="973"/>
      <c r="F449" s="1549"/>
      <c r="G449" s="1550"/>
      <c r="H449" s="636"/>
      <c r="I449" s="2251"/>
      <c r="J449" s="1912"/>
      <c r="K449" s="2254"/>
      <c r="L449" s="2250"/>
      <c r="M449" s="2250"/>
      <c r="N449" s="2250"/>
      <c r="O449" s="2250"/>
      <c r="P449" s="2255"/>
    </row>
    <row r="450" spans="2:16" s="986" customFormat="1" ht="15" customHeight="1" outlineLevel="1">
      <c r="B450" s="1342"/>
      <c r="C450" s="985"/>
      <c r="D450" s="2557" t="s">
        <v>2167</v>
      </c>
      <c r="E450" s="2558" t="s">
        <v>650</v>
      </c>
      <c r="F450" s="1551" t="s">
        <v>2168</v>
      </c>
      <c r="G450" s="1552"/>
      <c r="H450" s="636"/>
      <c r="I450" s="2252"/>
      <c r="J450" s="2253"/>
      <c r="K450" s="1994" t="str">
        <f>IF(ISNONTEXT(G450)=TRUE,"","X")</f>
        <v/>
      </c>
      <c r="L450" s="1907" t="str">
        <f>IF(AND(G450&gt;=0)=TRUE,"","X")</f>
        <v/>
      </c>
      <c r="M450" s="1906"/>
      <c r="N450" s="2250"/>
      <c r="O450" s="2250"/>
      <c r="P450" s="2255"/>
    </row>
    <row r="451" spans="2:16" s="986" customFormat="1" ht="15" customHeight="1" outlineLevel="1">
      <c r="B451" s="1342"/>
      <c r="C451" s="985"/>
      <c r="D451" s="2553"/>
      <c r="E451" s="2554"/>
      <c r="F451" s="1553" t="s">
        <v>2169</v>
      </c>
      <c r="G451" s="1554"/>
      <c r="H451" s="636"/>
      <c r="I451" s="2252"/>
      <c r="J451" s="2253"/>
      <c r="K451" s="1994" t="str">
        <f>IF(ISNONTEXT(G451)=TRUE,"","X")</f>
        <v/>
      </c>
      <c r="L451" s="1907" t="str">
        <f>IF(AND(G451&gt;=0)=TRUE,"","X")</f>
        <v/>
      </c>
      <c r="M451" s="1906"/>
      <c r="N451" s="2250"/>
      <c r="O451" s="2250"/>
      <c r="P451" s="2255"/>
    </row>
    <row r="452" spans="2:16" s="986" customFormat="1" ht="15" customHeight="1" outlineLevel="1">
      <c r="B452" s="1342"/>
      <c r="C452" s="985"/>
      <c r="D452" s="2553" t="s">
        <v>2170</v>
      </c>
      <c r="E452" s="2554" t="s">
        <v>638</v>
      </c>
      <c r="F452" s="1553" t="s">
        <v>2168</v>
      </c>
      <c r="G452" s="1554"/>
      <c r="H452" s="636"/>
      <c r="I452" s="2252"/>
      <c r="J452" s="2253"/>
      <c r="K452" s="1994" t="str">
        <f t="shared" ref="K452:K471" si="39">IF(ISNONTEXT(G452)=TRUE,"","X")</f>
        <v/>
      </c>
      <c r="L452" s="1907" t="str">
        <f t="shared" ref="L452:L471" si="40">IF(AND(G452&gt;=0)=TRUE,"","X")</f>
        <v/>
      </c>
      <c r="M452" s="1906"/>
      <c r="N452" s="2250"/>
      <c r="O452" s="2250"/>
      <c r="P452" s="2255"/>
    </row>
    <row r="453" spans="2:16" s="986" customFormat="1" ht="15" customHeight="1" outlineLevel="1">
      <c r="B453" s="1342"/>
      <c r="C453" s="985"/>
      <c r="D453" s="2553"/>
      <c r="E453" s="2554"/>
      <c r="F453" s="1553" t="s">
        <v>2169</v>
      </c>
      <c r="G453" s="1554"/>
      <c r="H453" s="636"/>
      <c r="I453" s="2252"/>
      <c r="J453" s="2253"/>
      <c r="K453" s="1994" t="str">
        <f t="shared" si="39"/>
        <v/>
      </c>
      <c r="L453" s="1907" t="str">
        <f t="shared" si="40"/>
        <v/>
      </c>
      <c r="M453" s="1906"/>
      <c r="N453" s="2250"/>
      <c r="O453" s="2250"/>
      <c r="P453" s="2255"/>
    </row>
    <row r="454" spans="2:16" s="986" customFormat="1" ht="15" customHeight="1" outlineLevel="1">
      <c r="B454" s="1342"/>
      <c r="C454" s="985"/>
      <c r="D454" s="2553" t="s">
        <v>2170</v>
      </c>
      <c r="E454" s="2554" t="s">
        <v>650</v>
      </c>
      <c r="F454" s="1553" t="s">
        <v>2168</v>
      </c>
      <c r="G454" s="1554"/>
      <c r="H454" s="636"/>
      <c r="I454" s="2252"/>
      <c r="J454" s="2253"/>
      <c r="K454" s="1994" t="str">
        <f t="shared" si="39"/>
        <v/>
      </c>
      <c r="L454" s="1907" t="str">
        <f t="shared" si="40"/>
        <v/>
      </c>
      <c r="M454" s="1906"/>
      <c r="N454" s="2250"/>
      <c r="O454" s="2250"/>
      <c r="P454" s="2255"/>
    </row>
    <row r="455" spans="2:16" s="986" customFormat="1" ht="15" customHeight="1" outlineLevel="1">
      <c r="B455" s="1342"/>
      <c r="C455" s="985"/>
      <c r="D455" s="2553"/>
      <c r="E455" s="2554"/>
      <c r="F455" s="1553" t="s">
        <v>2169</v>
      </c>
      <c r="G455" s="1554"/>
      <c r="H455" s="636"/>
      <c r="I455" s="2254"/>
      <c r="J455" s="2255"/>
      <c r="K455" s="1994" t="str">
        <f t="shared" si="39"/>
        <v/>
      </c>
      <c r="L455" s="1907" t="str">
        <f t="shared" si="40"/>
        <v/>
      </c>
      <c r="M455" s="1906"/>
      <c r="N455" s="2250"/>
      <c r="O455" s="2250"/>
      <c r="P455" s="2255"/>
    </row>
    <row r="456" spans="2:16" s="986" customFormat="1" ht="15" customHeight="1" outlineLevel="1">
      <c r="B456" s="1342"/>
      <c r="C456" s="985"/>
      <c r="D456" s="2553" t="s">
        <v>873</v>
      </c>
      <c r="E456" s="2554" t="s">
        <v>1822</v>
      </c>
      <c r="F456" s="1553" t="s">
        <v>2168</v>
      </c>
      <c r="G456" s="1555"/>
      <c r="H456" s="636"/>
      <c r="I456" s="2254"/>
      <c r="J456" s="2255"/>
      <c r="K456" s="1993" t="str">
        <f t="shared" si="39"/>
        <v/>
      </c>
      <c r="L456" s="1906" t="str">
        <f t="shared" si="40"/>
        <v/>
      </c>
      <c r="M456" s="1906"/>
      <c r="N456" s="1907" t="str" cm="1">
        <f t="array" aca="1" ref="N456" ca="1">IF(CELL("format",G456)="D1","","X")</f>
        <v/>
      </c>
      <c r="O456" s="2250"/>
      <c r="P456" s="2255"/>
    </row>
    <row r="457" spans="2:16" s="986" customFormat="1" ht="15" customHeight="1" outlineLevel="1">
      <c r="B457" s="1211"/>
      <c r="C457" s="1211"/>
      <c r="D457" s="2553"/>
      <c r="E457" s="2554"/>
      <c r="F457" s="1553" t="s">
        <v>2169</v>
      </c>
      <c r="G457" s="1555"/>
      <c r="H457" s="636"/>
      <c r="I457" s="2254"/>
      <c r="J457" s="2255"/>
      <c r="K457" s="1993" t="str">
        <f t="shared" si="39"/>
        <v/>
      </c>
      <c r="L457" s="1906" t="str">
        <f t="shared" si="40"/>
        <v/>
      </c>
      <c r="M457" s="1906"/>
      <c r="N457" s="1907" t="str" cm="1">
        <f t="array" aca="1" ref="N457" ca="1">IF(CELL("format",G457)="D1","","X")</f>
        <v/>
      </c>
      <c r="O457" s="2250"/>
      <c r="P457" s="2255"/>
    </row>
    <row r="458" spans="2:16" s="986" customFormat="1" ht="15" customHeight="1" outlineLevel="1">
      <c r="B458" s="1211"/>
      <c r="C458" s="1211"/>
      <c r="D458" s="2553" t="s">
        <v>874</v>
      </c>
      <c r="E458" s="2554" t="s">
        <v>1823</v>
      </c>
      <c r="F458" s="1553" t="s">
        <v>2168</v>
      </c>
      <c r="G458" s="1556"/>
      <c r="H458" s="636"/>
      <c r="I458" s="2254"/>
      <c r="J458" s="2255"/>
      <c r="K458" s="1993" t="str">
        <f t="shared" si="39"/>
        <v/>
      </c>
      <c r="L458" s="1906" t="str">
        <f t="shared" si="40"/>
        <v/>
      </c>
      <c r="M458" s="1906"/>
      <c r="N458" s="2250"/>
      <c r="O458" s="1907" t="str" cm="1">
        <f t="array" aca="1" ref="O458" ca="1">IF(G458="","",IF(CELL("format",G458)="D9","","X"))</f>
        <v/>
      </c>
      <c r="P458" s="2255"/>
    </row>
    <row r="459" spans="2:16" s="986" customFormat="1" ht="15" customHeight="1" outlineLevel="1">
      <c r="B459" s="1211"/>
      <c r="C459" s="1211"/>
      <c r="D459" s="2553"/>
      <c r="E459" s="2554"/>
      <c r="F459" s="1553" t="s">
        <v>2169</v>
      </c>
      <c r="G459" s="1556"/>
      <c r="H459" s="636"/>
      <c r="I459" s="2254"/>
      <c r="J459" s="2255"/>
      <c r="K459" s="1993" t="str">
        <f t="shared" si="39"/>
        <v/>
      </c>
      <c r="L459" s="1906" t="str">
        <f t="shared" si="40"/>
        <v/>
      </c>
      <c r="M459" s="1906"/>
      <c r="N459" s="2250"/>
      <c r="O459" s="1907" t="str" cm="1">
        <f t="array" aca="1" ref="O459" ca="1">IF(G459="","",IF(CELL("format",G459)="D9","","X"))</f>
        <v/>
      </c>
      <c r="P459" s="2255"/>
    </row>
    <row r="460" spans="2:16" s="986" customFormat="1" ht="15" customHeight="1" outlineLevel="1">
      <c r="B460" s="1211"/>
      <c r="C460" s="1211"/>
      <c r="D460" s="2553" t="s">
        <v>2171</v>
      </c>
      <c r="E460" s="2554" t="s">
        <v>2327</v>
      </c>
      <c r="F460" s="1553" t="s">
        <v>2168</v>
      </c>
      <c r="G460" s="1554"/>
      <c r="H460" s="636"/>
      <c r="I460" s="2254"/>
      <c r="J460" s="2255"/>
      <c r="K460" s="1993" t="str">
        <f t="shared" si="39"/>
        <v/>
      </c>
      <c r="L460" s="1906" t="str">
        <f t="shared" si="40"/>
        <v/>
      </c>
      <c r="M460" s="1906"/>
      <c r="N460" s="2250"/>
      <c r="O460" s="2250"/>
      <c r="P460" s="1913" t="str">
        <f>IF(G460="","",(IF(OR(G460="Winter",G460="Summer"),"","X")))</f>
        <v/>
      </c>
    </row>
    <row r="461" spans="2:16" s="986" customFormat="1" ht="15" customHeight="1" outlineLevel="1">
      <c r="B461" s="1211"/>
      <c r="C461" s="1211"/>
      <c r="D461" s="2553"/>
      <c r="E461" s="2554"/>
      <c r="F461" s="1553" t="s">
        <v>2169</v>
      </c>
      <c r="G461" s="1554"/>
      <c r="H461" s="636"/>
      <c r="I461" s="2254"/>
      <c r="J461" s="2255"/>
      <c r="K461" s="1993" t="str">
        <f t="shared" si="39"/>
        <v/>
      </c>
      <c r="L461" s="1906" t="str">
        <f t="shared" si="40"/>
        <v/>
      </c>
      <c r="M461" s="1906"/>
      <c r="N461" s="2250"/>
      <c r="O461" s="2250"/>
      <c r="P461" s="1913" t="str">
        <f>IF(G461="","",(IF(OR(G461="Winter",G461="Summer"),"","X")))</f>
        <v/>
      </c>
    </row>
    <row r="462" spans="2:16" s="986" customFormat="1" ht="15" customHeight="1" outlineLevel="1">
      <c r="B462" s="1211"/>
      <c r="C462" s="1211"/>
      <c r="D462" s="2553" t="s">
        <v>2172</v>
      </c>
      <c r="E462" s="2554" t="s">
        <v>638</v>
      </c>
      <c r="F462" s="1553" t="s">
        <v>2168</v>
      </c>
      <c r="G462" s="1554"/>
      <c r="H462" s="636"/>
      <c r="I462" s="2254"/>
      <c r="J462" s="2255"/>
      <c r="K462" s="1994" t="str">
        <f t="shared" si="39"/>
        <v/>
      </c>
      <c r="L462" s="1907" t="str">
        <f t="shared" si="40"/>
        <v/>
      </c>
      <c r="M462" s="1906"/>
      <c r="N462" s="2250"/>
      <c r="O462" s="2250"/>
      <c r="P462" s="2255"/>
    </row>
    <row r="463" spans="2:16" s="986" customFormat="1" ht="15" customHeight="1" outlineLevel="1">
      <c r="B463" s="1211"/>
      <c r="C463" s="1211"/>
      <c r="D463" s="2553"/>
      <c r="E463" s="2554"/>
      <c r="F463" s="1553" t="s">
        <v>2169</v>
      </c>
      <c r="G463" s="1554"/>
      <c r="I463" s="2254"/>
      <c r="J463" s="2255"/>
      <c r="K463" s="1994" t="str">
        <f t="shared" si="39"/>
        <v/>
      </c>
      <c r="L463" s="1907" t="str">
        <f t="shared" si="40"/>
        <v/>
      </c>
      <c r="M463" s="1906"/>
      <c r="N463" s="2250"/>
      <c r="O463" s="2250"/>
      <c r="P463" s="2255"/>
    </row>
    <row r="464" spans="2:16" s="986" customFormat="1" ht="15" customHeight="1" outlineLevel="1">
      <c r="B464" s="1211"/>
      <c r="C464" s="1211"/>
      <c r="D464" s="2553" t="s">
        <v>2173</v>
      </c>
      <c r="E464" s="2554" t="s">
        <v>638</v>
      </c>
      <c r="F464" s="1553" t="s">
        <v>2168</v>
      </c>
      <c r="G464" s="1554"/>
      <c r="I464" s="2254"/>
      <c r="J464" s="2255"/>
      <c r="K464" s="1994" t="str">
        <f t="shared" si="39"/>
        <v/>
      </c>
      <c r="L464" s="1907" t="str">
        <f t="shared" si="40"/>
        <v/>
      </c>
      <c r="M464" s="1906"/>
      <c r="N464" s="2250"/>
      <c r="O464" s="2250"/>
      <c r="P464" s="2255"/>
    </row>
    <row r="465" spans="2:16" s="986" customFormat="1" ht="15" customHeight="1" outlineLevel="1">
      <c r="B465" s="1211"/>
      <c r="C465" s="1211"/>
      <c r="D465" s="2553"/>
      <c r="E465" s="2554"/>
      <c r="F465" s="1553" t="s">
        <v>2169</v>
      </c>
      <c r="G465" s="1554"/>
      <c r="I465" s="2254"/>
      <c r="J465" s="2255"/>
      <c r="K465" s="1994" t="str">
        <f t="shared" si="39"/>
        <v/>
      </c>
      <c r="L465" s="1907" t="str">
        <f t="shared" si="40"/>
        <v/>
      </c>
      <c r="M465" s="1906"/>
      <c r="N465" s="2250"/>
      <c r="O465" s="2250"/>
      <c r="P465" s="2255"/>
    </row>
    <row r="466" spans="2:16" s="986" customFormat="1" ht="15" customHeight="1" outlineLevel="1">
      <c r="B466" s="1211"/>
      <c r="C466" s="1211"/>
      <c r="D466" s="2553" t="s">
        <v>2173</v>
      </c>
      <c r="E466" s="2554" t="s">
        <v>650</v>
      </c>
      <c r="F466" s="1553" t="s">
        <v>2168</v>
      </c>
      <c r="G466" s="1554"/>
      <c r="I466" s="2254"/>
      <c r="J466" s="2255"/>
      <c r="K466" s="1994" t="str">
        <f t="shared" si="39"/>
        <v/>
      </c>
      <c r="L466" s="1907" t="str">
        <f t="shared" si="40"/>
        <v/>
      </c>
      <c r="M466" s="1906"/>
      <c r="N466" s="2250"/>
      <c r="O466" s="2250"/>
      <c r="P466" s="2255"/>
    </row>
    <row r="467" spans="2:16" s="986" customFormat="1" ht="15" customHeight="1" outlineLevel="1">
      <c r="B467" s="1211"/>
      <c r="C467" s="1211"/>
      <c r="D467" s="2553"/>
      <c r="E467" s="2554"/>
      <c r="F467" s="1553" t="s">
        <v>2169</v>
      </c>
      <c r="G467" s="1554"/>
      <c r="I467" s="2254"/>
      <c r="J467" s="2255"/>
      <c r="K467" s="1994" t="str">
        <f t="shared" si="39"/>
        <v/>
      </c>
      <c r="L467" s="1907" t="str">
        <f t="shared" si="40"/>
        <v/>
      </c>
      <c r="M467" s="1906"/>
      <c r="N467" s="2250"/>
      <c r="O467" s="2250"/>
      <c r="P467" s="2255"/>
    </row>
    <row r="468" spans="2:16" s="986" customFormat="1" ht="15" customHeight="1" outlineLevel="1">
      <c r="B468" s="1211"/>
      <c r="C468" s="1211"/>
      <c r="D468" s="2553" t="s">
        <v>2174</v>
      </c>
      <c r="E468" s="2554" t="s">
        <v>638</v>
      </c>
      <c r="F468" s="1553" t="s">
        <v>2168</v>
      </c>
      <c r="G468" s="1554"/>
      <c r="I468" s="2254"/>
      <c r="J468" s="2256"/>
      <c r="K468" s="1994" t="str">
        <f t="shared" si="39"/>
        <v/>
      </c>
      <c r="L468" s="1907" t="str">
        <f t="shared" si="40"/>
        <v/>
      </c>
      <c r="M468" s="1906"/>
      <c r="N468" s="2250"/>
      <c r="O468" s="2250"/>
      <c r="P468" s="2255"/>
    </row>
    <row r="469" spans="2:16" s="986" customFormat="1" ht="15" customHeight="1" outlineLevel="1">
      <c r="B469" s="1211"/>
      <c r="C469" s="1211"/>
      <c r="D469" s="2553"/>
      <c r="E469" s="2554"/>
      <c r="F469" s="1553" t="s">
        <v>2169</v>
      </c>
      <c r="G469" s="1554"/>
      <c r="I469" s="2254"/>
      <c r="J469" s="2256"/>
      <c r="K469" s="1994" t="str">
        <f t="shared" si="39"/>
        <v/>
      </c>
      <c r="L469" s="1907" t="str">
        <f t="shared" si="40"/>
        <v/>
      </c>
      <c r="M469" s="1906"/>
      <c r="N469" s="2250"/>
      <c r="O469" s="2250"/>
      <c r="P469" s="2255"/>
    </row>
    <row r="470" spans="2:16" s="986" customFormat="1" ht="15" customHeight="1" outlineLevel="1">
      <c r="B470" s="1211"/>
      <c r="C470" s="1211"/>
      <c r="D470" s="2553" t="s">
        <v>2174</v>
      </c>
      <c r="E470" s="2554" t="s">
        <v>650</v>
      </c>
      <c r="F470" s="1553" t="s">
        <v>2168</v>
      </c>
      <c r="G470" s="1554"/>
      <c r="I470" s="2254"/>
      <c r="J470" s="2256"/>
      <c r="K470" s="1994" t="str">
        <f t="shared" si="39"/>
        <v/>
      </c>
      <c r="L470" s="1907" t="str">
        <f t="shared" si="40"/>
        <v/>
      </c>
      <c r="M470" s="1906"/>
      <c r="N470" s="2250"/>
      <c r="O470" s="2250"/>
      <c r="P470" s="2255"/>
    </row>
    <row r="471" spans="2:16" s="986" customFormat="1" ht="15" customHeight="1" outlineLevel="1">
      <c r="B471" s="1211"/>
      <c r="C471" s="1211"/>
      <c r="D471" s="2555"/>
      <c r="E471" s="2556"/>
      <c r="F471" s="1557" t="s">
        <v>2169</v>
      </c>
      <c r="G471" s="1558"/>
      <c r="I471" s="2254"/>
      <c r="J471" s="2256"/>
      <c r="K471" s="1994" t="str">
        <f t="shared" si="39"/>
        <v/>
      </c>
      <c r="L471" s="1907" t="str">
        <f t="shared" si="40"/>
        <v/>
      </c>
      <c r="M471" s="1906"/>
      <c r="N471" s="2250"/>
      <c r="O471" s="2250"/>
      <c r="P471" s="2255"/>
    </row>
    <row r="472" spans="2:16" s="986" customFormat="1" ht="15" customHeight="1">
      <c r="B472" s="1342"/>
      <c r="C472" s="985"/>
      <c r="D472" s="1307" t="s">
        <v>2166</v>
      </c>
      <c r="E472" s="973"/>
      <c r="F472" s="1549"/>
      <c r="G472" s="1550"/>
      <c r="H472" s="636"/>
      <c r="I472" s="2251"/>
      <c r="J472" s="1912"/>
      <c r="K472" s="2254"/>
      <c r="L472" s="2250"/>
      <c r="M472" s="2250"/>
      <c r="N472" s="2250"/>
      <c r="O472" s="2250"/>
      <c r="P472" s="2255"/>
    </row>
    <row r="473" spans="2:16" s="986" customFormat="1" ht="15" customHeight="1" outlineLevel="1">
      <c r="B473" s="1342"/>
      <c r="C473" s="985"/>
      <c r="D473" s="2557" t="s">
        <v>2167</v>
      </c>
      <c r="E473" s="2558" t="s">
        <v>650</v>
      </c>
      <c r="F473" s="1551" t="s">
        <v>2168</v>
      </c>
      <c r="G473" s="1552"/>
      <c r="H473" s="636"/>
      <c r="I473" s="2252"/>
      <c r="J473" s="2253"/>
      <c r="K473" s="1994" t="str">
        <f>IF(ISNONTEXT(G473)=TRUE,"","X")</f>
        <v/>
      </c>
      <c r="L473" s="1907" t="str">
        <f>IF(AND(G473&gt;=0)=TRUE,"","X")</f>
        <v/>
      </c>
      <c r="M473" s="1906"/>
      <c r="N473" s="2250"/>
      <c r="O473" s="2250"/>
      <c r="P473" s="2255"/>
    </row>
    <row r="474" spans="2:16" s="986" customFormat="1" ht="15" customHeight="1" outlineLevel="1">
      <c r="B474" s="1342"/>
      <c r="C474" s="985"/>
      <c r="D474" s="2553"/>
      <c r="E474" s="2554"/>
      <c r="F474" s="1553" t="s">
        <v>2169</v>
      </c>
      <c r="G474" s="1554"/>
      <c r="H474" s="636"/>
      <c r="I474" s="2252"/>
      <c r="J474" s="2253"/>
      <c r="K474" s="1994" t="str">
        <f>IF(ISNONTEXT(G474)=TRUE,"","X")</f>
        <v/>
      </c>
      <c r="L474" s="1907" t="str">
        <f>IF(AND(G474&gt;=0)=TRUE,"","X")</f>
        <v/>
      </c>
      <c r="M474" s="1906"/>
      <c r="N474" s="2250"/>
      <c r="O474" s="2250"/>
      <c r="P474" s="2255"/>
    </row>
    <row r="475" spans="2:16" s="986" customFormat="1" ht="15" customHeight="1" outlineLevel="1">
      <c r="B475" s="1342"/>
      <c r="C475" s="985"/>
      <c r="D475" s="2553" t="s">
        <v>2170</v>
      </c>
      <c r="E475" s="2554" t="s">
        <v>638</v>
      </c>
      <c r="F475" s="1553" t="s">
        <v>2168</v>
      </c>
      <c r="G475" s="1554"/>
      <c r="H475" s="636"/>
      <c r="I475" s="2252"/>
      <c r="J475" s="2253"/>
      <c r="K475" s="1994" t="str">
        <f t="shared" ref="K475:K494" si="41">IF(ISNONTEXT(G475)=TRUE,"","X")</f>
        <v/>
      </c>
      <c r="L475" s="1907" t="str">
        <f t="shared" ref="L475:L494" si="42">IF(AND(G475&gt;=0)=TRUE,"","X")</f>
        <v/>
      </c>
      <c r="M475" s="1906"/>
      <c r="N475" s="2250"/>
      <c r="O475" s="2250"/>
      <c r="P475" s="2255"/>
    </row>
    <row r="476" spans="2:16" s="986" customFormat="1" ht="15" customHeight="1" outlineLevel="1">
      <c r="B476" s="1342"/>
      <c r="C476" s="985"/>
      <c r="D476" s="2553"/>
      <c r="E476" s="2554"/>
      <c r="F476" s="1553" t="s">
        <v>2169</v>
      </c>
      <c r="G476" s="1554"/>
      <c r="H476" s="636"/>
      <c r="I476" s="2252"/>
      <c r="J476" s="2253"/>
      <c r="K476" s="1994" t="str">
        <f t="shared" si="41"/>
        <v/>
      </c>
      <c r="L476" s="1907" t="str">
        <f t="shared" si="42"/>
        <v/>
      </c>
      <c r="M476" s="1906"/>
      <c r="N476" s="2250"/>
      <c r="O476" s="2250"/>
      <c r="P476" s="2255"/>
    </row>
    <row r="477" spans="2:16" s="986" customFormat="1" ht="15" customHeight="1" outlineLevel="1">
      <c r="B477" s="1342"/>
      <c r="C477" s="985"/>
      <c r="D477" s="2553" t="s">
        <v>2170</v>
      </c>
      <c r="E477" s="2554" t="s">
        <v>650</v>
      </c>
      <c r="F477" s="1553" t="s">
        <v>2168</v>
      </c>
      <c r="G477" s="1554"/>
      <c r="H477" s="636"/>
      <c r="I477" s="2252"/>
      <c r="J477" s="2253"/>
      <c r="K477" s="1994" t="str">
        <f t="shared" si="41"/>
        <v/>
      </c>
      <c r="L477" s="1907" t="str">
        <f t="shared" si="42"/>
        <v/>
      </c>
      <c r="M477" s="1906"/>
      <c r="N477" s="2250"/>
      <c r="O477" s="2250"/>
      <c r="P477" s="2255"/>
    </row>
    <row r="478" spans="2:16" s="986" customFormat="1" ht="15" customHeight="1" outlineLevel="1">
      <c r="B478" s="1342"/>
      <c r="C478" s="985"/>
      <c r="D478" s="2553"/>
      <c r="E478" s="2554"/>
      <c r="F478" s="1553" t="s">
        <v>2169</v>
      </c>
      <c r="G478" s="1554"/>
      <c r="H478" s="636"/>
      <c r="I478" s="2254"/>
      <c r="J478" s="2255"/>
      <c r="K478" s="1994" t="str">
        <f t="shared" si="41"/>
        <v/>
      </c>
      <c r="L478" s="1907" t="str">
        <f t="shared" si="42"/>
        <v/>
      </c>
      <c r="M478" s="1906"/>
      <c r="N478" s="2250"/>
      <c r="O478" s="2250"/>
      <c r="P478" s="2255"/>
    </row>
    <row r="479" spans="2:16" s="986" customFormat="1" ht="15" customHeight="1" outlineLevel="1">
      <c r="B479" s="1342"/>
      <c r="C479" s="985"/>
      <c r="D479" s="2553" t="s">
        <v>873</v>
      </c>
      <c r="E479" s="2554" t="s">
        <v>1822</v>
      </c>
      <c r="F479" s="1553" t="s">
        <v>2168</v>
      </c>
      <c r="G479" s="1555"/>
      <c r="H479" s="636"/>
      <c r="I479" s="2254"/>
      <c r="J479" s="2255"/>
      <c r="K479" s="1993" t="str">
        <f t="shared" si="41"/>
        <v/>
      </c>
      <c r="L479" s="1906" t="str">
        <f t="shared" si="42"/>
        <v/>
      </c>
      <c r="M479" s="1906"/>
      <c r="N479" s="1907" t="str" cm="1">
        <f t="array" aca="1" ref="N479" ca="1">IF(CELL("format",G479)="D1","","X")</f>
        <v/>
      </c>
      <c r="O479" s="2250"/>
      <c r="P479" s="2255"/>
    </row>
    <row r="480" spans="2:16" s="986" customFormat="1" ht="15" customHeight="1" outlineLevel="1">
      <c r="B480" s="1211"/>
      <c r="C480" s="1211"/>
      <c r="D480" s="2553"/>
      <c r="E480" s="2554"/>
      <c r="F480" s="1553" t="s">
        <v>2169</v>
      </c>
      <c r="G480" s="1555"/>
      <c r="H480" s="636"/>
      <c r="I480" s="2254"/>
      <c r="J480" s="2255"/>
      <c r="K480" s="1993" t="str">
        <f t="shared" si="41"/>
        <v/>
      </c>
      <c r="L480" s="1906" t="str">
        <f t="shared" si="42"/>
        <v/>
      </c>
      <c r="M480" s="1906"/>
      <c r="N480" s="1907" t="str" cm="1">
        <f t="array" aca="1" ref="N480" ca="1">IF(CELL("format",G480)="D1","","X")</f>
        <v/>
      </c>
      <c r="O480" s="2250"/>
      <c r="P480" s="2255"/>
    </row>
    <row r="481" spans="2:16" s="986" customFormat="1" ht="15" customHeight="1" outlineLevel="1">
      <c r="B481" s="1211"/>
      <c r="C481" s="1211"/>
      <c r="D481" s="2553" t="s">
        <v>874</v>
      </c>
      <c r="E481" s="2554" t="s">
        <v>1823</v>
      </c>
      <c r="F481" s="1553" t="s">
        <v>2168</v>
      </c>
      <c r="G481" s="1556"/>
      <c r="H481" s="636"/>
      <c r="I481" s="2254"/>
      <c r="J481" s="2255"/>
      <c r="K481" s="1993" t="str">
        <f t="shared" si="41"/>
        <v/>
      </c>
      <c r="L481" s="1906" t="str">
        <f t="shared" si="42"/>
        <v/>
      </c>
      <c r="M481" s="1906"/>
      <c r="N481" s="2250"/>
      <c r="O481" s="1907" t="str" cm="1">
        <f t="array" aca="1" ref="O481" ca="1">IF(G481="","",IF(CELL("format",G481)="D9","","X"))</f>
        <v/>
      </c>
      <c r="P481" s="2255"/>
    </row>
    <row r="482" spans="2:16" s="986" customFormat="1" ht="15" customHeight="1" outlineLevel="1">
      <c r="B482" s="1211"/>
      <c r="C482" s="1211"/>
      <c r="D482" s="2553"/>
      <c r="E482" s="2554"/>
      <c r="F482" s="1553" t="s">
        <v>2169</v>
      </c>
      <c r="G482" s="1556"/>
      <c r="H482" s="636"/>
      <c r="I482" s="2254"/>
      <c r="J482" s="2255"/>
      <c r="K482" s="1993" t="str">
        <f t="shared" si="41"/>
        <v/>
      </c>
      <c r="L482" s="1906" t="str">
        <f t="shared" si="42"/>
        <v/>
      </c>
      <c r="M482" s="1906"/>
      <c r="N482" s="2250"/>
      <c r="O482" s="1907" t="str" cm="1">
        <f t="array" aca="1" ref="O482" ca="1">IF(G482="","",IF(CELL("format",G482)="D9","","X"))</f>
        <v/>
      </c>
      <c r="P482" s="2255"/>
    </row>
    <row r="483" spans="2:16" s="986" customFormat="1" ht="15" customHeight="1" outlineLevel="1">
      <c r="B483" s="1211"/>
      <c r="C483" s="1211"/>
      <c r="D483" s="2553" t="s">
        <v>2171</v>
      </c>
      <c r="E483" s="2554" t="s">
        <v>2327</v>
      </c>
      <c r="F483" s="1553" t="s">
        <v>2168</v>
      </c>
      <c r="G483" s="1554"/>
      <c r="H483" s="636"/>
      <c r="I483" s="2254"/>
      <c r="J483" s="2255"/>
      <c r="K483" s="1993" t="str">
        <f t="shared" si="41"/>
        <v/>
      </c>
      <c r="L483" s="1906" t="str">
        <f t="shared" si="42"/>
        <v/>
      </c>
      <c r="M483" s="1906"/>
      <c r="N483" s="2250"/>
      <c r="O483" s="2250"/>
      <c r="P483" s="1913" t="str">
        <f>IF(G483="","",(IF(OR(G483="Winter",G483="Summer"),"","X")))</f>
        <v/>
      </c>
    </row>
    <row r="484" spans="2:16" s="986" customFormat="1" ht="15" customHeight="1" outlineLevel="1">
      <c r="B484" s="1211"/>
      <c r="C484" s="1211"/>
      <c r="D484" s="2553"/>
      <c r="E484" s="2554"/>
      <c r="F484" s="1553" t="s">
        <v>2169</v>
      </c>
      <c r="G484" s="1554"/>
      <c r="H484" s="636"/>
      <c r="I484" s="2254"/>
      <c r="J484" s="2255"/>
      <c r="K484" s="1993" t="str">
        <f t="shared" si="41"/>
        <v/>
      </c>
      <c r="L484" s="1906" t="str">
        <f t="shared" si="42"/>
        <v/>
      </c>
      <c r="M484" s="1906"/>
      <c r="N484" s="2250"/>
      <c r="O484" s="2250"/>
      <c r="P484" s="1913" t="str">
        <f>IF(G484="","",(IF(OR(G484="Winter",G484="Summer"),"","X")))</f>
        <v/>
      </c>
    </row>
    <row r="485" spans="2:16" s="986" customFormat="1" ht="15" customHeight="1" outlineLevel="1">
      <c r="B485" s="1211"/>
      <c r="C485" s="1211"/>
      <c r="D485" s="2553" t="s">
        <v>2172</v>
      </c>
      <c r="E485" s="2554" t="s">
        <v>638</v>
      </c>
      <c r="F485" s="1553" t="s">
        <v>2168</v>
      </c>
      <c r="G485" s="1554"/>
      <c r="H485" s="636"/>
      <c r="I485" s="2254"/>
      <c r="J485" s="2255"/>
      <c r="K485" s="1994" t="str">
        <f t="shared" si="41"/>
        <v/>
      </c>
      <c r="L485" s="1907" t="str">
        <f t="shared" si="42"/>
        <v/>
      </c>
      <c r="M485" s="1906"/>
      <c r="N485" s="2250"/>
      <c r="O485" s="2250"/>
      <c r="P485" s="2255"/>
    </row>
    <row r="486" spans="2:16" s="986" customFormat="1" ht="15" customHeight="1" outlineLevel="1">
      <c r="B486" s="1211"/>
      <c r="C486" s="1211"/>
      <c r="D486" s="2553"/>
      <c r="E486" s="2554"/>
      <c r="F486" s="1553" t="s">
        <v>2169</v>
      </c>
      <c r="G486" s="1554"/>
      <c r="I486" s="2254"/>
      <c r="J486" s="2255"/>
      <c r="K486" s="1994" t="str">
        <f t="shared" si="41"/>
        <v/>
      </c>
      <c r="L486" s="1907" t="str">
        <f t="shared" si="42"/>
        <v/>
      </c>
      <c r="M486" s="1906"/>
      <c r="N486" s="2250"/>
      <c r="O486" s="2250"/>
      <c r="P486" s="2255"/>
    </row>
    <row r="487" spans="2:16" s="986" customFormat="1" ht="15" customHeight="1" outlineLevel="1">
      <c r="B487" s="1211"/>
      <c r="C487" s="1211"/>
      <c r="D487" s="2553" t="s">
        <v>2173</v>
      </c>
      <c r="E487" s="2554" t="s">
        <v>638</v>
      </c>
      <c r="F487" s="1553" t="s">
        <v>2168</v>
      </c>
      <c r="G487" s="1554"/>
      <c r="I487" s="2254"/>
      <c r="J487" s="2255"/>
      <c r="K487" s="1994" t="str">
        <f t="shared" si="41"/>
        <v/>
      </c>
      <c r="L487" s="1907" t="str">
        <f t="shared" si="42"/>
        <v/>
      </c>
      <c r="M487" s="1906"/>
      <c r="N487" s="2250"/>
      <c r="O487" s="2250"/>
      <c r="P487" s="2255"/>
    </row>
    <row r="488" spans="2:16" s="986" customFormat="1" ht="15" customHeight="1" outlineLevel="1">
      <c r="B488" s="1211"/>
      <c r="C488" s="1211"/>
      <c r="D488" s="2553"/>
      <c r="E488" s="2554"/>
      <c r="F488" s="1553" t="s">
        <v>2169</v>
      </c>
      <c r="G488" s="1554"/>
      <c r="I488" s="2254"/>
      <c r="J488" s="2255"/>
      <c r="K488" s="1994" t="str">
        <f t="shared" si="41"/>
        <v/>
      </c>
      <c r="L488" s="1907" t="str">
        <f t="shared" si="42"/>
        <v/>
      </c>
      <c r="M488" s="1906"/>
      <c r="N488" s="2250"/>
      <c r="O488" s="2250"/>
      <c r="P488" s="2255"/>
    </row>
    <row r="489" spans="2:16" s="986" customFormat="1" ht="15" customHeight="1" outlineLevel="1">
      <c r="B489" s="1211"/>
      <c r="C489" s="1211"/>
      <c r="D489" s="2553" t="s">
        <v>2173</v>
      </c>
      <c r="E489" s="2554" t="s">
        <v>650</v>
      </c>
      <c r="F489" s="1553" t="s">
        <v>2168</v>
      </c>
      <c r="G489" s="1554"/>
      <c r="I489" s="2254"/>
      <c r="J489" s="2255"/>
      <c r="K489" s="1994" t="str">
        <f t="shared" si="41"/>
        <v/>
      </c>
      <c r="L489" s="1907" t="str">
        <f t="shared" si="42"/>
        <v/>
      </c>
      <c r="M489" s="1906"/>
      <c r="N489" s="2250"/>
      <c r="O489" s="2250"/>
      <c r="P489" s="2255"/>
    </row>
    <row r="490" spans="2:16" s="986" customFormat="1" ht="15" customHeight="1" outlineLevel="1">
      <c r="B490" s="1211"/>
      <c r="C490" s="1211"/>
      <c r="D490" s="2553"/>
      <c r="E490" s="2554"/>
      <c r="F490" s="1553" t="s">
        <v>2169</v>
      </c>
      <c r="G490" s="1554"/>
      <c r="I490" s="2254"/>
      <c r="J490" s="2255"/>
      <c r="K490" s="1994" t="str">
        <f t="shared" si="41"/>
        <v/>
      </c>
      <c r="L490" s="1907" t="str">
        <f t="shared" si="42"/>
        <v/>
      </c>
      <c r="M490" s="1906"/>
      <c r="N490" s="2250"/>
      <c r="O490" s="2250"/>
      <c r="P490" s="2255"/>
    </row>
    <row r="491" spans="2:16" s="986" customFormat="1" ht="15" customHeight="1" outlineLevel="1">
      <c r="B491" s="1211"/>
      <c r="C491" s="1211"/>
      <c r="D491" s="2553" t="s">
        <v>2174</v>
      </c>
      <c r="E491" s="2554" t="s">
        <v>638</v>
      </c>
      <c r="F491" s="1553" t="s">
        <v>2168</v>
      </c>
      <c r="G491" s="1554"/>
      <c r="I491" s="2254"/>
      <c r="J491" s="2256"/>
      <c r="K491" s="1994" t="str">
        <f t="shared" si="41"/>
        <v/>
      </c>
      <c r="L491" s="1907" t="str">
        <f t="shared" si="42"/>
        <v/>
      </c>
      <c r="M491" s="1906"/>
      <c r="N491" s="2250"/>
      <c r="O491" s="2250"/>
      <c r="P491" s="2255"/>
    </row>
    <row r="492" spans="2:16" s="986" customFormat="1" ht="15" customHeight="1" outlineLevel="1">
      <c r="B492" s="1211"/>
      <c r="C492" s="1211"/>
      <c r="D492" s="2553"/>
      <c r="E492" s="2554"/>
      <c r="F492" s="1553" t="s">
        <v>2169</v>
      </c>
      <c r="G492" s="1554"/>
      <c r="I492" s="2254"/>
      <c r="J492" s="2256"/>
      <c r="K492" s="1994" t="str">
        <f t="shared" si="41"/>
        <v/>
      </c>
      <c r="L492" s="1907" t="str">
        <f t="shared" si="42"/>
        <v/>
      </c>
      <c r="M492" s="1906"/>
      <c r="N492" s="2250"/>
      <c r="O492" s="2250"/>
      <c r="P492" s="2255"/>
    </row>
    <row r="493" spans="2:16" s="986" customFormat="1" ht="15" customHeight="1" outlineLevel="1">
      <c r="B493" s="1211"/>
      <c r="C493" s="1211"/>
      <c r="D493" s="2553" t="s">
        <v>2174</v>
      </c>
      <c r="E493" s="2554" t="s">
        <v>650</v>
      </c>
      <c r="F493" s="1553" t="s">
        <v>2168</v>
      </c>
      <c r="G493" s="1554"/>
      <c r="I493" s="2254"/>
      <c r="J493" s="2256"/>
      <c r="K493" s="1994" t="str">
        <f t="shared" si="41"/>
        <v/>
      </c>
      <c r="L493" s="1907" t="str">
        <f t="shared" si="42"/>
        <v/>
      </c>
      <c r="M493" s="1906"/>
      <c r="N493" s="2250"/>
      <c r="O493" s="2250"/>
      <c r="P493" s="2255"/>
    </row>
    <row r="494" spans="2:16" s="986" customFormat="1" ht="15" customHeight="1" outlineLevel="1">
      <c r="B494" s="1211"/>
      <c r="C494" s="1211"/>
      <c r="D494" s="2555"/>
      <c r="E494" s="2556"/>
      <c r="F494" s="1557" t="s">
        <v>2169</v>
      </c>
      <c r="G494" s="1558"/>
      <c r="I494" s="2254"/>
      <c r="J494" s="2256"/>
      <c r="K494" s="1994" t="str">
        <f t="shared" si="41"/>
        <v/>
      </c>
      <c r="L494" s="1907" t="str">
        <f t="shared" si="42"/>
        <v/>
      </c>
      <c r="M494" s="1906"/>
      <c r="N494" s="2250"/>
      <c r="O494" s="2250"/>
      <c r="P494" s="2255"/>
    </row>
    <row r="495" spans="2:16" s="986" customFormat="1" ht="15" customHeight="1">
      <c r="B495" s="1342"/>
      <c r="C495" s="985"/>
      <c r="D495" s="1307" t="s">
        <v>2166</v>
      </c>
      <c r="E495" s="973"/>
      <c r="F495" s="1549"/>
      <c r="G495" s="1550"/>
      <c r="H495" s="636"/>
      <c r="I495" s="2251"/>
      <c r="J495" s="1912"/>
      <c r="K495" s="2254"/>
      <c r="L495" s="2250"/>
      <c r="M495" s="2250"/>
      <c r="N495" s="2250"/>
      <c r="O495" s="2250"/>
      <c r="P495" s="2255"/>
    </row>
    <row r="496" spans="2:16" s="986" customFormat="1" ht="15" customHeight="1" outlineLevel="1">
      <c r="B496" s="1342"/>
      <c r="C496" s="985"/>
      <c r="D496" s="2557" t="s">
        <v>2167</v>
      </c>
      <c r="E496" s="2558" t="s">
        <v>650</v>
      </c>
      <c r="F496" s="1551" t="s">
        <v>2168</v>
      </c>
      <c r="G496" s="1552"/>
      <c r="H496" s="636"/>
      <c r="I496" s="2252"/>
      <c r="J496" s="2253"/>
      <c r="K496" s="1994" t="str">
        <f>IF(ISNONTEXT(G496)=TRUE,"","X")</f>
        <v/>
      </c>
      <c r="L496" s="1907" t="str">
        <f>IF(AND(G496&gt;=0)=TRUE,"","X")</f>
        <v/>
      </c>
      <c r="M496" s="1906"/>
      <c r="N496" s="2250"/>
      <c r="O496" s="2250"/>
      <c r="P496" s="2255"/>
    </row>
    <row r="497" spans="2:16" s="986" customFormat="1" ht="15" customHeight="1" outlineLevel="1">
      <c r="B497" s="1342"/>
      <c r="C497" s="985"/>
      <c r="D497" s="2553"/>
      <c r="E497" s="2554"/>
      <c r="F497" s="1553" t="s">
        <v>2169</v>
      </c>
      <c r="G497" s="1554"/>
      <c r="H497" s="636"/>
      <c r="I497" s="2252"/>
      <c r="J497" s="2253"/>
      <c r="K497" s="1994" t="str">
        <f>IF(ISNONTEXT(G497)=TRUE,"","X")</f>
        <v/>
      </c>
      <c r="L497" s="1907" t="str">
        <f>IF(AND(G497&gt;=0)=TRUE,"","X")</f>
        <v/>
      </c>
      <c r="M497" s="1906"/>
      <c r="N497" s="2250"/>
      <c r="O497" s="2250"/>
      <c r="P497" s="2255"/>
    </row>
    <row r="498" spans="2:16" s="986" customFormat="1" ht="15" customHeight="1" outlineLevel="1">
      <c r="B498" s="1342"/>
      <c r="C498" s="985"/>
      <c r="D498" s="2553" t="s">
        <v>2170</v>
      </c>
      <c r="E498" s="2554" t="s">
        <v>638</v>
      </c>
      <c r="F498" s="1553" t="s">
        <v>2168</v>
      </c>
      <c r="G498" s="1554"/>
      <c r="H498" s="636"/>
      <c r="I498" s="2252"/>
      <c r="J498" s="2253"/>
      <c r="K498" s="1994" t="str">
        <f t="shared" ref="K498:K517" si="43">IF(ISNONTEXT(G498)=TRUE,"","X")</f>
        <v/>
      </c>
      <c r="L498" s="1907" t="str">
        <f t="shared" ref="L498:L517" si="44">IF(AND(G498&gt;=0)=TRUE,"","X")</f>
        <v/>
      </c>
      <c r="M498" s="1906"/>
      <c r="N498" s="2250"/>
      <c r="O498" s="2250"/>
      <c r="P498" s="2255"/>
    </row>
    <row r="499" spans="2:16" s="986" customFormat="1" ht="15" customHeight="1" outlineLevel="1">
      <c r="B499" s="1342"/>
      <c r="C499" s="985"/>
      <c r="D499" s="2553"/>
      <c r="E499" s="2554"/>
      <c r="F499" s="1553" t="s">
        <v>2169</v>
      </c>
      <c r="G499" s="1554"/>
      <c r="H499" s="636"/>
      <c r="I499" s="2252"/>
      <c r="J499" s="2253"/>
      <c r="K499" s="1994" t="str">
        <f t="shared" si="43"/>
        <v/>
      </c>
      <c r="L499" s="1907" t="str">
        <f t="shared" si="44"/>
        <v/>
      </c>
      <c r="M499" s="1906"/>
      <c r="N499" s="2250"/>
      <c r="O499" s="2250"/>
      <c r="P499" s="2255"/>
    </row>
    <row r="500" spans="2:16" s="986" customFormat="1" ht="15" customHeight="1" outlineLevel="1">
      <c r="B500" s="1342"/>
      <c r="C500" s="985"/>
      <c r="D500" s="2553" t="s">
        <v>2170</v>
      </c>
      <c r="E500" s="2554" t="s">
        <v>650</v>
      </c>
      <c r="F500" s="1553" t="s">
        <v>2168</v>
      </c>
      <c r="G500" s="1554"/>
      <c r="H500" s="636"/>
      <c r="I500" s="2252"/>
      <c r="J500" s="2253"/>
      <c r="K500" s="1994" t="str">
        <f t="shared" si="43"/>
        <v/>
      </c>
      <c r="L500" s="1907" t="str">
        <f t="shared" si="44"/>
        <v/>
      </c>
      <c r="M500" s="1906"/>
      <c r="N500" s="2250"/>
      <c r="O500" s="2250"/>
      <c r="P500" s="2255"/>
    </row>
    <row r="501" spans="2:16" s="986" customFormat="1" ht="15" customHeight="1" outlineLevel="1">
      <c r="B501" s="1342"/>
      <c r="C501" s="985"/>
      <c r="D501" s="2553"/>
      <c r="E501" s="2554"/>
      <c r="F501" s="1553" t="s">
        <v>2169</v>
      </c>
      <c r="G501" s="1554"/>
      <c r="H501" s="636"/>
      <c r="I501" s="2254"/>
      <c r="J501" s="2255"/>
      <c r="K501" s="1994" t="str">
        <f t="shared" si="43"/>
        <v/>
      </c>
      <c r="L501" s="1907" t="str">
        <f t="shared" si="44"/>
        <v/>
      </c>
      <c r="M501" s="1906"/>
      <c r="N501" s="2250"/>
      <c r="O501" s="2250"/>
      <c r="P501" s="2255"/>
    </row>
    <row r="502" spans="2:16" s="986" customFormat="1" ht="15" customHeight="1" outlineLevel="1">
      <c r="B502" s="1342"/>
      <c r="C502" s="985"/>
      <c r="D502" s="2553" t="s">
        <v>873</v>
      </c>
      <c r="E502" s="2554" t="s">
        <v>1822</v>
      </c>
      <c r="F502" s="1553" t="s">
        <v>2168</v>
      </c>
      <c r="G502" s="1555"/>
      <c r="H502" s="636"/>
      <c r="I502" s="2254"/>
      <c r="J502" s="2255"/>
      <c r="K502" s="1993" t="str">
        <f t="shared" si="43"/>
        <v/>
      </c>
      <c r="L502" s="1906" t="str">
        <f t="shared" si="44"/>
        <v/>
      </c>
      <c r="M502" s="1906"/>
      <c r="N502" s="1907" t="str" cm="1">
        <f t="array" aca="1" ref="N502" ca="1">IF(CELL("format",G502)="D1","","X")</f>
        <v/>
      </c>
      <c r="O502" s="2250"/>
      <c r="P502" s="2255"/>
    </row>
    <row r="503" spans="2:16" s="986" customFormat="1" ht="15" customHeight="1" outlineLevel="1">
      <c r="B503" s="1211"/>
      <c r="C503" s="1211"/>
      <c r="D503" s="2553"/>
      <c r="E503" s="2554"/>
      <c r="F503" s="1553" t="s">
        <v>2169</v>
      </c>
      <c r="G503" s="1555"/>
      <c r="H503" s="636"/>
      <c r="I503" s="2254"/>
      <c r="J503" s="2255"/>
      <c r="K503" s="1993" t="str">
        <f t="shared" si="43"/>
        <v/>
      </c>
      <c r="L503" s="1906" t="str">
        <f t="shared" si="44"/>
        <v/>
      </c>
      <c r="M503" s="1906"/>
      <c r="N503" s="1907" t="str" cm="1">
        <f t="array" aca="1" ref="N503" ca="1">IF(CELL("format",G503)="D1","","X")</f>
        <v/>
      </c>
      <c r="O503" s="2250"/>
      <c r="P503" s="2255"/>
    </row>
    <row r="504" spans="2:16" s="986" customFormat="1" ht="15" customHeight="1" outlineLevel="1">
      <c r="B504" s="1211"/>
      <c r="C504" s="1211"/>
      <c r="D504" s="2553" t="s">
        <v>874</v>
      </c>
      <c r="E504" s="2554" t="s">
        <v>1823</v>
      </c>
      <c r="F504" s="1553" t="s">
        <v>2168</v>
      </c>
      <c r="G504" s="1556"/>
      <c r="H504" s="636"/>
      <c r="I504" s="2254"/>
      <c r="J504" s="2255"/>
      <c r="K504" s="1993" t="str">
        <f t="shared" si="43"/>
        <v/>
      </c>
      <c r="L504" s="1906" t="str">
        <f t="shared" si="44"/>
        <v/>
      </c>
      <c r="M504" s="1906"/>
      <c r="N504" s="2250"/>
      <c r="O504" s="1907" t="str" cm="1">
        <f t="array" aca="1" ref="O504" ca="1">IF(G504="","",IF(CELL("format",G504)="D9","","X"))</f>
        <v/>
      </c>
      <c r="P504" s="2255"/>
    </row>
    <row r="505" spans="2:16" s="986" customFormat="1" ht="15" customHeight="1" outlineLevel="1">
      <c r="B505" s="1211"/>
      <c r="C505" s="1211"/>
      <c r="D505" s="2553"/>
      <c r="E505" s="2554"/>
      <c r="F505" s="1553" t="s">
        <v>2169</v>
      </c>
      <c r="G505" s="1556"/>
      <c r="H505" s="636"/>
      <c r="I505" s="2254"/>
      <c r="J505" s="2255"/>
      <c r="K505" s="1993" t="str">
        <f t="shared" si="43"/>
        <v/>
      </c>
      <c r="L505" s="1906" t="str">
        <f t="shared" si="44"/>
        <v/>
      </c>
      <c r="M505" s="1906"/>
      <c r="N505" s="2250"/>
      <c r="O505" s="1907" t="str" cm="1">
        <f t="array" aca="1" ref="O505" ca="1">IF(G505="","",IF(CELL("format",G505)="D9","","X"))</f>
        <v/>
      </c>
      <c r="P505" s="2255"/>
    </row>
    <row r="506" spans="2:16" s="986" customFormat="1" ht="15" customHeight="1" outlineLevel="1">
      <c r="B506" s="1211"/>
      <c r="C506" s="1211"/>
      <c r="D506" s="2553" t="s">
        <v>2171</v>
      </c>
      <c r="E506" s="2554" t="s">
        <v>2327</v>
      </c>
      <c r="F506" s="1553" t="s">
        <v>2168</v>
      </c>
      <c r="G506" s="1554"/>
      <c r="H506" s="636"/>
      <c r="I506" s="2254"/>
      <c r="J506" s="2255"/>
      <c r="K506" s="1993" t="str">
        <f t="shared" si="43"/>
        <v/>
      </c>
      <c r="L506" s="1906" t="str">
        <f t="shared" si="44"/>
        <v/>
      </c>
      <c r="M506" s="1906"/>
      <c r="N506" s="2250"/>
      <c r="O506" s="2250"/>
      <c r="P506" s="1913" t="str">
        <f>IF(G506="","",(IF(OR(G506="Winter",G506="Summer"),"","X")))</f>
        <v/>
      </c>
    </row>
    <row r="507" spans="2:16" s="986" customFormat="1" ht="15" customHeight="1" outlineLevel="1">
      <c r="B507" s="1211"/>
      <c r="C507" s="1211"/>
      <c r="D507" s="2553"/>
      <c r="E507" s="2554"/>
      <c r="F507" s="1553" t="s">
        <v>2169</v>
      </c>
      <c r="G507" s="1554"/>
      <c r="H507" s="636"/>
      <c r="I507" s="2254"/>
      <c r="J507" s="2255"/>
      <c r="K507" s="1993" t="str">
        <f t="shared" si="43"/>
        <v/>
      </c>
      <c r="L507" s="1906" t="str">
        <f t="shared" si="44"/>
        <v/>
      </c>
      <c r="M507" s="1906"/>
      <c r="N507" s="2250"/>
      <c r="O507" s="2250"/>
      <c r="P507" s="1913" t="str">
        <f>IF(G507="","",(IF(OR(G507="Winter",G507="Summer"),"","X")))</f>
        <v/>
      </c>
    </row>
    <row r="508" spans="2:16" s="986" customFormat="1" ht="15" customHeight="1" outlineLevel="1">
      <c r="B508" s="1211"/>
      <c r="C508" s="1211"/>
      <c r="D508" s="2553" t="s">
        <v>2172</v>
      </c>
      <c r="E508" s="2554" t="s">
        <v>638</v>
      </c>
      <c r="F508" s="1553" t="s">
        <v>2168</v>
      </c>
      <c r="G508" s="1554"/>
      <c r="H508" s="636"/>
      <c r="I508" s="2254"/>
      <c r="J508" s="2255"/>
      <c r="K508" s="1994" t="str">
        <f t="shared" si="43"/>
        <v/>
      </c>
      <c r="L508" s="1907" t="str">
        <f t="shared" si="44"/>
        <v/>
      </c>
      <c r="M508" s="1906"/>
      <c r="N508" s="2250"/>
      <c r="O508" s="2250"/>
      <c r="P508" s="2255"/>
    </row>
    <row r="509" spans="2:16" s="986" customFormat="1" ht="15" customHeight="1" outlineLevel="1">
      <c r="B509" s="1211"/>
      <c r="C509" s="1211"/>
      <c r="D509" s="2553"/>
      <c r="E509" s="2554"/>
      <c r="F509" s="1553" t="s">
        <v>2169</v>
      </c>
      <c r="G509" s="1554"/>
      <c r="I509" s="2254"/>
      <c r="J509" s="2255"/>
      <c r="K509" s="1994" t="str">
        <f t="shared" si="43"/>
        <v/>
      </c>
      <c r="L509" s="1907" t="str">
        <f t="shared" si="44"/>
        <v/>
      </c>
      <c r="M509" s="1906"/>
      <c r="N509" s="2250"/>
      <c r="O509" s="2250"/>
      <c r="P509" s="2255"/>
    </row>
    <row r="510" spans="2:16" s="986" customFormat="1" ht="15" customHeight="1" outlineLevel="1">
      <c r="B510" s="1211"/>
      <c r="C510" s="1211"/>
      <c r="D510" s="2553" t="s">
        <v>2173</v>
      </c>
      <c r="E510" s="2554" t="s">
        <v>638</v>
      </c>
      <c r="F510" s="1553" t="s">
        <v>2168</v>
      </c>
      <c r="G510" s="1554"/>
      <c r="I510" s="2254"/>
      <c r="J510" s="2255"/>
      <c r="K510" s="1994" t="str">
        <f t="shared" si="43"/>
        <v/>
      </c>
      <c r="L510" s="1907" t="str">
        <f t="shared" si="44"/>
        <v/>
      </c>
      <c r="M510" s="1906"/>
      <c r="N510" s="2250"/>
      <c r="O510" s="2250"/>
      <c r="P510" s="2255"/>
    </row>
    <row r="511" spans="2:16" s="986" customFormat="1" ht="15" customHeight="1" outlineLevel="1">
      <c r="B511" s="1211"/>
      <c r="C511" s="1211"/>
      <c r="D511" s="2553"/>
      <c r="E511" s="2554"/>
      <c r="F511" s="1553" t="s">
        <v>2169</v>
      </c>
      <c r="G511" s="1554"/>
      <c r="I511" s="2254"/>
      <c r="J511" s="2255"/>
      <c r="K511" s="1994" t="str">
        <f t="shared" si="43"/>
        <v/>
      </c>
      <c r="L511" s="1907" t="str">
        <f t="shared" si="44"/>
        <v/>
      </c>
      <c r="M511" s="1906"/>
      <c r="N511" s="2250"/>
      <c r="O511" s="2250"/>
      <c r="P511" s="2255"/>
    </row>
    <row r="512" spans="2:16" s="986" customFormat="1" ht="15" customHeight="1" outlineLevel="1">
      <c r="B512" s="1211"/>
      <c r="C512" s="1211"/>
      <c r="D512" s="2553" t="s">
        <v>2173</v>
      </c>
      <c r="E512" s="2554" t="s">
        <v>650</v>
      </c>
      <c r="F512" s="1553" t="s">
        <v>2168</v>
      </c>
      <c r="G512" s="1554"/>
      <c r="I512" s="2254"/>
      <c r="J512" s="2255"/>
      <c r="K512" s="1994" t="str">
        <f t="shared" si="43"/>
        <v/>
      </c>
      <c r="L512" s="1907" t="str">
        <f t="shared" si="44"/>
        <v/>
      </c>
      <c r="M512" s="1906"/>
      <c r="N512" s="2250"/>
      <c r="O512" s="2250"/>
      <c r="P512" s="2255"/>
    </row>
    <row r="513" spans="2:16" s="986" customFormat="1" ht="15" customHeight="1" outlineLevel="1">
      <c r="B513" s="1211"/>
      <c r="C513" s="1211"/>
      <c r="D513" s="2553"/>
      <c r="E513" s="2554"/>
      <c r="F513" s="1553" t="s">
        <v>2169</v>
      </c>
      <c r="G513" s="1554"/>
      <c r="I513" s="2254"/>
      <c r="J513" s="2255"/>
      <c r="K513" s="1994" t="str">
        <f t="shared" si="43"/>
        <v/>
      </c>
      <c r="L513" s="1907" t="str">
        <f t="shared" si="44"/>
        <v/>
      </c>
      <c r="M513" s="1906"/>
      <c r="N513" s="2250"/>
      <c r="O513" s="2250"/>
      <c r="P513" s="2255"/>
    </row>
    <row r="514" spans="2:16" s="986" customFormat="1" ht="15" customHeight="1" outlineLevel="1">
      <c r="B514" s="1211"/>
      <c r="C514" s="1211"/>
      <c r="D514" s="2553" t="s">
        <v>2174</v>
      </c>
      <c r="E514" s="2554" t="s">
        <v>638</v>
      </c>
      <c r="F514" s="1553" t="s">
        <v>2168</v>
      </c>
      <c r="G514" s="1554"/>
      <c r="I514" s="2254"/>
      <c r="J514" s="2256"/>
      <c r="K514" s="1994" t="str">
        <f t="shared" si="43"/>
        <v/>
      </c>
      <c r="L514" s="1907" t="str">
        <f t="shared" si="44"/>
        <v/>
      </c>
      <c r="M514" s="1906"/>
      <c r="N514" s="2250"/>
      <c r="O514" s="2250"/>
      <c r="P514" s="2255"/>
    </row>
    <row r="515" spans="2:16" s="986" customFormat="1" ht="15" customHeight="1" outlineLevel="1">
      <c r="B515" s="1211"/>
      <c r="C515" s="1211"/>
      <c r="D515" s="2553"/>
      <c r="E515" s="2554"/>
      <c r="F515" s="1553" t="s">
        <v>2169</v>
      </c>
      <c r="G515" s="1554"/>
      <c r="I515" s="2254"/>
      <c r="J515" s="2256"/>
      <c r="K515" s="1994" t="str">
        <f t="shared" si="43"/>
        <v/>
      </c>
      <c r="L515" s="1907" t="str">
        <f t="shared" si="44"/>
        <v/>
      </c>
      <c r="M515" s="1906"/>
      <c r="N515" s="2250"/>
      <c r="O515" s="2250"/>
      <c r="P515" s="2255"/>
    </row>
    <row r="516" spans="2:16" s="986" customFormat="1" ht="15" customHeight="1" outlineLevel="1">
      <c r="B516" s="1211"/>
      <c r="C516" s="1211"/>
      <c r="D516" s="2553" t="s">
        <v>2174</v>
      </c>
      <c r="E516" s="2554" t="s">
        <v>650</v>
      </c>
      <c r="F516" s="1553" t="s">
        <v>2168</v>
      </c>
      <c r="G516" s="1554"/>
      <c r="I516" s="2254"/>
      <c r="J516" s="2256"/>
      <c r="K516" s="1994" t="str">
        <f t="shared" si="43"/>
        <v/>
      </c>
      <c r="L516" s="1907" t="str">
        <f t="shared" si="44"/>
        <v/>
      </c>
      <c r="M516" s="1906"/>
      <c r="N516" s="2250"/>
      <c r="O516" s="2250"/>
      <c r="P516" s="2255"/>
    </row>
    <row r="517" spans="2:16" s="986" customFormat="1" ht="15" customHeight="1" outlineLevel="1">
      <c r="B517" s="1211"/>
      <c r="C517" s="1211"/>
      <c r="D517" s="2555"/>
      <c r="E517" s="2556"/>
      <c r="F517" s="1557" t="s">
        <v>2169</v>
      </c>
      <c r="G517" s="1558"/>
      <c r="I517" s="2254"/>
      <c r="J517" s="2256"/>
      <c r="K517" s="1994" t="str">
        <f t="shared" si="43"/>
        <v/>
      </c>
      <c r="L517" s="1907" t="str">
        <f t="shared" si="44"/>
        <v/>
      </c>
      <c r="M517" s="1906"/>
      <c r="N517" s="2250"/>
      <c r="O517" s="2250"/>
      <c r="P517" s="2255"/>
    </row>
    <row r="518" spans="2:16" s="986" customFormat="1" ht="15" customHeight="1">
      <c r="B518" s="1342"/>
      <c r="C518" s="985"/>
      <c r="D518" s="1307" t="s">
        <v>2166</v>
      </c>
      <c r="E518" s="973"/>
      <c r="F518" s="1549"/>
      <c r="G518" s="1550"/>
      <c r="H518" s="636"/>
      <c r="I518" s="2251"/>
      <c r="J518" s="1912"/>
      <c r="K518" s="2254"/>
      <c r="L518" s="2250"/>
      <c r="M518" s="2250"/>
      <c r="N518" s="2250"/>
      <c r="O518" s="2250"/>
      <c r="P518" s="2255"/>
    </row>
    <row r="519" spans="2:16" s="986" customFormat="1" ht="15" customHeight="1" outlineLevel="1">
      <c r="B519" s="1342"/>
      <c r="C519" s="985"/>
      <c r="D519" s="2557" t="s">
        <v>2167</v>
      </c>
      <c r="E519" s="2558" t="s">
        <v>650</v>
      </c>
      <c r="F519" s="1551" t="s">
        <v>2168</v>
      </c>
      <c r="G519" s="1552"/>
      <c r="H519" s="636"/>
      <c r="I519" s="2252"/>
      <c r="J519" s="2253"/>
      <c r="K519" s="1994" t="str">
        <f>IF(ISNONTEXT(G519)=TRUE,"","X")</f>
        <v/>
      </c>
      <c r="L519" s="1907" t="str">
        <f>IF(AND(G519&gt;=0)=TRUE,"","X")</f>
        <v/>
      </c>
      <c r="M519" s="1906"/>
      <c r="N519" s="2250"/>
      <c r="O519" s="2250"/>
      <c r="P519" s="2255"/>
    </row>
    <row r="520" spans="2:16" s="986" customFormat="1" ht="15" customHeight="1" outlineLevel="1">
      <c r="B520" s="1342"/>
      <c r="C520" s="985"/>
      <c r="D520" s="2553"/>
      <c r="E520" s="2554"/>
      <c r="F520" s="1553" t="s">
        <v>2169</v>
      </c>
      <c r="G520" s="1554"/>
      <c r="H520" s="636"/>
      <c r="I520" s="2252"/>
      <c r="J520" s="2253"/>
      <c r="K520" s="1994" t="str">
        <f>IF(ISNONTEXT(G520)=TRUE,"","X")</f>
        <v/>
      </c>
      <c r="L520" s="1907" t="str">
        <f>IF(AND(G520&gt;=0)=TRUE,"","X")</f>
        <v/>
      </c>
      <c r="M520" s="1906"/>
      <c r="N520" s="2250"/>
      <c r="O520" s="2250"/>
      <c r="P520" s="2255"/>
    </row>
    <row r="521" spans="2:16" s="986" customFormat="1" ht="15" customHeight="1" outlineLevel="1">
      <c r="B521" s="1342"/>
      <c r="C521" s="985"/>
      <c r="D521" s="2553" t="s">
        <v>2170</v>
      </c>
      <c r="E521" s="2554" t="s">
        <v>638</v>
      </c>
      <c r="F521" s="1553" t="s">
        <v>2168</v>
      </c>
      <c r="G521" s="1554"/>
      <c r="H521" s="636"/>
      <c r="I521" s="2252"/>
      <c r="J521" s="2253"/>
      <c r="K521" s="1994" t="str">
        <f t="shared" ref="K521:K540" si="45">IF(ISNONTEXT(G521)=TRUE,"","X")</f>
        <v/>
      </c>
      <c r="L521" s="1907" t="str">
        <f t="shared" ref="L521:L540" si="46">IF(AND(G521&gt;=0)=TRUE,"","X")</f>
        <v/>
      </c>
      <c r="M521" s="1906"/>
      <c r="N521" s="2250"/>
      <c r="O521" s="2250"/>
      <c r="P521" s="2255"/>
    </row>
    <row r="522" spans="2:16" s="986" customFormat="1" ht="15" customHeight="1" outlineLevel="1">
      <c r="B522" s="1342"/>
      <c r="C522" s="985"/>
      <c r="D522" s="2553"/>
      <c r="E522" s="2554"/>
      <c r="F522" s="1553" t="s">
        <v>2169</v>
      </c>
      <c r="G522" s="1554"/>
      <c r="H522" s="636"/>
      <c r="I522" s="2252"/>
      <c r="J522" s="2253"/>
      <c r="K522" s="1994" t="str">
        <f t="shared" si="45"/>
        <v/>
      </c>
      <c r="L522" s="1907" t="str">
        <f t="shared" si="46"/>
        <v/>
      </c>
      <c r="M522" s="1906"/>
      <c r="N522" s="2250"/>
      <c r="O522" s="2250"/>
      <c r="P522" s="2255"/>
    </row>
    <row r="523" spans="2:16" s="986" customFormat="1" ht="15" customHeight="1" outlineLevel="1">
      <c r="B523" s="1342"/>
      <c r="C523" s="985"/>
      <c r="D523" s="2553" t="s">
        <v>2170</v>
      </c>
      <c r="E523" s="2554" t="s">
        <v>650</v>
      </c>
      <c r="F523" s="1553" t="s">
        <v>2168</v>
      </c>
      <c r="G523" s="1554"/>
      <c r="H523" s="636"/>
      <c r="I523" s="2252"/>
      <c r="J523" s="2253"/>
      <c r="K523" s="1994" t="str">
        <f t="shared" si="45"/>
        <v/>
      </c>
      <c r="L523" s="1907" t="str">
        <f t="shared" si="46"/>
        <v/>
      </c>
      <c r="M523" s="1906"/>
      <c r="N523" s="2250"/>
      <c r="O523" s="2250"/>
      <c r="P523" s="2255"/>
    </row>
    <row r="524" spans="2:16" s="986" customFormat="1" ht="15" customHeight="1" outlineLevel="1">
      <c r="B524" s="1342"/>
      <c r="C524" s="985"/>
      <c r="D524" s="2553"/>
      <c r="E524" s="2554"/>
      <c r="F524" s="1553" t="s">
        <v>2169</v>
      </c>
      <c r="G524" s="1554"/>
      <c r="H524" s="636"/>
      <c r="I524" s="2254"/>
      <c r="J524" s="2255"/>
      <c r="K524" s="1994" t="str">
        <f t="shared" si="45"/>
        <v/>
      </c>
      <c r="L524" s="1907" t="str">
        <f t="shared" si="46"/>
        <v/>
      </c>
      <c r="M524" s="1906"/>
      <c r="N524" s="2250"/>
      <c r="O524" s="2250"/>
      <c r="P524" s="2255"/>
    </row>
    <row r="525" spans="2:16" s="986" customFormat="1" ht="15" customHeight="1" outlineLevel="1">
      <c r="B525" s="1342"/>
      <c r="C525" s="985"/>
      <c r="D525" s="2553" t="s">
        <v>873</v>
      </c>
      <c r="E525" s="2554" t="s">
        <v>1822</v>
      </c>
      <c r="F525" s="1553" t="s">
        <v>2168</v>
      </c>
      <c r="G525" s="1555"/>
      <c r="H525" s="636"/>
      <c r="I525" s="2254"/>
      <c r="J525" s="2255"/>
      <c r="K525" s="1993" t="str">
        <f t="shared" si="45"/>
        <v/>
      </c>
      <c r="L525" s="1906" t="str">
        <f t="shared" si="46"/>
        <v/>
      </c>
      <c r="M525" s="1906"/>
      <c r="N525" s="1907" t="str" cm="1">
        <f t="array" aca="1" ref="N525" ca="1">IF(CELL("format",G525)="D1","","X")</f>
        <v/>
      </c>
      <c r="O525" s="2250"/>
      <c r="P525" s="2255"/>
    </row>
    <row r="526" spans="2:16" s="986" customFormat="1" ht="15" customHeight="1" outlineLevel="1">
      <c r="B526" s="1211"/>
      <c r="C526" s="1211"/>
      <c r="D526" s="2553"/>
      <c r="E526" s="2554"/>
      <c r="F526" s="1553" t="s">
        <v>2169</v>
      </c>
      <c r="G526" s="1555"/>
      <c r="H526" s="636"/>
      <c r="I526" s="2254"/>
      <c r="J526" s="2255"/>
      <c r="K526" s="1993" t="str">
        <f t="shared" si="45"/>
        <v/>
      </c>
      <c r="L526" s="1906" t="str">
        <f t="shared" si="46"/>
        <v/>
      </c>
      <c r="M526" s="1906"/>
      <c r="N526" s="1907" t="str" cm="1">
        <f t="array" aca="1" ref="N526" ca="1">IF(CELL("format",G526)="D1","","X")</f>
        <v/>
      </c>
      <c r="O526" s="2250"/>
      <c r="P526" s="2255"/>
    </row>
    <row r="527" spans="2:16" s="986" customFormat="1" ht="15" customHeight="1" outlineLevel="1">
      <c r="B527" s="1211"/>
      <c r="C527" s="1211"/>
      <c r="D527" s="2553" t="s">
        <v>874</v>
      </c>
      <c r="E527" s="2554" t="s">
        <v>1823</v>
      </c>
      <c r="F527" s="1553" t="s">
        <v>2168</v>
      </c>
      <c r="G527" s="1556"/>
      <c r="H527" s="636"/>
      <c r="I527" s="2254"/>
      <c r="J527" s="2255"/>
      <c r="K527" s="1993" t="str">
        <f t="shared" si="45"/>
        <v/>
      </c>
      <c r="L527" s="1906" t="str">
        <f t="shared" si="46"/>
        <v/>
      </c>
      <c r="M527" s="1906"/>
      <c r="N527" s="2250"/>
      <c r="O527" s="1907" t="str" cm="1">
        <f t="array" aca="1" ref="O527" ca="1">IF(G527="","",IF(CELL("format",G527)="D9","","X"))</f>
        <v/>
      </c>
      <c r="P527" s="2255"/>
    </row>
    <row r="528" spans="2:16" s="986" customFormat="1" ht="15" customHeight="1" outlineLevel="1">
      <c r="B528" s="1211"/>
      <c r="C528" s="1211"/>
      <c r="D528" s="2553"/>
      <c r="E528" s="2554"/>
      <c r="F528" s="1553" t="s">
        <v>2169</v>
      </c>
      <c r="G528" s="1556"/>
      <c r="H528" s="636"/>
      <c r="I528" s="2254"/>
      <c r="J528" s="2255"/>
      <c r="K528" s="1993" t="str">
        <f t="shared" si="45"/>
        <v/>
      </c>
      <c r="L528" s="1906" t="str">
        <f t="shared" si="46"/>
        <v/>
      </c>
      <c r="M528" s="1906"/>
      <c r="N528" s="2250"/>
      <c r="O528" s="1907" t="str" cm="1">
        <f t="array" aca="1" ref="O528" ca="1">IF(G528="","",IF(CELL("format",G528)="D9","","X"))</f>
        <v/>
      </c>
      <c r="P528" s="2255"/>
    </row>
    <row r="529" spans="2:16" s="986" customFormat="1" ht="15" customHeight="1" outlineLevel="1">
      <c r="B529" s="1211"/>
      <c r="C529" s="1211"/>
      <c r="D529" s="2553" t="s">
        <v>2171</v>
      </c>
      <c r="E529" s="2554" t="s">
        <v>2327</v>
      </c>
      <c r="F529" s="1553" t="s">
        <v>2168</v>
      </c>
      <c r="G529" s="1554"/>
      <c r="H529" s="636"/>
      <c r="I529" s="2254"/>
      <c r="J529" s="2255"/>
      <c r="K529" s="1993" t="str">
        <f t="shared" si="45"/>
        <v/>
      </c>
      <c r="L529" s="1906" t="str">
        <f t="shared" si="46"/>
        <v/>
      </c>
      <c r="M529" s="1906"/>
      <c r="N529" s="2250"/>
      <c r="O529" s="2250"/>
      <c r="P529" s="1913" t="str">
        <f>IF(G529="","",(IF(OR(G529="Winter",G529="Summer"),"","X")))</f>
        <v/>
      </c>
    </row>
    <row r="530" spans="2:16" s="986" customFormat="1" ht="15" customHeight="1" outlineLevel="1">
      <c r="B530" s="1211"/>
      <c r="C530" s="1211"/>
      <c r="D530" s="2553"/>
      <c r="E530" s="2554"/>
      <c r="F530" s="1553" t="s">
        <v>2169</v>
      </c>
      <c r="G530" s="1554"/>
      <c r="H530" s="636"/>
      <c r="I530" s="2254"/>
      <c r="J530" s="2255"/>
      <c r="K530" s="1993" t="str">
        <f t="shared" si="45"/>
        <v/>
      </c>
      <c r="L530" s="1906" t="str">
        <f t="shared" si="46"/>
        <v/>
      </c>
      <c r="M530" s="1906"/>
      <c r="N530" s="2250"/>
      <c r="O530" s="2250"/>
      <c r="P530" s="1913" t="str">
        <f>IF(G530="","",(IF(OR(G530="Winter",G530="Summer"),"","X")))</f>
        <v/>
      </c>
    </row>
    <row r="531" spans="2:16" s="986" customFormat="1" ht="15" customHeight="1" outlineLevel="1">
      <c r="B531" s="1211"/>
      <c r="C531" s="1211"/>
      <c r="D531" s="2553" t="s">
        <v>2172</v>
      </c>
      <c r="E531" s="2554" t="s">
        <v>638</v>
      </c>
      <c r="F531" s="1553" t="s">
        <v>2168</v>
      </c>
      <c r="G531" s="1554"/>
      <c r="H531" s="636"/>
      <c r="I531" s="2254"/>
      <c r="J531" s="2255"/>
      <c r="K531" s="1994" t="str">
        <f t="shared" si="45"/>
        <v/>
      </c>
      <c r="L531" s="1907" t="str">
        <f t="shared" si="46"/>
        <v/>
      </c>
      <c r="M531" s="1906"/>
      <c r="N531" s="2250"/>
      <c r="O531" s="2250"/>
      <c r="P531" s="2255"/>
    </row>
    <row r="532" spans="2:16" s="986" customFormat="1" ht="15" customHeight="1" outlineLevel="1">
      <c r="B532" s="1211"/>
      <c r="C532" s="1211"/>
      <c r="D532" s="2553"/>
      <c r="E532" s="2554"/>
      <c r="F532" s="1553" t="s">
        <v>2169</v>
      </c>
      <c r="G532" s="1554"/>
      <c r="I532" s="2254"/>
      <c r="J532" s="2255"/>
      <c r="K532" s="1994" t="str">
        <f t="shared" si="45"/>
        <v/>
      </c>
      <c r="L532" s="1907" t="str">
        <f t="shared" si="46"/>
        <v/>
      </c>
      <c r="M532" s="1906"/>
      <c r="N532" s="2250"/>
      <c r="O532" s="2250"/>
      <c r="P532" s="2255"/>
    </row>
    <row r="533" spans="2:16" s="986" customFormat="1" ht="15" customHeight="1" outlineLevel="1">
      <c r="B533" s="1211"/>
      <c r="C533" s="1211"/>
      <c r="D533" s="2553" t="s">
        <v>2173</v>
      </c>
      <c r="E533" s="2554" t="s">
        <v>638</v>
      </c>
      <c r="F533" s="1553" t="s">
        <v>2168</v>
      </c>
      <c r="G533" s="1554"/>
      <c r="I533" s="2254"/>
      <c r="J533" s="2255"/>
      <c r="K533" s="1994" t="str">
        <f t="shared" si="45"/>
        <v/>
      </c>
      <c r="L533" s="1907" t="str">
        <f t="shared" si="46"/>
        <v/>
      </c>
      <c r="M533" s="1906"/>
      <c r="N533" s="2250"/>
      <c r="O533" s="2250"/>
      <c r="P533" s="2255"/>
    </row>
    <row r="534" spans="2:16" s="986" customFormat="1" ht="15" customHeight="1" outlineLevel="1">
      <c r="B534" s="1211"/>
      <c r="C534" s="1211"/>
      <c r="D534" s="2553"/>
      <c r="E534" s="2554"/>
      <c r="F534" s="1553" t="s">
        <v>2169</v>
      </c>
      <c r="G534" s="1554"/>
      <c r="I534" s="2254"/>
      <c r="J534" s="2255"/>
      <c r="K534" s="1994" t="str">
        <f t="shared" si="45"/>
        <v/>
      </c>
      <c r="L534" s="1907" t="str">
        <f t="shared" si="46"/>
        <v/>
      </c>
      <c r="M534" s="1906"/>
      <c r="N534" s="2250"/>
      <c r="O534" s="2250"/>
      <c r="P534" s="2255"/>
    </row>
    <row r="535" spans="2:16" s="986" customFormat="1" ht="15" customHeight="1" outlineLevel="1">
      <c r="B535" s="1211"/>
      <c r="C535" s="1211"/>
      <c r="D535" s="2553" t="s">
        <v>2173</v>
      </c>
      <c r="E535" s="2554" t="s">
        <v>650</v>
      </c>
      <c r="F535" s="1553" t="s">
        <v>2168</v>
      </c>
      <c r="G535" s="1554"/>
      <c r="I535" s="2254"/>
      <c r="J535" s="2255"/>
      <c r="K535" s="1994" t="str">
        <f t="shared" si="45"/>
        <v/>
      </c>
      <c r="L535" s="1907" t="str">
        <f t="shared" si="46"/>
        <v/>
      </c>
      <c r="M535" s="1906"/>
      <c r="N535" s="2250"/>
      <c r="O535" s="2250"/>
      <c r="P535" s="2255"/>
    </row>
    <row r="536" spans="2:16" s="986" customFormat="1" ht="15" customHeight="1" outlineLevel="1">
      <c r="B536" s="1211"/>
      <c r="C536" s="1211"/>
      <c r="D536" s="2553"/>
      <c r="E536" s="2554"/>
      <c r="F536" s="1553" t="s">
        <v>2169</v>
      </c>
      <c r="G536" s="1554"/>
      <c r="I536" s="2254"/>
      <c r="J536" s="2255"/>
      <c r="K536" s="1994" t="str">
        <f t="shared" si="45"/>
        <v/>
      </c>
      <c r="L536" s="1907" t="str">
        <f t="shared" si="46"/>
        <v/>
      </c>
      <c r="M536" s="1906"/>
      <c r="N536" s="2250"/>
      <c r="O536" s="2250"/>
      <c r="P536" s="2255"/>
    </row>
    <row r="537" spans="2:16" s="986" customFormat="1" ht="15" customHeight="1" outlineLevel="1">
      <c r="B537" s="1211"/>
      <c r="C537" s="1211"/>
      <c r="D537" s="2553" t="s">
        <v>2174</v>
      </c>
      <c r="E537" s="2554" t="s">
        <v>638</v>
      </c>
      <c r="F537" s="1553" t="s">
        <v>2168</v>
      </c>
      <c r="G537" s="1554"/>
      <c r="I537" s="2254"/>
      <c r="J537" s="2256"/>
      <c r="K537" s="1994" t="str">
        <f t="shared" si="45"/>
        <v/>
      </c>
      <c r="L537" s="1907" t="str">
        <f t="shared" si="46"/>
        <v/>
      </c>
      <c r="M537" s="1906"/>
      <c r="N537" s="2250"/>
      <c r="O537" s="2250"/>
      <c r="P537" s="2255"/>
    </row>
    <row r="538" spans="2:16" s="986" customFormat="1" ht="15" customHeight="1" outlineLevel="1">
      <c r="B538" s="1211"/>
      <c r="C538" s="1211"/>
      <c r="D538" s="2553"/>
      <c r="E538" s="2554"/>
      <c r="F538" s="1553" t="s">
        <v>2169</v>
      </c>
      <c r="G538" s="1554"/>
      <c r="I538" s="2254"/>
      <c r="J538" s="2256"/>
      <c r="K538" s="1994" t="str">
        <f t="shared" si="45"/>
        <v/>
      </c>
      <c r="L538" s="1907" t="str">
        <f t="shared" si="46"/>
        <v/>
      </c>
      <c r="M538" s="1906"/>
      <c r="N538" s="2250"/>
      <c r="O538" s="2250"/>
      <c r="P538" s="2255"/>
    </row>
    <row r="539" spans="2:16" s="986" customFormat="1" ht="15" customHeight="1" outlineLevel="1">
      <c r="B539" s="1211"/>
      <c r="C539" s="1211"/>
      <c r="D539" s="2553" t="s">
        <v>2174</v>
      </c>
      <c r="E539" s="2554" t="s">
        <v>650</v>
      </c>
      <c r="F539" s="1553" t="s">
        <v>2168</v>
      </c>
      <c r="G539" s="1554"/>
      <c r="I539" s="2254"/>
      <c r="J539" s="2256"/>
      <c r="K539" s="1994" t="str">
        <f t="shared" si="45"/>
        <v/>
      </c>
      <c r="L539" s="1907" t="str">
        <f t="shared" si="46"/>
        <v/>
      </c>
      <c r="M539" s="1906"/>
      <c r="N539" s="2250"/>
      <c r="O539" s="2250"/>
      <c r="P539" s="2255"/>
    </row>
    <row r="540" spans="2:16" s="986" customFormat="1" ht="15" customHeight="1" outlineLevel="1">
      <c r="B540" s="1211"/>
      <c r="C540" s="1211"/>
      <c r="D540" s="2555"/>
      <c r="E540" s="2556"/>
      <c r="F540" s="1557" t="s">
        <v>2169</v>
      </c>
      <c r="G540" s="1558"/>
      <c r="I540" s="2254"/>
      <c r="J540" s="2256"/>
      <c r="K540" s="1994" t="str">
        <f t="shared" si="45"/>
        <v/>
      </c>
      <c r="L540" s="1907" t="str">
        <f t="shared" si="46"/>
        <v/>
      </c>
      <c r="M540" s="1906"/>
      <c r="N540" s="2250"/>
      <c r="O540" s="2250"/>
      <c r="P540" s="2255"/>
    </row>
    <row r="541" spans="2:16" s="986" customFormat="1" ht="15" customHeight="1">
      <c r="B541" s="1342"/>
      <c r="C541" s="985"/>
      <c r="D541" s="1307" t="s">
        <v>2166</v>
      </c>
      <c r="E541" s="973"/>
      <c r="F541" s="1549"/>
      <c r="G541" s="1550"/>
      <c r="H541" s="636"/>
      <c r="I541" s="2251"/>
      <c r="J541" s="1912"/>
      <c r="K541" s="2254"/>
      <c r="L541" s="2250"/>
      <c r="M541" s="2250"/>
      <c r="N541" s="2250"/>
      <c r="O541" s="2250"/>
      <c r="P541" s="2255"/>
    </row>
    <row r="542" spans="2:16" s="986" customFormat="1" ht="15" customHeight="1" outlineLevel="1">
      <c r="B542" s="1342"/>
      <c r="C542" s="985"/>
      <c r="D542" s="2557" t="s">
        <v>2167</v>
      </c>
      <c r="E542" s="2558" t="s">
        <v>650</v>
      </c>
      <c r="F542" s="1551" t="s">
        <v>2168</v>
      </c>
      <c r="G542" s="1552"/>
      <c r="H542" s="636"/>
      <c r="I542" s="2252"/>
      <c r="J542" s="2253"/>
      <c r="K542" s="1994" t="str">
        <f>IF(ISNONTEXT(G542)=TRUE,"","X")</f>
        <v/>
      </c>
      <c r="L542" s="1907" t="str">
        <f>IF(AND(G542&gt;=0)=TRUE,"","X")</f>
        <v/>
      </c>
      <c r="M542" s="1906"/>
      <c r="N542" s="2250"/>
      <c r="O542" s="2250"/>
      <c r="P542" s="2255"/>
    </row>
    <row r="543" spans="2:16" s="986" customFormat="1" ht="15" customHeight="1" outlineLevel="1">
      <c r="B543" s="1342"/>
      <c r="C543" s="985"/>
      <c r="D543" s="2553"/>
      <c r="E543" s="2554"/>
      <c r="F543" s="1553" t="s">
        <v>2169</v>
      </c>
      <c r="G543" s="1554"/>
      <c r="H543" s="636"/>
      <c r="I543" s="2252"/>
      <c r="J543" s="2253"/>
      <c r="K543" s="1994" t="str">
        <f>IF(ISNONTEXT(G543)=TRUE,"","X")</f>
        <v/>
      </c>
      <c r="L543" s="1907" t="str">
        <f>IF(AND(G543&gt;=0)=TRUE,"","X")</f>
        <v/>
      </c>
      <c r="M543" s="1906"/>
      <c r="N543" s="2250"/>
      <c r="O543" s="2250"/>
      <c r="P543" s="2255"/>
    </row>
    <row r="544" spans="2:16" s="986" customFormat="1" ht="15" customHeight="1" outlineLevel="1">
      <c r="B544" s="1342"/>
      <c r="C544" s="985"/>
      <c r="D544" s="2553" t="s">
        <v>2170</v>
      </c>
      <c r="E544" s="2554" t="s">
        <v>638</v>
      </c>
      <c r="F544" s="1553" t="s">
        <v>2168</v>
      </c>
      <c r="G544" s="1554"/>
      <c r="H544" s="636"/>
      <c r="I544" s="2252"/>
      <c r="J544" s="2253"/>
      <c r="K544" s="1994" t="str">
        <f t="shared" ref="K544:K563" si="47">IF(ISNONTEXT(G544)=TRUE,"","X")</f>
        <v/>
      </c>
      <c r="L544" s="1907" t="str">
        <f t="shared" ref="L544:L563" si="48">IF(AND(G544&gt;=0)=TRUE,"","X")</f>
        <v/>
      </c>
      <c r="M544" s="1906"/>
      <c r="N544" s="2250"/>
      <c r="O544" s="2250"/>
      <c r="P544" s="2255"/>
    </row>
    <row r="545" spans="2:16" s="986" customFormat="1" ht="15" customHeight="1" outlineLevel="1">
      <c r="B545" s="1342"/>
      <c r="C545" s="985"/>
      <c r="D545" s="2553"/>
      <c r="E545" s="2554"/>
      <c r="F545" s="1553" t="s">
        <v>2169</v>
      </c>
      <c r="G545" s="1554"/>
      <c r="H545" s="636"/>
      <c r="I545" s="2252"/>
      <c r="J545" s="2253"/>
      <c r="K545" s="1994" t="str">
        <f t="shared" si="47"/>
        <v/>
      </c>
      <c r="L545" s="1907" t="str">
        <f t="shared" si="48"/>
        <v/>
      </c>
      <c r="M545" s="1906"/>
      <c r="N545" s="2250"/>
      <c r="O545" s="2250"/>
      <c r="P545" s="2255"/>
    </row>
    <row r="546" spans="2:16" s="986" customFormat="1" ht="15" customHeight="1" outlineLevel="1">
      <c r="B546" s="1342"/>
      <c r="C546" s="985"/>
      <c r="D546" s="2553" t="s">
        <v>2170</v>
      </c>
      <c r="E546" s="2554" t="s">
        <v>650</v>
      </c>
      <c r="F546" s="1553" t="s">
        <v>2168</v>
      </c>
      <c r="G546" s="1554"/>
      <c r="H546" s="636"/>
      <c r="I546" s="2252"/>
      <c r="J546" s="2253"/>
      <c r="K546" s="1994" t="str">
        <f t="shared" si="47"/>
        <v/>
      </c>
      <c r="L546" s="1907" t="str">
        <f t="shared" si="48"/>
        <v/>
      </c>
      <c r="M546" s="1906"/>
      <c r="N546" s="2250"/>
      <c r="O546" s="2250"/>
      <c r="P546" s="2255"/>
    </row>
    <row r="547" spans="2:16" s="986" customFormat="1" ht="15" customHeight="1" outlineLevel="1">
      <c r="B547" s="1342"/>
      <c r="C547" s="985"/>
      <c r="D547" s="2553"/>
      <c r="E547" s="2554"/>
      <c r="F547" s="1553" t="s">
        <v>2169</v>
      </c>
      <c r="G547" s="1554"/>
      <c r="H547" s="636"/>
      <c r="I547" s="2254"/>
      <c r="J547" s="2255"/>
      <c r="K547" s="1994" t="str">
        <f t="shared" si="47"/>
        <v/>
      </c>
      <c r="L547" s="1907" t="str">
        <f t="shared" si="48"/>
        <v/>
      </c>
      <c r="M547" s="1906"/>
      <c r="N547" s="2250"/>
      <c r="O547" s="2250"/>
      <c r="P547" s="2255"/>
    </row>
    <row r="548" spans="2:16" s="986" customFormat="1" ht="15" customHeight="1" outlineLevel="1">
      <c r="B548" s="1342"/>
      <c r="C548" s="985"/>
      <c r="D548" s="2553" t="s">
        <v>873</v>
      </c>
      <c r="E548" s="2554" t="s">
        <v>1822</v>
      </c>
      <c r="F548" s="1553" t="s">
        <v>2168</v>
      </c>
      <c r="G548" s="1555"/>
      <c r="H548" s="636"/>
      <c r="I548" s="2254"/>
      <c r="J548" s="2255"/>
      <c r="K548" s="1993" t="str">
        <f t="shared" si="47"/>
        <v/>
      </c>
      <c r="L548" s="1906" t="str">
        <f t="shared" si="48"/>
        <v/>
      </c>
      <c r="M548" s="1906"/>
      <c r="N548" s="1907" t="str" cm="1">
        <f t="array" aca="1" ref="N548" ca="1">IF(CELL("format",G548)="D1","","X")</f>
        <v/>
      </c>
      <c r="O548" s="2250"/>
      <c r="P548" s="2255"/>
    </row>
    <row r="549" spans="2:16" s="986" customFormat="1" ht="15" customHeight="1" outlineLevel="1">
      <c r="B549" s="1211"/>
      <c r="C549" s="1211"/>
      <c r="D549" s="2553"/>
      <c r="E549" s="2554"/>
      <c r="F549" s="1553" t="s">
        <v>2169</v>
      </c>
      <c r="G549" s="1555"/>
      <c r="H549" s="636"/>
      <c r="I549" s="2254"/>
      <c r="J549" s="2255"/>
      <c r="K549" s="1993" t="str">
        <f t="shared" si="47"/>
        <v/>
      </c>
      <c r="L549" s="1906" t="str">
        <f t="shared" si="48"/>
        <v/>
      </c>
      <c r="M549" s="1906"/>
      <c r="N549" s="1907" t="str" cm="1">
        <f t="array" aca="1" ref="N549" ca="1">IF(CELL("format",G549)="D1","","X")</f>
        <v/>
      </c>
      <c r="O549" s="2250"/>
      <c r="P549" s="2255"/>
    </row>
    <row r="550" spans="2:16" s="986" customFormat="1" ht="15" customHeight="1" outlineLevel="1">
      <c r="B550" s="1211"/>
      <c r="C550" s="1211"/>
      <c r="D550" s="2553" t="s">
        <v>874</v>
      </c>
      <c r="E550" s="2554" t="s">
        <v>1823</v>
      </c>
      <c r="F550" s="1553" t="s">
        <v>2168</v>
      </c>
      <c r="G550" s="1556"/>
      <c r="H550" s="636"/>
      <c r="I550" s="2254"/>
      <c r="J550" s="2255"/>
      <c r="K550" s="1993" t="str">
        <f t="shared" si="47"/>
        <v/>
      </c>
      <c r="L550" s="1906" t="str">
        <f t="shared" si="48"/>
        <v/>
      </c>
      <c r="M550" s="1906"/>
      <c r="N550" s="2250"/>
      <c r="O550" s="1907" t="str" cm="1">
        <f t="array" aca="1" ref="O550" ca="1">IF(G550="","",IF(CELL("format",G550)="D9","","X"))</f>
        <v/>
      </c>
      <c r="P550" s="2255"/>
    </row>
    <row r="551" spans="2:16" s="986" customFormat="1" ht="15" customHeight="1" outlineLevel="1">
      <c r="B551" s="1211"/>
      <c r="C551" s="1211"/>
      <c r="D551" s="2553"/>
      <c r="E551" s="2554"/>
      <c r="F551" s="1553" t="s">
        <v>2169</v>
      </c>
      <c r="G551" s="1556"/>
      <c r="H551" s="636"/>
      <c r="I551" s="2254"/>
      <c r="J551" s="2255"/>
      <c r="K551" s="1993" t="str">
        <f t="shared" si="47"/>
        <v/>
      </c>
      <c r="L551" s="1906" t="str">
        <f t="shared" si="48"/>
        <v/>
      </c>
      <c r="M551" s="1906"/>
      <c r="N551" s="2250"/>
      <c r="O551" s="1907" t="str" cm="1">
        <f t="array" aca="1" ref="O551" ca="1">IF(G551="","",IF(CELL("format",G551)="D9","","X"))</f>
        <v/>
      </c>
      <c r="P551" s="2255"/>
    </row>
    <row r="552" spans="2:16" s="986" customFormat="1" ht="15" customHeight="1" outlineLevel="1">
      <c r="B552" s="1211"/>
      <c r="C552" s="1211"/>
      <c r="D552" s="2553" t="s">
        <v>2171</v>
      </c>
      <c r="E552" s="2554" t="s">
        <v>2327</v>
      </c>
      <c r="F552" s="1553" t="s">
        <v>2168</v>
      </c>
      <c r="G552" s="1554"/>
      <c r="H552" s="636"/>
      <c r="I552" s="2254"/>
      <c r="J552" s="2255"/>
      <c r="K552" s="1993" t="str">
        <f t="shared" si="47"/>
        <v/>
      </c>
      <c r="L552" s="1906" t="str">
        <f t="shared" si="48"/>
        <v/>
      </c>
      <c r="M552" s="1906"/>
      <c r="N552" s="2250"/>
      <c r="O552" s="2250"/>
      <c r="P552" s="1913" t="str">
        <f>IF(G552="","",(IF(OR(G552="Winter",G552="Summer"),"","X")))</f>
        <v/>
      </c>
    </row>
    <row r="553" spans="2:16" s="986" customFormat="1" ht="15" customHeight="1" outlineLevel="1">
      <c r="B553" s="1211"/>
      <c r="C553" s="1211"/>
      <c r="D553" s="2553"/>
      <c r="E553" s="2554"/>
      <c r="F553" s="1553" t="s">
        <v>2169</v>
      </c>
      <c r="G553" s="1554"/>
      <c r="H553" s="636"/>
      <c r="I553" s="2254"/>
      <c r="J553" s="2255"/>
      <c r="K553" s="1993" t="str">
        <f t="shared" si="47"/>
        <v/>
      </c>
      <c r="L553" s="1906" t="str">
        <f t="shared" si="48"/>
        <v/>
      </c>
      <c r="M553" s="1906"/>
      <c r="N553" s="2250"/>
      <c r="O553" s="2250"/>
      <c r="P553" s="1913" t="str">
        <f>IF(G553="","",(IF(OR(G553="Winter",G553="Summer"),"","X")))</f>
        <v/>
      </c>
    </row>
    <row r="554" spans="2:16" s="986" customFormat="1" ht="15" customHeight="1" outlineLevel="1">
      <c r="B554" s="1211"/>
      <c r="C554" s="1211"/>
      <c r="D554" s="2553" t="s">
        <v>2172</v>
      </c>
      <c r="E554" s="2554" t="s">
        <v>638</v>
      </c>
      <c r="F554" s="1553" t="s">
        <v>2168</v>
      </c>
      <c r="G554" s="1554"/>
      <c r="H554" s="636"/>
      <c r="I554" s="2254"/>
      <c r="J554" s="2255"/>
      <c r="K554" s="1994" t="str">
        <f t="shared" si="47"/>
        <v/>
      </c>
      <c r="L554" s="1907" t="str">
        <f t="shared" si="48"/>
        <v/>
      </c>
      <c r="M554" s="1906"/>
      <c r="N554" s="2250"/>
      <c r="O554" s="2250"/>
      <c r="P554" s="2255"/>
    </row>
    <row r="555" spans="2:16" s="986" customFormat="1" ht="15" customHeight="1" outlineLevel="1">
      <c r="B555" s="1211"/>
      <c r="C555" s="1211"/>
      <c r="D555" s="2553"/>
      <c r="E555" s="2554"/>
      <c r="F555" s="1553" t="s">
        <v>2169</v>
      </c>
      <c r="G555" s="1554"/>
      <c r="I555" s="2254"/>
      <c r="J555" s="2255"/>
      <c r="K555" s="1994" t="str">
        <f t="shared" si="47"/>
        <v/>
      </c>
      <c r="L555" s="1907" t="str">
        <f t="shared" si="48"/>
        <v/>
      </c>
      <c r="M555" s="1906"/>
      <c r="N555" s="2250"/>
      <c r="O555" s="2250"/>
      <c r="P555" s="2255"/>
    </row>
    <row r="556" spans="2:16" s="986" customFormat="1" ht="15" customHeight="1" outlineLevel="1">
      <c r="B556" s="1211"/>
      <c r="C556" s="1211"/>
      <c r="D556" s="2553" t="s">
        <v>2173</v>
      </c>
      <c r="E556" s="2554" t="s">
        <v>638</v>
      </c>
      <c r="F556" s="1553" t="s">
        <v>2168</v>
      </c>
      <c r="G556" s="1554"/>
      <c r="I556" s="2254"/>
      <c r="J556" s="2255"/>
      <c r="K556" s="1994" t="str">
        <f t="shared" si="47"/>
        <v/>
      </c>
      <c r="L556" s="1907" t="str">
        <f t="shared" si="48"/>
        <v/>
      </c>
      <c r="M556" s="1906"/>
      <c r="N556" s="2250"/>
      <c r="O556" s="2250"/>
      <c r="P556" s="2255"/>
    </row>
    <row r="557" spans="2:16" s="986" customFormat="1" ht="15" customHeight="1" outlineLevel="1">
      <c r="B557" s="1211"/>
      <c r="C557" s="1211"/>
      <c r="D557" s="2553"/>
      <c r="E557" s="2554"/>
      <c r="F557" s="1553" t="s">
        <v>2169</v>
      </c>
      <c r="G557" s="1554"/>
      <c r="I557" s="2254"/>
      <c r="J557" s="2255"/>
      <c r="K557" s="1994" t="str">
        <f t="shared" si="47"/>
        <v/>
      </c>
      <c r="L557" s="1907" t="str">
        <f t="shared" si="48"/>
        <v/>
      </c>
      <c r="M557" s="1906"/>
      <c r="N557" s="2250"/>
      <c r="O557" s="2250"/>
      <c r="P557" s="2255"/>
    </row>
    <row r="558" spans="2:16" s="986" customFormat="1" ht="15" customHeight="1" outlineLevel="1">
      <c r="B558" s="1211"/>
      <c r="C558" s="1211"/>
      <c r="D558" s="2553" t="s">
        <v>2173</v>
      </c>
      <c r="E558" s="2554" t="s">
        <v>650</v>
      </c>
      <c r="F558" s="1553" t="s">
        <v>2168</v>
      </c>
      <c r="G558" s="1554"/>
      <c r="I558" s="2254"/>
      <c r="J558" s="2255"/>
      <c r="K558" s="1994" t="str">
        <f t="shared" si="47"/>
        <v/>
      </c>
      <c r="L558" s="1907" t="str">
        <f t="shared" si="48"/>
        <v/>
      </c>
      <c r="M558" s="1906"/>
      <c r="N558" s="2250"/>
      <c r="O558" s="2250"/>
      <c r="P558" s="2255"/>
    </row>
    <row r="559" spans="2:16" s="986" customFormat="1" ht="15" customHeight="1" outlineLevel="1">
      <c r="B559" s="1211"/>
      <c r="C559" s="1211"/>
      <c r="D559" s="2553"/>
      <c r="E559" s="2554"/>
      <c r="F559" s="1553" t="s">
        <v>2169</v>
      </c>
      <c r="G559" s="1554"/>
      <c r="I559" s="2254"/>
      <c r="J559" s="2255"/>
      <c r="K559" s="1994" t="str">
        <f t="shared" si="47"/>
        <v/>
      </c>
      <c r="L559" s="1907" t="str">
        <f t="shared" si="48"/>
        <v/>
      </c>
      <c r="M559" s="1906"/>
      <c r="N559" s="2250"/>
      <c r="O559" s="2250"/>
      <c r="P559" s="2255"/>
    </row>
    <row r="560" spans="2:16" s="986" customFormat="1" ht="15" customHeight="1" outlineLevel="1">
      <c r="B560" s="1211"/>
      <c r="C560" s="1211"/>
      <c r="D560" s="2553" t="s">
        <v>2174</v>
      </c>
      <c r="E560" s="2554" t="s">
        <v>638</v>
      </c>
      <c r="F560" s="1553" t="s">
        <v>2168</v>
      </c>
      <c r="G560" s="1554"/>
      <c r="I560" s="2254"/>
      <c r="J560" s="2256"/>
      <c r="K560" s="1994" t="str">
        <f t="shared" si="47"/>
        <v/>
      </c>
      <c r="L560" s="1907" t="str">
        <f t="shared" si="48"/>
        <v/>
      </c>
      <c r="M560" s="1906"/>
      <c r="N560" s="2250"/>
      <c r="O560" s="2250"/>
      <c r="P560" s="2255"/>
    </row>
    <row r="561" spans="2:16" s="986" customFormat="1" ht="15" customHeight="1" outlineLevel="1">
      <c r="B561" s="1211"/>
      <c r="C561" s="1211"/>
      <c r="D561" s="2553"/>
      <c r="E561" s="2554"/>
      <c r="F561" s="1553" t="s">
        <v>2169</v>
      </c>
      <c r="G561" s="1554"/>
      <c r="I561" s="2254"/>
      <c r="J561" s="2256"/>
      <c r="K561" s="1994" t="str">
        <f t="shared" si="47"/>
        <v/>
      </c>
      <c r="L561" s="1907" t="str">
        <f t="shared" si="48"/>
        <v/>
      </c>
      <c r="M561" s="1906"/>
      <c r="N561" s="2250"/>
      <c r="O561" s="2250"/>
      <c r="P561" s="2255"/>
    </row>
    <row r="562" spans="2:16" s="986" customFormat="1" ht="15" customHeight="1" outlineLevel="1">
      <c r="B562" s="1211"/>
      <c r="C562" s="1211"/>
      <c r="D562" s="2553" t="s">
        <v>2174</v>
      </c>
      <c r="E562" s="2554" t="s">
        <v>650</v>
      </c>
      <c r="F562" s="1553" t="s">
        <v>2168</v>
      </c>
      <c r="G562" s="1554"/>
      <c r="I562" s="2254"/>
      <c r="J562" s="2256"/>
      <c r="K562" s="1994" t="str">
        <f t="shared" si="47"/>
        <v/>
      </c>
      <c r="L562" s="1907" t="str">
        <f t="shared" si="48"/>
        <v/>
      </c>
      <c r="M562" s="1906"/>
      <c r="N562" s="2250"/>
      <c r="O562" s="2250"/>
      <c r="P562" s="2255"/>
    </row>
    <row r="563" spans="2:16" s="986" customFormat="1" ht="15" customHeight="1" outlineLevel="1">
      <c r="B563" s="1211"/>
      <c r="C563" s="1211"/>
      <c r="D563" s="2555"/>
      <c r="E563" s="2556"/>
      <c r="F563" s="1557" t="s">
        <v>2169</v>
      </c>
      <c r="G563" s="1558"/>
      <c r="I563" s="2254"/>
      <c r="J563" s="2256"/>
      <c r="K563" s="1994" t="str">
        <f t="shared" si="47"/>
        <v/>
      </c>
      <c r="L563" s="1907" t="str">
        <f t="shared" si="48"/>
        <v/>
      </c>
      <c r="M563" s="1906"/>
      <c r="N563" s="2250"/>
      <c r="O563" s="2250"/>
      <c r="P563" s="2255"/>
    </row>
    <row r="564" spans="2:16" s="986" customFormat="1" ht="15" customHeight="1">
      <c r="B564" s="1342"/>
      <c r="C564" s="985"/>
      <c r="D564" s="1307" t="s">
        <v>2166</v>
      </c>
      <c r="E564" s="973"/>
      <c r="F564" s="1549"/>
      <c r="G564" s="1550"/>
      <c r="H564" s="636"/>
      <c r="I564" s="2251"/>
      <c r="J564" s="1912"/>
      <c r="K564" s="2254"/>
      <c r="L564" s="2250"/>
      <c r="M564" s="2250"/>
      <c r="N564" s="2250"/>
      <c r="O564" s="2250"/>
      <c r="P564" s="2255"/>
    </row>
    <row r="565" spans="2:16" s="986" customFormat="1" ht="15" customHeight="1" outlineLevel="1">
      <c r="B565" s="1342"/>
      <c r="C565" s="985"/>
      <c r="D565" s="2557" t="s">
        <v>2167</v>
      </c>
      <c r="E565" s="2558" t="s">
        <v>650</v>
      </c>
      <c r="F565" s="1551" t="s">
        <v>2168</v>
      </c>
      <c r="G565" s="1552"/>
      <c r="H565" s="636"/>
      <c r="I565" s="2252"/>
      <c r="J565" s="2253"/>
      <c r="K565" s="1994" t="str">
        <f>IF(ISNONTEXT(G565)=TRUE,"","X")</f>
        <v/>
      </c>
      <c r="L565" s="1907" t="str">
        <f>IF(AND(G565&gt;=0)=TRUE,"","X")</f>
        <v/>
      </c>
      <c r="M565" s="1906"/>
      <c r="N565" s="2250"/>
      <c r="O565" s="2250"/>
      <c r="P565" s="2255"/>
    </row>
    <row r="566" spans="2:16" s="986" customFormat="1" ht="15" customHeight="1" outlineLevel="1">
      <c r="B566" s="1342"/>
      <c r="C566" s="985"/>
      <c r="D566" s="2553"/>
      <c r="E566" s="2554"/>
      <c r="F566" s="1553" t="s">
        <v>2169</v>
      </c>
      <c r="G566" s="1554"/>
      <c r="H566" s="636"/>
      <c r="I566" s="2252"/>
      <c r="J566" s="2253"/>
      <c r="K566" s="1994" t="str">
        <f>IF(ISNONTEXT(G566)=TRUE,"","X")</f>
        <v/>
      </c>
      <c r="L566" s="1907" t="str">
        <f>IF(AND(G566&gt;=0)=TRUE,"","X")</f>
        <v/>
      </c>
      <c r="M566" s="1906"/>
      <c r="N566" s="2250"/>
      <c r="O566" s="2250"/>
      <c r="P566" s="2255"/>
    </row>
    <row r="567" spans="2:16" s="986" customFormat="1" ht="15" customHeight="1" outlineLevel="1">
      <c r="B567" s="1342"/>
      <c r="C567" s="985"/>
      <c r="D567" s="2553" t="s">
        <v>2170</v>
      </c>
      <c r="E567" s="2554" t="s">
        <v>638</v>
      </c>
      <c r="F567" s="1553" t="s">
        <v>2168</v>
      </c>
      <c r="G567" s="1554"/>
      <c r="H567" s="636"/>
      <c r="I567" s="2252"/>
      <c r="J567" s="2253"/>
      <c r="K567" s="1994" t="str">
        <f t="shared" ref="K567:K586" si="49">IF(ISNONTEXT(G567)=TRUE,"","X")</f>
        <v/>
      </c>
      <c r="L567" s="1907" t="str">
        <f t="shared" ref="L567:L586" si="50">IF(AND(G567&gt;=0)=TRUE,"","X")</f>
        <v/>
      </c>
      <c r="M567" s="1906"/>
      <c r="N567" s="2250"/>
      <c r="O567" s="2250"/>
      <c r="P567" s="2255"/>
    </row>
    <row r="568" spans="2:16" s="986" customFormat="1" ht="15" customHeight="1" outlineLevel="1">
      <c r="B568" s="1342"/>
      <c r="C568" s="985"/>
      <c r="D568" s="2553"/>
      <c r="E568" s="2554"/>
      <c r="F568" s="1553" t="s">
        <v>2169</v>
      </c>
      <c r="G568" s="1554"/>
      <c r="H568" s="636"/>
      <c r="I568" s="2252"/>
      <c r="J568" s="2253"/>
      <c r="K568" s="1994" t="str">
        <f t="shared" si="49"/>
        <v/>
      </c>
      <c r="L568" s="1907" t="str">
        <f t="shared" si="50"/>
        <v/>
      </c>
      <c r="M568" s="1906"/>
      <c r="N568" s="2250"/>
      <c r="O568" s="2250"/>
      <c r="P568" s="2255"/>
    </row>
    <row r="569" spans="2:16" s="986" customFormat="1" ht="15" customHeight="1" outlineLevel="1">
      <c r="B569" s="1342"/>
      <c r="C569" s="985"/>
      <c r="D569" s="2553" t="s">
        <v>2170</v>
      </c>
      <c r="E569" s="2554" t="s">
        <v>650</v>
      </c>
      <c r="F569" s="1553" t="s">
        <v>2168</v>
      </c>
      <c r="G569" s="1554"/>
      <c r="H569" s="636"/>
      <c r="I569" s="2252"/>
      <c r="J569" s="2253"/>
      <c r="K569" s="1994" t="str">
        <f t="shared" si="49"/>
        <v/>
      </c>
      <c r="L569" s="1907" t="str">
        <f t="shared" si="50"/>
        <v/>
      </c>
      <c r="M569" s="1906"/>
      <c r="N569" s="2250"/>
      <c r="O569" s="2250"/>
      <c r="P569" s="2255"/>
    </row>
    <row r="570" spans="2:16" s="986" customFormat="1" ht="15" customHeight="1" outlineLevel="1">
      <c r="B570" s="1342"/>
      <c r="C570" s="985"/>
      <c r="D570" s="2553"/>
      <c r="E570" s="2554"/>
      <c r="F570" s="1553" t="s">
        <v>2169</v>
      </c>
      <c r="G570" s="1554"/>
      <c r="H570" s="636"/>
      <c r="I570" s="2254"/>
      <c r="J570" s="2255"/>
      <c r="K570" s="1994" t="str">
        <f t="shared" si="49"/>
        <v/>
      </c>
      <c r="L570" s="1907" t="str">
        <f t="shared" si="50"/>
        <v/>
      </c>
      <c r="M570" s="1906"/>
      <c r="N570" s="2250"/>
      <c r="O570" s="2250"/>
      <c r="P570" s="2255"/>
    </row>
    <row r="571" spans="2:16" s="986" customFormat="1" ht="15" customHeight="1" outlineLevel="1">
      <c r="B571" s="1342"/>
      <c r="C571" s="985"/>
      <c r="D571" s="2553" t="s">
        <v>873</v>
      </c>
      <c r="E571" s="2554" t="s">
        <v>1822</v>
      </c>
      <c r="F571" s="1553" t="s">
        <v>2168</v>
      </c>
      <c r="G571" s="1555"/>
      <c r="H571" s="636"/>
      <c r="I571" s="2254"/>
      <c r="J571" s="2255"/>
      <c r="K571" s="1993" t="str">
        <f t="shared" si="49"/>
        <v/>
      </c>
      <c r="L571" s="1906" t="str">
        <f t="shared" si="50"/>
        <v/>
      </c>
      <c r="M571" s="1906"/>
      <c r="N571" s="1907" t="str" cm="1">
        <f t="array" aca="1" ref="N571" ca="1">IF(CELL("format",G571)="D1","","X")</f>
        <v/>
      </c>
      <c r="O571" s="2250"/>
      <c r="P571" s="2255"/>
    </row>
    <row r="572" spans="2:16" s="986" customFormat="1" ht="15" customHeight="1" outlineLevel="1">
      <c r="B572" s="1211"/>
      <c r="C572" s="1211"/>
      <c r="D572" s="2553"/>
      <c r="E572" s="2554"/>
      <c r="F572" s="1553" t="s">
        <v>2169</v>
      </c>
      <c r="G572" s="1555"/>
      <c r="H572" s="636"/>
      <c r="I572" s="2254"/>
      <c r="J572" s="2255"/>
      <c r="K572" s="1993" t="str">
        <f t="shared" si="49"/>
        <v/>
      </c>
      <c r="L572" s="1906" t="str">
        <f t="shared" si="50"/>
        <v/>
      </c>
      <c r="M572" s="1906"/>
      <c r="N572" s="1907" t="str" cm="1">
        <f t="array" aca="1" ref="N572" ca="1">IF(CELL("format",G572)="D1","","X")</f>
        <v/>
      </c>
      <c r="O572" s="2250"/>
      <c r="P572" s="2255"/>
    </row>
    <row r="573" spans="2:16" s="986" customFormat="1" ht="15" customHeight="1" outlineLevel="1">
      <c r="B573" s="1211"/>
      <c r="C573" s="1211"/>
      <c r="D573" s="2553" t="s">
        <v>874</v>
      </c>
      <c r="E573" s="2554" t="s">
        <v>1823</v>
      </c>
      <c r="F573" s="1553" t="s">
        <v>2168</v>
      </c>
      <c r="G573" s="1556"/>
      <c r="H573" s="636"/>
      <c r="I573" s="2254"/>
      <c r="J573" s="2255"/>
      <c r="K573" s="1993" t="str">
        <f t="shared" si="49"/>
        <v/>
      </c>
      <c r="L573" s="1906" t="str">
        <f t="shared" si="50"/>
        <v/>
      </c>
      <c r="M573" s="1906"/>
      <c r="N573" s="2250"/>
      <c r="O573" s="1907" t="str" cm="1">
        <f t="array" aca="1" ref="O573" ca="1">IF(G573="","",IF(CELL("format",G573)="D9","","X"))</f>
        <v/>
      </c>
      <c r="P573" s="2255"/>
    </row>
    <row r="574" spans="2:16" s="986" customFormat="1" ht="15" customHeight="1" outlineLevel="1">
      <c r="B574" s="1211"/>
      <c r="C574" s="1211"/>
      <c r="D574" s="2553"/>
      <c r="E574" s="2554"/>
      <c r="F574" s="1553" t="s">
        <v>2169</v>
      </c>
      <c r="G574" s="1556"/>
      <c r="H574" s="636"/>
      <c r="I574" s="2254"/>
      <c r="J574" s="2255"/>
      <c r="K574" s="1993" t="str">
        <f t="shared" si="49"/>
        <v/>
      </c>
      <c r="L574" s="1906" t="str">
        <f t="shared" si="50"/>
        <v/>
      </c>
      <c r="M574" s="1906"/>
      <c r="N574" s="2250"/>
      <c r="O574" s="1907" t="str" cm="1">
        <f t="array" aca="1" ref="O574" ca="1">IF(G574="","",IF(CELL("format",G574)="D9","","X"))</f>
        <v/>
      </c>
      <c r="P574" s="2255"/>
    </row>
    <row r="575" spans="2:16" s="986" customFormat="1" ht="15" customHeight="1" outlineLevel="1">
      <c r="B575" s="1211"/>
      <c r="C575" s="1211"/>
      <c r="D575" s="2553" t="s">
        <v>2171</v>
      </c>
      <c r="E575" s="2554" t="s">
        <v>2327</v>
      </c>
      <c r="F575" s="1553" t="s">
        <v>2168</v>
      </c>
      <c r="G575" s="1554"/>
      <c r="H575" s="636"/>
      <c r="I575" s="2254"/>
      <c r="J575" s="2255"/>
      <c r="K575" s="1993" t="str">
        <f t="shared" si="49"/>
        <v/>
      </c>
      <c r="L575" s="1906" t="str">
        <f t="shared" si="50"/>
        <v/>
      </c>
      <c r="M575" s="1906"/>
      <c r="N575" s="2250"/>
      <c r="O575" s="2250"/>
      <c r="P575" s="1913" t="str">
        <f>IF(G575="","",(IF(OR(G575="Winter",G575="Summer"),"","X")))</f>
        <v/>
      </c>
    </row>
    <row r="576" spans="2:16" s="986" customFormat="1" ht="15" customHeight="1" outlineLevel="1">
      <c r="B576" s="1211"/>
      <c r="C576" s="1211"/>
      <c r="D576" s="2553"/>
      <c r="E576" s="2554"/>
      <c r="F576" s="1553" t="s">
        <v>2169</v>
      </c>
      <c r="G576" s="1554"/>
      <c r="H576" s="636"/>
      <c r="I576" s="2254"/>
      <c r="J576" s="2255"/>
      <c r="K576" s="1993" t="str">
        <f t="shared" si="49"/>
        <v/>
      </c>
      <c r="L576" s="1906" t="str">
        <f t="shared" si="50"/>
        <v/>
      </c>
      <c r="M576" s="1906"/>
      <c r="N576" s="2250"/>
      <c r="O576" s="2250"/>
      <c r="P576" s="1913" t="str">
        <f>IF(G576="","",(IF(OR(G576="Winter",G576="Summer"),"","X")))</f>
        <v/>
      </c>
    </row>
    <row r="577" spans="2:16" s="986" customFormat="1" ht="15" customHeight="1" outlineLevel="1">
      <c r="B577" s="1211"/>
      <c r="C577" s="1211"/>
      <c r="D577" s="2553" t="s">
        <v>2172</v>
      </c>
      <c r="E577" s="2554" t="s">
        <v>638</v>
      </c>
      <c r="F577" s="1553" t="s">
        <v>2168</v>
      </c>
      <c r="G577" s="1554"/>
      <c r="H577" s="636"/>
      <c r="I577" s="2254"/>
      <c r="J577" s="2255"/>
      <c r="K577" s="1994" t="str">
        <f t="shared" si="49"/>
        <v/>
      </c>
      <c r="L577" s="1907" t="str">
        <f t="shared" si="50"/>
        <v/>
      </c>
      <c r="M577" s="1906"/>
      <c r="N577" s="2250"/>
      <c r="O577" s="2250"/>
      <c r="P577" s="2255"/>
    </row>
    <row r="578" spans="2:16" s="986" customFormat="1" ht="15" customHeight="1" outlineLevel="1">
      <c r="B578" s="1211"/>
      <c r="C578" s="1211"/>
      <c r="D578" s="2553"/>
      <c r="E578" s="2554"/>
      <c r="F578" s="1553" t="s">
        <v>2169</v>
      </c>
      <c r="G578" s="1554"/>
      <c r="I578" s="2254"/>
      <c r="J578" s="2255"/>
      <c r="K578" s="1994" t="str">
        <f t="shared" si="49"/>
        <v/>
      </c>
      <c r="L578" s="1907" t="str">
        <f t="shared" si="50"/>
        <v/>
      </c>
      <c r="M578" s="1906"/>
      <c r="N578" s="2250"/>
      <c r="O578" s="2250"/>
      <c r="P578" s="2255"/>
    </row>
    <row r="579" spans="2:16" s="986" customFormat="1" ht="15" customHeight="1" outlineLevel="1">
      <c r="B579" s="1211"/>
      <c r="C579" s="1211"/>
      <c r="D579" s="2553" t="s">
        <v>2173</v>
      </c>
      <c r="E579" s="2554" t="s">
        <v>638</v>
      </c>
      <c r="F579" s="1553" t="s">
        <v>2168</v>
      </c>
      <c r="G579" s="1554"/>
      <c r="I579" s="2254"/>
      <c r="J579" s="2255"/>
      <c r="K579" s="1994" t="str">
        <f t="shared" si="49"/>
        <v/>
      </c>
      <c r="L579" s="1907" t="str">
        <f t="shared" si="50"/>
        <v/>
      </c>
      <c r="M579" s="1906"/>
      <c r="N579" s="2250"/>
      <c r="O579" s="2250"/>
      <c r="P579" s="2255"/>
    </row>
    <row r="580" spans="2:16" s="986" customFormat="1" ht="15" customHeight="1" outlineLevel="1">
      <c r="B580" s="1211"/>
      <c r="C580" s="1211"/>
      <c r="D580" s="2553"/>
      <c r="E580" s="2554"/>
      <c r="F580" s="1553" t="s">
        <v>2169</v>
      </c>
      <c r="G580" s="1554"/>
      <c r="I580" s="2254"/>
      <c r="J580" s="2255"/>
      <c r="K580" s="1994" t="str">
        <f t="shared" si="49"/>
        <v/>
      </c>
      <c r="L580" s="1907" t="str">
        <f t="shared" si="50"/>
        <v/>
      </c>
      <c r="M580" s="1906"/>
      <c r="N580" s="2250"/>
      <c r="O580" s="2250"/>
      <c r="P580" s="2255"/>
    </row>
    <row r="581" spans="2:16" s="986" customFormat="1" ht="15" customHeight="1" outlineLevel="1">
      <c r="B581" s="1211"/>
      <c r="C581" s="1211"/>
      <c r="D581" s="2553" t="s">
        <v>2173</v>
      </c>
      <c r="E581" s="2554" t="s">
        <v>650</v>
      </c>
      <c r="F581" s="1553" t="s">
        <v>2168</v>
      </c>
      <c r="G581" s="1554"/>
      <c r="I581" s="2254"/>
      <c r="J581" s="2255"/>
      <c r="K581" s="1994" t="str">
        <f t="shared" si="49"/>
        <v/>
      </c>
      <c r="L581" s="1907" t="str">
        <f t="shared" si="50"/>
        <v/>
      </c>
      <c r="M581" s="1906"/>
      <c r="N581" s="2250"/>
      <c r="O581" s="2250"/>
      <c r="P581" s="2255"/>
    </row>
    <row r="582" spans="2:16" s="986" customFormat="1" ht="15" customHeight="1" outlineLevel="1">
      <c r="B582" s="1211"/>
      <c r="C582" s="1211"/>
      <c r="D582" s="2553"/>
      <c r="E582" s="2554"/>
      <c r="F582" s="1553" t="s">
        <v>2169</v>
      </c>
      <c r="G582" s="1554"/>
      <c r="I582" s="2254"/>
      <c r="J582" s="2255"/>
      <c r="K582" s="1994" t="str">
        <f t="shared" si="49"/>
        <v/>
      </c>
      <c r="L582" s="1907" t="str">
        <f t="shared" si="50"/>
        <v/>
      </c>
      <c r="M582" s="1906"/>
      <c r="N582" s="2250"/>
      <c r="O582" s="2250"/>
      <c r="P582" s="2255"/>
    </row>
    <row r="583" spans="2:16" s="986" customFormat="1" ht="15" customHeight="1" outlineLevel="1">
      <c r="B583" s="1211"/>
      <c r="C583" s="1211"/>
      <c r="D583" s="2553" t="s">
        <v>2174</v>
      </c>
      <c r="E583" s="2554" t="s">
        <v>638</v>
      </c>
      <c r="F583" s="1553" t="s">
        <v>2168</v>
      </c>
      <c r="G583" s="1554"/>
      <c r="I583" s="2254"/>
      <c r="J583" s="2256"/>
      <c r="K583" s="1994" t="str">
        <f t="shared" si="49"/>
        <v/>
      </c>
      <c r="L583" s="1907" t="str">
        <f t="shared" si="50"/>
        <v/>
      </c>
      <c r="M583" s="1906"/>
      <c r="N583" s="2250"/>
      <c r="O583" s="2250"/>
      <c r="P583" s="2255"/>
    </row>
    <row r="584" spans="2:16" s="986" customFormat="1" ht="15" customHeight="1" outlineLevel="1">
      <c r="B584" s="1211"/>
      <c r="C584" s="1211"/>
      <c r="D584" s="2553"/>
      <c r="E584" s="2554"/>
      <c r="F584" s="1553" t="s">
        <v>2169</v>
      </c>
      <c r="G584" s="1554"/>
      <c r="I584" s="2254"/>
      <c r="J584" s="2256"/>
      <c r="K584" s="1994" t="str">
        <f t="shared" si="49"/>
        <v/>
      </c>
      <c r="L584" s="1907" t="str">
        <f t="shared" si="50"/>
        <v/>
      </c>
      <c r="M584" s="1906"/>
      <c r="N584" s="2250"/>
      <c r="O584" s="2250"/>
      <c r="P584" s="2255"/>
    </row>
    <row r="585" spans="2:16" s="986" customFormat="1" ht="15" customHeight="1" outlineLevel="1">
      <c r="B585" s="1211"/>
      <c r="C585" s="1211"/>
      <c r="D585" s="2553" t="s">
        <v>2174</v>
      </c>
      <c r="E585" s="2554" t="s">
        <v>650</v>
      </c>
      <c r="F585" s="1553" t="s">
        <v>2168</v>
      </c>
      <c r="G585" s="1554"/>
      <c r="I585" s="2254"/>
      <c r="J585" s="2256"/>
      <c r="K585" s="1994" t="str">
        <f t="shared" si="49"/>
        <v/>
      </c>
      <c r="L585" s="1907" t="str">
        <f t="shared" si="50"/>
        <v/>
      </c>
      <c r="M585" s="1906"/>
      <c r="N585" s="2250"/>
      <c r="O585" s="2250"/>
      <c r="P585" s="2255"/>
    </row>
    <row r="586" spans="2:16" s="986" customFormat="1" ht="15" customHeight="1" outlineLevel="1">
      <c r="B586" s="1211"/>
      <c r="C586" s="1211"/>
      <c r="D586" s="2555"/>
      <c r="E586" s="2556"/>
      <c r="F586" s="1557" t="s">
        <v>2169</v>
      </c>
      <c r="G586" s="1558"/>
      <c r="I586" s="2254"/>
      <c r="J586" s="2256"/>
      <c r="K586" s="1994" t="str">
        <f t="shared" si="49"/>
        <v/>
      </c>
      <c r="L586" s="1907" t="str">
        <f t="shared" si="50"/>
        <v/>
      </c>
      <c r="M586" s="1906"/>
      <c r="N586" s="2250"/>
      <c r="O586" s="2250"/>
      <c r="P586" s="2255"/>
    </row>
    <row r="587" spans="2:16" s="986" customFormat="1" ht="15" customHeight="1">
      <c r="B587" s="1342"/>
      <c r="C587" s="985"/>
      <c r="D587" s="1307" t="s">
        <v>2166</v>
      </c>
      <c r="E587" s="973"/>
      <c r="F587" s="1549"/>
      <c r="G587" s="1550"/>
      <c r="H587" s="636"/>
      <c r="I587" s="2251"/>
      <c r="J587" s="1912"/>
      <c r="K587" s="2254"/>
      <c r="L587" s="2250"/>
      <c r="M587" s="2250"/>
      <c r="N587" s="2250"/>
      <c r="O587" s="2250"/>
      <c r="P587" s="2255"/>
    </row>
    <row r="588" spans="2:16" s="986" customFormat="1" ht="15" customHeight="1" outlineLevel="1">
      <c r="B588" s="1342"/>
      <c r="C588" s="985"/>
      <c r="D588" s="2557" t="s">
        <v>2167</v>
      </c>
      <c r="E588" s="2558" t="s">
        <v>650</v>
      </c>
      <c r="F588" s="1551" t="s">
        <v>2168</v>
      </c>
      <c r="G588" s="1552"/>
      <c r="H588" s="636"/>
      <c r="I588" s="2252"/>
      <c r="J588" s="2253"/>
      <c r="K588" s="1994" t="str">
        <f>IF(ISNONTEXT(G588)=TRUE,"","X")</f>
        <v/>
      </c>
      <c r="L588" s="1907" t="str">
        <f>IF(AND(G588&gt;=0)=TRUE,"","X")</f>
        <v/>
      </c>
      <c r="M588" s="1906"/>
      <c r="N588" s="2250"/>
      <c r="O588" s="2250"/>
      <c r="P588" s="2255"/>
    </row>
    <row r="589" spans="2:16" s="986" customFormat="1" ht="15" customHeight="1" outlineLevel="1">
      <c r="B589" s="1342"/>
      <c r="C589" s="985"/>
      <c r="D589" s="2553"/>
      <c r="E589" s="2554"/>
      <c r="F589" s="1553" t="s">
        <v>2169</v>
      </c>
      <c r="G589" s="1554"/>
      <c r="H589" s="636"/>
      <c r="I589" s="2252"/>
      <c r="J589" s="2253"/>
      <c r="K589" s="1994" t="str">
        <f>IF(ISNONTEXT(G589)=TRUE,"","X")</f>
        <v/>
      </c>
      <c r="L589" s="1907" t="str">
        <f>IF(AND(G589&gt;=0)=TRUE,"","X")</f>
        <v/>
      </c>
      <c r="M589" s="1906"/>
      <c r="N589" s="2250"/>
      <c r="O589" s="2250"/>
      <c r="P589" s="2255"/>
    </row>
    <row r="590" spans="2:16" s="986" customFormat="1" ht="15" customHeight="1" outlineLevel="1">
      <c r="B590" s="1342"/>
      <c r="C590" s="985"/>
      <c r="D590" s="2553" t="s">
        <v>2170</v>
      </c>
      <c r="E590" s="2554" t="s">
        <v>638</v>
      </c>
      <c r="F590" s="1553" t="s">
        <v>2168</v>
      </c>
      <c r="G590" s="1554"/>
      <c r="H590" s="636"/>
      <c r="I590" s="2252"/>
      <c r="J590" s="2253"/>
      <c r="K590" s="1994" t="str">
        <f t="shared" ref="K590:K609" si="51">IF(ISNONTEXT(G590)=TRUE,"","X")</f>
        <v/>
      </c>
      <c r="L590" s="1907" t="str">
        <f t="shared" ref="L590:L609" si="52">IF(AND(G590&gt;=0)=TRUE,"","X")</f>
        <v/>
      </c>
      <c r="M590" s="1906"/>
      <c r="N590" s="2250"/>
      <c r="O590" s="2250"/>
      <c r="P590" s="2255"/>
    </row>
    <row r="591" spans="2:16" s="986" customFormat="1" ht="15" customHeight="1" outlineLevel="1">
      <c r="B591" s="1342"/>
      <c r="C591" s="985"/>
      <c r="D591" s="2553"/>
      <c r="E591" s="2554"/>
      <c r="F591" s="1553" t="s">
        <v>2169</v>
      </c>
      <c r="G591" s="1554"/>
      <c r="H591" s="636"/>
      <c r="I591" s="2252"/>
      <c r="J591" s="2253"/>
      <c r="K591" s="1994" t="str">
        <f t="shared" si="51"/>
        <v/>
      </c>
      <c r="L591" s="1907" t="str">
        <f t="shared" si="52"/>
        <v/>
      </c>
      <c r="M591" s="1906"/>
      <c r="N591" s="2250"/>
      <c r="O591" s="2250"/>
      <c r="P591" s="2255"/>
    </row>
    <row r="592" spans="2:16" s="986" customFormat="1" ht="15" customHeight="1" outlineLevel="1">
      <c r="B592" s="1342"/>
      <c r="C592" s="985"/>
      <c r="D592" s="2553" t="s">
        <v>2170</v>
      </c>
      <c r="E592" s="2554" t="s">
        <v>650</v>
      </c>
      <c r="F592" s="1553" t="s">
        <v>2168</v>
      </c>
      <c r="G592" s="1554"/>
      <c r="H592" s="636"/>
      <c r="I592" s="2252"/>
      <c r="J592" s="2253"/>
      <c r="K592" s="1994" t="str">
        <f t="shared" si="51"/>
        <v/>
      </c>
      <c r="L592" s="1907" t="str">
        <f t="shared" si="52"/>
        <v/>
      </c>
      <c r="M592" s="1906"/>
      <c r="N592" s="2250"/>
      <c r="O592" s="2250"/>
      <c r="P592" s="2255"/>
    </row>
    <row r="593" spans="2:16" s="986" customFormat="1" ht="15" customHeight="1" outlineLevel="1">
      <c r="B593" s="1342"/>
      <c r="C593" s="985"/>
      <c r="D593" s="2553"/>
      <c r="E593" s="2554"/>
      <c r="F593" s="1553" t="s">
        <v>2169</v>
      </c>
      <c r="G593" s="1554"/>
      <c r="H593" s="636"/>
      <c r="I593" s="2254"/>
      <c r="J593" s="2255"/>
      <c r="K593" s="1994" t="str">
        <f t="shared" si="51"/>
        <v/>
      </c>
      <c r="L593" s="1907" t="str">
        <f t="shared" si="52"/>
        <v/>
      </c>
      <c r="M593" s="1906"/>
      <c r="N593" s="2250"/>
      <c r="O593" s="2250"/>
      <c r="P593" s="2255"/>
    </row>
    <row r="594" spans="2:16" s="986" customFormat="1" ht="15" customHeight="1" outlineLevel="1">
      <c r="B594" s="1342"/>
      <c r="C594" s="985"/>
      <c r="D594" s="2553" t="s">
        <v>873</v>
      </c>
      <c r="E594" s="2554" t="s">
        <v>1822</v>
      </c>
      <c r="F594" s="1553" t="s">
        <v>2168</v>
      </c>
      <c r="G594" s="1555"/>
      <c r="H594" s="636"/>
      <c r="I594" s="2254"/>
      <c r="J594" s="2255"/>
      <c r="K594" s="1993" t="str">
        <f t="shared" si="51"/>
        <v/>
      </c>
      <c r="L594" s="1906" t="str">
        <f t="shared" si="52"/>
        <v/>
      </c>
      <c r="M594" s="1906"/>
      <c r="N594" s="1907" t="str" cm="1">
        <f t="array" aca="1" ref="N594" ca="1">IF(CELL("format",G594)="D1","","X")</f>
        <v/>
      </c>
      <c r="O594" s="2250"/>
      <c r="P594" s="2255"/>
    </row>
    <row r="595" spans="2:16" s="986" customFormat="1" ht="15" customHeight="1" outlineLevel="1">
      <c r="B595" s="1211"/>
      <c r="C595" s="1211"/>
      <c r="D595" s="2553"/>
      <c r="E595" s="2554"/>
      <c r="F595" s="1553" t="s">
        <v>2169</v>
      </c>
      <c r="G595" s="1555"/>
      <c r="H595" s="636"/>
      <c r="I595" s="2254"/>
      <c r="J595" s="2255"/>
      <c r="K595" s="1993" t="str">
        <f t="shared" si="51"/>
        <v/>
      </c>
      <c r="L595" s="1906" t="str">
        <f t="shared" si="52"/>
        <v/>
      </c>
      <c r="M595" s="1906"/>
      <c r="N595" s="1907" t="str" cm="1">
        <f t="array" aca="1" ref="N595" ca="1">IF(CELL("format",G595)="D1","","X")</f>
        <v/>
      </c>
      <c r="O595" s="2250"/>
      <c r="P595" s="2255"/>
    </row>
    <row r="596" spans="2:16" s="986" customFormat="1" ht="15" customHeight="1" outlineLevel="1">
      <c r="B596" s="1211"/>
      <c r="C596" s="1211"/>
      <c r="D596" s="2553" t="s">
        <v>874</v>
      </c>
      <c r="E596" s="2554" t="s">
        <v>1823</v>
      </c>
      <c r="F596" s="1553" t="s">
        <v>2168</v>
      </c>
      <c r="G596" s="1556"/>
      <c r="H596" s="636"/>
      <c r="I596" s="2254"/>
      <c r="J596" s="2255"/>
      <c r="K596" s="1993" t="str">
        <f t="shared" si="51"/>
        <v/>
      </c>
      <c r="L596" s="1906" t="str">
        <f t="shared" si="52"/>
        <v/>
      </c>
      <c r="M596" s="1906"/>
      <c r="N596" s="2250"/>
      <c r="O596" s="1907" t="str" cm="1">
        <f t="array" aca="1" ref="O596" ca="1">IF(G596="","",IF(CELL("format",G596)="D9","","X"))</f>
        <v/>
      </c>
      <c r="P596" s="2255"/>
    </row>
    <row r="597" spans="2:16" s="986" customFormat="1" ht="15" customHeight="1" outlineLevel="1">
      <c r="B597" s="1211"/>
      <c r="C597" s="1211"/>
      <c r="D597" s="2553"/>
      <c r="E597" s="2554"/>
      <c r="F597" s="1553" t="s">
        <v>2169</v>
      </c>
      <c r="G597" s="1556"/>
      <c r="H597" s="636"/>
      <c r="I597" s="2254"/>
      <c r="J597" s="2255"/>
      <c r="K597" s="1993" t="str">
        <f t="shared" si="51"/>
        <v/>
      </c>
      <c r="L597" s="1906" t="str">
        <f t="shared" si="52"/>
        <v/>
      </c>
      <c r="M597" s="1906"/>
      <c r="N597" s="2250"/>
      <c r="O597" s="1907" t="str" cm="1">
        <f t="array" aca="1" ref="O597" ca="1">IF(G597="","",IF(CELL("format",G597)="D9","","X"))</f>
        <v/>
      </c>
      <c r="P597" s="2255"/>
    </row>
    <row r="598" spans="2:16" s="986" customFormat="1" ht="15" customHeight="1" outlineLevel="1">
      <c r="B598" s="1211"/>
      <c r="C598" s="1211"/>
      <c r="D598" s="2553" t="s">
        <v>2171</v>
      </c>
      <c r="E598" s="2554" t="s">
        <v>2327</v>
      </c>
      <c r="F598" s="1553" t="s">
        <v>2168</v>
      </c>
      <c r="G598" s="1554"/>
      <c r="H598" s="636"/>
      <c r="I598" s="2254"/>
      <c r="J598" s="2255"/>
      <c r="K598" s="1993" t="str">
        <f t="shared" si="51"/>
        <v/>
      </c>
      <c r="L598" s="1906" t="str">
        <f t="shared" si="52"/>
        <v/>
      </c>
      <c r="M598" s="1906"/>
      <c r="N598" s="2250"/>
      <c r="O598" s="2250"/>
      <c r="P598" s="1913" t="str">
        <f>IF(G598="","",(IF(OR(G598="Winter",G598="Summer"),"","X")))</f>
        <v/>
      </c>
    </row>
    <row r="599" spans="2:16" s="986" customFormat="1" ht="15" customHeight="1" outlineLevel="1">
      <c r="B599" s="1211"/>
      <c r="C599" s="1211"/>
      <c r="D599" s="2553"/>
      <c r="E599" s="2554"/>
      <c r="F599" s="1553" t="s">
        <v>2169</v>
      </c>
      <c r="G599" s="1554"/>
      <c r="H599" s="636"/>
      <c r="I599" s="2254"/>
      <c r="J599" s="2255"/>
      <c r="K599" s="1993" t="str">
        <f t="shared" si="51"/>
        <v/>
      </c>
      <c r="L599" s="1906" t="str">
        <f t="shared" si="52"/>
        <v/>
      </c>
      <c r="M599" s="1906"/>
      <c r="N599" s="2250"/>
      <c r="O599" s="2250"/>
      <c r="P599" s="1913" t="str">
        <f>IF(G599="","",(IF(OR(G599="Winter",G599="Summer"),"","X")))</f>
        <v/>
      </c>
    </row>
    <row r="600" spans="2:16" s="986" customFormat="1" ht="15" customHeight="1" outlineLevel="1">
      <c r="B600" s="1211"/>
      <c r="C600" s="1211"/>
      <c r="D600" s="2553" t="s">
        <v>2172</v>
      </c>
      <c r="E600" s="2554" t="s">
        <v>638</v>
      </c>
      <c r="F600" s="1553" t="s">
        <v>2168</v>
      </c>
      <c r="G600" s="1554"/>
      <c r="H600" s="636"/>
      <c r="I600" s="2254"/>
      <c r="J600" s="2255"/>
      <c r="K600" s="1994" t="str">
        <f t="shared" si="51"/>
        <v/>
      </c>
      <c r="L600" s="1907" t="str">
        <f t="shared" si="52"/>
        <v/>
      </c>
      <c r="M600" s="1906"/>
      <c r="N600" s="2250"/>
      <c r="O600" s="2250"/>
      <c r="P600" s="2255"/>
    </row>
    <row r="601" spans="2:16" s="986" customFormat="1" ht="15" customHeight="1" outlineLevel="1">
      <c r="B601" s="1211"/>
      <c r="C601" s="1211"/>
      <c r="D601" s="2553"/>
      <c r="E601" s="2554"/>
      <c r="F601" s="1553" t="s">
        <v>2169</v>
      </c>
      <c r="G601" s="1554"/>
      <c r="I601" s="2254"/>
      <c r="J601" s="2255"/>
      <c r="K601" s="1994" t="str">
        <f t="shared" si="51"/>
        <v/>
      </c>
      <c r="L601" s="1907" t="str">
        <f t="shared" si="52"/>
        <v/>
      </c>
      <c r="M601" s="1906"/>
      <c r="N601" s="2250"/>
      <c r="O601" s="2250"/>
      <c r="P601" s="2255"/>
    </row>
    <row r="602" spans="2:16" s="986" customFormat="1" ht="15" customHeight="1" outlineLevel="1">
      <c r="B602" s="1211"/>
      <c r="C602" s="1211"/>
      <c r="D602" s="2553" t="s">
        <v>2173</v>
      </c>
      <c r="E602" s="2554" t="s">
        <v>638</v>
      </c>
      <c r="F602" s="1553" t="s">
        <v>2168</v>
      </c>
      <c r="G602" s="1554"/>
      <c r="I602" s="2254"/>
      <c r="J602" s="2255"/>
      <c r="K602" s="1994" t="str">
        <f t="shared" si="51"/>
        <v/>
      </c>
      <c r="L602" s="1907" t="str">
        <f t="shared" si="52"/>
        <v/>
      </c>
      <c r="M602" s="1906"/>
      <c r="N602" s="2250"/>
      <c r="O602" s="2250"/>
      <c r="P602" s="2255"/>
    </row>
    <row r="603" spans="2:16" s="986" customFormat="1" ht="15" customHeight="1" outlineLevel="1">
      <c r="B603" s="1211"/>
      <c r="C603" s="1211"/>
      <c r="D603" s="2553"/>
      <c r="E603" s="2554"/>
      <c r="F603" s="1553" t="s">
        <v>2169</v>
      </c>
      <c r="G603" s="1554"/>
      <c r="I603" s="2254"/>
      <c r="J603" s="2255"/>
      <c r="K603" s="1994" t="str">
        <f t="shared" si="51"/>
        <v/>
      </c>
      <c r="L603" s="1907" t="str">
        <f t="shared" si="52"/>
        <v/>
      </c>
      <c r="M603" s="1906"/>
      <c r="N603" s="2250"/>
      <c r="O603" s="2250"/>
      <c r="P603" s="2255"/>
    </row>
    <row r="604" spans="2:16" s="986" customFormat="1" ht="15" customHeight="1" outlineLevel="1">
      <c r="B604" s="1211"/>
      <c r="C604" s="1211"/>
      <c r="D604" s="2553" t="s">
        <v>2173</v>
      </c>
      <c r="E604" s="2554" t="s">
        <v>650</v>
      </c>
      <c r="F604" s="1553" t="s">
        <v>2168</v>
      </c>
      <c r="G604" s="1554"/>
      <c r="I604" s="2254"/>
      <c r="J604" s="2255"/>
      <c r="K604" s="1994" t="str">
        <f t="shared" si="51"/>
        <v/>
      </c>
      <c r="L604" s="1907" t="str">
        <f t="shared" si="52"/>
        <v/>
      </c>
      <c r="M604" s="1906"/>
      <c r="N604" s="2250"/>
      <c r="O604" s="2250"/>
      <c r="P604" s="2255"/>
    </row>
    <row r="605" spans="2:16" s="986" customFormat="1" ht="15" customHeight="1" outlineLevel="1">
      <c r="B605" s="1211"/>
      <c r="C605" s="1211"/>
      <c r="D605" s="2553"/>
      <c r="E605" s="2554"/>
      <c r="F605" s="1553" t="s">
        <v>2169</v>
      </c>
      <c r="G605" s="1554"/>
      <c r="I605" s="2254"/>
      <c r="J605" s="2255"/>
      <c r="K605" s="1994" t="str">
        <f t="shared" si="51"/>
        <v/>
      </c>
      <c r="L605" s="1907" t="str">
        <f t="shared" si="52"/>
        <v/>
      </c>
      <c r="M605" s="1906"/>
      <c r="N605" s="2250"/>
      <c r="O605" s="2250"/>
      <c r="P605" s="2255"/>
    </row>
    <row r="606" spans="2:16" s="986" customFormat="1" ht="15" customHeight="1" outlineLevel="1">
      <c r="B606" s="1211"/>
      <c r="C606" s="1211"/>
      <c r="D606" s="2553" t="s">
        <v>2174</v>
      </c>
      <c r="E606" s="2554" t="s">
        <v>638</v>
      </c>
      <c r="F606" s="1553" t="s">
        <v>2168</v>
      </c>
      <c r="G606" s="1554"/>
      <c r="I606" s="2254"/>
      <c r="J606" s="2256"/>
      <c r="K606" s="1994" t="str">
        <f t="shared" si="51"/>
        <v/>
      </c>
      <c r="L606" s="1907" t="str">
        <f t="shared" si="52"/>
        <v/>
      </c>
      <c r="M606" s="1906"/>
      <c r="N606" s="2250"/>
      <c r="O606" s="2250"/>
      <c r="P606" s="2255"/>
    </row>
    <row r="607" spans="2:16" s="986" customFormat="1" ht="15" customHeight="1" outlineLevel="1">
      <c r="B607" s="1211"/>
      <c r="C607" s="1211"/>
      <c r="D607" s="2553"/>
      <c r="E607" s="2554"/>
      <c r="F607" s="1553" t="s">
        <v>2169</v>
      </c>
      <c r="G607" s="1554"/>
      <c r="I607" s="2254"/>
      <c r="J607" s="2256"/>
      <c r="K607" s="1994" t="str">
        <f t="shared" si="51"/>
        <v/>
      </c>
      <c r="L607" s="1907" t="str">
        <f t="shared" si="52"/>
        <v/>
      </c>
      <c r="M607" s="1906"/>
      <c r="N607" s="2250"/>
      <c r="O607" s="2250"/>
      <c r="P607" s="2255"/>
    </row>
    <row r="608" spans="2:16" s="986" customFormat="1" ht="15" customHeight="1" outlineLevel="1">
      <c r="B608" s="1211"/>
      <c r="C608" s="1211"/>
      <c r="D608" s="2553" t="s">
        <v>2174</v>
      </c>
      <c r="E608" s="2554" t="s">
        <v>650</v>
      </c>
      <c r="F608" s="1553" t="s">
        <v>2168</v>
      </c>
      <c r="G608" s="1554"/>
      <c r="I608" s="2254"/>
      <c r="J608" s="2256"/>
      <c r="K608" s="1994" t="str">
        <f t="shared" si="51"/>
        <v/>
      </c>
      <c r="L608" s="1907" t="str">
        <f t="shared" si="52"/>
        <v/>
      </c>
      <c r="M608" s="1906"/>
      <c r="N608" s="2250"/>
      <c r="O608" s="2250"/>
      <c r="P608" s="2255"/>
    </row>
    <row r="609" spans="2:16" s="986" customFormat="1" ht="15" customHeight="1" outlineLevel="1">
      <c r="B609" s="1211"/>
      <c r="C609" s="1211"/>
      <c r="D609" s="2555"/>
      <c r="E609" s="2556"/>
      <c r="F609" s="1557" t="s">
        <v>2169</v>
      </c>
      <c r="G609" s="1558"/>
      <c r="I609" s="2254"/>
      <c r="J609" s="2256"/>
      <c r="K609" s="1994" t="str">
        <f t="shared" si="51"/>
        <v/>
      </c>
      <c r="L609" s="1907" t="str">
        <f t="shared" si="52"/>
        <v/>
      </c>
      <c r="M609" s="1906"/>
      <c r="N609" s="2250"/>
      <c r="O609" s="2250"/>
      <c r="P609" s="2255"/>
    </row>
    <row r="610" spans="2:16" s="986" customFormat="1" ht="15" customHeight="1">
      <c r="B610" s="1342"/>
      <c r="C610" s="985"/>
      <c r="D610" s="1307" t="s">
        <v>2166</v>
      </c>
      <c r="E610" s="973"/>
      <c r="F610" s="1549"/>
      <c r="G610" s="1550"/>
      <c r="H610" s="636"/>
      <c r="I610" s="2251"/>
      <c r="J610" s="1912"/>
      <c r="K610" s="2254"/>
      <c r="L610" s="2250"/>
      <c r="M610" s="2250"/>
      <c r="N610" s="2250"/>
      <c r="O610" s="2250"/>
      <c r="P610" s="2255"/>
    </row>
    <row r="611" spans="2:16" s="986" customFormat="1" ht="15" customHeight="1" outlineLevel="1">
      <c r="B611" s="1342"/>
      <c r="C611" s="985"/>
      <c r="D611" s="2557" t="s">
        <v>2167</v>
      </c>
      <c r="E611" s="2558" t="s">
        <v>650</v>
      </c>
      <c r="F611" s="1551" t="s">
        <v>2168</v>
      </c>
      <c r="G611" s="1552"/>
      <c r="H611" s="636"/>
      <c r="I611" s="2252"/>
      <c r="J611" s="2253"/>
      <c r="K611" s="1994" t="str">
        <f>IF(ISNONTEXT(G611)=TRUE,"","X")</f>
        <v/>
      </c>
      <c r="L611" s="1907" t="str">
        <f>IF(AND(G611&gt;=0)=TRUE,"","X")</f>
        <v/>
      </c>
      <c r="M611" s="1906"/>
      <c r="N611" s="2250"/>
      <c r="O611" s="2250"/>
      <c r="P611" s="2255"/>
    </row>
    <row r="612" spans="2:16" s="986" customFormat="1" ht="15" customHeight="1" outlineLevel="1">
      <c r="B612" s="1342"/>
      <c r="C612" s="985"/>
      <c r="D612" s="2553"/>
      <c r="E612" s="2554"/>
      <c r="F612" s="1553" t="s">
        <v>2169</v>
      </c>
      <c r="G612" s="1554"/>
      <c r="H612" s="636"/>
      <c r="I612" s="2252"/>
      <c r="J612" s="2253"/>
      <c r="K612" s="1994" t="str">
        <f>IF(ISNONTEXT(G612)=TRUE,"","X")</f>
        <v/>
      </c>
      <c r="L612" s="1907" t="str">
        <f>IF(AND(G612&gt;=0)=TRUE,"","X")</f>
        <v/>
      </c>
      <c r="M612" s="1906"/>
      <c r="N612" s="2250"/>
      <c r="O612" s="2250"/>
      <c r="P612" s="2255"/>
    </row>
    <row r="613" spans="2:16" s="986" customFormat="1" ht="15" customHeight="1" outlineLevel="1">
      <c r="B613" s="1342"/>
      <c r="C613" s="985"/>
      <c r="D613" s="2553" t="s">
        <v>2170</v>
      </c>
      <c r="E613" s="2554" t="s">
        <v>638</v>
      </c>
      <c r="F613" s="1553" t="s">
        <v>2168</v>
      </c>
      <c r="G613" s="1554"/>
      <c r="H613" s="636"/>
      <c r="I613" s="2252"/>
      <c r="J613" s="2253"/>
      <c r="K613" s="1994" t="str">
        <f t="shared" ref="K613:K632" si="53">IF(ISNONTEXT(G613)=TRUE,"","X")</f>
        <v/>
      </c>
      <c r="L613" s="1907" t="str">
        <f t="shared" ref="L613:L632" si="54">IF(AND(G613&gt;=0)=TRUE,"","X")</f>
        <v/>
      </c>
      <c r="M613" s="1906"/>
      <c r="N613" s="2250"/>
      <c r="O613" s="2250"/>
      <c r="P613" s="2255"/>
    </row>
    <row r="614" spans="2:16" s="986" customFormat="1" ht="15" customHeight="1" outlineLevel="1">
      <c r="B614" s="1342"/>
      <c r="C614" s="985"/>
      <c r="D614" s="2553"/>
      <c r="E614" s="2554"/>
      <c r="F614" s="1553" t="s">
        <v>2169</v>
      </c>
      <c r="G614" s="1554"/>
      <c r="H614" s="636"/>
      <c r="I614" s="2252"/>
      <c r="J614" s="2253"/>
      <c r="K614" s="1994" t="str">
        <f t="shared" si="53"/>
        <v/>
      </c>
      <c r="L614" s="1907" t="str">
        <f t="shared" si="54"/>
        <v/>
      </c>
      <c r="M614" s="1906"/>
      <c r="N614" s="2250"/>
      <c r="O614" s="2250"/>
      <c r="P614" s="2255"/>
    </row>
    <row r="615" spans="2:16" s="986" customFormat="1" ht="15" customHeight="1" outlineLevel="1">
      <c r="B615" s="1342"/>
      <c r="C615" s="985"/>
      <c r="D615" s="2553" t="s">
        <v>2170</v>
      </c>
      <c r="E615" s="2554" t="s">
        <v>650</v>
      </c>
      <c r="F615" s="1553" t="s">
        <v>2168</v>
      </c>
      <c r="G615" s="1554"/>
      <c r="H615" s="636"/>
      <c r="I615" s="2252"/>
      <c r="J615" s="2253"/>
      <c r="K615" s="1994" t="str">
        <f t="shared" si="53"/>
        <v/>
      </c>
      <c r="L615" s="1907" t="str">
        <f t="shared" si="54"/>
        <v/>
      </c>
      <c r="M615" s="1906"/>
      <c r="N615" s="2250"/>
      <c r="O615" s="2250"/>
      <c r="P615" s="2255"/>
    </row>
    <row r="616" spans="2:16" s="986" customFormat="1" ht="15" customHeight="1" outlineLevel="1">
      <c r="B616" s="1342"/>
      <c r="C616" s="985"/>
      <c r="D616" s="2553"/>
      <c r="E616" s="2554"/>
      <c r="F616" s="1553" t="s">
        <v>2169</v>
      </c>
      <c r="G616" s="1554"/>
      <c r="H616" s="636"/>
      <c r="I616" s="2254"/>
      <c r="J616" s="2255"/>
      <c r="K616" s="1994" t="str">
        <f t="shared" si="53"/>
        <v/>
      </c>
      <c r="L616" s="1907" t="str">
        <f t="shared" si="54"/>
        <v/>
      </c>
      <c r="M616" s="1906"/>
      <c r="N616" s="2250"/>
      <c r="O616" s="2250"/>
      <c r="P616" s="2255"/>
    </row>
    <row r="617" spans="2:16" s="986" customFormat="1" ht="15" customHeight="1" outlineLevel="1">
      <c r="B617" s="1342"/>
      <c r="C617" s="985"/>
      <c r="D617" s="2553" t="s">
        <v>873</v>
      </c>
      <c r="E617" s="2554" t="s">
        <v>1822</v>
      </c>
      <c r="F617" s="1553" t="s">
        <v>2168</v>
      </c>
      <c r="G617" s="1555"/>
      <c r="H617" s="636"/>
      <c r="I617" s="2254"/>
      <c r="J617" s="2255"/>
      <c r="K617" s="1993" t="str">
        <f t="shared" si="53"/>
        <v/>
      </c>
      <c r="L617" s="1906" t="str">
        <f t="shared" si="54"/>
        <v/>
      </c>
      <c r="M617" s="1906"/>
      <c r="N617" s="1907" t="str" cm="1">
        <f t="array" aca="1" ref="N617" ca="1">IF(CELL("format",G617)="D1","","X")</f>
        <v/>
      </c>
      <c r="O617" s="2250"/>
      <c r="P617" s="2255"/>
    </row>
    <row r="618" spans="2:16" s="986" customFormat="1" ht="15" customHeight="1" outlineLevel="1">
      <c r="B618" s="1211"/>
      <c r="C618" s="1211"/>
      <c r="D618" s="2553"/>
      <c r="E618" s="2554"/>
      <c r="F618" s="1553" t="s">
        <v>2169</v>
      </c>
      <c r="G618" s="1555"/>
      <c r="H618" s="636"/>
      <c r="I618" s="2254"/>
      <c r="J618" s="2255"/>
      <c r="K618" s="1993" t="str">
        <f t="shared" si="53"/>
        <v/>
      </c>
      <c r="L618" s="1906" t="str">
        <f t="shared" si="54"/>
        <v/>
      </c>
      <c r="M618" s="1906"/>
      <c r="N618" s="1907" t="str" cm="1">
        <f t="array" aca="1" ref="N618" ca="1">IF(CELL("format",G618)="D1","","X")</f>
        <v/>
      </c>
      <c r="O618" s="2250"/>
      <c r="P618" s="2255"/>
    </row>
    <row r="619" spans="2:16" s="986" customFormat="1" ht="15" customHeight="1" outlineLevel="1">
      <c r="B619" s="1211"/>
      <c r="C619" s="1211"/>
      <c r="D619" s="2553" t="s">
        <v>874</v>
      </c>
      <c r="E619" s="2554" t="s">
        <v>1823</v>
      </c>
      <c r="F619" s="1553" t="s">
        <v>2168</v>
      </c>
      <c r="G619" s="1556"/>
      <c r="H619" s="636"/>
      <c r="I619" s="2254"/>
      <c r="J619" s="2255"/>
      <c r="K619" s="1993" t="str">
        <f t="shared" si="53"/>
        <v/>
      </c>
      <c r="L619" s="1906" t="str">
        <f t="shared" si="54"/>
        <v/>
      </c>
      <c r="M619" s="1906"/>
      <c r="N619" s="2250"/>
      <c r="O619" s="1907" t="str" cm="1">
        <f t="array" aca="1" ref="O619" ca="1">IF(G619="","",IF(CELL("format",G619)="D9","","X"))</f>
        <v/>
      </c>
      <c r="P619" s="2255"/>
    </row>
    <row r="620" spans="2:16" s="986" customFormat="1" ht="15" customHeight="1" outlineLevel="1">
      <c r="B620" s="1211"/>
      <c r="C620" s="1211"/>
      <c r="D620" s="2553"/>
      <c r="E620" s="2554"/>
      <c r="F620" s="1553" t="s">
        <v>2169</v>
      </c>
      <c r="G620" s="1556"/>
      <c r="H620" s="636"/>
      <c r="I620" s="2254"/>
      <c r="J620" s="2255"/>
      <c r="K620" s="1993" t="str">
        <f t="shared" si="53"/>
        <v/>
      </c>
      <c r="L620" s="1906" t="str">
        <f t="shared" si="54"/>
        <v/>
      </c>
      <c r="M620" s="1906"/>
      <c r="N620" s="2250"/>
      <c r="O620" s="1907" t="str" cm="1">
        <f t="array" aca="1" ref="O620" ca="1">IF(G620="","",IF(CELL("format",G620)="D9","","X"))</f>
        <v/>
      </c>
      <c r="P620" s="2255"/>
    </row>
    <row r="621" spans="2:16" s="986" customFormat="1" ht="15" customHeight="1" outlineLevel="1">
      <c r="B621" s="1211"/>
      <c r="C621" s="1211"/>
      <c r="D621" s="2553" t="s">
        <v>2171</v>
      </c>
      <c r="E621" s="2554" t="s">
        <v>2327</v>
      </c>
      <c r="F621" s="1553" t="s">
        <v>2168</v>
      </c>
      <c r="G621" s="1554"/>
      <c r="H621" s="636"/>
      <c r="I621" s="2254"/>
      <c r="J621" s="2255"/>
      <c r="K621" s="1993" t="str">
        <f t="shared" si="53"/>
        <v/>
      </c>
      <c r="L621" s="1906" t="str">
        <f t="shared" si="54"/>
        <v/>
      </c>
      <c r="M621" s="1906"/>
      <c r="N621" s="2250"/>
      <c r="O621" s="2250"/>
      <c r="P621" s="1913" t="str">
        <f>IF(G621="","",(IF(OR(G621="Winter",G621="Summer"),"","X")))</f>
        <v/>
      </c>
    </row>
    <row r="622" spans="2:16" s="986" customFormat="1" ht="15" customHeight="1" outlineLevel="1">
      <c r="B622" s="1211"/>
      <c r="C622" s="1211"/>
      <c r="D622" s="2553"/>
      <c r="E622" s="2554"/>
      <c r="F622" s="1553" t="s">
        <v>2169</v>
      </c>
      <c r="G622" s="1554"/>
      <c r="H622" s="636"/>
      <c r="I622" s="2254"/>
      <c r="J622" s="2255"/>
      <c r="K622" s="1993" t="str">
        <f t="shared" si="53"/>
        <v/>
      </c>
      <c r="L622" s="1906" t="str">
        <f t="shared" si="54"/>
        <v/>
      </c>
      <c r="M622" s="1906"/>
      <c r="N622" s="2250"/>
      <c r="O622" s="2250"/>
      <c r="P622" s="1913" t="str">
        <f>IF(G622="","",(IF(OR(G622="Winter",G622="Summer"),"","X")))</f>
        <v/>
      </c>
    </row>
    <row r="623" spans="2:16" s="986" customFormat="1" ht="15" customHeight="1" outlineLevel="1">
      <c r="B623" s="1211"/>
      <c r="C623" s="1211"/>
      <c r="D623" s="2553" t="s">
        <v>2172</v>
      </c>
      <c r="E623" s="2554" t="s">
        <v>638</v>
      </c>
      <c r="F623" s="1553" t="s">
        <v>2168</v>
      </c>
      <c r="G623" s="1554"/>
      <c r="H623" s="636"/>
      <c r="I623" s="2254"/>
      <c r="J623" s="2255"/>
      <c r="K623" s="1994" t="str">
        <f t="shared" si="53"/>
        <v/>
      </c>
      <c r="L623" s="1907" t="str">
        <f t="shared" si="54"/>
        <v/>
      </c>
      <c r="M623" s="1906"/>
      <c r="N623" s="2250"/>
      <c r="O623" s="2250"/>
      <c r="P623" s="2255"/>
    </row>
    <row r="624" spans="2:16" s="986" customFormat="1" ht="15" customHeight="1" outlineLevel="1">
      <c r="B624" s="1211"/>
      <c r="C624" s="1211"/>
      <c r="D624" s="2553"/>
      <c r="E624" s="2554"/>
      <c r="F624" s="1553" t="s">
        <v>2169</v>
      </c>
      <c r="G624" s="1554"/>
      <c r="I624" s="2254"/>
      <c r="J624" s="2255"/>
      <c r="K624" s="1994" t="str">
        <f t="shared" si="53"/>
        <v/>
      </c>
      <c r="L624" s="1907" t="str">
        <f t="shared" si="54"/>
        <v/>
      </c>
      <c r="M624" s="1906"/>
      <c r="N624" s="2250"/>
      <c r="O624" s="2250"/>
      <c r="P624" s="2255"/>
    </row>
    <row r="625" spans="2:16" s="986" customFormat="1" ht="15" customHeight="1" outlineLevel="1">
      <c r="B625" s="1211"/>
      <c r="C625" s="1211"/>
      <c r="D625" s="2553" t="s">
        <v>2173</v>
      </c>
      <c r="E625" s="2554" t="s">
        <v>638</v>
      </c>
      <c r="F625" s="1553" t="s">
        <v>2168</v>
      </c>
      <c r="G625" s="1554"/>
      <c r="I625" s="2254"/>
      <c r="J625" s="2255"/>
      <c r="K625" s="1994" t="str">
        <f t="shared" si="53"/>
        <v/>
      </c>
      <c r="L625" s="1907" t="str">
        <f t="shared" si="54"/>
        <v/>
      </c>
      <c r="M625" s="1906"/>
      <c r="N625" s="2250"/>
      <c r="O625" s="2250"/>
      <c r="P625" s="2255"/>
    </row>
    <row r="626" spans="2:16" s="986" customFormat="1" ht="15" customHeight="1" outlineLevel="1">
      <c r="B626" s="1211"/>
      <c r="C626" s="1211"/>
      <c r="D626" s="2553"/>
      <c r="E626" s="2554"/>
      <c r="F626" s="1553" t="s">
        <v>2169</v>
      </c>
      <c r="G626" s="1554"/>
      <c r="I626" s="2254"/>
      <c r="J626" s="2255"/>
      <c r="K626" s="1994" t="str">
        <f t="shared" si="53"/>
        <v/>
      </c>
      <c r="L626" s="1907" t="str">
        <f t="shared" si="54"/>
        <v/>
      </c>
      <c r="M626" s="1906"/>
      <c r="N626" s="2250"/>
      <c r="O626" s="2250"/>
      <c r="P626" s="2255"/>
    </row>
    <row r="627" spans="2:16" s="986" customFormat="1" ht="15" customHeight="1" outlineLevel="1">
      <c r="B627" s="1211"/>
      <c r="C627" s="1211"/>
      <c r="D627" s="2553" t="s">
        <v>2173</v>
      </c>
      <c r="E627" s="2554" t="s">
        <v>650</v>
      </c>
      <c r="F627" s="1553" t="s">
        <v>2168</v>
      </c>
      <c r="G627" s="1554"/>
      <c r="I627" s="2254"/>
      <c r="J627" s="2255"/>
      <c r="K627" s="1994" t="str">
        <f t="shared" si="53"/>
        <v/>
      </c>
      <c r="L627" s="1907" t="str">
        <f t="shared" si="54"/>
        <v/>
      </c>
      <c r="M627" s="1906"/>
      <c r="N627" s="2250"/>
      <c r="O627" s="2250"/>
      <c r="P627" s="2255"/>
    </row>
    <row r="628" spans="2:16" s="986" customFormat="1" ht="15" customHeight="1" outlineLevel="1">
      <c r="B628" s="1211"/>
      <c r="C628" s="1211"/>
      <c r="D628" s="2553"/>
      <c r="E628" s="2554"/>
      <c r="F628" s="1553" t="s">
        <v>2169</v>
      </c>
      <c r="G628" s="1554"/>
      <c r="I628" s="2254"/>
      <c r="J628" s="2255"/>
      <c r="K628" s="1994" t="str">
        <f t="shared" si="53"/>
        <v/>
      </c>
      <c r="L628" s="1907" t="str">
        <f t="shared" si="54"/>
        <v/>
      </c>
      <c r="M628" s="1906"/>
      <c r="N628" s="2250"/>
      <c r="O628" s="2250"/>
      <c r="P628" s="2255"/>
    </row>
    <row r="629" spans="2:16" s="986" customFormat="1" ht="15" customHeight="1" outlineLevel="1">
      <c r="B629" s="1211"/>
      <c r="C629" s="1211"/>
      <c r="D629" s="2553" t="s">
        <v>2174</v>
      </c>
      <c r="E629" s="2554" t="s">
        <v>638</v>
      </c>
      <c r="F629" s="1553" t="s">
        <v>2168</v>
      </c>
      <c r="G629" s="1554"/>
      <c r="I629" s="2254"/>
      <c r="J629" s="2256"/>
      <c r="K629" s="1994" t="str">
        <f t="shared" si="53"/>
        <v/>
      </c>
      <c r="L629" s="1907" t="str">
        <f t="shared" si="54"/>
        <v/>
      </c>
      <c r="M629" s="1906"/>
      <c r="N629" s="2250"/>
      <c r="O629" s="2250"/>
      <c r="P629" s="2255"/>
    </row>
    <row r="630" spans="2:16" s="986" customFormat="1" ht="15" customHeight="1" outlineLevel="1">
      <c r="B630" s="1211"/>
      <c r="C630" s="1211"/>
      <c r="D630" s="2553"/>
      <c r="E630" s="2554"/>
      <c r="F630" s="1553" t="s">
        <v>2169</v>
      </c>
      <c r="G630" s="1554"/>
      <c r="I630" s="2254"/>
      <c r="J630" s="2256"/>
      <c r="K630" s="1994" t="str">
        <f t="shared" si="53"/>
        <v/>
      </c>
      <c r="L630" s="1907" t="str">
        <f t="shared" si="54"/>
        <v/>
      </c>
      <c r="M630" s="1906"/>
      <c r="N630" s="2250"/>
      <c r="O630" s="2250"/>
      <c r="P630" s="2255"/>
    </row>
    <row r="631" spans="2:16" s="986" customFormat="1" ht="15" customHeight="1" outlineLevel="1">
      <c r="B631" s="1211"/>
      <c r="C631" s="1211"/>
      <c r="D631" s="2553" t="s">
        <v>2174</v>
      </c>
      <c r="E631" s="2554" t="s">
        <v>650</v>
      </c>
      <c r="F631" s="1553" t="s">
        <v>2168</v>
      </c>
      <c r="G631" s="1554"/>
      <c r="I631" s="2254"/>
      <c r="J631" s="2256"/>
      <c r="K631" s="1994" t="str">
        <f t="shared" si="53"/>
        <v/>
      </c>
      <c r="L631" s="1907" t="str">
        <f t="shared" si="54"/>
        <v/>
      </c>
      <c r="M631" s="1906"/>
      <c r="N631" s="2250"/>
      <c r="O631" s="2250"/>
      <c r="P631" s="2255"/>
    </row>
    <row r="632" spans="2:16" s="986" customFormat="1" ht="15" customHeight="1" outlineLevel="1">
      <c r="B632" s="1211"/>
      <c r="C632" s="1211"/>
      <c r="D632" s="2555"/>
      <c r="E632" s="2556"/>
      <c r="F632" s="1557" t="s">
        <v>2169</v>
      </c>
      <c r="G632" s="1558"/>
      <c r="I632" s="2254"/>
      <c r="J632" s="2256"/>
      <c r="K632" s="1994" t="str">
        <f t="shared" si="53"/>
        <v/>
      </c>
      <c r="L632" s="1907" t="str">
        <f t="shared" si="54"/>
        <v/>
      </c>
      <c r="M632" s="1906"/>
      <c r="N632" s="2250"/>
      <c r="O632" s="2250"/>
      <c r="P632" s="2255"/>
    </row>
    <row r="633" spans="2:16" s="986" customFormat="1" ht="15" customHeight="1">
      <c r="B633" s="1342"/>
      <c r="C633" s="985"/>
      <c r="D633" s="1307" t="s">
        <v>2166</v>
      </c>
      <c r="E633" s="973"/>
      <c r="F633" s="1549"/>
      <c r="G633" s="1550"/>
      <c r="H633" s="636"/>
      <c r="I633" s="2251"/>
      <c r="J633" s="1912"/>
      <c r="K633" s="2254"/>
      <c r="L633" s="2250"/>
      <c r="M633" s="2250"/>
      <c r="N633" s="2250"/>
      <c r="O633" s="2250"/>
      <c r="P633" s="2255"/>
    </row>
    <row r="634" spans="2:16" s="986" customFormat="1" ht="15" customHeight="1" outlineLevel="1">
      <c r="B634" s="1342"/>
      <c r="C634" s="985"/>
      <c r="D634" s="2557" t="s">
        <v>2167</v>
      </c>
      <c r="E634" s="2558" t="s">
        <v>650</v>
      </c>
      <c r="F634" s="1551" t="s">
        <v>2168</v>
      </c>
      <c r="G634" s="1552"/>
      <c r="H634" s="636"/>
      <c r="I634" s="2252"/>
      <c r="J634" s="2253"/>
      <c r="K634" s="1994" t="str">
        <f>IF(ISNONTEXT(G634)=TRUE,"","X")</f>
        <v/>
      </c>
      <c r="L634" s="1907" t="str">
        <f>IF(AND(G634&gt;=0)=TRUE,"","X")</f>
        <v/>
      </c>
      <c r="M634" s="1906"/>
      <c r="N634" s="2250"/>
      <c r="O634" s="2250"/>
      <c r="P634" s="2255"/>
    </row>
    <row r="635" spans="2:16" s="986" customFormat="1" ht="15" customHeight="1" outlineLevel="1">
      <c r="B635" s="1342"/>
      <c r="C635" s="985"/>
      <c r="D635" s="2553"/>
      <c r="E635" s="2554"/>
      <c r="F635" s="1553" t="s">
        <v>2169</v>
      </c>
      <c r="G635" s="1554"/>
      <c r="H635" s="636"/>
      <c r="I635" s="2252"/>
      <c r="J635" s="2253"/>
      <c r="K635" s="1994" t="str">
        <f>IF(ISNONTEXT(G635)=TRUE,"","X")</f>
        <v/>
      </c>
      <c r="L635" s="1907" t="str">
        <f>IF(AND(G635&gt;=0)=TRUE,"","X")</f>
        <v/>
      </c>
      <c r="M635" s="1906"/>
      <c r="N635" s="2250"/>
      <c r="O635" s="2250"/>
      <c r="P635" s="2255"/>
    </row>
    <row r="636" spans="2:16" s="986" customFormat="1" ht="15" customHeight="1" outlineLevel="1">
      <c r="B636" s="1342"/>
      <c r="C636" s="985"/>
      <c r="D636" s="2553" t="s">
        <v>2170</v>
      </c>
      <c r="E636" s="2554" t="s">
        <v>638</v>
      </c>
      <c r="F636" s="1553" t="s">
        <v>2168</v>
      </c>
      <c r="G636" s="1554"/>
      <c r="H636" s="636"/>
      <c r="I636" s="2252"/>
      <c r="J636" s="2253"/>
      <c r="K636" s="1994" t="str">
        <f t="shared" ref="K636:K655" si="55">IF(ISNONTEXT(G636)=TRUE,"","X")</f>
        <v/>
      </c>
      <c r="L636" s="1907" t="str">
        <f t="shared" ref="L636:L655" si="56">IF(AND(G636&gt;=0)=TRUE,"","X")</f>
        <v/>
      </c>
      <c r="M636" s="1906"/>
      <c r="N636" s="2250"/>
      <c r="O636" s="2250"/>
      <c r="P636" s="2255"/>
    </row>
    <row r="637" spans="2:16" s="986" customFormat="1" ht="15" customHeight="1" outlineLevel="1">
      <c r="B637" s="1342"/>
      <c r="C637" s="985"/>
      <c r="D637" s="2553"/>
      <c r="E637" s="2554"/>
      <c r="F637" s="1553" t="s">
        <v>2169</v>
      </c>
      <c r="G637" s="1554"/>
      <c r="H637" s="636"/>
      <c r="I637" s="2252"/>
      <c r="J637" s="2253"/>
      <c r="K637" s="1994" t="str">
        <f t="shared" si="55"/>
        <v/>
      </c>
      <c r="L637" s="1907" t="str">
        <f t="shared" si="56"/>
        <v/>
      </c>
      <c r="M637" s="1906"/>
      <c r="N637" s="2250"/>
      <c r="O637" s="2250"/>
      <c r="P637" s="2255"/>
    </row>
    <row r="638" spans="2:16" s="986" customFormat="1" ht="15" customHeight="1" outlineLevel="1">
      <c r="B638" s="1342"/>
      <c r="C638" s="985"/>
      <c r="D638" s="2553" t="s">
        <v>2170</v>
      </c>
      <c r="E638" s="2554" t="s">
        <v>650</v>
      </c>
      <c r="F638" s="1553" t="s">
        <v>2168</v>
      </c>
      <c r="G638" s="1554"/>
      <c r="H638" s="636"/>
      <c r="I638" s="2252"/>
      <c r="J638" s="2253"/>
      <c r="K638" s="1994" t="str">
        <f t="shared" si="55"/>
        <v/>
      </c>
      <c r="L638" s="1907" t="str">
        <f t="shared" si="56"/>
        <v/>
      </c>
      <c r="M638" s="1906"/>
      <c r="N638" s="2250"/>
      <c r="O638" s="2250"/>
      <c r="P638" s="2255"/>
    </row>
    <row r="639" spans="2:16" s="986" customFormat="1" ht="15" customHeight="1" outlineLevel="1">
      <c r="B639" s="1342"/>
      <c r="C639" s="985"/>
      <c r="D639" s="2553"/>
      <c r="E639" s="2554"/>
      <c r="F639" s="1553" t="s">
        <v>2169</v>
      </c>
      <c r="G639" s="1554"/>
      <c r="H639" s="636"/>
      <c r="I639" s="2254"/>
      <c r="J639" s="2255"/>
      <c r="K639" s="1994" t="str">
        <f t="shared" si="55"/>
        <v/>
      </c>
      <c r="L639" s="1907" t="str">
        <f t="shared" si="56"/>
        <v/>
      </c>
      <c r="M639" s="1906"/>
      <c r="N639" s="2250"/>
      <c r="O639" s="2250"/>
      <c r="P639" s="2255"/>
    </row>
    <row r="640" spans="2:16" s="986" customFormat="1" ht="15" customHeight="1" outlineLevel="1">
      <c r="B640" s="1342"/>
      <c r="C640" s="985"/>
      <c r="D640" s="2553" t="s">
        <v>873</v>
      </c>
      <c r="E640" s="2554" t="s">
        <v>1822</v>
      </c>
      <c r="F640" s="1553" t="s">
        <v>2168</v>
      </c>
      <c r="G640" s="1555"/>
      <c r="H640" s="636"/>
      <c r="I640" s="2254"/>
      <c r="J640" s="2255"/>
      <c r="K640" s="1993" t="str">
        <f t="shared" si="55"/>
        <v/>
      </c>
      <c r="L640" s="1906" t="str">
        <f t="shared" si="56"/>
        <v/>
      </c>
      <c r="M640" s="1906"/>
      <c r="N640" s="1907" t="str" cm="1">
        <f t="array" aca="1" ref="N640" ca="1">IF(CELL("format",G640)="D1","","X")</f>
        <v/>
      </c>
      <c r="O640" s="2250"/>
      <c r="P640" s="2255"/>
    </row>
    <row r="641" spans="2:16" s="986" customFormat="1" ht="15" customHeight="1" outlineLevel="1">
      <c r="B641" s="1211"/>
      <c r="C641" s="1211"/>
      <c r="D641" s="2553"/>
      <c r="E641" s="2554"/>
      <c r="F641" s="1553" t="s">
        <v>2169</v>
      </c>
      <c r="G641" s="1555"/>
      <c r="H641" s="636"/>
      <c r="I641" s="2254"/>
      <c r="J641" s="2255"/>
      <c r="K641" s="1993" t="str">
        <f t="shared" si="55"/>
        <v/>
      </c>
      <c r="L641" s="1906" t="str">
        <f t="shared" si="56"/>
        <v/>
      </c>
      <c r="M641" s="1906"/>
      <c r="N641" s="1907" t="str" cm="1">
        <f t="array" aca="1" ref="N641" ca="1">IF(CELL("format",G641)="D1","","X")</f>
        <v/>
      </c>
      <c r="O641" s="2250"/>
      <c r="P641" s="2255"/>
    </row>
    <row r="642" spans="2:16" s="986" customFormat="1" ht="15" customHeight="1" outlineLevel="1">
      <c r="B642" s="1211"/>
      <c r="C642" s="1211"/>
      <c r="D642" s="2553" t="s">
        <v>874</v>
      </c>
      <c r="E642" s="2554" t="s">
        <v>1823</v>
      </c>
      <c r="F642" s="1553" t="s">
        <v>2168</v>
      </c>
      <c r="G642" s="1556"/>
      <c r="H642" s="636"/>
      <c r="I642" s="2254"/>
      <c r="J642" s="2255"/>
      <c r="K642" s="1993" t="str">
        <f t="shared" si="55"/>
        <v/>
      </c>
      <c r="L642" s="1906" t="str">
        <f t="shared" si="56"/>
        <v/>
      </c>
      <c r="M642" s="1906"/>
      <c r="N642" s="2250"/>
      <c r="O642" s="1907" t="str" cm="1">
        <f t="array" aca="1" ref="O642" ca="1">IF(G642="","",IF(CELL("format",G642)="D9","","X"))</f>
        <v/>
      </c>
      <c r="P642" s="2255"/>
    </row>
    <row r="643" spans="2:16" s="986" customFormat="1" ht="15" customHeight="1" outlineLevel="1">
      <c r="B643" s="1211"/>
      <c r="C643" s="1211"/>
      <c r="D643" s="2553"/>
      <c r="E643" s="2554"/>
      <c r="F643" s="1553" t="s">
        <v>2169</v>
      </c>
      <c r="G643" s="1556"/>
      <c r="H643" s="636"/>
      <c r="I643" s="2254"/>
      <c r="J643" s="2255"/>
      <c r="K643" s="1993" t="str">
        <f t="shared" si="55"/>
        <v/>
      </c>
      <c r="L643" s="1906" t="str">
        <f t="shared" si="56"/>
        <v/>
      </c>
      <c r="M643" s="1906"/>
      <c r="N643" s="2250"/>
      <c r="O643" s="1907" t="str" cm="1">
        <f t="array" aca="1" ref="O643" ca="1">IF(G643="","",IF(CELL("format",G643)="D9","","X"))</f>
        <v/>
      </c>
      <c r="P643" s="2255"/>
    </row>
    <row r="644" spans="2:16" s="986" customFormat="1" ht="15" customHeight="1" outlineLevel="1">
      <c r="B644" s="1211"/>
      <c r="C644" s="1211"/>
      <c r="D644" s="2553" t="s">
        <v>2171</v>
      </c>
      <c r="E644" s="2554" t="s">
        <v>2327</v>
      </c>
      <c r="F644" s="1553" t="s">
        <v>2168</v>
      </c>
      <c r="G644" s="1554"/>
      <c r="H644" s="636"/>
      <c r="I644" s="2254"/>
      <c r="J644" s="2255"/>
      <c r="K644" s="1993" t="str">
        <f t="shared" si="55"/>
        <v/>
      </c>
      <c r="L644" s="1906" t="str">
        <f t="shared" si="56"/>
        <v/>
      </c>
      <c r="M644" s="1906"/>
      <c r="N644" s="2250"/>
      <c r="O644" s="2250"/>
      <c r="P644" s="1913" t="str">
        <f>IF(G644="","",(IF(OR(G644="Winter",G644="Summer"),"","X")))</f>
        <v/>
      </c>
    </row>
    <row r="645" spans="2:16" s="986" customFormat="1" ht="15" customHeight="1" outlineLevel="1">
      <c r="B645" s="1211"/>
      <c r="C645" s="1211"/>
      <c r="D645" s="2553"/>
      <c r="E645" s="2554"/>
      <c r="F645" s="1553" t="s">
        <v>2169</v>
      </c>
      <c r="G645" s="1554"/>
      <c r="H645" s="636"/>
      <c r="I645" s="2254"/>
      <c r="J645" s="2255"/>
      <c r="K645" s="1993" t="str">
        <f t="shared" si="55"/>
        <v/>
      </c>
      <c r="L645" s="1906" t="str">
        <f t="shared" si="56"/>
        <v/>
      </c>
      <c r="M645" s="1906"/>
      <c r="N645" s="2250"/>
      <c r="O645" s="2250"/>
      <c r="P645" s="1913" t="str">
        <f>IF(G645="","",(IF(OR(G645="Winter",G645="Summer"),"","X")))</f>
        <v/>
      </c>
    </row>
    <row r="646" spans="2:16" s="986" customFormat="1" ht="15" customHeight="1" outlineLevel="1">
      <c r="B646" s="1211"/>
      <c r="C646" s="1211"/>
      <c r="D646" s="2553" t="s">
        <v>2172</v>
      </c>
      <c r="E646" s="2554" t="s">
        <v>638</v>
      </c>
      <c r="F646" s="1553" t="s">
        <v>2168</v>
      </c>
      <c r="G646" s="1554"/>
      <c r="H646" s="636"/>
      <c r="I646" s="2254"/>
      <c r="J646" s="2255"/>
      <c r="K646" s="1994" t="str">
        <f t="shared" si="55"/>
        <v/>
      </c>
      <c r="L646" s="1907" t="str">
        <f t="shared" si="56"/>
        <v/>
      </c>
      <c r="M646" s="1906"/>
      <c r="N646" s="2250"/>
      <c r="O646" s="2250"/>
      <c r="P646" s="2255"/>
    </row>
    <row r="647" spans="2:16" s="986" customFormat="1" ht="15" customHeight="1" outlineLevel="1">
      <c r="B647" s="1211"/>
      <c r="C647" s="1211"/>
      <c r="D647" s="2553"/>
      <c r="E647" s="2554"/>
      <c r="F647" s="1553" t="s">
        <v>2169</v>
      </c>
      <c r="G647" s="1554"/>
      <c r="I647" s="2254"/>
      <c r="J647" s="2255"/>
      <c r="K647" s="1994" t="str">
        <f t="shared" si="55"/>
        <v/>
      </c>
      <c r="L647" s="1907" t="str">
        <f t="shared" si="56"/>
        <v/>
      </c>
      <c r="M647" s="1906"/>
      <c r="N647" s="2250"/>
      <c r="O647" s="2250"/>
      <c r="P647" s="2255"/>
    </row>
    <row r="648" spans="2:16" s="986" customFormat="1" ht="15" customHeight="1" outlineLevel="1">
      <c r="B648" s="1211"/>
      <c r="C648" s="1211"/>
      <c r="D648" s="2553" t="s">
        <v>2173</v>
      </c>
      <c r="E648" s="2554" t="s">
        <v>638</v>
      </c>
      <c r="F648" s="1553" t="s">
        <v>2168</v>
      </c>
      <c r="G648" s="1554"/>
      <c r="I648" s="2254"/>
      <c r="J648" s="2255"/>
      <c r="K648" s="1994" t="str">
        <f t="shared" si="55"/>
        <v/>
      </c>
      <c r="L648" s="1907" t="str">
        <f t="shared" si="56"/>
        <v/>
      </c>
      <c r="M648" s="1906"/>
      <c r="N648" s="2250"/>
      <c r="O648" s="2250"/>
      <c r="P648" s="2255"/>
    </row>
    <row r="649" spans="2:16" s="986" customFormat="1" ht="15" customHeight="1" outlineLevel="1">
      <c r="B649" s="1211"/>
      <c r="C649" s="1211"/>
      <c r="D649" s="2553"/>
      <c r="E649" s="2554"/>
      <c r="F649" s="1553" t="s">
        <v>2169</v>
      </c>
      <c r="G649" s="1554"/>
      <c r="I649" s="2254"/>
      <c r="J649" s="2255"/>
      <c r="K649" s="1994" t="str">
        <f t="shared" si="55"/>
        <v/>
      </c>
      <c r="L649" s="1907" t="str">
        <f t="shared" si="56"/>
        <v/>
      </c>
      <c r="M649" s="1906"/>
      <c r="N649" s="2250"/>
      <c r="O649" s="2250"/>
      <c r="P649" s="2255"/>
    </row>
    <row r="650" spans="2:16" s="986" customFormat="1" ht="15" customHeight="1" outlineLevel="1">
      <c r="B650" s="1211"/>
      <c r="C650" s="1211"/>
      <c r="D650" s="2553" t="s">
        <v>2173</v>
      </c>
      <c r="E650" s="2554" t="s">
        <v>650</v>
      </c>
      <c r="F650" s="1553" t="s">
        <v>2168</v>
      </c>
      <c r="G650" s="1554"/>
      <c r="I650" s="2254"/>
      <c r="J650" s="2255"/>
      <c r="K650" s="1994" t="str">
        <f t="shared" si="55"/>
        <v/>
      </c>
      <c r="L650" s="1907" t="str">
        <f t="shared" si="56"/>
        <v/>
      </c>
      <c r="M650" s="1906"/>
      <c r="N650" s="2250"/>
      <c r="O650" s="2250"/>
      <c r="P650" s="2255"/>
    </row>
    <row r="651" spans="2:16" s="986" customFormat="1" ht="15" customHeight="1" outlineLevel="1">
      <c r="B651" s="1211"/>
      <c r="C651" s="1211"/>
      <c r="D651" s="2553"/>
      <c r="E651" s="2554"/>
      <c r="F651" s="1553" t="s">
        <v>2169</v>
      </c>
      <c r="G651" s="1554"/>
      <c r="I651" s="2254"/>
      <c r="J651" s="2255"/>
      <c r="K651" s="1994" t="str">
        <f t="shared" si="55"/>
        <v/>
      </c>
      <c r="L651" s="1907" t="str">
        <f t="shared" si="56"/>
        <v/>
      </c>
      <c r="M651" s="1906"/>
      <c r="N651" s="2250"/>
      <c r="O651" s="2250"/>
      <c r="P651" s="2255"/>
    </row>
    <row r="652" spans="2:16" s="986" customFormat="1" ht="15" customHeight="1" outlineLevel="1">
      <c r="B652" s="1211"/>
      <c r="C652" s="1211"/>
      <c r="D652" s="2553" t="s">
        <v>2174</v>
      </c>
      <c r="E652" s="2554" t="s">
        <v>638</v>
      </c>
      <c r="F652" s="1553" t="s">
        <v>2168</v>
      </c>
      <c r="G652" s="1554"/>
      <c r="I652" s="2254"/>
      <c r="J652" s="2256"/>
      <c r="K652" s="1994" t="str">
        <f t="shared" si="55"/>
        <v/>
      </c>
      <c r="L652" s="1907" t="str">
        <f t="shared" si="56"/>
        <v/>
      </c>
      <c r="M652" s="1906"/>
      <c r="N652" s="2250"/>
      <c r="O652" s="2250"/>
      <c r="P652" s="2255"/>
    </row>
    <row r="653" spans="2:16" s="986" customFormat="1" ht="15" customHeight="1" outlineLevel="1">
      <c r="B653" s="1211"/>
      <c r="C653" s="1211"/>
      <c r="D653" s="2553"/>
      <c r="E653" s="2554"/>
      <c r="F653" s="1553" t="s">
        <v>2169</v>
      </c>
      <c r="G653" s="1554"/>
      <c r="I653" s="2254"/>
      <c r="J653" s="2256"/>
      <c r="K653" s="1994" t="str">
        <f t="shared" si="55"/>
        <v/>
      </c>
      <c r="L653" s="1907" t="str">
        <f t="shared" si="56"/>
        <v/>
      </c>
      <c r="M653" s="1906"/>
      <c r="N653" s="2250"/>
      <c r="O653" s="2250"/>
      <c r="P653" s="2255"/>
    </row>
    <row r="654" spans="2:16" s="986" customFormat="1" ht="15" customHeight="1" outlineLevel="1">
      <c r="B654" s="1211"/>
      <c r="C654" s="1211"/>
      <c r="D654" s="2553" t="s">
        <v>2174</v>
      </c>
      <c r="E654" s="2554" t="s">
        <v>650</v>
      </c>
      <c r="F654" s="1553" t="s">
        <v>2168</v>
      </c>
      <c r="G654" s="1554"/>
      <c r="I654" s="2254"/>
      <c r="J654" s="2256"/>
      <c r="K654" s="1994" t="str">
        <f t="shared" si="55"/>
        <v/>
      </c>
      <c r="L654" s="1907" t="str">
        <f t="shared" si="56"/>
        <v/>
      </c>
      <c r="M654" s="1906"/>
      <c r="N654" s="2250"/>
      <c r="O654" s="2250"/>
      <c r="P654" s="2255"/>
    </row>
    <row r="655" spans="2:16" s="986" customFormat="1" ht="15" customHeight="1" outlineLevel="1">
      <c r="B655" s="1211"/>
      <c r="C655" s="1211"/>
      <c r="D655" s="2555"/>
      <c r="E655" s="2556"/>
      <c r="F655" s="1557" t="s">
        <v>2169</v>
      </c>
      <c r="G655" s="1558"/>
      <c r="I655" s="2254"/>
      <c r="J655" s="2256"/>
      <c r="K655" s="1994" t="str">
        <f t="shared" si="55"/>
        <v/>
      </c>
      <c r="L655" s="1907" t="str">
        <f t="shared" si="56"/>
        <v/>
      </c>
      <c r="M655" s="1906"/>
      <c r="N655" s="2250"/>
      <c r="O655" s="2250"/>
      <c r="P655" s="2255"/>
    </row>
    <row r="656" spans="2:16" s="986" customFormat="1" ht="15" customHeight="1">
      <c r="B656" s="1342"/>
      <c r="C656" s="985"/>
      <c r="D656" s="1307" t="s">
        <v>2166</v>
      </c>
      <c r="E656" s="973"/>
      <c r="F656" s="1549"/>
      <c r="G656" s="1550"/>
      <c r="H656" s="636"/>
      <c r="I656" s="2251"/>
      <c r="J656" s="1912"/>
      <c r="K656" s="2254"/>
      <c r="L656" s="2250"/>
      <c r="M656" s="2250"/>
      <c r="N656" s="2250"/>
      <c r="O656" s="2250"/>
      <c r="P656" s="2255"/>
    </row>
    <row r="657" spans="2:16" s="986" customFormat="1" ht="15" customHeight="1" outlineLevel="1">
      <c r="B657" s="1342"/>
      <c r="C657" s="985"/>
      <c r="D657" s="2557" t="s">
        <v>2167</v>
      </c>
      <c r="E657" s="2558" t="s">
        <v>650</v>
      </c>
      <c r="F657" s="1551" t="s">
        <v>2168</v>
      </c>
      <c r="G657" s="1552"/>
      <c r="H657" s="636"/>
      <c r="I657" s="2252"/>
      <c r="J657" s="2253"/>
      <c r="K657" s="1994" t="str">
        <f>IF(ISNONTEXT(G657)=TRUE,"","X")</f>
        <v/>
      </c>
      <c r="L657" s="1907" t="str">
        <f>IF(AND(G657&gt;=0)=TRUE,"","X")</f>
        <v/>
      </c>
      <c r="M657" s="1906"/>
      <c r="N657" s="2250"/>
      <c r="O657" s="2250"/>
      <c r="P657" s="2255"/>
    </row>
    <row r="658" spans="2:16" s="986" customFormat="1" ht="15" customHeight="1" outlineLevel="1">
      <c r="B658" s="1342"/>
      <c r="C658" s="985"/>
      <c r="D658" s="2553"/>
      <c r="E658" s="2554"/>
      <c r="F658" s="1553" t="s">
        <v>2169</v>
      </c>
      <c r="G658" s="1554"/>
      <c r="H658" s="636"/>
      <c r="I658" s="2252"/>
      <c r="J658" s="2253"/>
      <c r="K658" s="1994" t="str">
        <f>IF(ISNONTEXT(G658)=TRUE,"","X")</f>
        <v/>
      </c>
      <c r="L658" s="1907" t="str">
        <f>IF(AND(G658&gt;=0)=TRUE,"","X")</f>
        <v/>
      </c>
      <c r="M658" s="1906"/>
      <c r="N658" s="2250"/>
      <c r="O658" s="2250"/>
      <c r="P658" s="2255"/>
    </row>
    <row r="659" spans="2:16" s="986" customFormat="1" ht="15" customHeight="1" outlineLevel="1">
      <c r="B659" s="1342"/>
      <c r="C659" s="985"/>
      <c r="D659" s="2553" t="s">
        <v>2170</v>
      </c>
      <c r="E659" s="2554" t="s">
        <v>638</v>
      </c>
      <c r="F659" s="1553" t="s">
        <v>2168</v>
      </c>
      <c r="G659" s="1554"/>
      <c r="H659" s="636"/>
      <c r="I659" s="2252"/>
      <c r="J659" s="2253"/>
      <c r="K659" s="1994" t="str">
        <f t="shared" ref="K659:K678" si="57">IF(ISNONTEXT(G659)=TRUE,"","X")</f>
        <v/>
      </c>
      <c r="L659" s="1907" t="str">
        <f t="shared" ref="L659:L678" si="58">IF(AND(G659&gt;=0)=TRUE,"","X")</f>
        <v/>
      </c>
      <c r="M659" s="1906"/>
      <c r="N659" s="2250"/>
      <c r="O659" s="2250"/>
      <c r="P659" s="2255"/>
    </row>
    <row r="660" spans="2:16" s="986" customFormat="1" ht="15" customHeight="1" outlineLevel="1">
      <c r="B660" s="1342"/>
      <c r="C660" s="985"/>
      <c r="D660" s="2553"/>
      <c r="E660" s="2554"/>
      <c r="F660" s="1553" t="s">
        <v>2169</v>
      </c>
      <c r="G660" s="1554"/>
      <c r="H660" s="636"/>
      <c r="I660" s="2252"/>
      <c r="J660" s="2253"/>
      <c r="K660" s="1994" t="str">
        <f t="shared" si="57"/>
        <v/>
      </c>
      <c r="L660" s="1907" t="str">
        <f t="shared" si="58"/>
        <v/>
      </c>
      <c r="M660" s="1906"/>
      <c r="N660" s="2250"/>
      <c r="O660" s="2250"/>
      <c r="P660" s="2255"/>
    </row>
    <row r="661" spans="2:16" s="986" customFormat="1" ht="15" customHeight="1" outlineLevel="1">
      <c r="B661" s="1342"/>
      <c r="C661" s="985"/>
      <c r="D661" s="2553" t="s">
        <v>2170</v>
      </c>
      <c r="E661" s="2554" t="s">
        <v>650</v>
      </c>
      <c r="F661" s="1553" t="s">
        <v>2168</v>
      </c>
      <c r="G661" s="1554"/>
      <c r="H661" s="636"/>
      <c r="I661" s="2252"/>
      <c r="J661" s="2253"/>
      <c r="K661" s="1994" t="str">
        <f t="shared" si="57"/>
        <v/>
      </c>
      <c r="L661" s="1907" t="str">
        <f t="shared" si="58"/>
        <v/>
      </c>
      <c r="M661" s="1906"/>
      <c r="N661" s="2250"/>
      <c r="O661" s="2250"/>
      <c r="P661" s="2255"/>
    </row>
    <row r="662" spans="2:16" s="986" customFormat="1" ht="15" customHeight="1" outlineLevel="1">
      <c r="B662" s="1342"/>
      <c r="C662" s="985"/>
      <c r="D662" s="2553"/>
      <c r="E662" s="2554"/>
      <c r="F662" s="1553" t="s">
        <v>2169</v>
      </c>
      <c r="G662" s="1554"/>
      <c r="H662" s="636"/>
      <c r="I662" s="2254"/>
      <c r="J662" s="2255"/>
      <c r="K662" s="1994" t="str">
        <f t="shared" si="57"/>
        <v/>
      </c>
      <c r="L662" s="1907" t="str">
        <f t="shared" si="58"/>
        <v/>
      </c>
      <c r="M662" s="1906"/>
      <c r="N662" s="2250"/>
      <c r="O662" s="2250"/>
      <c r="P662" s="2255"/>
    </row>
    <row r="663" spans="2:16" s="986" customFormat="1" ht="15" customHeight="1" outlineLevel="1">
      <c r="B663" s="1342"/>
      <c r="C663" s="985"/>
      <c r="D663" s="2553" t="s">
        <v>873</v>
      </c>
      <c r="E663" s="2554" t="s">
        <v>1822</v>
      </c>
      <c r="F663" s="1553" t="s">
        <v>2168</v>
      </c>
      <c r="G663" s="1555"/>
      <c r="H663" s="636"/>
      <c r="I663" s="2254"/>
      <c r="J663" s="2255"/>
      <c r="K663" s="1993" t="str">
        <f t="shared" si="57"/>
        <v/>
      </c>
      <c r="L663" s="1906" t="str">
        <f t="shared" si="58"/>
        <v/>
      </c>
      <c r="M663" s="1906"/>
      <c r="N663" s="1907" t="str" cm="1">
        <f t="array" aca="1" ref="N663" ca="1">IF(CELL("format",G663)="D1","","X")</f>
        <v/>
      </c>
      <c r="O663" s="2250"/>
      <c r="P663" s="2255"/>
    </row>
    <row r="664" spans="2:16" s="986" customFormat="1" ht="15" customHeight="1" outlineLevel="1">
      <c r="B664" s="1211"/>
      <c r="C664" s="1211"/>
      <c r="D664" s="2553"/>
      <c r="E664" s="2554"/>
      <c r="F664" s="1553" t="s">
        <v>2169</v>
      </c>
      <c r="G664" s="1555"/>
      <c r="H664" s="636"/>
      <c r="I664" s="2254"/>
      <c r="J664" s="2255"/>
      <c r="K664" s="1993" t="str">
        <f t="shared" si="57"/>
        <v/>
      </c>
      <c r="L664" s="1906" t="str">
        <f t="shared" si="58"/>
        <v/>
      </c>
      <c r="M664" s="1906"/>
      <c r="N664" s="1907" t="str" cm="1">
        <f t="array" aca="1" ref="N664" ca="1">IF(CELL("format",G664)="D1","","X")</f>
        <v/>
      </c>
      <c r="O664" s="2250"/>
      <c r="P664" s="2255"/>
    </row>
    <row r="665" spans="2:16" s="986" customFormat="1" ht="15" customHeight="1" outlineLevel="1">
      <c r="B665" s="1211"/>
      <c r="C665" s="1211"/>
      <c r="D665" s="2553" t="s">
        <v>874</v>
      </c>
      <c r="E665" s="2554" t="s">
        <v>1823</v>
      </c>
      <c r="F665" s="1553" t="s">
        <v>2168</v>
      </c>
      <c r="G665" s="1556"/>
      <c r="H665" s="636"/>
      <c r="I665" s="2254"/>
      <c r="J665" s="2255"/>
      <c r="K665" s="1993" t="str">
        <f t="shared" si="57"/>
        <v/>
      </c>
      <c r="L665" s="1906" t="str">
        <f t="shared" si="58"/>
        <v/>
      </c>
      <c r="M665" s="1906"/>
      <c r="N665" s="2250"/>
      <c r="O665" s="1907" t="str" cm="1">
        <f t="array" aca="1" ref="O665" ca="1">IF(G665="","",IF(CELL("format",G665)="D9","","X"))</f>
        <v/>
      </c>
      <c r="P665" s="2255"/>
    </row>
    <row r="666" spans="2:16" s="986" customFormat="1" ht="15" customHeight="1" outlineLevel="1">
      <c r="B666" s="1211"/>
      <c r="C666" s="1211"/>
      <c r="D666" s="2553"/>
      <c r="E666" s="2554"/>
      <c r="F666" s="1553" t="s">
        <v>2169</v>
      </c>
      <c r="G666" s="1556"/>
      <c r="H666" s="636"/>
      <c r="I666" s="2254"/>
      <c r="J666" s="2255"/>
      <c r="K666" s="1993" t="str">
        <f t="shared" si="57"/>
        <v/>
      </c>
      <c r="L666" s="1906" t="str">
        <f t="shared" si="58"/>
        <v/>
      </c>
      <c r="M666" s="1906"/>
      <c r="N666" s="2250"/>
      <c r="O666" s="1907" t="str" cm="1">
        <f t="array" aca="1" ref="O666" ca="1">IF(G666="","",IF(CELL("format",G666)="D9","","X"))</f>
        <v/>
      </c>
      <c r="P666" s="2255"/>
    </row>
    <row r="667" spans="2:16" s="986" customFormat="1" ht="15" customHeight="1" outlineLevel="1">
      <c r="B667" s="1211"/>
      <c r="C667" s="1211"/>
      <c r="D667" s="2553" t="s">
        <v>2171</v>
      </c>
      <c r="E667" s="2554" t="s">
        <v>2327</v>
      </c>
      <c r="F667" s="1553" t="s">
        <v>2168</v>
      </c>
      <c r="G667" s="1554"/>
      <c r="H667" s="636"/>
      <c r="I667" s="2254"/>
      <c r="J667" s="2255"/>
      <c r="K667" s="1993" t="str">
        <f t="shared" si="57"/>
        <v/>
      </c>
      <c r="L667" s="1906" t="str">
        <f t="shared" si="58"/>
        <v/>
      </c>
      <c r="M667" s="1906"/>
      <c r="N667" s="2250"/>
      <c r="O667" s="2250"/>
      <c r="P667" s="1913" t="str">
        <f>IF(G667="","",(IF(OR(G667="Winter",G667="Summer"),"","X")))</f>
        <v/>
      </c>
    </row>
    <row r="668" spans="2:16" s="986" customFormat="1" ht="15" customHeight="1" outlineLevel="1">
      <c r="B668" s="1211"/>
      <c r="C668" s="1211"/>
      <c r="D668" s="2553"/>
      <c r="E668" s="2554"/>
      <c r="F668" s="1553" t="s">
        <v>2169</v>
      </c>
      <c r="G668" s="1554"/>
      <c r="H668" s="636"/>
      <c r="I668" s="2254"/>
      <c r="J668" s="2255"/>
      <c r="K668" s="1993" t="str">
        <f t="shared" si="57"/>
        <v/>
      </c>
      <c r="L668" s="1906" t="str">
        <f t="shared" si="58"/>
        <v/>
      </c>
      <c r="M668" s="1906"/>
      <c r="N668" s="2250"/>
      <c r="O668" s="2250"/>
      <c r="P668" s="1913" t="str">
        <f>IF(G668="","",(IF(OR(G668="Winter",G668="Summer"),"","X")))</f>
        <v/>
      </c>
    </row>
    <row r="669" spans="2:16" s="986" customFormat="1" ht="15" customHeight="1" outlineLevel="1">
      <c r="B669" s="1211"/>
      <c r="C669" s="1211"/>
      <c r="D669" s="2553" t="s">
        <v>2172</v>
      </c>
      <c r="E669" s="2554" t="s">
        <v>638</v>
      </c>
      <c r="F669" s="1553" t="s">
        <v>2168</v>
      </c>
      <c r="G669" s="1554"/>
      <c r="H669" s="636"/>
      <c r="I669" s="2254"/>
      <c r="J669" s="2255"/>
      <c r="K669" s="1994" t="str">
        <f t="shared" si="57"/>
        <v/>
      </c>
      <c r="L669" s="1907" t="str">
        <f t="shared" si="58"/>
        <v/>
      </c>
      <c r="M669" s="1906"/>
      <c r="N669" s="2250"/>
      <c r="O669" s="2250"/>
      <c r="P669" s="2255"/>
    </row>
    <row r="670" spans="2:16" s="986" customFormat="1" ht="15" customHeight="1" outlineLevel="1">
      <c r="B670" s="1211"/>
      <c r="C670" s="1211"/>
      <c r="D670" s="2553"/>
      <c r="E670" s="2554"/>
      <c r="F670" s="1553" t="s">
        <v>2169</v>
      </c>
      <c r="G670" s="1554"/>
      <c r="I670" s="2254"/>
      <c r="J670" s="2255"/>
      <c r="K670" s="1994" t="str">
        <f t="shared" si="57"/>
        <v/>
      </c>
      <c r="L670" s="1907" t="str">
        <f t="shared" si="58"/>
        <v/>
      </c>
      <c r="M670" s="1906"/>
      <c r="N670" s="2250"/>
      <c r="O670" s="2250"/>
      <c r="P670" s="2255"/>
    </row>
    <row r="671" spans="2:16" s="986" customFormat="1" ht="15" customHeight="1" outlineLevel="1">
      <c r="B671" s="1211"/>
      <c r="C671" s="1211"/>
      <c r="D671" s="2553" t="s">
        <v>2173</v>
      </c>
      <c r="E671" s="2554" t="s">
        <v>638</v>
      </c>
      <c r="F671" s="1553" t="s">
        <v>2168</v>
      </c>
      <c r="G671" s="1554"/>
      <c r="I671" s="2254"/>
      <c r="J671" s="2255"/>
      <c r="K671" s="1994" t="str">
        <f t="shared" si="57"/>
        <v/>
      </c>
      <c r="L671" s="1907" t="str">
        <f t="shared" si="58"/>
        <v/>
      </c>
      <c r="M671" s="1906"/>
      <c r="N671" s="2250"/>
      <c r="O671" s="2250"/>
      <c r="P671" s="2255"/>
    </row>
    <row r="672" spans="2:16" s="986" customFormat="1" ht="15" customHeight="1" outlineLevel="1">
      <c r="B672" s="1211"/>
      <c r="C672" s="1211"/>
      <c r="D672" s="2553"/>
      <c r="E672" s="2554"/>
      <c r="F672" s="1553" t="s">
        <v>2169</v>
      </c>
      <c r="G672" s="1554"/>
      <c r="I672" s="2254"/>
      <c r="J672" s="2255"/>
      <c r="K672" s="1994" t="str">
        <f t="shared" si="57"/>
        <v/>
      </c>
      <c r="L672" s="1907" t="str">
        <f t="shared" si="58"/>
        <v/>
      </c>
      <c r="M672" s="1906"/>
      <c r="N672" s="2250"/>
      <c r="O672" s="2250"/>
      <c r="P672" s="2255"/>
    </row>
    <row r="673" spans="2:16" s="986" customFormat="1" ht="15" customHeight="1" outlineLevel="1">
      <c r="B673" s="1211"/>
      <c r="C673" s="1211"/>
      <c r="D673" s="2553" t="s">
        <v>2173</v>
      </c>
      <c r="E673" s="2554" t="s">
        <v>650</v>
      </c>
      <c r="F673" s="1553" t="s">
        <v>2168</v>
      </c>
      <c r="G673" s="1554"/>
      <c r="I673" s="2254"/>
      <c r="J673" s="2255"/>
      <c r="K673" s="1994" t="str">
        <f t="shared" si="57"/>
        <v/>
      </c>
      <c r="L673" s="1907" t="str">
        <f t="shared" si="58"/>
        <v/>
      </c>
      <c r="M673" s="1906"/>
      <c r="N673" s="2250"/>
      <c r="O673" s="2250"/>
      <c r="P673" s="2255"/>
    </row>
    <row r="674" spans="2:16" s="986" customFormat="1" ht="15" customHeight="1" outlineLevel="1">
      <c r="B674" s="1211"/>
      <c r="C674" s="1211"/>
      <c r="D674" s="2553"/>
      <c r="E674" s="2554"/>
      <c r="F674" s="1553" t="s">
        <v>2169</v>
      </c>
      <c r="G674" s="1554"/>
      <c r="I674" s="2254"/>
      <c r="J674" s="2255"/>
      <c r="K674" s="1994" t="str">
        <f t="shared" si="57"/>
        <v/>
      </c>
      <c r="L674" s="1907" t="str">
        <f t="shared" si="58"/>
        <v/>
      </c>
      <c r="M674" s="1906"/>
      <c r="N674" s="2250"/>
      <c r="O674" s="2250"/>
      <c r="P674" s="2255"/>
    </row>
    <row r="675" spans="2:16" s="986" customFormat="1" ht="15" customHeight="1" outlineLevel="1">
      <c r="B675" s="1211"/>
      <c r="C675" s="1211"/>
      <c r="D675" s="2553" t="s">
        <v>2174</v>
      </c>
      <c r="E675" s="2554" t="s">
        <v>638</v>
      </c>
      <c r="F675" s="1553" t="s">
        <v>2168</v>
      </c>
      <c r="G675" s="1554"/>
      <c r="I675" s="2254"/>
      <c r="J675" s="2256"/>
      <c r="K675" s="1994" t="str">
        <f t="shared" si="57"/>
        <v/>
      </c>
      <c r="L675" s="1907" t="str">
        <f t="shared" si="58"/>
        <v/>
      </c>
      <c r="M675" s="1906"/>
      <c r="N675" s="2250"/>
      <c r="O675" s="2250"/>
      <c r="P675" s="2255"/>
    </row>
    <row r="676" spans="2:16" s="986" customFormat="1" ht="15" customHeight="1" outlineLevel="1">
      <c r="B676" s="1211"/>
      <c r="C676" s="1211"/>
      <c r="D676" s="2553"/>
      <c r="E676" s="2554"/>
      <c r="F676" s="1553" t="s">
        <v>2169</v>
      </c>
      <c r="G676" s="1554"/>
      <c r="I676" s="2254"/>
      <c r="J676" s="2256"/>
      <c r="K676" s="1994" t="str">
        <f t="shared" si="57"/>
        <v/>
      </c>
      <c r="L676" s="1907" t="str">
        <f t="shared" si="58"/>
        <v/>
      </c>
      <c r="M676" s="1906"/>
      <c r="N676" s="2250"/>
      <c r="O676" s="2250"/>
      <c r="P676" s="2255"/>
    </row>
    <row r="677" spans="2:16" s="986" customFormat="1" ht="15" customHeight="1" outlineLevel="1">
      <c r="B677" s="1211"/>
      <c r="C677" s="1211"/>
      <c r="D677" s="2553" t="s">
        <v>2174</v>
      </c>
      <c r="E677" s="2554" t="s">
        <v>650</v>
      </c>
      <c r="F677" s="1553" t="s">
        <v>2168</v>
      </c>
      <c r="G677" s="1554"/>
      <c r="I677" s="2254"/>
      <c r="J677" s="2256"/>
      <c r="K677" s="1994" t="str">
        <f t="shared" si="57"/>
        <v/>
      </c>
      <c r="L677" s="1907" t="str">
        <f t="shared" si="58"/>
        <v/>
      </c>
      <c r="M677" s="1906"/>
      <c r="N677" s="2250"/>
      <c r="O677" s="2250"/>
      <c r="P677" s="2255"/>
    </row>
    <row r="678" spans="2:16" s="986" customFormat="1" ht="15" customHeight="1" outlineLevel="1">
      <c r="B678" s="1211"/>
      <c r="C678" s="1211"/>
      <c r="D678" s="2555"/>
      <c r="E678" s="2556"/>
      <c r="F678" s="1557" t="s">
        <v>2169</v>
      </c>
      <c r="G678" s="1558"/>
      <c r="I678" s="2254"/>
      <c r="J678" s="2256"/>
      <c r="K678" s="1994" t="str">
        <f t="shared" si="57"/>
        <v/>
      </c>
      <c r="L678" s="1907" t="str">
        <f t="shared" si="58"/>
        <v/>
      </c>
      <c r="M678" s="1906"/>
      <c r="N678" s="2250"/>
      <c r="O678" s="2250"/>
      <c r="P678" s="2255"/>
    </row>
    <row r="679" spans="2:16" s="986" customFormat="1" ht="15" customHeight="1">
      <c r="B679" s="1342"/>
      <c r="C679" s="985"/>
      <c r="D679" s="1307" t="s">
        <v>2166</v>
      </c>
      <c r="E679" s="973"/>
      <c r="F679" s="1549"/>
      <c r="G679" s="1550"/>
      <c r="H679" s="636"/>
      <c r="I679" s="2251"/>
      <c r="J679" s="1912"/>
      <c r="K679" s="2254"/>
      <c r="L679" s="2250"/>
      <c r="M679" s="2250"/>
      <c r="N679" s="2250"/>
      <c r="O679" s="2250"/>
      <c r="P679" s="2255"/>
    </row>
    <row r="680" spans="2:16" s="986" customFormat="1" ht="15" customHeight="1" outlineLevel="1">
      <c r="B680" s="1342"/>
      <c r="C680" s="985"/>
      <c r="D680" s="2557" t="s">
        <v>2167</v>
      </c>
      <c r="E680" s="2558" t="s">
        <v>650</v>
      </c>
      <c r="F680" s="1551" t="s">
        <v>2168</v>
      </c>
      <c r="G680" s="1552"/>
      <c r="H680" s="636"/>
      <c r="I680" s="2252"/>
      <c r="J680" s="2253"/>
      <c r="K680" s="1994" t="str">
        <f>IF(ISNONTEXT(G680)=TRUE,"","X")</f>
        <v/>
      </c>
      <c r="L680" s="1907" t="str">
        <f>IF(AND(G680&gt;=0)=TRUE,"","X")</f>
        <v/>
      </c>
      <c r="M680" s="1906"/>
      <c r="N680" s="2250"/>
      <c r="O680" s="2250"/>
      <c r="P680" s="2255"/>
    </row>
    <row r="681" spans="2:16" s="986" customFormat="1" ht="15" customHeight="1" outlineLevel="1">
      <c r="B681" s="1342"/>
      <c r="C681" s="985"/>
      <c r="D681" s="2553"/>
      <c r="E681" s="2554"/>
      <c r="F681" s="1553" t="s">
        <v>2169</v>
      </c>
      <c r="G681" s="1554"/>
      <c r="H681" s="636"/>
      <c r="I681" s="2252"/>
      <c r="J681" s="2253"/>
      <c r="K681" s="1994" t="str">
        <f>IF(ISNONTEXT(G681)=TRUE,"","X")</f>
        <v/>
      </c>
      <c r="L681" s="1907" t="str">
        <f>IF(AND(G681&gt;=0)=TRUE,"","X")</f>
        <v/>
      </c>
      <c r="M681" s="1906"/>
      <c r="N681" s="2250"/>
      <c r="O681" s="2250"/>
      <c r="P681" s="2255"/>
    </row>
    <row r="682" spans="2:16" s="986" customFormat="1" ht="15" customHeight="1" outlineLevel="1">
      <c r="B682" s="1342"/>
      <c r="C682" s="985"/>
      <c r="D682" s="2553" t="s">
        <v>2170</v>
      </c>
      <c r="E682" s="2554" t="s">
        <v>638</v>
      </c>
      <c r="F682" s="1553" t="s">
        <v>2168</v>
      </c>
      <c r="G682" s="1554"/>
      <c r="H682" s="636"/>
      <c r="I682" s="2252"/>
      <c r="J682" s="2253"/>
      <c r="K682" s="1994" t="str">
        <f t="shared" ref="K682:K701" si="59">IF(ISNONTEXT(G682)=TRUE,"","X")</f>
        <v/>
      </c>
      <c r="L682" s="1907" t="str">
        <f t="shared" ref="L682:L701" si="60">IF(AND(G682&gt;=0)=TRUE,"","X")</f>
        <v/>
      </c>
      <c r="M682" s="1906"/>
      <c r="N682" s="2250"/>
      <c r="O682" s="2250"/>
      <c r="P682" s="2255"/>
    </row>
    <row r="683" spans="2:16" s="986" customFormat="1" ht="15" customHeight="1" outlineLevel="1">
      <c r="B683" s="1342"/>
      <c r="C683" s="985"/>
      <c r="D683" s="2553"/>
      <c r="E683" s="2554"/>
      <c r="F683" s="1553" t="s">
        <v>2169</v>
      </c>
      <c r="G683" s="1554"/>
      <c r="H683" s="636"/>
      <c r="I683" s="2252"/>
      <c r="J683" s="2253"/>
      <c r="K683" s="1994" t="str">
        <f t="shared" si="59"/>
        <v/>
      </c>
      <c r="L683" s="1907" t="str">
        <f t="shared" si="60"/>
        <v/>
      </c>
      <c r="M683" s="1906"/>
      <c r="N683" s="2250"/>
      <c r="O683" s="2250"/>
      <c r="P683" s="2255"/>
    </row>
    <row r="684" spans="2:16" s="986" customFormat="1" ht="15" customHeight="1" outlineLevel="1">
      <c r="B684" s="1342"/>
      <c r="C684" s="985"/>
      <c r="D684" s="2553" t="s">
        <v>2170</v>
      </c>
      <c r="E684" s="2554" t="s">
        <v>650</v>
      </c>
      <c r="F684" s="1553" t="s">
        <v>2168</v>
      </c>
      <c r="G684" s="1554"/>
      <c r="H684" s="636"/>
      <c r="I684" s="2252"/>
      <c r="J684" s="2253"/>
      <c r="K684" s="1994" t="str">
        <f t="shared" si="59"/>
        <v/>
      </c>
      <c r="L684" s="1907" t="str">
        <f t="shared" si="60"/>
        <v/>
      </c>
      <c r="M684" s="1906"/>
      <c r="N684" s="2250"/>
      <c r="O684" s="2250"/>
      <c r="P684" s="2255"/>
    </row>
    <row r="685" spans="2:16" s="986" customFormat="1" ht="15" customHeight="1" outlineLevel="1">
      <c r="B685" s="1342"/>
      <c r="C685" s="985"/>
      <c r="D685" s="2553"/>
      <c r="E685" s="2554"/>
      <c r="F685" s="1553" t="s">
        <v>2169</v>
      </c>
      <c r="G685" s="1554"/>
      <c r="H685" s="636"/>
      <c r="I685" s="2254"/>
      <c r="J685" s="2255"/>
      <c r="K685" s="1994" t="str">
        <f t="shared" si="59"/>
        <v/>
      </c>
      <c r="L685" s="1907" t="str">
        <f t="shared" si="60"/>
        <v/>
      </c>
      <c r="M685" s="1906"/>
      <c r="N685" s="2250"/>
      <c r="O685" s="2250"/>
      <c r="P685" s="2255"/>
    </row>
    <row r="686" spans="2:16" s="986" customFormat="1" ht="15" customHeight="1" outlineLevel="1">
      <c r="B686" s="1342"/>
      <c r="C686" s="985"/>
      <c r="D686" s="2553" t="s">
        <v>873</v>
      </c>
      <c r="E686" s="2554" t="s">
        <v>1822</v>
      </c>
      <c r="F686" s="1553" t="s">
        <v>2168</v>
      </c>
      <c r="G686" s="1555"/>
      <c r="H686" s="636"/>
      <c r="I686" s="2254"/>
      <c r="J686" s="2255"/>
      <c r="K686" s="1993" t="str">
        <f t="shared" si="59"/>
        <v/>
      </c>
      <c r="L686" s="1906" t="str">
        <f t="shared" si="60"/>
        <v/>
      </c>
      <c r="M686" s="1906"/>
      <c r="N686" s="1907" t="str" cm="1">
        <f t="array" aca="1" ref="N686" ca="1">IF(CELL("format",G686)="D1","","X")</f>
        <v/>
      </c>
      <c r="O686" s="2250"/>
      <c r="P686" s="2255"/>
    </row>
    <row r="687" spans="2:16" s="986" customFormat="1" ht="15" customHeight="1" outlineLevel="1">
      <c r="B687" s="1211"/>
      <c r="C687" s="1211"/>
      <c r="D687" s="2553"/>
      <c r="E687" s="2554"/>
      <c r="F687" s="1553" t="s">
        <v>2169</v>
      </c>
      <c r="G687" s="1555"/>
      <c r="H687" s="636"/>
      <c r="I687" s="2254"/>
      <c r="J687" s="2255"/>
      <c r="K687" s="1993" t="str">
        <f t="shared" si="59"/>
        <v/>
      </c>
      <c r="L687" s="1906" t="str">
        <f t="shared" si="60"/>
        <v/>
      </c>
      <c r="M687" s="1906"/>
      <c r="N687" s="1907" t="str" cm="1">
        <f t="array" aca="1" ref="N687" ca="1">IF(CELL("format",G687)="D1","","X")</f>
        <v/>
      </c>
      <c r="O687" s="2250"/>
      <c r="P687" s="2255"/>
    </row>
    <row r="688" spans="2:16" s="986" customFormat="1" ht="15" customHeight="1" outlineLevel="1">
      <c r="B688" s="1211"/>
      <c r="C688" s="1211"/>
      <c r="D688" s="2553" t="s">
        <v>874</v>
      </c>
      <c r="E688" s="2554" t="s">
        <v>1823</v>
      </c>
      <c r="F688" s="1553" t="s">
        <v>2168</v>
      </c>
      <c r="G688" s="1556"/>
      <c r="H688" s="636"/>
      <c r="I688" s="2254"/>
      <c r="J688" s="2255"/>
      <c r="K688" s="1993" t="str">
        <f t="shared" si="59"/>
        <v/>
      </c>
      <c r="L688" s="1906" t="str">
        <f t="shared" si="60"/>
        <v/>
      </c>
      <c r="M688" s="1906"/>
      <c r="N688" s="2250"/>
      <c r="O688" s="1907" t="str" cm="1">
        <f t="array" aca="1" ref="O688" ca="1">IF(G688="","",IF(CELL("format",G688)="D9","","X"))</f>
        <v/>
      </c>
      <c r="P688" s="2255"/>
    </row>
    <row r="689" spans="2:16" s="986" customFormat="1" ht="15" customHeight="1" outlineLevel="1">
      <c r="B689" s="1211"/>
      <c r="C689" s="1211"/>
      <c r="D689" s="2553"/>
      <c r="E689" s="2554"/>
      <c r="F689" s="1553" t="s">
        <v>2169</v>
      </c>
      <c r="G689" s="1556"/>
      <c r="H689" s="636"/>
      <c r="I689" s="2254"/>
      <c r="J689" s="2255"/>
      <c r="K689" s="1993" t="str">
        <f t="shared" si="59"/>
        <v/>
      </c>
      <c r="L689" s="1906" t="str">
        <f t="shared" si="60"/>
        <v/>
      </c>
      <c r="M689" s="1906"/>
      <c r="N689" s="2250"/>
      <c r="O689" s="1907" t="str" cm="1">
        <f t="array" aca="1" ref="O689" ca="1">IF(G689="","",IF(CELL("format",G689)="D9","","X"))</f>
        <v/>
      </c>
      <c r="P689" s="2255"/>
    </row>
    <row r="690" spans="2:16" s="986" customFormat="1" ht="15" customHeight="1" outlineLevel="1">
      <c r="B690" s="1211"/>
      <c r="C690" s="1211"/>
      <c r="D690" s="2553" t="s">
        <v>2171</v>
      </c>
      <c r="E690" s="2554" t="s">
        <v>2327</v>
      </c>
      <c r="F690" s="1553" t="s">
        <v>2168</v>
      </c>
      <c r="G690" s="1554"/>
      <c r="H690" s="636"/>
      <c r="I690" s="2254"/>
      <c r="J690" s="2255"/>
      <c r="K690" s="1993" t="str">
        <f t="shared" si="59"/>
        <v/>
      </c>
      <c r="L690" s="1906" t="str">
        <f t="shared" si="60"/>
        <v/>
      </c>
      <c r="M690" s="1906"/>
      <c r="N690" s="2250"/>
      <c r="O690" s="2250"/>
      <c r="P690" s="1913" t="str">
        <f>IF(G690="","",(IF(OR(G690="Winter",G690="Summer"),"","X")))</f>
        <v/>
      </c>
    </row>
    <row r="691" spans="2:16" s="986" customFormat="1" ht="15" customHeight="1" outlineLevel="1">
      <c r="B691" s="1211"/>
      <c r="C691" s="1211"/>
      <c r="D691" s="2553"/>
      <c r="E691" s="2554"/>
      <c r="F691" s="1553" t="s">
        <v>2169</v>
      </c>
      <c r="G691" s="1554"/>
      <c r="H691" s="636"/>
      <c r="I691" s="2254"/>
      <c r="J691" s="2255"/>
      <c r="K691" s="1993" t="str">
        <f t="shared" si="59"/>
        <v/>
      </c>
      <c r="L691" s="1906" t="str">
        <f t="shared" si="60"/>
        <v/>
      </c>
      <c r="M691" s="1906"/>
      <c r="N691" s="2250"/>
      <c r="O691" s="2250"/>
      <c r="P691" s="1913" t="str">
        <f>IF(G691="","",(IF(OR(G691="Winter",G691="Summer"),"","X")))</f>
        <v/>
      </c>
    </row>
    <row r="692" spans="2:16" s="986" customFormat="1" ht="15" customHeight="1" outlineLevel="1">
      <c r="B692" s="1211"/>
      <c r="C692" s="1211"/>
      <c r="D692" s="2553" t="s">
        <v>2172</v>
      </c>
      <c r="E692" s="2554" t="s">
        <v>638</v>
      </c>
      <c r="F692" s="1553" t="s">
        <v>2168</v>
      </c>
      <c r="G692" s="1554"/>
      <c r="H692" s="636"/>
      <c r="I692" s="2254"/>
      <c r="J692" s="2255"/>
      <c r="K692" s="1994" t="str">
        <f t="shared" si="59"/>
        <v/>
      </c>
      <c r="L692" s="1907" t="str">
        <f t="shared" si="60"/>
        <v/>
      </c>
      <c r="M692" s="1906"/>
      <c r="N692" s="2250"/>
      <c r="O692" s="2250"/>
      <c r="P692" s="2255"/>
    </row>
    <row r="693" spans="2:16" s="986" customFormat="1" ht="15" customHeight="1" outlineLevel="1">
      <c r="B693" s="1211"/>
      <c r="C693" s="1211"/>
      <c r="D693" s="2553"/>
      <c r="E693" s="2554"/>
      <c r="F693" s="1553" t="s">
        <v>2169</v>
      </c>
      <c r="G693" s="1554"/>
      <c r="I693" s="2254"/>
      <c r="J693" s="2255"/>
      <c r="K693" s="1994" t="str">
        <f t="shared" si="59"/>
        <v/>
      </c>
      <c r="L693" s="1907" t="str">
        <f t="shared" si="60"/>
        <v/>
      </c>
      <c r="M693" s="1906"/>
      <c r="N693" s="2250"/>
      <c r="O693" s="2250"/>
      <c r="P693" s="2255"/>
    </row>
    <row r="694" spans="2:16" s="986" customFormat="1" ht="15" customHeight="1" outlineLevel="1">
      <c r="B694" s="1211"/>
      <c r="C694" s="1211"/>
      <c r="D694" s="2553" t="s">
        <v>2173</v>
      </c>
      <c r="E694" s="2554" t="s">
        <v>638</v>
      </c>
      <c r="F694" s="1553" t="s">
        <v>2168</v>
      </c>
      <c r="G694" s="1554"/>
      <c r="I694" s="2254"/>
      <c r="J694" s="2255"/>
      <c r="K694" s="1994" t="str">
        <f t="shared" si="59"/>
        <v/>
      </c>
      <c r="L694" s="1907" t="str">
        <f t="shared" si="60"/>
        <v/>
      </c>
      <c r="M694" s="1906"/>
      <c r="N694" s="2250"/>
      <c r="O694" s="2250"/>
      <c r="P694" s="2255"/>
    </row>
    <row r="695" spans="2:16" s="986" customFormat="1" ht="15" customHeight="1" outlineLevel="1">
      <c r="B695" s="1211"/>
      <c r="C695" s="1211"/>
      <c r="D695" s="2553"/>
      <c r="E695" s="2554"/>
      <c r="F695" s="1553" t="s">
        <v>2169</v>
      </c>
      <c r="G695" s="1554"/>
      <c r="I695" s="2254"/>
      <c r="J695" s="2255"/>
      <c r="K695" s="1994" t="str">
        <f t="shared" si="59"/>
        <v/>
      </c>
      <c r="L695" s="1907" t="str">
        <f t="shared" si="60"/>
        <v/>
      </c>
      <c r="M695" s="1906"/>
      <c r="N695" s="2250"/>
      <c r="O695" s="2250"/>
      <c r="P695" s="2255"/>
    </row>
    <row r="696" spans="2:16" s="986" customFormat="1" ht="15" customHeight="1" outlineLevel="1">
      <c r="B696" s="1211"/>
      <c r="C696" s="1211"/>
      <c r="D696" s="2553" t="s">
        <v>2173</v>
      </c>
      <c r="E696" s="2554" t="s">
        <v>650</v>
      </c>
      <c r="F696" s="1553" t="s">
        <v>2168</v>
      </c>
      <c r="G696" s="1554"/>
      <c r="I696" s="2254"/>
      <c r="J696" s="2255"/>
      <c r="K696" s="1994" t="str">
        <f t="shared" si="59"/>
        <v/>
      </c>
      <c r="L696" s="1907" t="str">
        <f t="shared" si="60"/>
        <v/>
      </c>
      <c r="M696" s="1906"/>
      <c r="N696" s="2250"/>
      <c r="O696" s="2250"/>
      <c r="P696" s="2255"/>
    </row>
    <row r="697" spans="2:16" s="986" customFormat="1" ht="15" customHeight="1" outlineLevel="1">
      <c r="B697" s="1211"/>
      <c r="C697" s="1211"/>
      <c r="D697" s="2553"/>
      <c r="E697" s="2554"/>
      <c r="F697" s="1553" t="s">
        <v>2169</v>
      </c>
      <c r="G697" s="1554"/>
      <c r="I697" s="2254"/>
      <c r="J697" s="2255"/>
      <c r="K697" s="1994" t="str">
        <f t="shared" si="59"/>
        <v/>
      </c>
      <c r="L697" s="1907" t="str">
        <f t="shared" si="60"/>
        <v/>
      </c>
      <c r="M697" s="1906"/>
      <c r="N697" s="2250"/>
      <c r="O697" s="2250"/>
      <c r="P697" s="2255"/>
    </row>
    <row r="698" spans="2:16" s="986" customFormat="1" ht="15" customHeight="1" outlineLevel="1">
      <c r="B698" s="1211"/>
      <c r="C698" s="1211"/>
      <c r="D698" s="2553" t="s">
        <v>2174</v>
      </c>
      <c r="E698" s="2554" t="s">
        <v>638</v>
      </c>
      <c r="F698" s="1553" t="s">
        <v>2168</v>
      </c>
      <c r="G698" s="1554"/>
      <c r="I698" s="2254"/>
      <c r="J698" s="2256"/>
      <c r="K698" s="1994" t="str">
        <f t="shared" si="59"/>
        <v/>
      </c>
      <c r="L698" s="1907" t="str">
        <f t="shared" si="60"/>
        <v/>
      </c>
      <c r="M698" s="1906"/>
      <c r="N698" s="2250"/>
      <c r="O698" s="2250"/>
      <c r="P698" s="2255"/>
    </row>
    <row r="699" spans="2:16" s="986" customFormat="1" ht="15" customHeight="1" outlineLevel="1">
      <c r="B699" s="1211"/>
      <c r="C699" s="1211"/>
      <c r="D699" s="2553"/>
      <c r="E699" s="2554"/>
      <c r="F699" s="1553" t="s">
        <v>2169</v>
      </c>
      <c r="G699" s="1554"/>
      <c r="I699" s="2254"/>
      <c r="J699" s="2256"/>
      <c r="K699" s="1994" t="str">
        <f t="shared" si="59"/>
        <v/>
      </c>
      <c r="L699" s="1907" t="str">
        <f t="shared" si="60"/>
        <v/>
      </c>
      <c r="M699" s="1906"/>
      <c r="N699" s="2250"/>
      <c r="O699" s="2250"/>
      <c r="P699" s="2255"/>
    </row>
    <row r="700" spans="2:16" s="986" customFormat="1" ht="15" customHeight="1" outlineLevel="1">
      <c r="B700" s="1211"/>
      <c r="C700" s="1211"/>
      <c r="D700" s="2553" t="s">
        <v>2174</v>
      </c>
      <c r="E700" s="2554" t="s">
        <v>650</v>
      </c>
      <c r="F700" s="1553" t="s">
        <v>2168</v>
      </c>
      <c r="G700" s="1554"/>
      <c r="I700" s="2254"/>
      <c r="J700" s="2256"/>
      <c r="K700" s="1994" t="str">
        <f t="shared" si="59"/>
        <v/>
      </c>
      <c r="L700" s="1907" t="str">
        <f t="shared" si="60"/>
        <v/>
      </c>
      <c r="M700" s="1906"/>
      <c r="N700" s="2250"/>
      <c r="O700" s="2250"/>
      <c r="P700" s="2255"/>
    </row>
    <row r="701" spans="2:16" s="986" customFormat="1" ht="15" customHeight="1" outlineLevel="1">
      <c r="B701" s="1211"/>
      <c r="C701" s="1211"/>
      <c r="D701" s="2555"/>
      <c r="E701" s="2556"/>
      <c r="F701" s="1557" t="s">
        <v>2169</v>
      </c>
      <c r="G701" s="1558"/>
      <c r="I701" s="2254"/>
      <c r="J701" s="2256"/>
      <c r="K701" s="1994" t="str">
        <f t="shared" si="59"/>
        <v/>
      </c>
      <c r="L701" s="1907" t="str">
        <f t="shared" si="60"/>
        <v/>
      </c>
      <c r="M701" s="1906"/>
      <c r="N701" s="2250"/>
      <c r="O701" s="2250"/>
      <c r="P701" s="2255"/>
    </row>
    <row r="702" spans="2:16" s="986" customFormat="1" ht="15" customHeight="1">
      <c r="B702" s="1342"/>
      <c r="C702" s="985"/>
      <c r="D702" s="1307" t="s">
        <v>2166</v>
      </c>
      <c r="E702" s="973"/>
      <c r="F702" s="1549"/>
      <c r="G702" s="1550"/>
      <c r="H702" s="636"/>
      <c r="I702" s="2251"/>
      <c r="J702" s="1912"/>
      <c r="K702" s="2254"/>
      <c r="L702" s="2250"/>
      <c r="M702" s="2250"/>
      <c r="N702" s="2250"/>
      <c r="O702" s="2250"/>
      <c r="P702" s="2255"/>
    </row>
    <row r="703" spans="2:16" s="986" customFormat="1" ht="15" customHeight="1" outlineLevel="1">
      <c r="B703" s="1342"/>
      <c r="C703" s="985"/>
      <c r="D703" s="2557" t="s">
        <v>2167</v>
      </c>
      <c r="E703" s="2558" t="s">
        <v>650</v>
      </c>
      <c r="F703" s="1551" t="s">
        <v>2168</v>
      </c>
      <c r="G703" s="1552"/>
      <c r="H703" s="636"/>
      <c r="I703" s="2252"/>
      <c r="J703" s="2253"/>
      <c r="K703" s="1994" t="str">
        <f>IF(ISNONTEXT(G703)=TRUE,"","X")</f>
        <v/>
      </c>
      <c r="L703" s="1907" t="str">
        <f>IF(AND(G703&gt;=0)=TRUE,"","X")</f>
        <v/>
      </c>
      <c r="M703" s="1906"/>
      <c r="N703" s="2250"/>
      <c r="O703" s="2250"/>
      <c r="P703" s="2255"/>
    </row>
    <row r="704" spans="2:16" s="986" customFormat="1" ht="15" customHeight="1" outlineLevel="1">
      <c r="B704" s="1342"/>
      <c r="C704" s="985"/>
      <c r="D704" s="2553"/>
      <c r="E704" s="2554"/>
      <c r="F704" s="1553" t="s">
        <v>2169</v>
      </c>
      <c r="G704" s="1554"/>
      <c r="H704" s="636"/>
      <c r="I704" s="2252"/>
      <c r="J704" s="2253"/>
      <c r="K704" s="1994" t="str">
        <f>IF(ISNONTEXT(G704)=TRUE,"","X")</f>
        <v/>
      </c>
      <c r="L704" s="1907" t="str">
        <f>IF(AND(G704&gt;=0)=TRUE,"","X")</f>
        <v/>
      </c>
      <c r="M704" s="1906"/>
      <c r="N704" s="2250"/>
      <c r="O704" s="2250"/>
      <c r="P704" s="2255"/>
    </row>
    <row r="705" spans="2:16" s="986" customFormat="1" ht="15" customHeight="1" outlineLevel="1">
      <c r="B705" s="1342"/>
      <c r="C705" s="985"/>
      <c r="D705" s="2553" t="s">
        <v>2170</v>
      </c>
      <c r="E705" s="2554" t="s">
        <v>638</v>
      </c>
      <c r="F705" s="1553" t="s">
        <v>2168</v>
      </c>
      <c r="G705" s="1554"/>
      <c r="H705" s="636"/>
      <c r="I705" s="2252"/>
      <c r="J705" s="2253"/>
      <c r="K705" s="1994" t="str">
        <f t="shared" ref="K705:K724" si="61">IF(ISNONTEXT(G705)=TRUE,"","X")</f>
        <v/>
      </c>
      <c r="L705" s="1907" t="str">
        <f t="shared" ref="L705:L724" si="62">IF(AND(G705&gt;=0)=TRUE,"","X")</f>
        <v/>
      </c>
      <c r="M705" s="1906"/>
      <c r="N705" s="2250"/>
      <c r="O705" s="2250"/>
      <c r="P705" s="2255"/>
    </row>
    <row r="706" spans="2:16" s="986" customFormat="1" ht="15" customHeight="1" outlineLevel="1">
      <c r="B706" s="1342"/>
      <c r="C706" s="985"/>
      <c r="D706" s="2553"/>
      <c r="E706" s="2554"/>
      <c r="F706" s="1553" t="s">
        <v>2169</v>
      </c>
      <c r="G706" s="1554"/>
      <c r="H706" s="636"/>
      <c r="I706" s="2252"/>
      <c r="J706" s="2253"/>
      <c r="K706" s="1994" t="str">
        <f t="shared" si="61"/>
        <v/>
      </c>
      <c r="L706" s="1907" t="str">
        <f t="shared" si="62"/>
        <v/>
      </c>
      <c r="M706" s="1906"/>
      <c r="N706" s="2250"/>
      <c r="O706" s="2250"/>
      <c r="P706" s="2255"/>
    </row>
    <row r="707" spans="2:16" s="986" customFormat="1" ht="15" customHeight="1" outlineLevel="1">
      <c r="B707" s="1342"/>
      <c r="C707" s="985"/>
      <c r="D707" s="2553" t="s">
        <v>2170</v>
      </c>
      <c r="E707" s="2554" t="s">
        <v>650</v>
      </c>
      <c r="F707" s="1553" t="s">
        <v>2168</v>
      </c>
      <c r="G707" s="1554"/>
      <c r="H707" s="636"/>
      <c r="I707" s="2252"/>
      <c r="J707" s="2253"/>
      <c r="K707" s="1994" t="str">
        <f t="shared" si="61"/>
        <v/>
      </c>
      <c r="L707" s="1907" t="str">
        <f t="shared" si="62"/>
        <v/>
      </c>
      <c r="M707" s="1906"/>
      <c r="N707" s="2250"/>
      <c r="O707" s="2250"/>
      <c r="P707" s="2255"/>
    </row>
    <row r="708" spans="2:16" s="986" customFormat="1" ht="15" customHeight="1" outlineLevel="1">
      <c r="B708" s="1342"/>
      <c r="C708" s="985"/>
      <c r="D708" s="2553"/>
      <c r="E708" s="2554"/>
      <c r="F708" s="1553" t="s">
        <v>2169</v>
      </c>
      <c r="G708" s="1554"/>
      <c r="H708" s="636"/>
      <c r="I708" s="2254"/>
      <c r="J708" s="2255"/>
      <c r="K708" s="1994" t="str">
        <f t="shared" si="61"/>
        <v/>
      </c>
      <c r="L708" s="1907" t="str">
        <f t="shared" si="62"/>
        <v/>
      </c>
      <c r="M708" s="1906"/>
      <c r="N708" s="2250"/>
      <c r="O708" s="2250"/>
      <c r="P708" s="2255"/>
    </row>
    <row r="709" spans="2:16" s="986" customFormat="1" ht="15" customHeight="1" outlineLevel="1">
      <c r="B709" s="1342"/>
      <c r="C709" s="985"/>
      <c r="D709" s="2553" t="s">
        <v>873</v>
      </c>
      <c r="E709" s="2554" t="s">
        <v>1822</v>
      </c>
      <c r="F709" s="1553" t="s">
        <v>2168</v>
      </c>
      <c r="G709" s="1555"/>
      <c r="H709" s="636"/>
      <c r="I709" s="2254"/>
      <c r="J709" s="2255"/>
      <c r="K709" s="1993" t="str">
        <f t="shared" si="61"/>
        <v/>
      </c>
      <c r="L709" s="1906" t="str">
        <f t="shared" si="62"/>
        <v/>
      </c>
      <c r="M709" s="1906"/>
      <c r="N709" s="1907" t="str" cm="1">
        <f t="array" aca="1" ref="N709" ca="1">IF(CELL("format",G709)="D1","","X")</f>
        <v/>
      </c>
      <c r="O709" s="2250"/>
      <c r="P709" s="2255"/>
    </row>
    <row r="710" spans="2:16" s="986" customFormat="1" ht="15" customHeight="1" outlineLevel="1">
      <c r="B710" s="1211"/>
      <c r="C710" s="1211"/>
      <c r="D710" s="2553"/>
      <c r="E710" s="2554"/>
      <c r="F710" s="1553" t="s">
        <v>2169</v>
      </c>
      <c r="G710" s="1555"/>
      <c r="H710" s="636"/>
      <c r="I710" s="2254"/>
      <c r="J710" s="2255"/>
      <c r="K710" s="1993" t="str">
        <f t="shared" si="61"/>
        <v/>
      </c>
      <c r="L710" s="1906" t="str">
        <f t="shared" si="62"/>
        <v/>
      </c>
      <c r="M710" s="1906"/>
      <c r="N710" s="1907" t="str" cm="1">
        <f t="array" aca="1" ref="N710" ca="1">IF(CELL("format",G710)="D1","","X")</f>
        <v/>
      </c>
      <c r="O710" s="2250"/>
      <c r="P710" s="2255"/>
    </row>
    <row r="711" spans="2:16" s="986" customFormat="1" ht="15" customHeight="1" outlineLevel="1">
      <c r="B711" s="1211"/>
      <c r="C711" s="1211"/>
      <c r="D711" s="2553" t="s">
        <v>874</v>
      </c>
      <c r="E711" s="2554" t="s">
        <v>1823</v>
      </c>
      <c r="F711" s="1553" t="s">
        <v>2168</v>
      </c>
      <c r="G711" s="1556"/>
      <c r="H711" s="636"/>
      <c r="I711" s="2254"/>
      <c r="J711" s="2255"/>
      <c r="K711" s="1993" t="str">
        <f t="shared" si="61"/>
        <v/>
      </c>
      <c r="L711" s="1906" t="str">
        <f t="shared" si="62"/>
        <v/>
      </c>
      <c r="M711" s="1906"/>
      <c r="N711" s="2250"/>
      <c r="O711" s="1907" t="str" cm="1">
        <f t="array" aca="1" ref="O711" ca="1">IF(G711="","",IF(CELL("format",G711)="D9","","X"))</f>
        <v/>
      </c>
      <c r="P711" s="2255"/>
    </row>
    <row r="712" spans="2:16" s="986" customFormat="1" ht="15" customHeight="1" outlineLevel="1">
      <c r="B712" s="1211"/>
      <c r="C712" s="1211"/>
      <c r="D712" s="2553"/>
      <c r="E712" s="2554"/>
      <c r="F712" s="1553" t="s">
        <v>2169</v>
      </c>
      <c r="G712" s="1556"/>
      <c r="H712" s="636"/>
      <c r="I712" s="2254"/>
      <c r="J712" s="2255"/>
      <c r="K712" s="1993" t="str">
        <f t="shared" si="61"/>
        <v/>
      </c>
      <c r="L712" s="1906" t="str">
        <f t="shared" si="62"/>
        <v/>
      </c>
      <c r="M712" s="1906"/>
      <c r="N712" s="2250"/>
      <c r="O712" s="1907" t="str" cm="1">
        <f t="array" aca="1" ref="O712" ca="1">IF(G712="","",IF(CELL("format",G712)="D9","","X"))</f>
        <v/>
      </c>
      <c r="P712" s="2255"/>
    </row>
    <row r="713" spans="2:16" s="986" customFormat="1" ht="15" customHeight="1" outlineLevel="1">
      <c r="B713" s="1211"/>
      <c r="C713" s="1211"/>
      <c r="D713" s="2553" t="s">
        <v>2171</v>
      </c>
      <c r="E713" s="2554" t="s">
        <v>2327</v>
      </c>
      <c r="F713" s="1553" t="s">
        <v>2168</v>
      </c>
      <c r="G713" s="1554"/>
      <c r="H713" s="636"/>
      <c r="I713" s="2254"/>
      <c r="J713" s="2255"/>
      <c r="K713" s="1993" t="str">
        <f t="shared" si="61"/>
        <v/>
      </c>
      <c r="L713" s="1906" t="str">
        <f t="shared" si="62"/>
        <v/>
      </c>
      <c r="M713" s="1906"/>
      <c r="N713" s="2250"/>
      <c r="O713" s="2250"/>
      <c r="P713" s="1913" t="str">
        <f>IF(G713="","",(IF(OR(G713="Winter",G713="Summer"),"","X")))</f>
        <v/>
      </c>
    </row>
    <row r="714" spans="2:16" s="986" customFormat="1" ht="15" customHeight="1" outlineLevel="1">
      <c r="B714" s="1211"/>
      <c r="C714" s="1211"/>
      <c r="D714" s="2553"/>
      <c r="E714" s="2554"/>
      <c r="F714" s="1553" t="s">
        <v>2169</v>
      </c>
      <c r="G714" s="1554"/>
      <c r="H714" s="636"/>
      <c r="I714" s="2254"/>
      <c r="J714" s="2255"/>
      <c r="K714" s="1993" t="str">
        <f t="shared" si="61"/>
        <v/>
      </c>
      <c r="L714" s="1906" t="str">
        <f t="shared" si="62"/>
        <v/>
      </c>
      <c r="M714" s="1906"/>
      <c r="N714" s="2250"/>
      <c r="O714" s="2250"/>
      <c r="P714" s="1913" t="str">
        <f>IF(G714="","",(IF(OR(G714="Winter",G714="Summer"),"","X")))</f>
        <v/>
      </c>
    </row>
    <row r="715" spans="2:16" s="986" customFormat="1" ht="15" customHeight="1" outlineLevel="1">
      <c r="B715" s="1211"/>
      <c r="C715" s="1211"/>
      <c r="D715" s="2553" t="s">
        <v>2172</v>
      </c>
      <c r="E715" s="2554" t="s">
        <v>638</v>
      </c>
      <c r="F715" s="1553" t="s">
        <v>2168</v>
      </c>
      <c r="G715" s="1554"/>
      <c r="H715" s="636"/>
      <c r="I715" s="2254"/>
      <c r="J715" s="2255"/>
      <c r="K715" s="1994" t="str">
        <f t="shared" si="61"/>
        <v/>
      </c>
      <c r="L715" s="1907" t="str">
        <f t="shared" si="62"/>
        <v/>
      </c>
      <c r="M715" s="1906"/>
      <c r="N715" s="2250"/>
      <c r="O715" s="2250"/>
      <c r="P715" s="2255"/>
    </row>
    <row r="716" spans="2:16" s="986" customFormat="1" ht="15" customHeight="1" outlineLevel="1">
      <c r="B716" s="1211"/>
      <c r="C716" s="1211"/>
      <c r="D716" s="2553"/>
      <c r="E716" s="2554"/>
      <c r="F716" s="1553" t="s">
        <v>2169</v>
      </c>
      <c r="G716" s="1554"/>
      <c r="I716" s="2254"/>
      <c r="J716" s="2255"/>
      <c r="K716" s="1994" t="str">
        <f t="shared" si="61"/>
        <v/>
      </c>
      <c r="L716" s="1907" t="str">
        <f t="shared" si="62"/>
        <v/>
      </c>
      <c r="M716" s="1906"/>
      <c r="N716" s="2250"/>
      <c r="O716" s="2250"/>
      <c r="P716" s="2255"/>
    </row>
    <row r="717" spans="2:16" s="986" customFormat="1" ht="15" customHeight="1" outlineLevel="1">
      <c r="B717" s="1211"/>
      <c r="C717" s="1211"/>
      <c r="D717" s="2553" t="s">
        <v>2173</v>
      </c>
      <c r="E717" s="2554" t="s">
        <v>638</v>
      </c>
      <c r="F717" s="1553" t="s">
        <v>2168</v>
      </c>
      <c r="G717" s="1554"/>
      <c r="I717" s="2254"/>
      <c r="J717" s="2255"/>
      <c r="K717" s="1994" t="str">
        <f t="shared" si="61"/>
        <v/>
      </c>
      <c r="L717" s="1907" t="str">
        <f t="shared" si="62"/>
        <v/>
      </c>
      <c r="M717" s="1906"/>
      <c r="N717" s="2250"/>
      <c r="O717" s="2250"/>
      <c r="P717" s="2255"/>
    </row>
    <row r="718" spans="2:16" s="986" customFormat="1" ht="15" customHeight="1" outlineLevel="1">
      <c r="B718" s="1211"/>
      <c r="C718" s="1211"/>
      <c r="D718" s="2553"/>
      <c r="E718" s="2554"/>
      <c r="F718" s="1553" t="s">
        <v>2169</v>
      </c>
      <c r="G718" s="1554"/>
      <c r="I718" s="2254"/>
      <c r="J718" s="2255"/>
      <c r="K718" s="1994" t="str">
        <f t="shared" si="61"/>
        <v/>
      </c>
      <c r="L718" s="1907" t="str">
        <f t="shared" si="62"/>
        <v/>
      </c>
      <c r="M718" s="1906"/>
      <c r="N718" s="2250"/>
      <c r="O718" s="2250"/>
      <c r="P718" s="2255"/>
    </row>
    <row r="719" spans="2:16" s="986" customFormat="1" ht="15" customHeight="1" outlineLevel="1">
      <c r="B719" s="1211"/>
      <c r="C719" s="1211"/>
      <c r="D719" s="2553" t="s">
        <v>2173</v>
      </c>
      <c r="E719" s="2554" t="s">
        <v>650</v>
      </c>
      <c r="F719" s="1553" t="s">
        <v>2168</v>
      </c>
      <c r="G719" s="1554"/>
      <c r="I719" s="2254"/>
      <c r="J719" s="2255"/>
      <c r="K719" s="1994" t="str">
        <f t="shared" si="61"/>
        <v/>
      </c>
      <c r="L719" s="1907" t="str">
        <f t="shared" si="62"/>
        <v/>
      </c>
      <c r="M719" s="1906"/>
      <c r="N719" s="2250"/>
      <c r="O719" s="2250"/>
      <c r="P719" s="2255"/>
    </row>
    <row r="720" spans="2:16" s="986" customFormat="1" ht="15" customHeight="1" outlineLevel="1">
      <c r="B720" s="1211"/>
      <c r="C720" s="1211"/>
      <c r="D720" s="2553"/>
      <c r="E720" s="2554"/>
      <c r="F720" s="1553" t="s">
        <v>2169</v>
      </c>
      <c r="G720" s="1554"/>
      <c r="I720" s="2254"/>
      <c r="J720" s="2255"/>
      <c r="K720" s="1994" t="str">
        <f t="shared" si="61"/>
        <v/>
      </c>
      <c r="L720" s="1907" t="str">
        <f t="shared" si="62"/>
        <v/>
      </c>
      <c r="M720" s="1906"/>
      <c r="N720" s="2250"/>
      <c r="O720" s="2250"/>
      <c r="P720" s="2255"/>
    </row>
    <row r="721" spans="2:16" s="986" customFormat="1" ht="15" customHeight="1" outlineLevel="1">
      <c r="B721" s="1211"/>
      <c r="C721" s="1211"/>
      <c r="D721" s="2553" t="s">
        <v>2174</v>
      </c>
      <c r="E721" s="2554" t="s">
        <v>638</v>
      </c>
      <c r="F721" s="1553" t="s">
        <v>2168</v>
      </c>
      <c r="G721" s="1554"/>
      <c r="I721" s="2254"/>
      <c r="J721" s="2256"/>
      <c r="K721" s="1994" t="str">
        <f t="shared" si="61"/>
        <v/>
      </c>
      <c r="L721" s="1907" t="str">
        <f t="shared" si="62"/>
        <v/>
      </c>
      <c r="M721" s="1906"/>
      <c r="N721" s="2250"/>
      <c r="O721" s="2250"/>
      <c r="P721" s="2255"/>
    </row>
    <row r="722" spans="2:16" s="986" customFormat="1" ht="15" customHeight="1" outlineLevel="1">
      <c r="B722" s="1211"/>
      <c r="C722" s="1211"/>
      <c r="D722" s="2553"/>
      <c r="E722" s="2554"/>
      <c r="F722" s="1553" t="s">
        <v>2169</v>
      </c>
      <c r="G722" s="1554"/>
      <c r="I722" s="2254"/>
      <c r="J722" s="2256"/>
      <c r="K722" s="1994" t="str">
        <f t="shared" si="61"/>
        <v/>
      </c>
      <c r="L722" s="1907" t="str">
        <f t="shared" si="62"/>
        <v/>
      </c>
      <c r="M722" s="1906"/>
      <c r="N722" s="2250"/>
      <c r="O722" s="2250"/>
      <c r="P722" s="2255"/>
    </row>
    <row r="723" spans="2:16" s="986" customFormat="1" ht="15" customHeight="1" outlineLevel="1">
      <c r="B723" s="1211"/>
      <c r="C723" s="1211"/>
      <c r="D723" s="2553" t="s">
        <v>2174</v>
      </c>
      <c r="E723" s="2554" t="s">
        <v>650</v>
      </c>
      <c r="F723" s="1553" t="s">
        <v>2168</v>
      </c>
      <c r="G723" s="1554"/>
      <c r="I723" s="2254"/>
      <c r="J723" s="2256"/>
      <c r="K723" s="1994" t="str">
        <f t="shared" si="61"/>
        <v/>
      </c>
      <c r="L723" s="1907" t="str">
        <f t="shared" si="62"/>
        <v/>
      </c>
      <c r="M723" s="1906"/>
      <c r="N723" s="2250"/>
      <c r="O723" s="2250"/>
      <c r="P723" s="2255"/>
    </row>
    <row r="724" spans="2:16" s="986" customFormat="1" ht="15" customHeight="1" outlineLevel="1">
      <c r="B724" s="1211"/>
      <c r="C724" s="1211"/>
      <c r="D724" s="2555"/>
      <c r="E724" s="2556"/>
      <c r="F724" s="1557" t="s">
        <v>2169</v>
      </c>
      <c r="G724" s="1558"/>
      <c r="I724" s="2254"/>
      <c r="J724" s="2256"/>
      <c r="K724" s="1994" t="str">
        <f t="shared" si="61"/>
        <v/>
      </c>
      <c r="L724" s="1907" t="str">
        <f t="shared" si="62"/>
        <v/>
      </c>
      <c r="M724" s="1906"/>
      <c r="N724" s="2250"/>
      <c r="O724" s="2250"/>
      <c r="P724" s="2255"/>
    </row>
    <row r="725" spans="2:16" s="986" customFormat="1" ht="15" customHeight="1">
      <c r="B725" s="1342"/>
      <c r="C725" s="985"/>
      <c r="D725" s="1307" t="s">
        <v>2166</v>
      </c>
      <c r="E725" s="973"/>
      <c r="F725" s="1549"/>
      <c r="G725" s="1550"/>
      <c r="H725" s="636"/>
      <c r="I725" s="2251"/>
      <c r="J725" s="1912"/>
      <c r="K725" s="2254"/>
      <c r="L725" s="2250"/>
      <c r="M725" s="2250"/>
      <c r="N725" s="2250"/>
      <c r="O725" s="2250"/>
      <c r="P725" s="2255"/>
    </row>
    <row r="726" spans="2:16" s="986" customFormat="1" ht="15" customHeight="1" outlineLevel="1">
      <c r="B726" s="1342"/>
      <c r="C726" s="985"/>
      <c r="D726" s="2557" t="s">
        <v>2167</v>
      </c>
      <c r="E726" s="2558" t="s">
        <v>650</v>
      </c>
      <c r="F726" s="1551" t="s">
        <v>2168</v>
      </c>
      <c r="G726" s="1552"/>
      <c r="H726" s="636"/>
      <c r="I726" s="2252"/>
      <c r="J726" s="2253"/>
      <c r="K726" s="1994" t="str">
        <f>IF(ISNONTEXT(G726)=TRUE,"","X")</f>
        <v/>
      </c>
      <c r="L726" s="1907" t="str">
        <f>IF(AND(G726&gt;=0)=TRUE,"","X")</f>
        <v/>
      </c>
      <c r="M726" s="1906"/>
      <c r="N726" s="2250"/>
      <c r="O726" s="2250"/>
      <c r="P726" s="2255"/>
    </row>
    <row r="727" spans="2:16" s="986" customFormat="1" ht="15" customHeight="1" outlineLevel="1">
      <c r="B727" s="1342"/>
      <c r="C727" s="985"/>
      <c r="D727" s="2553"/>
      <c r="E727" s="2554"/>
      <c r="F727" s="1553" t="s">
        <v>2169</v>
      </c>
      <c r="G727" s="1554"/>
      <c r="H727" s="636"/>
      <c r="I727" s="2252"/>
      <c r="J727" s="2253"/>
      <c r="K727" s="1994" t="str">
        <f>IF(ISNONTEXT(G727)=TRUE,"","X")</f>
        <v/>
      </c>
      <c r="L727" s="1907" t="str">
        <f>IF(AND(G727&gt;=0)=TRUE,"","X")</f>
        <v/>
      </c>
      <c r="M727" s="1906"/>
      <c r="N727" s="2250"/>
      <c r="O727" s="2250"/>
      <c r="P727" s="2255"/>
    </row>
    <row r="728" spans="2:16" s="986" customFormat="1" ht="15" customHeight="1" outlineLevel="1">
      <c r="B728" s="1342"/>
      <c r="C728" s="985"/>
      <c r="D728" s="2553" t="s">
        <v>2170</v>
      </c>
      <c r="E728" s="2554" t="s">
        <v>638</v>
      </c>
      <c r="F728" s="1553" t="s">
        <v>2168</v>
      </c>
      <c r="G728" s="1554"/>
      <c r="H728" s="636"/>
      <c r="I728" s="2252"/>
      <c r="J728" s="2253"/>
      <c r="K728" s="1994" t="str">
        <f t="shared" ref="K728:K747" si="63">IF(ISNONTEXT(G728)=TRUE,"","X")</f>
        <v/>
      </c>
      <c r="L728" s="1907" t="str">
        <f t="shared" ref="L728:L747" si="64">IF(AND(G728&gt;=0)=TRUE,"","X")</f>
        <v/>
      </c>
      <c r="M728" s="1906"/>
      <c r="N728" s="2250"/>
      <c r="O728" s="2250"/>
      <c r="P728" s="2255"/>
    </row>
    <row r="729" spans="2:16" s="986" customFormat="1" ht="15" customHeight="1" outlineLevel="1">
      <c r="B729" s="1342"/>
      <c r="C729" s="985"/>
      <c r="D729" s="2553"/>
      <c r="E729" s="2554"/>
      <c r="F729" s="1553" t="s">
        <v>2169</v>
      </c>
      <c r="G729" s="1554"/>
      <c r="H729" s="636"/>
      <c r="I729" s="2252"/>
      <c r="J729" s="2253"/>
      <c r="K729" s="1994" t="str">
        <f t="shared" si="63"/>
        <v/>
      </c>
      <c r="L729" s="1907" t="str">
        <f t="shared" si="64"/>
        <v/>
      </c>
      <c r="M729" s="1906"/>
      <c r="N729" s="2250"/>
      <c r="O729" s="2250"/>
      <c r="P729" s="2255"/>
    </row>
    <row r="730" spans="2:16" s="986" customFormat="1" ht="15" customHeight="1" outlineLevel="1">
      <c r="B730" s="1342"/>
      <c r="C730" s="985"/>
      <c r="D730" s="2553" t="s">
        <v>2170</v>
      </c>
      <c r="E730" s="2554" t="s">
        <v>650</v>
      </c>
      <c r="F730" s="1553" t="s">
        <v>2168</v>
      </c>
      <c r="G730" s="1554"/>
      <c r="H730" s="636"/>
      <c r="I730" s="2252"/>
      <c r="J730" s="2253"/>
      <c r="K730" s="1994" t="str">
        <f t="shared" si="63"/>
        <v/>
      </c>
      <c r="L730" s="1907" t="str">
        <f t="shared" si="64"/>
        <v/>
      </c>
      <c r="M730" s="1906"/>
      <c r="N730" s="2250"/>
      <c r="O730" s="2250"/>
      <c r="P730" s="2255"/>
    </row>
    <row r="731" spans="2:16" s="986" customFormat="1" ht="15" customHeight="1" outlineLevel="1">
      <c r="B731" s="1342"/>
      <c r="C731" s="985"/>
      <c r="D731" s="2553"/>
      <c r="E731" s="2554"/>
      <c r="F731" s="1553" t="s">
        <v>2169</v>
      </c>
      <c r="G731" s="1554"/>
      <c r="H731" s="636"/>
      <c r="I731" s="2254"/>
      <c r="J731" s="2255"/>
      <c r="K731" s="1994" t="str">
        <f t="shared" si="63"/>
        <v/>
      </c>
      <c r="L731" s="1907" t="str">
        <f t="shared" si="64"/>
        <v/>
      </c>
      <c r="M731" s="1906"/>
      <c r="N731" s="2250"/>
      <c r="O731" s="2250"/>
      <c r="P731" s="2255"/>
    </row>
    <row r="732" spans="2:16" s="986" customFormat="1" ht="15" customHeight="1" outlineLevel="1">
      <c r="B732" s="1342"/>
      <c r="C732" s="985"/>
      <c r="D732" s="2553" t="s">
        <v>873</v>
      </c>
      <c r="E732" s="2554" t="s">
        <v>1822</v>
      </c>
      <c r="F732" s="1553" t="s">
        <v>2168</v>
      </c>
      <c r="G732" s="1555"/>
      <c r="H732" s="636"/>
      <c r="I732" s="2254"/>
      <c r="J732" s="2255"/>
      <c r="K732" s="1993" t="str">
        <f t="shared" si="63"/>
        <v/>
      </c>
      <c r="L732" s="1906" t="str">
        <f t="shared" si="64"/>
        <v/>
      </c>
      <c r="M732" s="1906"/>
      <c r="N732" s="1907" t="str" cm="1">
        <f t="array" aca="1" ref="N732" ca="1">IF(CELL("format",G732)="D1","","X")</f>
        <v/>
      </c>
      <c r="O732" s="2250"/>
      <c r="P732" s="2255"/>
    </row>
    <row r="733" spans="2:16" s="986" customFormat="1" ht="15" customHeight="1" outlineLevel="1">
      <c r="B733" s="1211"/>
      <c r="C733" s="1211"/>
      <c r="D733" s="2553"/>
      <c r="E733" s="2554"/>
      <c r="F733" s="1553" t="s">
        <v>2169</v>
      </c>
      <c r="G733" s="1555"/>
      <c r="H733" s="636"/>
      <c r="I733" s="2254"/>
      <c r="J733" s="2255"/>
      <c r="K733" s="1993" t="str">
        <f t="shared" si="63"/>
        <v/>
      </c>
      <c r="L733" s="1906" t="str">
        <f t="shared" si="64"/>
        <v/>
      </c>
      <c r="M733" s="1906"/>
      <c r="N733" s="1907" t="str" cm="1">
        <f t="array" aca="1" ref="N733" ca="1">IF(CELL("format",G733)="D1","","X")</f>
        <v/>
      </c>
      <c r="O733" s="2250"/>
      <c r="P733" s="2255"/>
    </row>
    <row r="734" spans="2:16" s="986" customFormat="1" ht="15" customHeight="1" outlineLevel="1">
      <c r="B734" s="1211"/>
      <c r="C734" s="1211"/>
      <c r="D734" s="2553" t="s">
        <v>874</v>
      </c>
      <c r="E734" s="2554" t="s">
        <v>1823</v>
      </c>
      <c r="F734" s="1553" t="s">
        <v>2168</v>
      </c>
      <c r="G734" s="1556"/>
      <c r="H734" s="636"/>
      <c r="I734" s="2254"/>
      <c r="J734" s="2255"/>
      <c r="K734" s="1993" t="str">
        <f t="shared" si="63"/>
        <v/>
      </c>
      <c r="L734" s="1906" t="str">
        <f t="shared" si="64"/>
        <v/>
      </c>
      <c r="M734" s="1906"/>
      <c r="N734" s="2250"/>
      <c r="O734" s="1907" t="str" cm="1">
        <f t="array" aca="1" ref="O734" ca="1">IF(G734="","",IF(CELL("format",G734)="D9","","X"))</f>
        <v/>
      </c>
      <c r="P734" s="2255"/>
    </row>
    <row r="735" spans="2:16" s="986" customFormat="1" ht="15" customHeight="1" outlineLevel="1">
      <c r="B735" s="1211"/>
      <c r="C735" s="1211"/>
      <c r="D735" s="2553"/>
      <c r="E735" s="2554"/>
      <c r="F735" s="1553" t="s">
        <v>2169</v>
      </c>
      <c r="G735" s="1556"/>
      <c r="H735" s="636"/>
      <c r="I735" s="2254"/>
      <c r="J735" s="2255"/>
      <c r="K735" s="1993" t="str">
        <f t="shared" si="63"/>
        <v/>
      </c>
      <c r="L735" s="1906" t="str">
        <f t="shared" si="64"/>
        <v/>
      </c>
      <c r="M735" s="1906"/>
      <c r="N735" s="2250"/>
      <c r="O735" s="1907" t="str" cm="1">
        <f t="array" aca="1" ref="O735" ca="1">IF(G735="","",IF(CELL("format",G735)="D9","","X"))</f>
        <v/>
      </c>
      <c r="P735" s="2255"/>
    </row>
    <row r="736" spans="2:16" s="986" customFormat="1" ht="15" customHeight="1" outlineLevel="1">
      <c r="B736" s="1211"/>
      <c r="C736" s="1211"/>
      <c r="D736" s="2553" t="s">
        <v>2171</v>
      </c>
      <c r="E736" s="2554" t="s">
        <v>2327</v>
      </c>
      <c r="F736" s="1553" t="s">
        <v>2168</v>
      </c>
      <c r="G736" s="1554"/>
      <c r="H736" s="636"/>
      <c r="I736" s="2254"/>
      <c r="J736" s="2255"/>
      <c r="K736" s="1993" t="str">
        <f t="shared" si="63"/>
        <v/>
      </c>
      <c r="L736" s="1906" t="str">
        <f t="shared" si="64"/>
        <v/>
      </c>
      <c r="M736" s="1906"/>
      <c r="N736" s="2250"/>
      <c r="O736" s="2250"/>
      <c r="P736" s="1913" t="str">
        <f>IF(G736="","",(IF(OR(G736="Winter",G736="Summer"),"","X")))</f>
        <v/>
      </c>
    </row>
    <row r="737" spans="2:16" s="986" customFormat="1" ht="15" customHeight="1" outlineLevel="1">
      <c r="B737" s="1211"/>
      <c r="C737" s="1211"/>
      <c r="D737" s="2553"/>
      <c r="E737" s="2554"/>
      <c r="F737" s="1553" t="s">
        <v>2169</v>
      </c>
      <c r="G737" s="1554"/>
      <c r="H737" s="636"/>
      <c r="I737" s="2254"/>
      <c r="J737" s="2255"/>
      <c r="K737" s="1993" t="str">
        <f t="shared" si="63"/>
        <v/>
      </c>
      <c r="L737" s="1906" t="str">
        <f t="shared" si="64"/>
        <v/>
      </c>
      <c r="M737" s="1906"/>
      <c r="N737" s="2250"/>
      <c r="O737" s="2250"/>
      <c r="P737" s="1913" t="str">
        <f>IF(G737="","",(IF(OR(G737="Winter",G737="Summer"),"","X")))</f>
        <v/>
      </c>
    </row>
    <row r="738" spans="2:16" s="986" customFormat="1" ht="15" customHeight="1" outlineLevel="1">
      <c r="B738" s="1211"/>
      <c r="C738" s="1211"/>
      <c r="D738" s="2553" t="s">
        <v>2172</v>
      </c>
      <c r="E738" s="2554" t="s">
        <v>638</v>
      </c>
      <c r="F738" s="1553" t="s">
        <v>2168</v>
      </c>
      <c r="G738" s="1554"/>
      <c r="H738" s="636"/>
      <c r="I738" s="2254"/>
      <c r="J738" s="2255"/>
      <c r="K738" s="1994" t="str">
        <f t="shared" si="63"/>
        <v/>
      </c>
      <c r="L738" s="1907" t="str">
        <f t="shared" si="64"/>
        <v/>
      </c>
      <c r="M738" s="1906"/>
      <c r="N738" s="2250"/>
      <c r="O738" s="2250"/>
      <c r="P738" s="2255"/>
    </row>
    <row r="739" spans="2:16" s="986" customFormat="1" ht="15" customHeight="1" outlineLevel="1">
      <c r="B739" s="1211"/>
      <c r="C739" s="1211"/>
      <c r="D739" s="2553"/>
      <c r="E739" s="2554"/>
      <c r="F739" s="1553" t="s">
        <v>2169</v>
      </c>
      <c r="G739" s="1554"/>
      <c r="I739" s="2254"/>
      <c r="J739" s="2255"/>
      <c r="K739" s="1994" t="str">
        <f t="shared" si="63"/>
        <v/>
      </c>
      <c r="L739" s="1907" t="str">
        <f t="shared" si="64"/>
        <v/>
      </c>
      <c r="M739" s="1906"/>
      <c r="N739" s="2250"/>
      <c r="O739" s="2250"/>
      <c r="P739" s="2255"/>
    </row>
    <row r="740" spans="2:16" s="986" customFormat="1" ht="15" customHeight="1" outlineLevel="1">
      <c r="B740" s="1211"/>
      <c r="C740" s="1211"/>
      <c r="D740" s="2553" t="s">
        <v>2173</v>
      </c>
      <c r="E740" s="2554" t="s">
        <v>638</v>
      </c>
      <c r="F740" s="1553" t="s">
        <v>2168</v>
      </c>
      <c r="G740" s="1554"/>
      <c r="I740" s="2254"/>
      <c r="J740" s="2255"/>
      <c r="K740" s="1994" t="str">
        <f t="shared" si="63"/>
        <v/>
      </c>
      <c r="L740" s="1907" t="str">
        <f t="shared" si="64"/>
        <v/>
      </c>
      <c r="M740" s="1906"/>
      <c r="N740" s="2250"/>
      <c r="O740" s="2250"/>
      <c r="P740" s="2255"/>
    </row>
    <row r="741" spans="2:16" s="986" customFormat="1" ht="15" customHeight="1" outlineLevel="1">
      <c r="B741" s="1211"/>
      <c r="C741" s="1211"/>
      <c r="D741" s="2553"/>
      <c r="E741" s="2554"/>
      <c r="F741" s="1553" t="s">
        <v>2169</v>
      </c>
      <c r="G741" s="1554"/>
      <c r="I741" s="2254"/>
      <c r="J741" s="2255"/>
      <c r="K741" s="1994" t="str">
        <f t="shared" si="63"/>
        <v/>
      </c>
      <c r="L741" s="1907" t="str">
        <f t="shared" si="64"/>
        <v/>
      </c>
      <c r="M741" s="1906"/>
      <c r="N741" s="2250"/>
      <c r="O741" s="2250"/>
      <c r="P741" s="2255"/>
    </row>
    <row r="742" spans="2:16" s="986" customFormat="1" ht="15" customHeight="1" outlineLevel="1">
      <c r="B742" s="1211"/>
      <c r="C742" s="1211"/>
      <c r="D742" s="2553" t="s">
        <v>2173</v>
      </c>
      <c r="E742" s="2554" t="s">
        <v>650</v>
      </c>
      <c r="F742" s="1553" t="s">
        <v>2168</v>
      </c>
      <c r="G742" s="1554"/>
      <c r="I742" s="2254"/>
      <c r="J742" s="2255"/>
      <c r="K742" s="1994" t="str">
        <f t="shared" si="63"/>
        <v/>
      </c>
      <c r="L742" s="1907" t="str">
        <f t="shared" si="64"/>
        <v/>
      </c>
      <c r="M742" s="1906"/>
      <c r="N742" s="2250"/>
      <c r="O742" s="2250"/>
      <c r="P742" s="2255"/>
    </row>
    <row r="743" spans="2:16" s="986" customFormat="1" ht="15" customHeight="1" outlineLevel="1">
      <c r="B743" s="1211"/>
      <c r="C743" s="1211"/>
      <c r="D743" s="2553"/>
      <c r="E743" s="2554"/>
      <c r="F743" s="1553" t="s">
        <v>2169</v>
      </c>
      <c r="G743" s="1554"/>
      <c r="I743" s="2254"/>
      <c r="J743" s="2255"/>
      <c r="K743" s="1994" t="str">
        <f t="shared" si="63"/>
        <v/>
      </c>
      <c r="L743" s="1907" t="str">
        <f t="shared" si="64"/>
        <v/>
      </c>
      <c r="M743" s="1906"/>
      <c r="N743" s="2250"/>
      <c r="O743" s="2250"/>
      <c r="P743" s="2255"/>
    </row>
    <row r="744" spans="2:16" s="986" customFormat="1" ht="15" customHeight="1" outlineLevel="1">
      <c r="B744" s="1211"/>
      <c r="C744" s="1211"/>
      <c r="D744" s="2553" t="s">
        <v>2174</v>
      </c>
      <c r="E744" s="2554" t="s">
        <v>638</v>
      </c>
      <c r="F744" s="1553" t="s">
        <v>2168</v>
      </c>
      <c r="G744" s="1554"/>
      <c r="I744" s="2254"/>
      <c r="J744" s="2256"/>
      <c r="K744" s="1994" t="str">
        <f t="shared" si="63"/>
        <v/>
      </c>
      <c r="L744" s="1907" t="str">
        <f t="shared" si="64"/>
        <v/>
      </c>
      <c r="M744" s="1906"/>
      <c r="N744" s="2250"/>
      <c r="O744" s="2250"/>
      <c r="P744" s="2255"/>
    </row>
    <row r="745" spans="2:16" s="986" customFormat="1" ht="15" customHeight="1" outlineLevel="1">
      <c r="B745" s="1211"/>
      <c r="C745" s="1211"/>
      <c r="D745" s="2553"/>
      <c r="E745" s="2554"/>
      <c r="F745" s="1553" t="s">
        <v>2169</v>
      </c>
      <c r="G745" s="1554"/>
      <c r="I745" s="2254"/>
      <c r="J745" s="2256"/>
      <c r="K745" s="1994" t="str">
        <f t="shared" si="63"/>
        <v/>
      </c>
      <c r="L745" s="1907" t="str">
        <f t="shared" si="64"/>
        <v/>
      </c>
      <c r="M745" s="1906"/>
      <c r="N745" s="2250"/>
      <c r="O745" s="2250"/>
      <c r="P745" s="2255"/>
    </row>
    <row r="746" spans="2:16" s="986" customFormat="1" ht="15" customHeight="1" outlineLevel="1">
      <c r="B746" s="1211"/>
      <c r="C746" s="1211"/>
      <c r="D746" s="2553" t="s">
        <v>2174</v>
      </c>
      <c r="E746" s="2554" t="s">
        <v>650</v>
      </c>
      <c r="F746" s="1553" t="s">
        <v>2168</v>
      </c>
      <c r="G746" s="1554"/>
      <c r="I746" s="2254"/>
      <c r="J746" s="2256"/>
      <c r="K746" s="1994" t="str">
        <f t="shared" si="63"/>
        <v/>
      </c>
      <c r="L746" s="1907" t="str">
        <f t="shared" si="64"/>
        <v/>
      </c>
      <c r="M746" s="1906"/>
      <c r="N746" s="2250"/>
      <c r="O746" s="2250"/>
      <c r="P746" s="2255"/>
    </row>
    <row r="747" spans="2:16" s="986" customFormat="1" ht="15" customHeight="1" outlineLevel="1">
      <c r="B747" s="1211"/>
      <c r="C747" s="1211"/>
      <c r="D747" s="2555"/>
      <c r="E747" s="2556"/>
      <c r="F747" s="1557" t="s">
        <v>2169</v>
      </c>
      <c r="G747" s="1558"/>
      <c r="I747" s="2254"/>
      <c r="J747" s="2256"/>
      <c r="K747" s="1994" t="str">
        <f t="shared" si="63"/>
        <v/>
      </c>
      <c r="L747" s="1907" t="str">
        <f t="shared" si="64"/>
        <v/>
      </c>
      <c r="M747" s="1906"/>
      <c r="N747" s="2250"/>
      <c r="O747" s="2250"/>
      <c r="P747" s="2255"/>
    </row>
    <row r="748" spans="2:16" s="986" customFormat="1" ht="15" customHeight="1">
      <c r="B748" s="1342"/>
      <c r="C748" s="985"/>
      <c r="D748" s="1307" t="s">
        <v>2166</v>
      </c>
      <c r="E748" s="973"/>
      <c r="F748" s="1549"/>
      <c r="G748" s="1550"/>
      <c r="H748" s="636"/>
      <c r="I748" s="2251"/>
      <c r="J748" s="1912"/>
      <c r="K748" s="2254"/>
      <c r="L748" s="2250"/>
      <c r="M748" s="2250"/>
      <c r="N748" s="2250"/>
      <c r="O748" s="2250"/>
      <c r="P748" s="2255"/>
    </row>
    <row r="749" spans="2:16" s="986" customFormat="1" ht="15" customHeight="1" outlineLevel="1">
      <c r="B749" s="1342"/>
      <c r="C749" s="985"/>
      <c r="D749" s="2557" t="s">
        <v>2167</v>
      </c>
      <c r="E749" s="2558" t="s">
        <v>650</v>
      </c>
      <c r="F749" s="1551" t="s">
        <v>2168</v>
      </c>
      <c r="G749" s="1552"/>
      <c r="H749" s="636"/>
      <c r="I749" s="2252"/>
      <c r="J749" s="2253"/>
      <c r="K749" s="1994" t="str">
        <f>IF(ISNONTEXT(G749)=TRUE,"","X")</f>
        <v/>
      </c>
      <c r="L749" s="1907" t="str">
        <f>IF(AND(G749&gt;=0)=TRUE,"","X")</f>
        <v/>
      </c>
      <c r="M749" s="1906"/>
      <c r="N749" s="2250"/>
      <c r="O749" s="2250"/>
      <c r="P749" s="2255"/>
    </row>
    <row r="750" spans="2:16" s="986" customFormat="1" ht="15" customHeight="1" outlineLevel="1">
      <c r="B750" s="1342"/>
      <c r="C750" s="985"/>
      <c r="D750" s="2553"/>
      <c r="E750" s="2554"/>
      <c r="F750" s="1553" t="s">
        <v>2169</v>
      </c>
      <c r="G750" s="1554"/>
      <c r="H750" s="636"/>
      <c r="I750" s="2252"/>
      <c r="J750" s="2253"/>
      <c r="K750" s="1994" t="str">
        <f>IF(ISNONTEXT(G750)=TRUE,"","X")</f>
        <v/>
      </c>
      <c r="L750" s="1907" t="str">
        <f>IF(AND(G750&gt;=0)=TRUE,"","X")</f>
        <v/>
      </c>
      <c r="M750" s="1906"/>
      <c r="N750" s="2250"/>
      <c r="O750" s="2250"/>
      <c r="P750" s="2255"/>
    </row>
    <row r="751" spans="2:16" s="986" customFormat="1" ht="15" customHeight="1" outlineLevel="1">
      <c r="B751" s="1342"/>
      <c r="C751" s="985"/>
      <c r="D751" s="2553" t="s">
        <v>2170</v>
      </c>
      <c r="E751" s="2554" t="s">
        <v>638</v>
      </c>
      <c r="F751" s="1553" t="s">
        <v>2168</v>
      </c>
      <c r="G751" s="1554"/>
      <c r="H751" s="636"/>
      <c r="I751" s="2252"/>
      <c r="J751" s="2253"/>
      <c r="K751" s="1994" t="str">
        <f t="shared" ref="K751:K770" si="65">IF(ISNONTEXT(G751)=TRUE,"","X")</f>
        <v/>
      </c>
      <c r="L751" s="1907" t="str">
        <f t="shared" ref="L751:L770" si="66">IF(AND(G751&gt;=0)=TRUE,"","X")</f>
        <v/>
      </c>
      <c r="M751" s="1906"/>
      <c r="N751" s="2250"/>
      <c r="O751" s="2250"/>
      <c r="P751" s="2255"/>
    </row>
    <row r="752" spans="2:16" s="986" customFormat="1" ht="15" customHeight="1" outlineLevel="1">
      <c r="B752" s="1342"/>
      <c r="C752" s="985"/>
      <c r="D752" s="2553"/>
      <c r="E752" s="2554"/>
      <c r="F752" s="1553" t="s">
        <v>2169</v>
      </c>
      <c r="G752" s="1554"/>
      <c r="H752" s="636"/>
      <c r="I752" s="2252"/>
      <c r="J752" s="2253"/>
      <c r="K752" s="1994" t="str">
        <f t="shared" si="65"/>
        <v/>
      </c>
      <c r="L752" s="1907" t="str">
        <f t="shared" si="66"/>
        <v/>
      </c>
      <c r="M752" s="1906"/>
      <c r="N752" s="2250"/>
      <c r="O752" s="2250"/>
      <c r="P752" s="2255"/>
    </row>
    <row r="753" spans="2:16" s="986" customFormat="1" ht="15" customHeight="1" outlineLevel="1">
      <c r="B753" s="1342"/>
      <c r="C753" s="985"/>
      <c r="D753" s="2553" t="s">
        <v>2170</v>
      </c>
      <c r="E753" s="2554" t="s">
        <v>650</v>
      </c>
      <c r="F753" s="1553" t="s">
        <v>2168</v>
      </c>
      <c r="G753" s="1554"/>
      <c r="H753" s="636"/>
      <c r="I753" s="2252"/>
      <c r="J753" s="2253"/>
      <c r="K753" s="1994" t="str">
        <f t="shared" si="65"/>
        <v/>
      </c>
      <c r="L753" s="1907" t="str">
        <f t="shared" si="66"/>
        <v/>
      </c>
      <c r="M753" s="1906"/>
      <c r="N753" s="2250"/>
      <c r="O753" s="2250"/>
      <c r="P753" s="2255"/>
    </row>
    <row r="754" spans="2:16" s="986" customFormat="1" ht="15" customHeight="1" outlineLevel="1">
      <c r="B754" s="1342"/>
      <c r="C754" s="985"/>
      <c r="D754" s="2553"/>
      <c r="E754" s="2554"/>
      <c r="F754" s="1553" t="s">
        <v>2169</v>
      </c>
      <c r="G754" s="1554"/>
      <c r="H754" s="636"/>
      <c r="I754" s="2254"/>
      <c r="J754" s="2255"/>
      <c r="K754" s="1994" t="str">
        <f t="shared" si="65"/>
        <v/>
      </c>
      <c r="L754" s="1907" t="str">
        <f t="shared" si="66"/>
        <v/>
      </c>
      <c r="M754" s="1906"/>
      <c r="N754" s="2250"/>
      <c r="O754" s="2250"/>
      <c r="P754" s="2255"/>
    </row>
    <row r="755" spans="2:16" s="986" customFormat="1" ht="15" customHeight="1" outlineLevel="1">
      <c r="B755" s="1342"/>
      <c r="C755" s="985"/>
      <c r="D755" s="2553" t="s">
        <v>873</v>
      </c>
      <c r="E755" s="2554" t="s">
        <v>1822</v>
      </c>
      <c r="F755" s="1553" t="s">
        <v>2168</v>
      </c>
      <c r="G755" s="1555"/>
      <c r="H755" s="636"/>
      <c r="I755" s="2254"/>
      <c r="J755" s="2255"/>
      <c r="K755" s="1993" t="str">
        <f t="shared" si="65"/>
        <v/>
      </c>
      <c r="L755" s="1906" t="str">
        <f t="shared" si="66"/>
        <v/>
      </c>
      <c r="M755" s="1906"/>
      <c r="N755" s="1907" t="str" cm="1">
        <f t="array" aca="1" ref="N755" ca="1">IF(CELL("format",G755)="D1","","X")</f>
        <v/>
      </c>
      <c r="O755" s="2250"/>
      <c r="P755" s="2255"/>
    </row>
    <row r="756" spans="2:16" s="986" customFormat="1" ht="15" customHeight="1" outlineLevel="1">
      <c r="B756" s="1211"/>
      <c r="C756" s="1211"/>
      <c r="D756" s="2553"/>
      <c r="E756" s="2554"/>
      <c r="F756" s="1553" t="s">
        <v>2169</v>
      </c>
      <c r="G756" s="1555"/>
      <c r="H756" s="636"/>
      <c r="I756" s="2254"/>
      <c r="J756" s="2255"/>
      <c r="K756" s="1993" t="str">
        <f t="shared" si="65"/>
        <v/>
      </c>
      <c r="L756" s="1906" t="str">
        <f t="shared" si="66"/>
        <v/>
      </c>
      <c r="M756" s="1906"/>
      <c r="N756" s="1907" t="str" cm="1">
        <f t="array" aca="1" ref="N756" ca="1">IF(CELL("format",G756)="D1","","X")</f>
        <v/>
      </c>
      <c r="O756" s="2250"/>
      <c r="P756" s="2255"/>
    </row>
    <row r="757" spans="2:16" s="986" customFormat="1" ht="15" customHeight="1" outlineLevel="1">
      <c r="B757" s="1211"/>
      <c r="C757" s="1211"/>
      <c r="D757" s="2553" t="s">
        <v>874</v>
      </c>
      <c r="E757" s="2554" t="s">
        <v>1823</v>
      </c>
      <c r="F757" s="1553" t="s">
        <v>2168</v>
      </c>
      <c r="G757" s="1556"/>
      <c r="H757" s="636"/>
      <c r="I757" s="2254"/>
      <c r="J757" s="2255"/>
      <c r="K757" s="1993" t="str">
        <f t="shared" si="65"/>
        <v/>
      </c>
      <c r="L757" s="1906" t="str">
        <f t="shared" si="66"/>
        <v/>
      </c>
      <c r="M757" s="1906"/>
      <c r="N757" s="2250"/>
      <c r="O757" s="1907" t="str" cm="1">
        <f t="array" aca="1" ref="O757" ca="1">IF(G757="","",IF(CELL("format",G757)="D9","","X"))</f>
        <v/>
      </c>
      <c r="P757" s="2255"/>
    </row>
    <row r="758" spans="2:16" s="986" customFormat="1" ht="15" customHeight="1" outlineLevel="1">
      <c r="B758" s="1211"/>
      <c r="C758" s="1211"/>
      <c r="D758" s="2553"/>
      <c r="E758" s="2554"/>
      <c r="F758" s="1553" t="s">
        <v>2169</v>
      </c>
      <c r="G758" s="1556"/>
      <c r="H758" s="636"/>
      <c r="I758" s="2254"/>
      <c r="J758" s="2255"/>
      <c r="K758" s="1993" t="str">
        <f t="shared" si="65"/>
        <v/>
      </c>
      <c r="L758" s="1906" t="str">
        <f t="shared" si="66"/>
        <v/>
      </c>
      <c r="M758" s="1906"/>
      <c r="N758" s="2250"/>
      <c r="O758" s="1907" t="str" cm="1">
        <f t="array" aca="1" ref="O758" ca="1">IF(G758="","",IF(CELL("format",G758)="D9","","X"))</f>
        <v/>
      </c>
      <c r="P758" s="2255"/>
    </row>
    <row r="759" spans="2:16" s="986" customFormat="1" ht="15" customHeight="1" outlineLevel="1">
      <c r="B759" s="1211"/>
      <c r="C759" s="1211"/>
      <c r="D759" s="2553" t="s">
        <v>2171</v>
      </c>
      <c r="E759" s="2554" t="s">
        <v>2327</v>
      </c>
      <c r="F759" s="1553" t="s">
        <v>2168</v>
      </c>
      <c r="G759" s="1554"/>
      <c r="H759" s="636"/>
      <c r="I759" s="2254"/>
      <c r="J759" s="2255"/>
      <c r="K759" s="1993" t="str">
        <f t="shared" si="65"/>
        <v/>
      </c>
      <c r="L759" s="1906" t="str">
        <f t="shared" si="66"/>
        <v/>
      </c>
      <c r="M759" s="1906"/>
      <c r="N759" s="2250"/>
      <c r="O759" s="2250"/>
      <c r="P759" s="1913" t="str">
        <f>IF(G759="","",(IF(OR(G759="Winter",G759="Summer"),"","X")))</f>
        <v/>
      </c>
    </row>
    <row r="760" spans="2:16" s="986" customFormat="1" ht="15" customHeight="1" outlineLevel="1">
      <c r="B760" s="1211"/>
      <c r="C760" s="1211"/>
      <c r="D760" s="2553"/>
      <c r="E760" s="2554"/>
      <c r="F760" s="1553" t="s">
        <v>2169</v>
      </c>
      <c r="G760" s="1554"/>
      <c r="H760" s="636"/>
      <c r="I760" s="2254"/>
      <c r="J760" s="2255"/>
      <c r="K760" s="1993" t="str">
        <f t="shared" si="65"/>
        <v/>
      </c>
      <c r="L760" s="1906" t="str">
        <f t="shared" si="66"/>
        <v/>
      </c>
      <c r="M760" s="1906"/>
      <c r="N760" s="2250"/>
      <c r="O760" s="2250"/>
      <c r="P760" s="1913" t="str">
        <f>IF(G760="","",(IF(OR(G760="Winter",G760="Summer"),"","X")))</f>
        <v/>
      </c>
    </row>
    <row r="761" spans="2:16" s="986" customFormat="1" ht="15" customHeight="1" outlineLevel="1">
      <c r="B761" s="1211"/>
      <c r="C761" s="1211"/>
      <c r="D761" s="2553" t="s">
        <v>2172</v>
      </c>
      <c r="E761" s="2554" t="s">
        <v>638</v>
      </c>
      <c r="F761" s="1553" t="s">
        <v>2168</v>
      </c>
      <c r="G761" s="1554"/>
      <c r="H761" s="636"/>
      <c r="I761" s="2254"/>
      <c r="J761" s="2255"/>
      <c r="K761" s="1994" t="str">
        <f t="shared" si="65"/>
        <v/>
      </c>
      <c r="L761" s="1907" t="str">
        <f t="shared" si="66"/>
        <v/>
      </c>
      <c r="M761" s="1906"/>
      <c r="N761" s="2250"/>
      <c r="O761" s="2250"/>
      <c r="P761" s="2255"/>
    </row>
    <row r="762" spans="2:16" s="986" customFormat="1" ht="15" customHeight="1" outlineLevel="1">
      <c r="B762" s="1211"/>
      <c r="C762" s="1211"/>
      <c r="D762" s="2553"/>
      <c r="E762" s="2554"/>
      <c r="F762" s="1553" t="s">
        <v>2169</v>
      </c>
      <c r="G762" s="1554"/>
      <c r="I762" s="2254"/>
      <c r="J762" s="2255"/>
      <c r="K762" s="1994" t="str">
        <f t="shared" si="65"/>
        <v/>
      </c>
      <c r="L762" s="1907" t="str">
        <f t="shared" si="66"/>
        <v/>
      </c>
      <c r="M762" s="1906"/>
      <c r="N762" s="2250"/>
      <c r="O762" s="2250"/>
      <c r="P762" s="2255"/>
    </row>
    <row r="763" spans="2:16" s="986" customFormat="1" ht="15" customHeight="1" outlineLevel="1">
      <c r="B763" s="1211"/>
      <c r="C763" s="1211"/>
      <c r="D763" s="2553" t="s">
        <v>2173</v>
      </c>
      <c r="E763" s="2554" t="s">
        <v>638</v>
      </c>
      <c r="F763" s="1553" t="s">
        <v>2168</v>
      </c>
      <c r="G763" s="1554"/>
      <c r="I763" s="2254"/>
      <c r="J763" s="2255"/>
      <c r="K763" s="1994" t="str">
        <f t="shared" si="65"/>
        <v/>
      </c>
      <c r="L763" s="1907" t="str">
        <f t="shared" si="66"/>
        <v/>
      </c>
      <c r="M763" s="1906"/>
      <c r="N763" s="2250"/>
      <c r="O763" s="2250"/>
      <c r="P763" s="2255"/>
    </row>
    <row r="764" spans="2:16" s="986" customFormat="1" ht="15" customHeight="1" outlineLevel="1">
      <c r="B764" s="1211"/>
      <c r="C764" s="1211"/>
      <c r="D764" s="2553"/>
      <c r="E764" s="2554"/>
      <c r="F764" s="1553" t="s">
        <v>2169</v>
      </c>
      <c r="G764" s="1554"/>
      <c r="I764" s="2254"/>
      <c r="J764" s="2255"/>
      <c r="K764" s="1994" t="str">
        <f t="shared" si="65"/>
        <v/>
      </c>
      <c r="L764" s="1907" t="str">
        <f t="shared" si="66"/>
        <v/>
      </c>
      <c r="M764" s="1906"/>
      <c r="N764" s="2250"/>
      <c r="O764" s="2250"/>
      <c r="P764" s="2255"/>
    </row>
    <row r="765" spans="2:16" s="986" customFormat="1" ht="15" customHeight="1" outlineLevel="1">
      <c r="B765" s="1211"/>
      <c r="C765" s="1211"/>
      <c r="D765" s="2553" t="s">
        <v>2173</v>
      </c>
      <c r="E765" s="2554" t="s">
        <v>650</v>
      </c>
      <c r="F765" s="1553" t="s">
        <v>2168</v>
      </c>
      <c r="G765" s="1554"/>
      <c r="I765" s="2254"/>
      <c r="J765" s="2255"/>
      <c r="K765" s="1994" t="str">
        <f t="shared" si="65"/>
        <v/>
      </c>
      <c r="L765" s="1907" t="str">
        <f t="shared" si="66"/>
        <v/>
      </c>
      <c r="M765" s="1906"/>
      <c r="N765" s="2250"/>
      <c r="O765" s="2250"/>
      <c r="P765" s="2255"/>
    </row>
    <row r="766" spans="2:16" s="986" customFormat="1" ht="15" customHeight="1" outlineLevel="1">
      <c r="B766" s="1211"/>
      <c r="C766" s="1211"/>
      <c r="D766" s="2553"/>
      <c r="E766" s="2554"/>
      <c r="F766" s="1553" t="s">
        <v>2169</v>
      </c>
      <c r="G766" s="1554"/>
      <c r="I766" s="2254"/>
      <c r="J766" s="2255"/>
      <c r="K766" s="1994" t="str">
        <f t="shared" si="65"/>
        <v/>
      </c>
      <c r="L766" s="1907" t="str">
        <f t="shared" si="66"/>
        <v/>
      </c>
      <c r="M766" s="1906"/>
      <c r="N766" s="2250"/>
      <c r="O766" s="2250"/>
      <c r="P766" s="2255"/>
    </row>
    <row r="767" spans="2:16" s="986" customFormat="1" ht="15" customHeight="1" outlineLevel="1">
      <c r="B767" s="1211"/>
      <c r="C767" s="1211"/>
      <c r="D767" s="2553" t="s">
        <v>2174</v>
      </c>
      <c r="E767" s="2554" t="s">
        <v>638</v>
      </c>
      <c r="F767" s="1553" t="s">
        <v>2168</v>
      </c>
      <c r="G767" s="1554"/>
      <c r="I767" s="2254"/>
      <c r="J767" s="2256"/>
      <c r="K767" s="1994" t="str">
        <f t="shared" si="65"/>
        <v/>
      </c>
      <c r="L767" s="1907" t="str">
        <f t="shared" si="66"/>
        <v/>
      </c>
      <c r="M767" s="1906"/>
      <c r="N767" s="2250"/>
      <c r="O767" s="2250"/>
      <c r="P767" s="2255"/>
    </row>
    <row r="768" spans="2:16" s="986" customFormat="1" ht="15" customHeight="1" outlineLevel="1">
      <c r="B768" s="1211"/>
      <c r="C768" s="1211"/>
      <c r="D768" s="2553"/>
      <c r="E768" s="2554"/>
      <c r="F768" s="1553" t="s">
        <v>2169</v>
      </c>
      <c r="G768" s="1554"/>
      <c r="I768" s="2254"/>
      <c r="J768" s="2256"/>
      <c r="K768" s="1994" t="str">
        <f t="shared" si="65"/>
        <v/>
      </c>
      <c r="L768" s="1907" t="str">
        <f t="shared" si="66"/>
        <v/>
      </c>
      <c r="M768" s="1906"/>
      <c r="N768" s="2250"/>
      <c r="O768" s="2250"/>
      <c r="P768" s="2255"/>
    </row>
    <row r="769" spans="2:16" s="986" customFormat="1" ht="15" customHeight="1" outlineLevel="1">
      <c r="B769" s="1211"/>
      <c r="C769" s="1211"/>
      <c r="D769" s="2553" t="s">
        <v>2174</v>
      </c>
      <c r="E769" s="2554" t="s">
        <v>650</v>
      </c>
      <c r="F769" s="1553" t="s">
        <v>2168</v>
      </c>
      <c r="G769" s="1554"/>
      <c r="I769" s="2254"/>
      <c r="J769" s="2256"/>
      <c r="K769" s="1994" t="str">
        <f t="shared" si="65"/>
        <v/>
      </c>
      <c r="L769" s="1907" t="str">
        <f t="shared" si="66"/>
        <v/>
      </c>
      <c r="M769" s="1906"/>
      <c r="N769" s="2250"/>
      <c r="O769" s="2250"/>
      <c r="P769" s="2255"/>
    </row>
    <row r="770" spans="2:16" s="986" customFormat="1" ht="15" customHeight="1" outlineLevel="1">
      <c r="B770" s="1211"/>
      <c r="C770" s="1211"/>
      <c r="D770" s="2555"/>
      <c r="E770" s="2556"/>
      <c r="F770" s="1557" t="s">
        <v>2169</v>
      </c>
      <c r="G770" s="1558"/>
      <c r="I770" s="2254"/>
      <c r="J770" s="2256"/>
      <c r="K770" s="1994" t="str">
        <f t="shared" si="65"/>
        <v/>
      </c>
      <c r="L770" s="1907" t="str">
        <f t="shared" si="66"/>
        <v/>
      </c>
      <c r="M770" s="1906"/>
      <c r="N770" s="2250"/>
      <c r="O770" s="2250"/>
      <c r="P770" s="2255"/>
    </row>
    <row r="771" spans="2:16" s="986" customFormat="1" ht="15" customHeight="1">
      <c r="B771" s="1342"/>
      <c r="C771" s="985"/>
      <c r="D771" s="1307" t="s">
        <v>2166</v>
      </c>
      <c r="E771" s="973"/>
      <c r="F771" s="1549"/>
      <c r="G771" s="1550"/>
      <c r="H771" s="636"/>
      <c r="I771" s="2251"/>
      <c r="J771" s="1912"/>
      <c r="K771" s="2254"/>
      <c r="L771" s="2250"/>
      <c r="M771" s="2250"/>
      <c r="N771" s="2250"/>
      <c r="O771" s="2250"/>
      <c r="P771" s="2255"/>
    </row>
    <row r="772" spans="2:16" s="986" customFormat="1" ht="15" customHeight="1" outlineLevel="1">
      <c r="B772" s="1342"/>
      <c r="C772" s="985"/>
      <c r="D772" s="2557" t="s">
        <v>2167</v>
      </c>
      <c r="E772" s="2558" t="s">
        <v>650</v>
      </c>
      <c r="F772" s="1551" t="s">
        <v>2168</v>
      </c>
      <c r="G772" s="1552"/>
      <c r="H772" s="636"/>
      <c r="I772" s="2252"/>
      <c r="J772" s="2253"/>
      <c r="K772" s="1994" t="str">
        <f>IF(ISNONTEXT(G772)=TRUE,"","X")</f>
        <v/>
      </c>
      <c r="L772" s="1907" t="str">
        <f>IF(AND(G772&gt;=0)=TRUE,"","X")</f>
        <v/>
      </c>
      <c r="M772" s="1906"/>
      <c r="N772" s="2250"/>
      <c r="O772" s="2250"/>
      <c r="P772" s="2255"/>
    </row>
    <row r="773" spans="2:16" s="986" customFormat="1" ht="15" customHeight="1" outlineLevel="1">
      <c r="B773" s="1342"/>
      <c r="C773" s="985"/>
      <c r="D773" s="2553"/>
      <c r="E773" s="2554"/>
      <c r="F773" s="1553" t="s">
        <v>2169</v>
      </c>
      <c r="G773" s="1554"/>
      <c r="H773" s="636"/>
      <c r="I773" s="2252"/>
      <c r="J773" s="2253"/>
      <c r="K773" s="1994" t="str">
        <f>IF(ISNONTEXT(G773)=TRUE,"","X")</f>
        <v/>
      </c>
      <c r="L773" s="1907" t="str">
        <f>IF(AND(G773&gt;=0)=TRUE,"","X")</f>
        <v/>
      </c>
      <c r="M773" s="1906"/>
      <c r="N773" s="2250"/>
      <c r="O773" s="2250"/>
      <c r="P773" s="2255"/>
    </row>
    <row r="774" spans="2:16" s="986" customFormat="1" ht="15" customHeight="1" outlineLevel="1">
      <c r="B774" s="1342"/>
      <c r="C774" s="985"/>
      <c r="D774" s="2553" t="s">
        <v>2170</v>
      </c>
      <c r="E774" s="2554" t="s">
        <v>638</v>
      </c>
      <c r="F774" s="1553" t="s">
        <v>2168</v>
      </c>
      <c r="G774" s="1554"/>
      <c r="H774" s="636"/>
      <c r="I774" s="2252"/>
      <c r="J774" s="2253"/>
      <c r="K774" s="1994" t="str">
        <f t="shared" ref="K774:K793" si="67">IF(ISNONTEXT(G774)=TRUE,"","X")</f>
        <v/>
      </c>
      <c r="L774" s="1907" t="str">
        <f t="shared" ref="L774:L793" si="68">IF(AND(G774&gt;=0)=TRUE,"","X")</f>
        <v/>
      </c>
      <c r="M774" s="1906"/>
      <c r="N774" s="2250"/>
      <c r="O774" s="2250"/>
      <c r="P774" s="2255"/>
    </row>
    <row r="775" spans="2:16" s="986" customFormat="1" ht="15" customHeight="1" outlineLevel="1">
      <c r="B775" s="1342"/>
      <c r="C775" s="985"/>
      <c r="D775" s="2553"/>
      <c r="E775" s="2554"/>
      <c r="F775" s="1553" t="s">
        <v>2169</v>
      </c>
      <c r="G775" s="1554"/>
      <c r="H775" s="636"/>
      <c r="I775" s="2252"/>
      <c r="J775" s="2253"/>
      <c r="K775" s="1994" t="str">
        <f t="shared" si="67"/>
        <v/>
      </c>
      <c r="L775" s="1907" t="str">
        <f t="shared" si="68"/>
        <v/>
      </c>
      <c r="M775" s="1906"/>
      <c r="N775" s="2250"/>
      <c r="O775" s="2250"/>
      <c r="P775" s="2255"/>
    </row>
    <row r="776" spans="2:16" s="986" customFormat="1" ht="15" customHeight="1" outlineLevel="1">
      <c r="B776" s="1342"/>
      <c r="C776" s="985"/>
      <c r="D776" s="2553" t="s">
        <v>2170</v>
      </c>
      <c r="E776" s="2554" t="s">
        <v>650</v>
      </c>
      <c r="F776" s="1553" t="s">
        <v>2168</v>
      </c>
      <c r="G776" s="1554"/>
      <c r="H776" s="636"/>
      <c r="I776" s="2252"/>
      <c r="J776" s="2253"/>
      <c r="K776" s="1994" t="str">
        <f t="shared" si="67"/>
        <v/>
      </c>
      <c r="L776" s="1907" t="str">
        <f t="shared" si="68"/>
        <v/>
      </c>
      <c r="M776" s="1906"/>
      <c r="N776" s="2250"/>
      <c r="O776" s="2250"/>
      <c r="P776" s="2255"/>
    </row>
    <row r="777" spans="2:16" s="986" customFormat="1" ht="15" customHeight="1" outlineLevel="1">
      <c r="B777" s="1342"/>
      <c r="C777" s="985"/>
      <c r="D777" s="2553"/>
      <c r="E777" s="2554"/>
      <c r="F777" s="1553" t="s">
        <v>2169</v>
      </c>
      <c r="G777" s="1554"/>
      <c r="H777" s="636"/>
      <c r="I777" s="2254"/>
      <c r="J777" s="2255"/>
      <c r="K777" s="1994" t="str">
        <f t="shared" si="67"/>
        <v/>
      </c>
      <c r="L777" s="1907" t="str">
        <f t="shared" si="68"/>
        <v/>
      </c>
      <c r="M777" s="1906"/>
      <c r="N777" s="2250"/>
      <c r="O777" s="2250"/>
      <c r="P777" s="2255"/>
    </row>
    <row r="778" spans="2:16" s="986" customFormat="1" ht="15" customHeight="1" outlineLevel="1">
      <c r="B778" s="1342"/>
      <c r="C778" s="985"/>
      <c r="D778" s="2553" t="s">
        <v>873</v>
      </c>
      <c r="E778" s="2554" t="s">
        <v>1822</v>
      </c>
      <c r="F778" s="1553" t="s">
        <v>2168</v>
      </c>
      <c r="G778" s="1555"/>
      <c r="H778" s="636"/>
      <c r="I778" s="2254"/>
      <c r="J778" s="2255"/>
      <c r="K778" s="1993" t="str">
        <f t="shared" si="67"/>
        <v/>
      </c>
      <c r="L778" s="1906" t="str">
        <f t="shared" si="68"/>
        <v/>
      </c>
      <c r="M778" s="1906"/>
      <c r="N778" s="1907" t="str" cm="1">
        <f t="array" aca="1" ref="N778" ca="1">IF(CELL("format",G778)="D1","","X")</f>
        <v/>
      </c>
      <c r="O778" s="2250"/>
      <c r="P778" s="2255"/>
    </row>
    <row r="779" spans="2:16" s="986" customFormat="1" ht="15" customHeight="1" outlineLevel="1">
      <c r="B779" s="1211"/>
      <c r="C779" s="1211"/>
      <c r="D779" s="2553"/>
      <c r="E779" s="2554"/>
      <c r="F779" s="1553" t="s">
        <v>2169</v>
      </c>
      <c r="G779" s="1555"/>
      <c r="H779" s="636"/>
      <c r="I779" s="2254"/>
      <c r="J779" s="2255"/>
      <c r="K779" s="1993" t="str">
        <f t="shared" si="67"/>
        <v/>
      </c>
      <c r="L779" s="1906" t="str">
        <f t="shared" si="68"/>
        <v/>
      </c>
      <c r="M779" s="1906"/>
      <c r="N779" s="1907" t="str" cm="1">
        <f t="array" aca="1" ref="N779" ca="1">IF(CELL("format",G779)="D1","","X")</f>
        <v/>
      </c>
      <c r="O779" s="2250"/>
      <c r="P779" s="2255"/>
    </row>
    <row r="780" spans="2:16" s="986" customFormat="1" ht="15" customHeight="1" outlineLevel="1">
      <c r="B780" s="1211"/>
      <c r="C780" s="1211"/>
      <c r="D780" s="2553" t="s">
        <v>874</v>
      </c>
      <c r="E780" s="2554" t="s">
        <v>1823</v>
      </c>
      <c r="F780" s="1553" t="s">
        <v>2168</v>
      </c>
      <c r="G780" s="1556"/>
      <c r="H780" s="636"/>
      <c r="I780" s="2254"/>
      <c r="J780" s="2255"/>
      <c r="K780" s="1993" t="str">
        <f t="shared" si="67"/>
        <v/>
      </c>
      <c r="L780" s="1906" t="str">
        <f t="shared" si="68"/>
        <v/>
      </c>
      <c r="M780" s="1906"/>
      <c r="N780" s="2250"/>
      <c r="O780" s="1907" t="str" cm="1">
        <f t="array" aca="1" ref="O780" ca="1">IF(G780="","",IF(CELL("format",G780)="D9","","X"))</f>
        <v/>
      </c>
      <c r="P780" s="2255"/>
    </row>
    <row r="781" spans="2:16" s="986" customFormat="1" ht="15" customHeight="1" outlineLevel="1">
      <c r="B781" s="1211"/>
      <c r="C781" s="1211"/>
      <c r="D781" s="2553"/>
      <c r="E781" s="2554"/>
      <c r="F781" s="1553" t="s">
        <v>2169</v>
      </c>
      <c r="G781" s="1556"/>
      <c r="H781" s="636"/>
      <c r="I781" s="2254"/>
      <c r="J781" s="2255"/>
      <c r="K781" s="1993" t="str">
        <f t="shared" si="67"/>
        <v/>
      </c>
      <c r="L781" s="1906" t="str">
        <f t="shared" si="68"/>
        <v/>
      </c>
      <c r="M781" s="1906"/>
      <c r="N781" s="2250"/>
      <c r="O781" s="1907" t="str" cm="1">
        <f t="array" aca="1" ref="O781" ca="1">IF(G781="","",IF(CELL("format",G781)="D9","","X"))</f>
        <v/>
      </c>
      <c r="P781" s="2255"/>
    </row>
    <row r="782" spans="2:16" s="986" customFormat="1" ht="15" customHeight="1" outlineLevel="1">
      <c r="B782" s="1211"/>
      <c r="C782" s="1211"/>
      <c r="D782" s="2553" t="s">
        <v>2171</v>
      </c>
      <c r="E782" s="2554" t="s">
        <v>2327</v>
      </c>
      <c r="F782" s="1553" t="s">
        <v>2168</v>
      </c>
      <c r="G782" s="1554"/>
      <c r="H782" s="636"/>
      <c r="I782" s="2254"/>
      <c r="J782" s="2255"/>
      <c r="K782" s="1993" t="str">
        <f t="shared" si="67"/>
        <v/>
      </c>
      <c r="L782" s="1906" t="str">
        <f t="shared" si="68"/>
        <v/>
      </c>
      <c r="M782" s="1906"/>
      <c r="N782" s="2250"/>
      <c r="O782" s="2250"/>
      <c r="P782" s="1913" t="str">
        <f>IF(G782="","",(IF(OR(G782="Winter",G782="Summer"),"","X")))</f>
        <v/>
      </c>
    </row>
    <row r="783" spans="2:16" s="986" customFormat="1" ht="15" customHeight="1" outlineLevel="1">
      <c r="B783" s="1211"/>
      <c r="C783" s="1211"/>
      <c r="D783" s="2553"/>
      <c r="E783" s="2554"/>
      <c r="F783" s="1553" t="s">
        <v>2169</v>
      </c>
      <c r="G783" s="1554"/>
      <c r="H783" s="636"/>
      <c r="I783" s="2254"/>
      <c r="J783" s="2255"/>
      <c r="K783" s="1993" t="str">
        <f t="shared" si="67"/>
        <v/>
      </c>
      <c r="L783" s="1906" t="str">
        <f t="shared" si="68"/>
        <v/>
      </c>
      <c r="M783" s="1906"/>
      <c r="N783" s="2250"/>
      <c r="O783" s="2250"/>
      <c r="P783" s="1913" t="str">
        <f>IF(G783="","",(IF(OR(G783="Winter",G783="Summer"),"","X")))</f>
        <v/>
      </c>
    </row>
    <row r="784" spans="2:16" s="986" customFormat="1" ht="15" customHeight="1" outlineLevel="1">
      <c r="B784" s="1211"/>
      <c r="C784" s="1211"/>
      <c r="D784" s="2553" t="s">
        <v>2172</v>
      </c>
      <c r="E784" s="2554" t="s">
        <v>638</v>
      </c>
      <c r="F784" s="1553" t="s">
        <v>2168</v>
      </c>
      <c r="G784" s="1554"/>
      <c r="H784" s="636"/>
      <c r="I784" s="2254"/>
      <c r="J784" s="2255"/>
      <c r="K784" s="1994" t="str">
        <f t="shared" si="67"/>
        <v/>
      </c>
      <c r="L784" s="1907" t="str">
        <f t="shared" si="68"/>
        <v/>
      </c>
      <c r="M784" s="1906"/>
      <c r="N784" s="2250"/>
      <c r="O784" s="2250"/>
      <c r="P784" s="2255"/>
    </row>
    <row r="785" spans="2:16" s="986" customFormat="1" ht="15" customHeight="1" outlineLevel="1">
      <c r="B785" s="1211"/>
      <c r="C785" s="1211"/>
      <c r="D785" s="2553"/>
      <c r="E785" s="2554"/>
      <c r="F785" s="1553" t="s">
        <v>2169</v>
      </c>
      <c r="G785" s="1554"/>
      <c r="I785" s="2254"/>
      <c r="J785" s="2255"/>
      <c r="K785" s="1994" t="str">
        <f t="shared" si="67"/>
        <v/>
      </c>
      <c r="L785" s="1907" t="str">
        <f t="shared" si="68"/>
        <v/>
      </c>
      <c r="M785" s="1906"/>
      <c r="N785" s="2250"/>
      <c r="O785" s="2250"/>
      <c r="P785" s="2255"/>
    </row>
    <row r="786" spans="2:16" s="986" customFormat="1" ht="15" customHeight="1" outlineLevel="1">
      <c r="B786" s="1211"/>
      <c r="C786" s="1211"/>
      <c r="D786" s="2553" t="s">
        <v>2173</v>
      </c>
      <c r="E786" s="2554" t="s">
        <v>638</v>
      </c>
      <c r="F786" s="1553" t="s">
        <v>2168</v>
      </c>
      <c r="G786" s="1554"/>
      <c r="I786" s="2254"/>
      <c r="J786" s="2255"/>
      <c r="K786" s="1994" t="str">
        <f t="shared" si="67"/>
        <v/>
      </c>
      <c r="L786" s="1907" t="str">
        <f t="shared" si="68"/>
        <v/>
      </c>
      <c r="M786" s="1906"/>
      <c r="N786" s="2250"/>
      <c r="O786" s="2250"/>
      <c r="P786" s="2255"/>
    </row>
    <row r="787" spans="2:16" s="986" customFormat="1" ht="15" customHeight="1" outlineLevel="1">
      <c r="B787" s="1211"/>
      <c r="C787" s="1211"/>
      <c r="D787" s="2553"/>
      <c r="E787" s="2554"/>
      <c r="F787" s="1553" t="s">
        <v>2169</v>
      </c>
      <c r="G787" s="1554"/>
      <c r="I787" s="2254"/>
      <c r="J787" s="2255"/>
      <c r="K787" s="1994" t="str">
        <f t="shared" si="67"/>
        <v/>
      </c>
      <c r="L787" s="1907" t="str">
        <f t="shared" si="68"/>
        <v/>
      </c>
      <c r="M787" s="1906"/>
      <c r="N787" s="2250"/>
      <c r="O787" s="2250"/>
      <c r="P787" s="2255"/>
    </row>
    <row r="788" spans="2:16" s="986" customFormat="1" ht="15" customHeight="1" outlineLevel="1">
      <c r="B788" s="1211"/>
      <c r="C788" s="1211"/>
      <c r="D788" s="2553" t="s">
        <v>2173</v>
      </c>
      <c r="E788" s="2554" t="s">
        <v>650</v>
      </c>
      <c r="F788" s="1553" t="s">
        <v>2168</v>
      </c>
      <c r="G788" s="1554"/>
      <c r="I788" s="2254"/>
      <c r="J788" s="2255"/>
      <c r="K788" s="1994" t="str">
        <f t="shared" si="67"/>
        <v/>
      </c>
      <c r="L788" s="1907" t="str">
        <f t="shared" si="68"/>
        <v/>
      </c>
      <c r="M788" s="1906"/>
      <c r="N788" s="2250"/>
      <c r="O788" s="2250"/>
      <c r="P788" s="2255"/>
    </row>
    <row r="789" spans="2:16" s="986" customFormat="1" ht="15" customHeight="1" outlineLevel="1">
      <c r="B789" s="1211"/>
      <c r="C789" s="1211"/>
      <c r="D789" s="2553"/>
      <c r="E789" s="2554"/>
      <c r="F789" s="1553" t="s">
        <v>2169</v>
      </c>
      <c r="G789" s="1554"/>
      <c r="I789" s="2254"/>
      <c r="J789" s="2255"/>
      <c r="K789" s="1994" t="str">
        <f t="shared" si="67"/>
        <v/>
      </c>
      <c r="L789" s="1907" t="str">
        <f t="shared" si="68"/>
        <v/>
      </c>
      <c r="M789" s="1906"/>
      <c r="N789" s="2250"/>
      <c r="O789" s="2250"/>
      <c r="P789" s="2255"/>
    </row>
    <row r="790" spans="2:16" s="986" customFormat="1" ht="15" customHeight="1" outlineLevel="1">
      <c r="B790" s="1211"/>
      <c r="C790" s="1211"/>
      <c r="D790" s="2553" t="s">
        <v>2174</v>
      </c>
      <c r="E790" s="2554" t="s">
        <v>638</v>
      </c>
      <c r="F790" s="1553" t="s">
        <v>2168</v>
      </c>
      <c r="G790" s="1554"/>
      <c r="I790" s="2254"/>
      <c r="J790" s="2256"/>
      <c r="K790" s="1994" t="str">
        <f t="shared" si="67"/>
        <v/>
      </c>
      <c r="L790" s="1907" t="str">
        <f t="shared" si="68"/>
        <v/>
      </c>
      <c r="M790" s="1906"/>
      <c r="N790" s="2250"/>
      <c r="O790" s="2250"/>
      <c r="P790" s="2255"/>
    </row>
    <row r="791" spans="2:16" s="986" customFormat="1" ht="15" customHeight="1" outlineLevel="1">
      <c r="B791" s="1211"/>
      <c r="C791" s="1211"/>
      <c r="D791" s="2553"/>
      <c r="E791" s="2554"/>
      <c r="F791" s="1553" t="s">
        <v>2169</v>
      </c>
      <c r="G791" s="1554"/>
      <c r="I791" s="2254"/>
      <c r="J791" s="2256"/>
      <c r="K791" s="1994" t="str">
        <f t="shared" si="67"/>
        <v/>
      </c>
      <c r="L791" s="1907" t="str">
        <f t="shared" si="68"/>
        <v/>
      </c>
      <c r="M791" s="1906"/>
      <c r="N791" s="2250"/>
      <c r="O791" s="2250"/>
      <c r="P791" s="2255"/>
    </row>
    <row r="792" spans="2:16" s="986" customFormat="1" ht="15" customHeight="1" outlineLevel="1">
      <c r="B792" s="1211"/>
      <c r="C792" s="1211"/>
      <c r="D792" s="2553" t="s">
        <v>2174</v>
      </c>
      <c r="E792" s="2554" t="s">
        <v>650</v>
      </c>
      <c r="F792" s="1553" t="s">
        <v>2168</v>
      </c>
      <c r="G792" s="1554"/>
      <c r="I792" s="2254"/>
      <c r="J792" s="2256"/>
      <c r="K792" s="1994" t="str">
        <f t="shared" si="67"/>
        <v/>
      </c>
      <c r="L792" s="1907" t="str">
        <f t="shared" si="68"/>
        <v/>
      </c>
      <c r="M792" s="1906"/>
      <c r="N792" s="2250"/>
      <c r="O792" s="2250"/>
      <c r="P792" s="2255"/>
    </row>
    <row r="793" spans="2:16" s="986" customFormat="1" ht="15" customHeight="1" outlineLevel="1">
      <c r="B793" s="1211"/>
      <c r="C793" s="1211"/>
      <c r="D793" s="2555"/>
      <c r="E793" s="2556"/>
      <c r="F793" s="1557" t="s">
        <v>2169</v>
      </c>
      <c r="G793" s="1558"/>
      <c r="I793" s="2254"/>
      <c r="J793" s="2256"/>
      <c r="K793" s="1994" t="str">
        <f t="shared" si="67"/>
        <v/>
      </c>
      <c r="L793" s="1907" t="str">
        <f t="shared" si="68"/>
        <v/>
      </c>
      <c r="M793" s="1906"/>
      <c r="N793" s="2250"/>
      <c r="O793" s="2250"/>
      <c r="P793" s="2255"/>
    </row>
    <row r="794" spans="2:16" s="986" customFormat="1" ht="15" customHeight="1">
      <c r="B794" s="1342"/>
      <c r="C794" s="985"/>
      <c r="D794" s="1307" t="s">
        <v>2166</v>
      </c>
      <c r="E794" s="973"/>
      <c r="F794" s="1549"/>
      <c r="G794" s="1550"/>
      <c r="H794" s="636"/>
      <c r="I794" s="2251"/>
      <c r="J794" s="1912"/>
      <c r="K794" s="2254"/>
      <c r="L794" s="2250"/>
      <c r="M794" s="2250"/>
      <c r="N794" s="2250"/>
      <c r="O794" s="2250"/>
      <c r="P794" s="2255"/>
    </row>
    <row r="795" spans="2:16" s="986" customFormat="1" ht="15" customHeight="1" outlineLevel="1">
      <c r="B795" s="1342"/>
      <c r="C795" s="985"/>
      <c r="D795" s="2557" t="s">
        <v>2167</v>
      </c>
      <c r="E795" s="2558" t="s">
        <v>650</v>
      </c>
      <c r="F795" s="1551" t="s">
        <v>2168</v>
      </c>
      <c r="G795" s="1552"/>
      <c r="H795" s="636"/>
      <c r="I795" s="2252"/>
      <c r="J795" s="2253"/>
      <c r="K795" s="1994" t="str">
        <f>IF(ISNONTEXT(G795)=TRUE,"","X")</f>
        <v/>
      </c>
      <c r="L795" s="1907" t="str">
        <f>IF(AND(G795&gt;=0)=TRUE,"","X")</f>
        <v/>
      </c>
      <c r="M795" s="1906"/>
      <c r="N795" s="2250"/>
      <c r="O795" s="2250"/>
      <c r="P795" s="2255"/>
    </row>
    <row r="796" spans="2:16" s="986" customFormat="1" ht="15" customHeight="1" outlineLevel="1">
      <c r="B796" s="1342"/>
      <c r="C796" s="985"/>
      <c r="D796" s="2553"/>
      <c r="E796" s="2554"/>
      <c r="F796" s="1553" t="s">
        <v>2169</v>
      </c>
      <c r="G796" s="1554"/>
      <c r="H796" s="636"/>
      <c r="I796" s="2252"/>
      <c r="J796" s="2253"/>
      <c r="K796" s="1994" t="str">
        <f>IF(ISNONTEXT(G796)=TRUE,"","X")</f>
        <v/>
      </c>
      <c r="L796" s="1907" t="str">
        <f>IF(AND(G796&gt;=0)=TRUE,"","X")</f>
        <v/>
      </c>
      <c r="M796" s="1906"/>
      <c r="N796" s="2250"/>
      <c r="O796" s="2250"/>
      <c r="P796" s="2255"/>
    </row>
    <row r="797" spans="2:16" s="986" customFormat="1" ht="15" customHeight="1" outlineLevel="1">
      <c r="B797" s="1342"/>
      <c r="C797" s="985"/>
      <c r="D797" s="2553" t="s">
        <v>2170</v>
      </c>
      <c r="E797" s="2554" t="s">
        <v>638</v>
      </c>
      <c r="F797" s="1553" t="s">
        <v>2168</v>
      </c>
      <c r="G797" s="1554"/>
      <c r="H797" s="636"/>
      <c r="I797" s="2252"/>
      <c r="J797" s="2253"/>
      <c r="K797" s="1994" t="str">
        <f t="shared" ref="K797:K816" si="69">IF(ISNONTEXT(G797)=TRUE,"","X")</f>
        <v/>
      </c>
      <c r="L797" s="1907" t="str">
        <f t="shared" ref="L797:L816" si="70">IF(AND(G797&gt;=0)=TRUE,"","X")</f>
        <v/>
      </c>
      <c r="M797" s="1906"/>
      <c r="N797" s="2250"/>
      <c r="O797" s="2250"/>
      <c r="P797" s="2255"/>
    </row>
    <row r="798" spans="2:16" s="986" customFormat="1" ht="15" customHeight="1" outlineLevel="1">
      <c r="B798" s="1342"/>
      <c r="C798" s="985"/>
      <c r="D798" s="2553"/>
      <c r="E798" s="2554"/>
      <c r="F798" s="1553" t="s">
        <v>2169</v>
      </c>
      <c r="G798" s="1554"/>
      <c r="H798" s="636"/>
      <c r="I798" s="2252"/>
      <c r="J798" s="2253"/>
      <c r="K798" s="1994" t="str">
        <f t="shared" si="69"/>
        <v/>
      </c>
      <c r="L798" s="1907" t="str">
        <f t="shared" si="70"/>
        <v/>
      </c>
      <c r="M798" s="1906"/>
      <c r="N798" s="2250"/>
      <c r="O798" s="2250"/>
      <c r="P798" s="2255"/>
    </row>
    <row r="799" spans="2:16" s="986" customFormat="1" ht="15" customHeight="1" outlineLevel="1">
      <c r="B799" s="1342"/>
      <c r="C799" s="985"/>
      <c r="D799" s="2553" t="s">
        <v>2170</v>
      </c>
      <c r="E799" s="2554" t="s">
        <v>650</v>
      </c>
      <c r="F799" s="1553" t="s">
        <v>2168</v>
      </c>
      <c r="G799" s="1554"/>
      <c r="H799" s="636"/>
      <c r="I799" s="2252"/>
      <c r="J799" s="2253"/>
      <c r="K799" s="1994" t="str">
        <f t="shared" si="69"/>
        <v/>
      </c>
      <c r="L799" s="1907" t="str">
        <f t="shared" si="70"/>
        <v/>
      </c>
      <c r="M799" s="1906"/>
      <c r="N799" s="2250"/>
      <c r="O799" s="2250"/>
      <c r="P799" s="2255"/>
    </row>
    <row r="800" spans="2:16" s="986" customFormat="1" ht="15" customHeight="1" outlineLevel="1">
      <c r="B800" s="1342"/>
      <c r="C800" s="985"/>
      <c r="D800" s="2553"/>
      <c r="E800" s="2554"/>
      <c r="F800" s="1553" t="s">
        <v>2169</v>
      </c>
      <c r="G800" s="1554"/>
      <c r="H800" s="636"/>
      <c r="I800" s="2254"/>
      <c r="J800" s="2255"/>
      <c r="K800" s="1994" t="str">
        <f t="shared" si="69"/>
        <v/>
      </c>
      <c r="L800" s="1907" t="str">
        <f t="shared" si="70"/>
        <v/>
      </c>
      <c r="M800" s="1906"/>
      <c r="N800" s="2250"/>
      <c r="O800" s="2250"/>
      <c r="P800" s="2255"/>
    </row>
    <row r="801" spans="2:16" s="986" customFormat="1" ht="15" customHeight="1" outlineLevel="1">
      <c r="B801" s="1342"/>
      <c r="C801" s="985"/>
      <c r="D801" s="2553" t="s">
        <v>873</v>
      </c>
      <c r="E801" s="2554" t="s">
        <v>1822</v>
      </c>
      <c r="F801" s="1553" t="s">
        <v>2168</v>
      </c>
      <c r="G801" s="1555"/>
      <c r="H801" s="636"/>
      <c r="I801" s="2254"/>
      <c r="J801" s="2255"/>
      <c r="K801" s="1993" t="str">
        <f t="shared" si="69"/>
        <v/>
      </c>
      <c r="L801" s="1906" t="str">
        <f t="shared" si="70"/>
        <v/>
      </c>
      <c r="M801" s="1906"/>
      <c r="N801" s="1907" t="str" cm="1">
        <f t="array" aca="1" ref="N801" ca="1">IF(CELL("format",G801)="D1","","X")</f>
        <v/>
      </c>
      <c r="O801" s="2250"/>
      <c r="P801" s="2255"/>
    </row>
    <row r="802" spans="2:16" s="986" customFormat="1" ht="15" customHeight="1" outlineLevel="1">
      <c r="B802" s="1211"/>
      <c r="C802" s="1211"/>
      <c r="D802" s="2553"/>
      <c r="E802" s="2554"/>
      <c r="F802" s="1553" t="s">
        <v>2169</v>
      </c>
      <c r="G802" s="1555"/>
      <c r="H802" s="636"/>
      <c r="I802" s="2254"/>
      <c r="J802" s="2255"/>
      <c r="K802" s="1993" t="str">
        <f t="shared" si="69"/>
        <v/>
      </c>
      <c r="L802" s="1906" t="str">
        <f t="shared" si="70"/>
        <v/>
      </c>
      <c r="M802" s="1906"/>
      <c r="N802" s="1907" t="str" cm="1">
        <f t="array" aca="1" ref="N802" ca="1">IF(CELL("format",G802)="D1","","X")</f>
        <v/>
      </c>
      <c r="O802" s="2250"/>
      <c r="P802" s="2255"/>
    </row>
    <row r="803" spans="2:16" s="986" customFormat="1" ht="15" customHeight="1" outlineLevel="1">
      <c r="B803" s="1211"/>
      <c r="C803" s="1211"/>
      <c r="D803" s="2553" t="s">
        <v>874</v>
      </c>
      <c r="E803" s="2554" t="s">
        <v>1823</v>
      </c>
      <c r="F803" s="1553" t="s">
        <v>2168</v>
      </c>
      <c r="G803" s="1556"/>
      <c r="H803" s="636"/>
      <c r="I803" s="2254"/>
      <c r="J803" s="2255"/>
      <c r="K803" s="1993" t="str">
        <f t="shared" si="69"/>
        <v/>
      </c>
      <c r="L803" s="1906" t="str">
        <f t="shared" si="70"/>
        <v/>
      </c>
      <c r="M803" s="1906"/>
      <c r="N803" s="2250"/>
      <c r="O803" s="1907" t="str" cm="1">
        <f t="array" aca="1" ref="O803" ca="1">IF(G803="","",IF(CELL("format",G803)="D9","","X"))</f>
        <v/>
      </c>
      <c r="P803" s="2255"/>
    </row>
    <row r="804" spans="2:16" s="986" customFormat="1" ht="15" customHeight="1" outlineLevel="1">
      <c r="B804" s="1211"/>
      <c r="C804" s="1211"/>
      <c r="D804" s="2553"/>
      <c r="E804" s="2554"/>
      <c r="F804" s="1553" t="s">
        <v>2169</v>
      </c>
      <c r="G804" s="1556"/>
      <c r="H804" s="636"/>
      <c r="I804" s="2254"/>
      <c r="J804" s="2255"/>
      <c r="K804" s="1993" t="str">
        <f t="shared" si="69"/>
        <v/>
      </c>
      <c r="L804" s="1906" t="str">
        <f t="shared" si="70"/>
        <v/>
      </c>
      <c r="M804" s="1906"/>
      <c r="N804" s="2250"/>
      <c r="O804" s="1907" t="str" cm="1">
        <f t="array" aca="1" ref="O804" ca="1">IF(G804="","",IF(CELL("format",G804)="D9","","X"))</f>
        <v/>
      </c>
      <c r="P804" s="2255"/>
    </row>
    <row r="805" spans="2:16" s="986" customFormat="1" ht="15" customHeight="1" outlineLevel="1">
      <c r="B805" s="1211"/>
      <c r="C805" s="1211"/>
      <c r="D805" s="2553" t="s">
        <v>2171</v>
      </c>
      <c r="E805" s="2554" t="s">
        <v>2327</v>
      </c>
      <c r="F805" s="1553" t="s">
        <v>2168</v>
      </c>
      <c r="G805" s="1554"/>
      <c r="H805" s="636"/>
      <c r="I805" s="2254"/>
      <c r="J805" s="2255"/>
      <c r="K805" s="1993" t="str">
        <f t="shared" si="69"/>
        <v/>
      </c>
      <c r="L805" s="1906" t="str">
        <f t="shared" si="70"/>
        <v/>
      </c>
      <c r="M805" s="1906"/>
      <c r="N805" s="2250"/>
      <c r="O805" s="2250"/>
      <c r="P805" s="1913" t="str">
        <f>IF(G805="","",(IF(OR(G805="Winter",G805="Summer"),"","X")))</f>
        <v/>
      </c>
    </row>
    <row r="806" spans="2:16" s="986" customFormat="1" ht="15" customHeight="1" outlineLevel="1">
      <c r="B806" s="1211"/>
      <c r="C806" s="1211"/>
      <c r="D806" s="2553"/>
      <c r="E806" s="2554"/>
      <c r="F806" s="1553" t="s">
        <v>2169</v>
      </c>
      <c r="G806" s="1554"/>
      <c r="H806" s="636"/>
      <c r="I806" s="2254"/>
      <c r="J806" s="2255"/>
      <c r="K806" s="1993" t="str">
        <f t="shared" si="69"/>
        <v/>
      </c>
      <c r="L806" s="1906" t="str">
        <f t="shared" si="70"/>
        <v/>
      </c>
      <c r="M806" s="1906"/>
      <c r="N806" s="2250"/>
      <c r="O806" s="2250"/>
      <c r="P806" s="1913" t="str">
        <f>IF(G806="","",(IF(OR(G806="Winter",G806="Summer"),"","X")))</f>
        <v/>
      </c>
    </row>
    <row r="807" spans="2:16" s="986" customFormat="1" ht="15" customHeight="1" outlineLevel="1">
      <c r="B807" s="1211"/>
      <c r="C807" s="1211"/>
      <c r="D807" s="2553" t="s">
        <v>2172</v>
      </c>
      <c r="E807" s="2554" t="s">
        <v>638</v>
      </c>
      <c r="F807" s="1553" t="s">
        <v>2168</v>
      </c>
      <c r="G807" s="1554"/>
      <c r="H807" s="636"/>
      <c r="I807" s="2254"/>
      <c r="J807" s="2255"/>
      <c r="K807" s="1994" t="str">
        <f t="shared" si="69"/>
        <v/>
      </c>
      <c r="L807" s="1907" t="str">
        <f t="shared" si="70"/>
        <v/>
      </c>
      <c r="M807" s="1906"/>
      <c r="N807" s="2250"/>
      <c r="O807" s="2250"/>
      <c r="P807" s="2255"/>
    </row>
    <row r="808" spans="2:16" s="986" customFormat="1" ht="15" customHeight="1" outlineLevel="1">
      <c r="B808" s="1211"/>
      <c r="C808" s="1211"/>
      <c r="D808" s="2553"/>
      <c r="E808" s="2554"/>
      <c r="F808" s="1553" t="s">
        <v>2169</v>
      </c>
      <c r="G808" s="1554"/>
      <c r="I808" s="2254"/>
      <c r="J808" s="2255"/>
      <c r="K808" s="1994" t="str">
        <f t="shared" si="69"/>
        <v/>
      </c>
      <c r="L808" s="1907" t="str">
        <f t="shared" si="70"/>
        <v/>
      </c>
      <c r="M808" s="1906"/>
      <c r="N808" s="2250"/>
      <c r="O808" s="2250"/>
      <c r="P808" s="2255"/>
    </row>
    <row r="809" spans="2:16" s="986" customFormat="1" ht="15" customHeight="1" outlineLevel="1">
      <c r="B809" s="1211"/>
      <c r="C809" s="1211"/>
      <c r="D809" s="2553" t="s">
        <v>2173</v>
      </c>
      <c r="E809" s="2554" t="s">
        <v>638</v>
      </c>
      <c r="F809" s="1553" t="s">
        <v>2168</v>
      </c>
      <c r="G809" s="1554"/>
      <c r="I809" s="2254"/>
      <c r="J809" s="2255"/>
      <c r="K809" s="1994" t="str">
        <f t="shared" si="69"/>
        <v/>
      </c>
      <c r="L809" s="1907" t="str">
        <f t="shared" si="70"/>
        <v/>
      </c>
      <c r="M809" s="1906"/>
      <c r="N809" s="2250"/>
      <c r="O809" s="2250"/>
      <c r="P809" s="2255"/>
    </row>
    <row r="810" spans="2:16" s="986" customFormat="1" ht="15" customHeight="1" outlineLevel="1">
      <c r="B810" s="1211"/>
      <c r="C810" s="1211"/>
      <c r="D810" s="2553"/>
      <c r="E810" s="2554"/>
      <c r="F810" s="1553" t="s">
        <v>2169</v>
      </c>
      <c r="G810" s="1554"/>
      <c r="I810" s="2254"/>
      <c r="J810" s="2255"/>
      <c r="K810" s="1994" t="str">
        <f t="shared" si="69"/>
        <v/>
      </c>
      <c r="L810" s="1907" t="str">
        <f t="shared" si="70"/>
        <v/>
      </c>
      <c r="M810" s="1906"/>
      <c r="N810" s="2250"/>
      <c r="O810" s="2250"/>
      <c r="P810" s="2255"/>
    </row>
    <row r="811" spans="2:16" s="986" customFormat="1" ht="15" customHeight="1" outlineLevel="1">
      <c r="B811" s="1211"/>
      <c r="C811" s="1211"/>
      <c r="D811" s="2553" t="s">
        <v>2173</v>
      </c>
      <c r="E811" s="2554" t="s">
        <v>650</v>
      </c>
      <c r="F811" s="1553" t="s">
        <v>2168</v>
      </c>
      <c r="G811" s="1554"/>
      <c r="I811" s="2254"/>
      <c r="J811" s="2255"/>
      <c r="K811" s="1994" t="str">
        <f t="shared" si="69"/>
        <v/>
      </c>
      <c r="L811" s="1907" t="str">
        <f t="shared" si="70"/>
        <v/>
      </c>
      <c r="M811" s="1906"/>
      <c r="N811" s="2250"/>
      <c r="O811" s="2250"/>
      <c r="P811" s="2255"/>
    </row>
    <row r="812" spans="2:16" s="986" customFormat="1" ht="15" customHeight="1" outlineLevel="1">
      <c r="B812" s="1211"/>
      <c r="C812" s="1211"/>
      <c r="D812" s="2553"/>
      <c r="E812" s="2554"/>
      <c r="F812" s="1553" t="s">
        <v>2169</v>
      </c>
      <c r="G812" s="1554"/>
      <c r="I812" s="2254"/>
      <c r="J812" s="2255"/>
      <c r="K812" s="1994" t="str">
        <f t="shared" si="69"/>
        <v/>
      </c>
      <c r="L812" s="1907" t="str">
        <f t="shared" si="70"/>
        <v/>
      </c>
      <c r="M812" s="1906"/>
      <c r="N812" s="2250"/>
      <c r="O812" s="2250"/>
      <c r="P812" s="2255"/>
    </row>
    <row r="813" spans="2:16" s="986" customFormat="1" ht="15" customHeight="1" outlineLevel="1">
      <c r="B813" s="1211"/>
      <c r="C813" s="1211"/>
      <c r="D813" s="2553" t="s">
        <v>2174</v>
      </c>
      <c r="E813" s="2554" t="s">
        <v>638</v>
      </c>
      <c r="F813" s="1553" t="s">
        <v>2168</v>
      </c>
      <c r="G813" s="1554"/>
      <c r="I813" s="2254"/>
      <c r="J813" s="2256"/>
      <c r="K813" s="1994" t="str">
        <f t="shared" si="69"/>
        <v/>
      </c>
      <c r="L813" s="1907" t="str">
        <f t="shared" si="70"/>
        <v/>
      </c>
      <c r="M813" s="1906"/>
      <c r="N813" s="2250"/>
      <c r="O813" s="2250"/>
      <c r="P813" s="2255"/>
    </row>
    <row r="814" spans="2:16" s="986" customFormat="1" ht="15" customHeight="1" outlineLevel="1">
      <c r="B814" s="1211"/>
      <c r="C814" s="1211"/>
      <c r="D814" s="2553"/>
      <c r="E814" s="2554"/>
      <c r="F814" s="1553" t="s">
        <v>2169</v>
      </c>
      <c r="G814" s="1554"/>
      <c r="I814" s="2254"/>
      <c r="J814" s="2256"/>
      <c r="K814" s="1994" t="str">
        <f t="shared" si="69"/>
        <v/>
      </c>
      <c r="L814" s="1907" t="str">
        <f t="shared" si="70"/>
        <v/>
      </c>
      <c r="M814" s="1906"/>
      <c r="N814" s="2250"/>
      <c r="O814" s="2250"/>
      <c r="P814" s="2255"/>
    </row>
    <row r="815" spans="2:16" s="986" customFormat="1" ht="15" customHeight="1" outlineLevel="1">
      <c r="B815" s="1211"/>
      <c r="C815" s="1211"/>
      <c r="D815" s="2553" t="s">
        <v>2174</v>
      </c>
      <c r="E815" s="2554" t="s">
        <v>650</v>
      </c>
      <c r="F815" s="1553" t="s">
        <v>2168</v>
      </c>
      <c r="G815" s="1554"/>
      <c r="I815" s="2254"/>
      <c r="J815" s="2256"/>
      <c r="K815" s="1994" t="str">
        <f t="shared" si="69"/>
        <v/>
      </c>
      <c r="L815" s="1907" t="str">
        <f t="shared" si="70"/>
        <v/>
      </c>
      <c r="M815" s="1906"/>
      <c r="N815" s="2250"/>
      <c r="O815" s="2250"/>
      <c r="P815" s="2255"/>
    </row>
    <row r="816" spans="2:16" s="986" customFormat="1" ht="15" customHeight="1" outlineLevel="1">
      <c r="B816" s="1211"/>
      <c r="C816" s="1211"/>
      <c r="D816" s="2555"/>
      <c r="E816" s="2556"/>
      <c r="F816" s="1557" t="s">
        <v>2169</v>
      </c>
      <c r="G816" s="1558"/>
      <c r="I816" s="2254"/>
      <c r="J816" s="2256"/>
      <c r="K816" s="1994" t="str">
        <f t="shared" si="69"/>
        <v/>
      </c>
      <c r="L816" s="1907" t="str">
        <f t="shared" si="70"/>
        <v/>
      </c>
      <c r="M816" s="1906"/>
      <c r="N816" s="2250"/>
      <c r="O816" s="2250"/>
      <c r="P816" s="2255"/>
    </row>
    <row r="817" spans="2:16" s="986" customFormat="1" ht="15" customHeight="1">
      <c r="B817" s="1342"/>
      <c r="C817" s="985"/>
      <c r="D817" s="1307" t="s">
        <v>2166</v>
      </c>
      <c r="E817" s="973"/>
      <c r="F817" s="1549"/>
      <c r="G817" s="1550"/>
      <c r="H817" s="636"/>
      <c r="I817" s="2251"/>
      <c r="J817" s="1912"/>
      <c r="K817" s="2254"/>
      <c r="L817" s="2250"/>
      <c r="M817" s="2250"/>
      <c r="N817" s="2250"/>
      <c r="O817" s="2250"/>
      <c r="P817" s="2255"/>
    </row>
    <row r="818" spans="2:16" s="986" customFormat="1" ht="15" customHeight="1" outlineLevel="1">
      <c r="B818" s="1342"/>
      <c r="C818" s="985"/>
      <c r="D818" s="2557" t="s">
        <v>2167</v>
      </c>
      <c r="E818" s="2558" t="s">
        <v>650</v>
      </c>
      <c r="F818" s="1551" t="s">
        <v>2168</v>
      </c>
      <c r="G818" s="1552"/>
      <c r="H818" s="636"/>
      <c r="I818" s="2252"/>
      <c r="J818" s="2253"/>
      <c r="K818" s="1994" t="str">
        <f>IF(ISNONTEXT(G818)=TRUE,"","X")</f>
        <v/>
      </c>
      <c r="L818" s="1907" t="str">
        <f>IF(AND(G818&gt;=0)=TRUE,"","X")</f>
        <v/>
      </c>
      <c r="M818" s="1906"/>
      <c r="N818" s="2250"/>
      <c r="O818" s="2250"/>
      <c r="P818" s="2255"/>
    </row>
    <row r="819" spans="2:16" s="986" customFormat="1" ht="15" customHeight="1" outlineLevel="1">
      <c r="B819" s="1342"/>
      <c r="C819" s="985"/>
      <c r="D819" s="2553"/>
      <c r="E819" s="2554"/>
      <c r="F819" s="1553" t="s">
        <v>2169</v>
      </c>
      <c r="G819" s="1554"/>
      <c r="H819" s="636"/>
      <c r="I819" s="2252"/>
      <c r="J819" s="2253"/>
      <c r="K819" s="1994" t="str">
        <f>IF(ISNONTEXT(G819)=TRUE,"","X")</f>
        <v/>
      </c>
      <c r="L819" s="1907" t="str">
        <f>IF(AND(G819&gt;=0)=TRUE,"","X")</f>
        <v/>
      </c>
      <c r="M819" s="1906"/>
      <c r="N819" s="2250"/>
      <c r="O819" s="2250"/>
      <c r="P819" s="2255"/>
    </row>
    <row r="820" spans="2:16" s="986" customFormat="1" ht="15" customHeight="1" outlineLevel="1">
      <c r="B820" s="1342"/>
      <c r="C820" s="985"/>
      <c r="D820" s="2553" t="s">
        <v>2170</v>
      </c>
      <c r="E820" s="2554" t="s">
        <v>638</v>
      </c>
      <c r="F820" s="1553" t="s">
        <v>2168</v>
      </c>
      <c r="G820" s="1554"/>
      <c r="H820" s="636"/>
      <c r="I820" s="2252"/>
      <c r="J820" s="2253"/>
      <c r="K820" s="1994" t="str">
        <f t="shared" ref="K820:K839" si="71">IF(ISNONTEXT(G820)=TRUE,"","X")</f>
        <v/>
      </c>
      <c r="L820" s="1907" t="str">
        <f t="shared" ref="L820:L839" si="72">IF(AND(G820&gt;=0)=TRUE,"","X")</f>
        <v/>
      </c>
      <c r="M820" s="1906"/>
      <c r="N820" s="2250"/>
      <c r="O820" s="2250"/>
      <c r="P820" s="2255"/>
    </row>
    <row r="821" spans="2:16" s="986" customFormat="1" ht="15" customHeight="1" outlineLevel="1">
      <c r="B821" s="1342"/>
      <c r="C821" s="985"/>
      <c r="D821" s="2553"/>
      <c r="E821" s="2554"/>
      <c r="F821" s="1553" t="s">
        <v>2169</v>
      </c>
      <c r="G821" s="1554"/>
      <c r="H821" s="636"/>
      <c r="I821" s="2252"/>
      <c r="J821" s="2253"/>
      <c r="K821" s="1994" t="str">
        <f t="shared" si="71"/>
        <v/>
      </c>
      <c r="L821" s="1907" t="str">
        <f t="shared" si="72"/>
        <v/>
      </c>
      <c r="M821" s="1906"/>
      <c r="N821" s="2250"/>
      <c r="O821" s="2250"/>
      <c r="P821" s="2255"/>
    </row>
    <row r="822" spans="2:16" s="986" customFormat="1" ht="15" customHeight="1" outlineLevel="1">
      <c r="B822" s="1342"/>
      <c r="C822" s="985"/>
      <c r="D822" s="2553" t="s">
        <v>2170</v>
      </c>
      <c r="E822" s="2554" t="s">
        <v>650</v>
      </c>
      <c r="F822" s="1553" t="s">
        <v>2168</v>
      </c>
      <c r="G822" s="1554"/>
      <c r="H822" s="636"/>
      <c r="I822" s="2252"/>
      <c r="J822" s="2253"/>
      <c r="K822" s="1994" t="str">
        <f t="shared" si="71"/>
        <v/>
      </c>
      <c r="L822" s="1907" t="str">
        <f t="shared" si="72"/>
        <v/>
      </c>
      <c r="M822" s="1906"/>
      <c r="N822" s="2250"/>
      <c r="O822" s="2250"/>
      <c r="P822" s="2255"/>
    </row>
    <row r="823" spans="2:16" s="986" customFormat="1" ht="15" customHeight="1" outlineLevel="1">
      <c r="B823" s="1342"/>
      <c r="C823" s="985"/>
      <c r="D823" s="2553"/>
      <c r="E823" s="2554"/>
      <c r="F823" s="1553" t="s">
        <v>2169</v>
      </c>
      <c r="G823" s="1554"/>
      <c r="H823" s="636"/>
      <c r="I823" s="2254"/>
      <c r="J823" s="2255"/>
      <c r="K823" s="1994" t="str">
        <f t="shared" si="71"/>
        <v/>
      </c>
      <c r="L823" s="1907" t="str">
        <f t="shared" si="72"/>
        <v/>
      </c>
      <c r="M823" s="1906"/>
      <c r="N823" s="2250"/>
      <c r="O823" s="2250"/>
      <c r="P823" s="2255"/>
    </row>
    <row r="824" spans="2:16" s="986" customFormat="1" ht="15" customHeight="1" outlineLevel="1">
      <c r="B824" s="1342"/>
      <c r="C824" s="985"/>
      <c r="D824" s="2553" t="s">
        <v>873</v>
      </c>
      <c r="E824" s="2554" t="s">
        <v>1822</v>
      </c>
      <c r="F824" s="1553" t="s">
        <v>2168</v>
      </c>
      <c r="G824" s="1555"/>
      <c r="H824" s="636"/>
      <c r="I824" s="2254"/>
      <c r="J824" s="2255"/>
      <c r="K824" s="1993" t="str">
        <f t="shared" si="71"/>
        <v/>
      </c>
      <c r="L824" s="1906" t="str">
        <f t="shared" si="72"/>
        <v/>
      </c>
      <c r="M824" s="1906"/>
      <c r="N824" s="1907" t="str" cm="1">
        <f t="array" aca="1" ref="N824" ca="1">IF(CELL("format",G824)="D1","","X")</f>
        <v/>
      </c>
      <c r="O824" s="2250"/>
      <c r="P824" s="2255"/>
    </row>
    <row r="825" spans="2:16" s="986" customFormat="1" ht="15" customHeight="1" outlineLevel="1">
      <c r="B825" s="1211"/>
      <c r="C825" s="1211"/>
      <c r="D825" s="2553"/>
      <c r="E825" s="2554"/>
      <c r="F825" s="1553" t="s">
        <v>2169</v>
      </c>
      <c r="G825" s="1555"/>
      <c r="H825" s="636"/>
      <c r="I825" s="2254"/>
      <c r="J825" s="2255"/>
      <c r="K825" s="1993" t="str">
        <f t="shared" si="71"/>
        <v/>
      </c>
      <c r="L825" s="1906" t="str">
        <f t="shared" si="72"/>
        <v/>
      </c>
      <c r="M825" s="1906"/>
      <c r="N825" s="1907" t="str" cm="1">
        <f t="array" aca="1" ref="N825" ca="1">IF(CELL("format",G825)="D1","","X")</f>
        <v/>
      </c>
      <c r="O825" s="2250"/>
      <c r="P825" s="2255"/>
    </row>
    <row r="826" spans="2:16" s="986" customFormat="1" ht="15" customHeight="1" outlineLevel="1">
      <c r="B826" s="1211"/>
      <c r="C826" s="1211"/>
      <c r="D826" s="2553" t="s">
        <v>874</v>
      </c>
      <c r="E826" s="2554" t="s">
        <v>1823</v>
      </c>
      <c r="F826" s="1553" t="s">
        <v>2168</v>
      </c>
      <c r="G826" s="1556"/>
      <c r="H826" s="636"/>
      <c r="I826" s="2254"/>
      <c r="J826" s="2255"/>
      <c r="K826" s="1993" t="str">
        <f t="shared" si="71"/>
        <v/>
      </c>
      <c r="L826" s="1906" t="str">
        <f t="shared" si="72"/>
        <v/>
      </c>
      <c r="M826" s="1906"/>
      <c r="N826" s="2250"/>
      <c r="O826" s="1907" t="str" cm="1">
        <f t="array" aca="1" ref="O826" ca="1">IF(G826="","",IF(CELL("format",G826)="D9","","X"))</f>
        <v/>
      </c>
      <c r="P826" s="2255"/>
    </row>
    <row r="827" spans="2:16" s="986" customFormat="1" ht="15" customHeight="1" outlineLevel="1">
      <c r="B827" s="1211"/>
      <c r="C827" s="1211"/>
      <c r="D827" s="2553"/>
      <c r="E827" s="2554"/>
      <c r="F827" s="1553" t="s">
        <v>2169</v>
      </c>
      <c r="G827" s="1556"/>
      <c r="H827" s="636"/>
      <c r="I827" s="2254"/>
      <c r="J827" s="2255"/>
      <c r="K827" s="1993" t="str">
        <f t="shared" si="71"/>
        <v/>
      </c>
      <c r="L827" s="1906" t="str">
        <f t="shared" si="72"/>
        <v/>
      </c>
      <c r="M827" s="1906"/>
      <c r="N827" s="2250"/>
      <c r="O827" s="1907" t="str" cm="1">
        <f t="array" aca="1" ref="O827" ca="1">IF(G827="","",IF(CELL("format",G827)="D9","","X"))</f>
        <v/>
      </c>
      <c r="P827" s="2255"/>
    </row>
    <row r="828" spans="2:16" s="986" customFormat="1" ht="15" customHeight="1" outlineLevel="1">
      <c r="B828" s="1211"/>
      <c r="C828" s="1211"/>
      <c r="D828" s="2553" t="s">
        <v>2171</v>
      </c>
      <c r="E828" s="2554" t="s">
        <v>2327</v>
      </c>
      <c r="F828" s="1553" t="s">
        <v>2168</v>
      </c>
      <c r="G828" s="1554"/>
      <c r="H828" s="636"/>
      <c r="I828" s="2254"/>
      <c r="J828" s="2255"/>
      <c r="K828" s="1993" t="str">
        <f t="shared" si="71"/>
        <v/>
      </c>
      <c r="L828" s="1906" t="str">
        <f t="shared" si="72"/>
        <v/>
      </c>
      <c r="M828" s="1906"/>
      <c r="N828" s="2250"/>
      <c r="O828" s="2250"/>
      <c r="P828" s="1913" t="str">
        <f>IF(G828="","",(IF(OR(G828="Winter",G828="Summer"),"","X")))</f>
        <v/>
      </c>
    </row>
    <row r="829" spans="2:16" s="986" customFormat="1" ht="15" customHeight="1" outlineLevel="1">
      <c r="B829" s="1211"/>
      <c r="C829" s="1211"/>
      <c r="D829" s="2553"/>
      <c r="E829" s="2554"/>
      <c r="F829" s="1553" t="s">
        <v>2169</v>
      </c>
      <c r="G829" s="1554"/>
      <c r="H829" s="636"/>
      <c r="I829" s="2254"/>
      <c r="J829" s="2255"/>
      <c r="K829" s="1993" t="str">
        <f t="shared" si="71"/>
        <v/>
      </c>
      <c r="L829" s="1906" t="str">
        <f t="shared" si="72"/>
        <v/>
      </c>
      <c r="M829" s="1906"/>
      <c r="N829" s="2250"/>
      <c r="O829" s="2250"/>
      <c r="P829" s="1913" t="str">
        <f>IF(G829="","",(IF(OR(G829="Winter",G829="Summer"),"","X")))</f>
        <v/>
      </c>
    </row>
    <row r="830" spans="2:16" s="986" customFormat="1" ht="15" customHeight="1" outlineLevel="1">
      <c r="B830" s="1211"/>
      <c r="C830" s="1211"/>
      <c r="D830" s="2553" t="s">
        <v>2172</v>
      </c>
      <c r="E830" s="2554" t="s">
        <v>638</v>
      </c>
      <c r="F830" s="1553" t="s">
        <v>2168</v>
      </c>
      <c r="G830" s="1554"/>
      <c r="H830" s="636"/>
      <c r="I830" s="2254"/>
      <c r="J830" s="2255"/>
      <c r="K830" s="1994" t="str">
        <f t="shared" si="71"/>
        <v/>
      </c>
      <c r="L830" s="1907" t="str">
        <f t="shared" si="72"/>
        <v/>
      </c>
      <c r="M830" s="1906"/>
      <c r="N830" s="2250"/>
      <c r="O830" s="2250"/>
      <c r="P830" s="2255"/>
    </row>
    <row r="831" spans="2:16" s="986" customFormat="1" ht="15" customHeight="1" outlineLevel="1">
      <c r="B831" s="1211"/>
      <c r="C831" s="1211"/>
      <c r="D831" s="2553"/>
      <c r="E831" s="2554"/>
      <c r="F831" s="1553" t="s">
        <v>2169</v>
      </c>
      <c r="G831" s="1554"/>
      <c r="I831" s="2254"/>
      <c r="J831" s="2255"/>
      <c r="K831" s="1994" t="str">
        <f t="shared" si="71"/>
        <v/>
      </c>
      <c r="L831" s="1907" t="str">
        <f t="shared" si="72"/>
        <v/>
      </c>
      <c r="M831" s="1906"/>
      <c r="N831" s="2250"/>
      <c r="O831" s="2250"/>
      <c r="P831" s="2255"/>
    </row>
    <row r="832" spans="2:16" s="986" customFormat="1" ht="15" customHeight="1" outlineLevel="1">
      <c r="B832" s="1211"/>
      <c r="C832" s="1211"/>
      <c r="D832" s="2553" t="s">
        <v>2173</v>
      </c>
      <c r="E832" s="2554" t="s">
        <v>638</v>
      </c>
      <c r="F832" s="1553" t="s">
        <v>2168</v>
      </c>
      <c r="G832" s="1554"/>
      <c r="I832" s="2254"/>
      <c r="J832" s="2255"/>
      <c r="K832" s="1994" t="str">
        <f t="shared" si="71"/>
        <v/>
      </c>
      <c r="L832" s="1907" t="str">
        <f t="shared" si="72"/>
        <v/>
      </c>
      <c r="M832" s="1906"/>
      <c r="N832" s="2250"/>
      <c r="O832" s="2250"/>
      <c r="P832" s="2255"/>
    </row>
    <row r="833" spans="2:16" s="986" customFormat="1" ht="15" customHeight="1" outlineLevel="1">
      <c r="B833" s="1211"/>
      <c r="C833" s="1211"/>
      <c r="D833" s="2553"/>
      <c r="E833" s="2554"/>
      <c r="F833" s="1553" t="s">
        <v>2169</v>
      </c>
      <c r="G833" s="1554"/>
      <c r="I833" s="2254"/>
      <c r="J833" s="2255"/>
      <c r="K833" s="1994" t="str">
        <f t="shared" si="71"/>
        <v/>
      </c>
      <c r="L833" s="1907" t="str">
        <f t="shared" si="72"/>
        <v/>
      </c>
      <c r="M833" s="1906"/>
      <c r="N833" s="2250"/>
      <c r="O833" s="2250"/>
      <c r="P833" s="2255"/>
    </row>
    <row r="834" spans="2:16" s="986" customFormat="1" ht="15" customHeight="1" outlineLevel="1">
      <c r="B834" s="1211"/>
      <c r="C834" s="1211"/>
      <c r="D834" s="2553" t="s">
        <v>2173</v>
      </c>
      <c r="E834" s="2554" t="s">
        <v>650</v>
      </c>
      <c r="F834" s="1553" t="s">
        <v>2168</v>
      </c>
      <c r="G834" s="1554"/>
      <c r="I834" s="2254"/>
      <c r="J834" s="2255"/>
      <c r="K834" s="1994" t="str">
        <f t="shared" si="71"/>
        <v/>
      </c>
      <c r="L834" s="1907" t="str">
        <f t="shared" si="72"/>
        <v/>
      </c>
      <c r="M834" s="1906"/>
      <c r="N834" s="2250"/>
      <c r="O834" s="2250"/>
      <c r="P834" s="2255"/>
    </row>
    <row r="835" spans="2:16" s="986" customFormat="1" ht="15" customHeight="1" outlineLevel="1">
      <c r="B835" s="1211"/>
      <c r="C835" s="1211"/>
      <c r="D835" s="2553"/>
      <c r="E835" s="2554"/>
      <c r="F835" s="1553" t="s">
        <v>2169</v>
      </c>
      <c r="G835" s="1554"/>
      <c r="I835" s="2254"/>
      <c r="J835" s="2255"/>
      <c r="K835" s="1994" t="str">
        <f t="shared" si="71"/>
        <v/>
      </c>
      <c r="L835" s="1907" t="str">
        <f t="shared" si="72"/>
        <v/>
      </c>
      <c r="M835" s="1906"/>
      <c r="N835" s="2250"/>
      <c r="O835" s="2250"/>
      <c r="P835" s="2255"/>
    </row>
    <row r="836" spans="2:16" s="986" customFormat="1" ht="15" customHeight="1" outlineLevel="1">
      <c r="B836" s="1211"/>
      <c r="C836" s="1211"/>
      <c r="D836" s="2553" t="s">
        <v>2174</v>
      </c>
      <c r="E836" s="2554" t="s">
        <v>638</v>
      </c>
      <c r="F836" s="1553" t="s">
        <v>2168</v>
      </c>
      <c r="G836" s="1554"/>
      <c r="I836" s="2254"/>
      <c r="J836" s="2256"/>
      <c r="K836" s="1994" t="str">
        <f t="shared" si="71"/>
        <v/>
      </c>
      <c r="L836" s="1907" t="str">
        <f t="shared" si="72"/>
        <v/>
      </c>
      <c r="M836" s="1906"/>
      <c r="N836" s="2250"/>
      <c r="O836" s="2250"/>
      <c r="P836" s="2255"/>
    </row>
    <row r="837" spans="2:16" s="986" customFormat="1" ht="15" customHeight="1" outlineLevel="1">
      <c r="B837" s="1211"/>
      <c r="C837" s="1211"/>
      <c r="D837" s="2553"/>
      <c r="E837" s="2554"/>
      <c r="F837" s="1553" t="s">
        <v>2169</v>
      </c>
      <c r="G837" s="1554"/>
      <c r="I837" s="2254"/>
      <c r="J837" s="2256"/>
      <c r="K837" s="1994" t="str">
        <f t="shared" si="71"/>
        <v/>
      </c>
      <c r="L837" s="1907" t="str">
        <f t="shared" si="72"/>
        <v/>
      </c>
      <c r="M837" s="1906"/>
      <c r="N837" s="2250"/>
      <c r="O837" s="2250"/>
      <c r="P837" s="2255"/>
    </row>
    <row r="838" spans="2:16" s="986" customFormat="1" ht="15" customHeight="1" outlineLevel="1">
      <c r="B838" s="1211"/>
      <c r="C838" s="1211"/>
      <c r="D838" s="2553" t="s">
        <v>2174</v>
      </c>
      <c r="E838" s="2554" t="s">
        <v>650</v>
      </c>
      <c r="F838" s="1553" t="s">
        <v>2168</v>
      </c>
      <c r="G838" s="1554"/>
      <c r="I838" s="2254"/>
      <c r="J838" s="2256"/>
      <c r="K838" s="1994" t="str">
        <f t="shared" si="71"/>
        <v/>
      </c>
      <c r="L838" s="1907" t="str">
        <f t="shared" si="72"/>
        <v/>
      </c>
      <c r="M838" s="1906"/>
      <c r="N838" s="2250"/>
      <c r="O838" s="2250"/>
      <c r="P838" s="2255"/>
    </row>
    <row r="839" spans="2:16" s="986" customFormat="1" ht="15" customHeight="1" outlineLevel="1">
      <c r="B839" s="1211"/>
      <c r="C839" s="1211"/>
      <c r="D839" s="2555"/>
      <c r="E839" s="2556"/>
      <c r="F839" s="1557" t="s">
        <v>2169</v>
      </c>
      <c r="G839" s="1558"/>
      <c r="I839" s="2254"/>
      <c r="J839" s="2256"/>
      <c r="K839" s="1994" t="str">
        <f t="shared" si="71"/>
        <v/>
      </c>
      <c r="L839" s="1907" t="str">
        <f t="shared" si="72"/>
        <v/>
      </c>
      <c r="M839" s="1906"/>
      <c r="N839" s="2250"/>
      <c r="O839" s="2250"/>
      <c r="P839" s="2255"/>
    </row>
    <row r="840" spans="2:16" s="986" customFormat="1" ht="15" customHeight="1">
      <c r="B840" s="1342"/>
      <c r="C840" s="985"/>
      <c r="D840" s="1307" t="s">
        <v>2166</v>
      </c>
      <c r="E840" s="973"/>
      <c r="F840" s="1549"/>
      <c r="G840" s="1550"/>
      <c r="H840" s="636"/>
      <c r="I840" s="2251"/>
      <c r="J840" s="1912"/>
      <c r="K840" s="2254"/>
      <c r="L840" s="2250"/>
      <c r="M840" s="2250"/>
      <c r="N840" s="2250"/>
      <c r="O840" s="2250"/>
      <c r="P840" s="2255"/>
    </row>
    <row r="841" spans="2:16" s="986" customFormat="1" ht="15" customHeight="1" outlineLevel="1">
      <c r="B841" s="1342"/>
      <c r="C841" s="985"/>
      <c r="D841" s="2557" t="s">
        <v>2167</v>
      </c>
      <c r="E841" s="2558" t="s">
        <v>650</v>
      </c>
      <c r="F841" s="1551" t="s">
        <v>2168</v>
      </c>
      <c r="G841" s="1552"/>
      <c r="H841" s="636"/>
      <c r="I841" s="2252"/>
      <c r="J841" s="2253"/>
      <c r="K841" s="1994" t="str">
        <f>IF(ISNONTEXT(G841)=TRUE,"","X")</f>
        <v/>
      </c>
      <c r="L841" s="1907" t="str">
        <f>IF(AND(G841&gt;=0)=TRUE,"","X")</f>
        <v/>
      </c>
      <c r="M841" s="1906"/>
      <c r="N841" s="2250"/>
      <c r="O841" s="2250"/>
      <c r="P841" s="2255"/>
    </row>
    <row r="842" spans="2:16" s="986" customFormat="1" ht="15" customHeight="1" outlineLevel="1">
      <c r="B842" s="1342"/>
      <c r="C842" s="985"/>
      <c r="D842" s="2553"/>
      <c r="E842" s="2554"/>
      <c r="F842" s="1553" t="s">
        <v>2169</v>
      </c>
      <c r="G842" s="1554"/>
      <c r="H842" s="636"/>
      <c r="I842" s="2252"/>
      <c r="J842" s="2253"/>
      <c r="K842" s="1994" t="str">
        <f>IF(ISNONTEXT(G842)=TRUE,"","X")</f>
        <v/>
      </c>
      <c r="L842" s="1907" t="str">
        <f>IF(AND(G842&gt;=0)=TRUE,"","X")</f>
        <v/>
      </c>
      <c r="M842" s="1906"/>
      <c r="N842" s="2250"/>
      <c r="O842" s="2250"/>
      <c r="P842" s="2255"/>
    </row>
    <row r="843" spans="2:16" s="986" customFormat="1" ht="15" customHeight="1" outlineLevel="1">
      <c r="B843" s="1342"/>
      <c r="C843" s="985"/>
      <c r="D843" s="2553" t="s">
        <v>2170</v>
      </c>
      <c r="E843" s="2554" t="s">
        <v>638</v>
      </c>
      <c r="F843" s="1553" t="s">
        <v>2168</v>
      </c>
      <c r="G843" s="1554"/>
      <c r="H843" s="636"/>
      <c r="I843" s="2252"/>
      <c r="J843" s="2253"/>
      <c r="K843" s="1994" t="str">
        <f t="shared" ref="K843:K862" si="73">IF(ISNONTEXT(G843)=TRUE,"","X")</f>
        <v/>
      </c>
      <c r="L843" s="1907" t="str">
        <f t="shared" ref="L843:L862" si="74">IF(AND(G843&gt;=0)=TRUE,"","X")</f>
        <v/>
      </c>
      <c r="M843" s="1906"/>
      <c r="N843" s="2250"/>
      <c r="O843" s="2250"/>
      <c r="P843" s="2255"/>
    </row>
    <row r="844" spans="2:16" s="986" customFormat="1" ht="15" customHeight="1" outlineLevel="1">
      <c r="B844" s="1342"/>
      <c r="C844" s="985"/>
      <c r="D844" s="2553"/>
      <c r="E844" s="2554"/>
      <c r="F844" s="1553" t="s">
        <v>2169</v>
      </c>
      <c r="G844" s="1554"/>
      <c r="H844" s="636"/>
      <c r="I844" s="2252"/>
      <c r="J844" s="2253"/>
      <c r="K844" s="1994" t="str">
        <f t="shared" si="73"/>
        <v/>
      </c>
      <c r="L844" s="1907" t="str">
        <f t="shared" si="74"/>
        <v/>
      </c>
      <c r="M844" s="1906"/>
      <c r="N844" s="2250"/>
      <c r="O844" s="2250"/>
      <c r="P844" s="2255"/>
    </row>
    <row r="845" spans="2:16" s="986" customFormat="1" ht="15" customHeight="1" outlineLevel="1">
      <c r="B845" s="1342"/>
      <c r="C845" s="985"/>
      <c r="D845" s="2553" t="s">
        <v>2170</v>
      </c>
      <c r="E845" s="2554" t="s">
        <v>650</v>
      </c>
      <c r="F845" s="1553" t="s">
        <v>2168</v>
      </c>
      <c r="G845" s="1554"/>
      <c r="H845" s="636"/>
      <c r="I845" s="2252"/>
      <c r="J845" s="2253"/>
      <c r="K845" s="1994" t="str">
        <f t="shared" si="73"/>
        <v/>
      </c>
      <c r="L845" s="1907" t="str">
        <f t="shared" si="74"/>
        <v/>
      </c>
      <c r="M845" s="1906"/>
      <c r="N845" s="2250"/>
      <c r="O845" s="2250"/>
      <c r="P845" s="2255"/>
    </row>
    <row r="846" spans="2:16" s="986" customFormat="1" ht="15" customHeight="1" outlineLevel="1">
      <c r="B846" s="1342"/>
      <c r="C846" s="985"/>
      <c r="D846" s="2553"/>
      <c r="E846" s="2554"/>
      <c r="F846" s="1553" t="s">
        <v>2169</v>
      </c>
      <c r="G846" s="1554"/>
      <c r="H846" s="636"/>
      <c r="I846" s="2254"/>
      <c r="J846" s="2255"/>
      <c r="K846" s="1994" t="str">
        <f t="shared" si="73"/>
        <v/>
      </c>
      <c r="L846" s="1907" t="str">
        <f t="shared" si="74"/>
        <v/>
      </c>
      <c r="M846" s="1906"/>
      <c r="N846" s="2250"/>
      <c r="O846" s="2250"/>
      <c r="P846" s="2255"/>
    </row>
    <row r="847" spans="2:16" s="986" customFormat="1" ht="15" customHeight="1" outlineLevel="1">
      <c r="B847" s="1342"/>
      <c r="C847" s="985"/>
      <c r="D847" s="2553" t="s">
        <v>873</v>
      </c>
      <c r="E847" s="2554" t="s">
        <v>1822</v>
      </c>
      <c r="F847" s="1553" t="s">
        <v>2168</v>
      </c>
      <c r="G847" s="1555"/>
      <c r="H847" s="636"/>
      <c r="I847" s="2254"/>
      <c r="J847" s="2255"/>
      <c r="K847" s="1993" t="str">
        <f t="shared" si="73"/>
        <v/>
      </c>
      <c r="L847" s="1906" t="str">
        <f t="shared" si="74"/>
        <v/>
      </c>
      <c r="M847" s="1906"/>
      <c r="N847" s="1907" t="str" cm="1">
        <f t="array" aca="1" ref="N847" ca="1">IF(CELL("format",G847)="D1","","X")</f>
        <v/>
      </c>
      <c r="O847" s="2250"/>
      <c r="P847" s="2255"/>
    </row>
    <row r="848" spans="2:16" s="986" customFormat="1" ht="15" customHeight="1" outlineLevel="1">
      <c r="B848" s="1211"/>
      <c r="C848" s="1211"/>
      <c r="D848" s="2553"/>
      <c r="E848" s="2554"/>
      <c r="F848" s="1553" t="s">
        <v>2169</v>
      </c>
      <c r="G848" s="1555"/>
      <c r="H848" s="636"/>
      <c r="I848" s="2254"/>
      <c r="J848" s="2255"/>
      <c r="K848" s="1993" t="str">
        <f t="shared" si="73"/>
        <v/>
      </c>
      <c r="L848" s="1906" t="str">
        <f t="shared" si="74"/>
        <v/>
      </c>
      <c r="M848" s="1906"/>
      <c r="N848" s="1907" t="str" cm="1">
        <f t="array" aca="1" ref="N848" ca="1">IF(CELL("format",G848)="D1","","X")</f>
        <v/>
      </c>
      <c r="O848" s="2250"/>
      <c r="P848" s="2255"/>
    </row>
    <row r="849" spans="2:16" s="986" customFormat="1" ht="15" customHeight="1" outlineLevel="1">
      <c r="B849" s="1211"/>
      <c r="C849" s="1211"/>
      <c r="D849" s="2553" t="s">
        <v>874</v>
      </c>
      <c r="E849" s="2554" t="s">
        <v>1823</v>
      </c>
      <c r="F849" s="1553" t="s">
        <v>2168</v>
      </c>
      <c r="G849" s="1556"/>
      <c r="H849" s="636"/>
      <c r="I849" s="2254"/>
      <c r="J849" s="2255"/>
      <c r="K849" s="1993" t="str">
        <f t="shared" si="73"/>
        <v/>
      </c>
      <c r="L849" s="1906" t="str">
        <f t="shared" si="74"/>
        <v/>
      </c>
      <c r="M849" s="1906"/>
      <c r="N849" s="2250"/>
      <c r="O849" s="1907" t="str" cm="1">
        <f t="array" aca="1" ref="O849" ca="1">IF(G849="","",IF(CELL("format",G849)="D9","","X"))</f>
        <v/>
      </c>
      <c r="P849" s="2255"/>
    </row>
    <row r="850" spans="2:16" s="986" customFormat="1" ht="15" customHeight="1" outlineLevel="1">
      <c r="B850" s="1211"/>
      <c r="C850" s="1211"/>
      <c r="D850" s="2553"/>
      <c r="E850" s="2554"/>
      <c r="F850" s="1553" t="s">
        <v>2169</v>
      </c>
      <c r="G850" s="1556"/>
      <c r="H850" s="636"/>
      <c r="I850" s="2254"/>
      <c r="J850" s="2255"/>
      <c r="K850" s="1993" t="str">
        <f t="shared" si="73"/>
        <v/>
      </c>
      <c r="L850" s="1906" t="str">
        <f t="shared" si="74"/>
        <v/>
      </c>
      <c r="M850" s="1906"/>
      <c r="N850" s="2250"/>
      <c r="O850" s="1907" t="str" cm="1">
        <f t="array" aca="1" ref="O850" ca="1">IF(G850="","",IF(CELL("format",G850)="D9","","X"))</f>
        <v/>
      </c>
      <c r="P850" s="2255"/>
    </row>
    <row r="851" spans="2:16" s="986" customFormat="1" ht="15" customHeight="1" outlineLevel="1">
      <c r="B851" s="1211"/>
      <c r="C851" s="1211"/>
      <c r="D851" s="2553" t="s">
        <v>2171</v>
      </c>
      <c r="E851" s="2554" t="s">
        <v>2327</v>
      </c>
      <c r="F851" s="1553" t="s">
        <v>2168</v>
      </c>
      <c r="G851" s="1554"/>
      <c r="H851" s="636"/>
      <c r="I851" s="2254"/>
      <c r="J851" s="2255"/>
      <c r="K851" s="1993" t="str">
        <f t="shared" si="73"/>
        <v/>
      </c>
      <c r="L851" s="1906" t="str">
        <f t="shared" si="74"/>
        <v/>
      </c>
      <c r="M851" s="1906"/>
      <c r="N851" s="2250"/>
      <c r="O851" s="2250"/>
      <c r="P851" s="1913" t="str">
        <f>IF(G851="","",(IF(OR(G851="Winter",G851="Summer"),"","X")))</f>
        <v/>
      </c>
    </row>
    <row r="852" spans="2:16" s="986" customFormat="1" ht="15" customHeight="1" outlineLevel="1">
      <c r="B852" s="1211"/>
      <c r="C852" s="1211"/>
      <c r="D852" s="2553"/>
      <c r="E852" s="2554"/>
      <c r="F852" s="1553" t="s">
        <v>2169</v>
      </c>
      <c r="G852" s="1554"/>
      <c r="H852" s="636"/>
      <c r="I852" s="2254"/>
      <c r="J852" s="2255"/>
      <c r="K852" s="1993" t="str">
        <f t="shared" si="73"/>
        <v/>
      </c>
      <c r="L852" s="1906" t="str">
        <f t="shared" si="74"/>
        <v/>
      </c>
      <c r="M852" s="1906"/>
      <c r="N852" s="2250"/>
      <c r="O852" s="2250"/>
      <c r="P852" s="1913" t="str">
        <f>IF(G852="","",(IF(OR(G852="Winter",G852="Summer"),"","X")))</f>
        <v/>
      </c>
    </row>
    <row r="853" spans="2:16" s="986" customFormat="1" ht="15" customHeight="1" outlineLevel="1">
      <c r="B853" s="1211"/>
      <c r="C853" s="1211"/>
      <c r="D853" s="2553" t="s">
        <v>2172</v>
      </c>
      <c r="E853" s="2554" t="s">
        <v>638</v>
      </c>
      <c r="F853" s="1553" t="s">
        <v>2168</v>
      </c>
      <c r="G853" s="1554"/>
      <c r="H853" s="636"/>
      <c r="I853" s="2254"/>
      <c r="J853" s="2255"/>
      <c r="K853" s="1994" t="str">
        <f t="shared" si="73"/>
        <v/>
      </c>
      <c r="L853" s="1907" t="str">
        <f t="shared" si="74"/>
        <v/>
      </c>
      <c r="M853" s="1906"/>
      <c r="N853" s="2250"/>
      <c r="O853" s="2250"/>
      <c r="P853" s="2255"/>
    </row>
    <row r="854" spans="2:16" s="986" customFormat="1" ht="15" customHeight="1" outlineLevel="1">
      <c r="B854" s="1211"/>
      <c r="C854" s="1211"/>
      <c r="D854" s="2553"/>
      <c r="E854" s="2554"/>
      <c r="F854" s="1553" t="s">
        <v>2169</v>
      </c>
      <c r="G854" s="1554"/>
      <c r="I854" s="2254"/>
      <c r="J854" s="2255"/>
      <c r="K854" s="1994" t="str">
        <f t="shared" si="73"/>
        <v/>
      </c>
      <c r="L854" s="1907" t="str">
        <f t="shared" si="74"/>
        <v/>
      </c>
      <c r="M854" s="1906"/>
      <c r="N854" s="2250"/>
      <c r="O854" s="2250"/>
      <c r="P854" s="2255"/>
    </row>
    <row r="855" spans="2:16" s="986" customFormat="1" ht="15" customHeight="1" outlineLevel="1">
      <c r="B855" s="1211"/>
      <c r="C855" s="1211"/>
      <c r="D855" s="2553" t="s">
        <v>2173</v>
      </c>
      <c r="E855" s="2554" t="s">
        <v>638</v>
      </c>
      <c r="F855" s="1553" t="s">
        <v>2168</v>
      </c>
      <c r="G855" s="1554"/>
      <c r="I855" s="2254"/>
      <c r="J855" s="2255"/>
      <c r="K855" s="1994" t="str">
        <f t="shared" si="73"/>
        <v/>
      </c>
      <c r="L855" s="1907" t="str">
        <f t="shared" si="74"/>
        <v/>
      </c>
      <c r="M855" s="1906"/>
      <c r="N855" s="2250"/>
      <c r="O855" s="2250"/>
      <c r="P855" s="2255"/>
    </row>
    <row r="856" spans="2:16" s="986" customFormat="1" ht="15" customHeight="1" outlineLevel="1">
      <c r="B856" s="1211"/>
      <c r="C856" s="1211"/>
      <c r="D856" s="2553"/>
      <c r="E856" s="2554"/>
      <c r="F856" s="1553" t="s">
        <v>2169</v>
      </c>
      <c r="G856" s="1554"/>
      <c r="I856" s="2254"/>
      <c r="J856" s="2255"/>
      <c r="K856" s="1994" t="str">
        <f t="shared" si="73"/>
        <v/>
      </c>
      <c r="L856" s="1907" t="str">
        <f t="shared" si="74"/>
        <v/>
      </c>
      <c r="M856" s="1906"/>
      <c r="N856" s="2250"/>
      <c r="O856" s="2250"/>
      <c r="P856" s="2255"/>
    </row>
    <row r="857" spans="2:16" s="986" customFormat="1" ht="15" customHeight="1" outlineLevel="1">
      <c r="B857" s="1211"/>
      <c r="C857" s="1211"/>
      <c r="D857" s="2553" t="s">
        <v>2173</v>
      </c>
      <c r="E857" s="2554" t="s">
        <v>650</v>
      </c>
      <c r="F857" s="1553" t="s">
        <v>2168</v>
      </c>
      <c r="G857" s="1554"/>
      <c r="I857" s="2254"/>
      <c r="J857" s="2255"/>
      <c r="K857" s="1994" t="str">
        <f t="shared" si="73"/>
        <v/>
      </c>
      <c r="L857" s="1907" t="str">
        <f t="shared" si="74"/>
        <v/>
      </c>
      <c r="M857" s="1906"/>
      <c r="N857" s="2250"/>
      <c r="O857" s="2250"/>
      <c r="P857" s="2255"/>
    </row>
    <row r="858" spans="2:16" s="986" customFormat="1" ht="15" customHeight="1" outlineLevel="1">
      <c r="B858" s="1211"/>
      <c r="C858" s="1211"/>
      <c r="D858" s="2553"/>
      <c r="E858" s="2554"/>
      <c r="F858" s="1553" t="s">
        <v>2169</v>
      </c>
      <c r="G858" s="1554"/>
      <c r="I858" s="2254"/>
      <c r="J858" s="2255"/>
      <c r="K858" s="1994" t="str">
        <f t="shared" si="73"/>
        <v/>
      </c>
      <c r="L858" s="1907" t="str">
        <f t="shared" si="74"/>
        <v/>
      </c>
      <c r="M858" s="1906"/>
      <c r="N858" s="2250"/>
      <c r="O858" s="2250"/>
      <c r="P858" s="2255"/>
    </row>
    <row r="859" spans="2:16" s="986" customFormat="1" ht="15" customHeight="1" outlineLevel="1">
      <c r="B859" s="1211"/>
      <c r="C859" s="1211"/>
      <c r="D859" s="2553" t="s">
        <v>2174</v>
      </c>
      <c r="E859" s="2554" t="s">
        <v>638</v>
      </c>
      <c r="F859" s="1553" t="s">
        <v>2168</v>
      </c>
      <c r="G859" s="1554"/>
      <c r="I859" s="2254"/>
      <c r="J859" s="2256"/>
      <c r="K859" s="1994" t="str">
        <f t="shared" si="73"/>
        <v/>
      </c>
      <c r="L859" s="1907" t="str">
        <f t="shared" si="74"/>
        <v/>
      </c>
      <c r="M859" s="1906"/>
      <c r="N859" s="2250"/>
      <c r="O859" s="2250"/>
      <c r="P859" s="2255"/>
    </row>
    <row r="860" spans="2:16" s="986" customFormat="1" ht="15" customHeight="1" outlineLevel="1">
      <c r="B860" s="1211"/>
      <c r="C860" s="1211"/>
      <c r="D860" s="2553"/>
      <c r="E860" s="2554"/>
      <c r="F860" s="1553" t="s">
        <v>2169</v>
      </c>
      <c r="G860" s="1554"/>
      <c r="I860" s="2254"/>
      <c r="J860" s="2256"/>
      <c r="K860" s="1994" t="str">
        <f t="shared" si="73"/>
        <v/>
      </c>
      <c r="L860" s="1907" t="str">
        <f t="shared" si="74"/>
        <v/>
      </c>
      <c r="M860" s="1906"/>
      <c r="N860" s="2250"/>
      <c r="O860" s="2250"/>
      <c r="P860" s="2255"/>
    </row>
    <row r="861" spans="2:16" s="986" customFormat="1" ht="15" customHeight="1" outlineLevel="1">
      <c r="B861" s="1211"/>
      <c r="C861" s="1211"/>
      <c r="D861" s="2553" t="s">
        <v>2174</v>
      </c>
      <c r="E861" s="2554" t="s">
        <v>650</v>
      </c>
      <c r="F861" s="1553" t="s">
        <v>2168</v>
      </c>
      <c r="G861" s="1554"/>
      <c r="I861" s="2254"/>
      <c r="J861" s="2256"/>
      <c r="K861" s="1994" t="str">
        <f t="shared" si="73"/>
        <v/>
      </c>
      <c r="L861" s="1907" t="str">
        <f t="shared" si="74"/>
        <v/>
      </c>
      <c r="M861" s="1906"/>
      <c r="N861" s="2250"/>
      <c r="O861" s="2250"/>
      <c r="P861" s="2255"/>
    </row>
    <row r="862" spans="2:16" s="986" customFormat="1" ht="15" customHeight="1" outlineLevel="1">
      <c r="B862" s="1211"/>
      <c r="C862" s="1211"/>
      <c r="D862" s="2555"/>
      <c r="E862" s="2556"/>
      <c r="F862" s="1557" t="s">
        <v>2169</v>
      </c>
      <c r="G862" s="1558"/>
      <c r="I862" s="2254"/>
      <c r="J862" s="2256"/>
      <c r="K862" s="1994" t="str">
        <f t="shared" si="73"/>
        <v/>
      </c>
      <c r="L862" s="1907" t="str">
        <f t="shared" si="74"/>
        <v/>
      </c>
      <c r="M862" s="1906"/>
      <c r="N862" s="2250"/>
      <c r="O862" s="2250"/>
      <c r="P862" s="2255"/>
    </row>
    <row r="863" spans="2:16" s="986" customFormat="1" ht="15" customHeight="1">
      <c r="B863" s="1342"/>
      <c r="C863" s="985"/>
      <c r="D863" s="1307" t="s">
        <v>2166</v>
      </c>
      <c r="E863" s="973"/>
      <c r="F863" s="1549"/>
      <c r="G863" s="1550"/>
      <c r="H863" s="636"/>
      <c r="I863" s="2251"/>
      <c r="J863" s="1912"/>
      <c r="K863" s="2254"/>
      <c r="L863" s="2250"/>
      <c r="M863" s="2250"/>
      <c r="N863" s="2250"/>
      <c r="O863" s="2250"/>
      <c r="P863" s="2255"/>
    </row>
    <row r="864" spans="2:16" s="986" customFormat="1" ht="15" customHeight="1" outlineLevel="1">
      <c r="B864" s="1342"/>
      <c r="C864" s="985"/>
      <c r="D864" s="2557" t="s">
        <v>2167</v>
      </c>
      <c r="E864" s="2558" t="s">
        <v>650</v>
      </c>
      <c r="F864" s="1551" t="s">
        <v>2168</v>
      </c>
      <c r="G864" s="1552"/>
      <c r="H864" s="636"/>
      <c r="I864" s="2252"/>
      <c r="J864" s="2253"/>
      <c r="K864" s="1994" t="str">
        <f>IF(ISNONTEXT(G864)=TRUE,"","X")</f>
        <v/>
      </c>
      <c r="L864" s="1907" t="str">
        <f>IF(AND(G864&gt;=0)=TRUE,"","X")</f>
        <v/>
      </c>
      <c r="M864" s="1906"/>
      <c r="N864" s="2250"/>
      <c r="O864" s="2250"/>
      <c r="P864" s="2255"/>
    </row>
    <row r="865" spans="2:16" s="986" customFormat="1" ht="15" customHeight="1" outlineLevel="1">
      <c r="B865" s="1342"/>
      <c r="C865" s="985"/>
      <c r="D865" s="2553"/>
      <c r="E865" s="2554"/>
      <c r="F865" s="1553" t="s">
        <v>2169</v>
      </c>
      <c r="G865" s="1554"/>
      <c r="H865" s="636"/>
      <c r="I865" s="2252"/>
      <c r="J865" s="2253"/>
      <c r="K865" s="1994" t="str">
        <f>IF(ISNONTEXT(G865)=TRUE,"","X")</f>
        <v/>
      </c>
      <c r="L865" s="1907" t="str">
        <f>IF(AND(G865&gt;=0)=TRUE,"","X")</f>
        <v/>
      </c>
      <c r="M865" s="1906"/>
      <c r="N865" s="2250"/>
      <c r="O865" s="2250"/>
      <c r="P865" s="2255"/>
    </row>
    <row r="866" spans="2:16" s="986" customFormat="1" ht="15" customHeight="1" outlineLevel="1">
      <c r="B866" s="1342"/>
      <c r="C866" s="985"/>
      <c r="D866" s="2553" t="s">
        <v>2170</v>
      </c>
      <c r="E866" s="2554" t="s">
        <v>638</v>
      </c>
      <c r="F866" s="1553" t="s">
        <v>2168</v>
      </c>
      <c r="G866" s="1554"/>
      <c r="H866" s="636"/>
      <c r="I866" s="2252"/>
      <c r="J866" s="2253"/>
      <c r="K866" s="1994" t="str">
        <f t="shared" ref="K866:K885" si="75">IF(ISNONTEXT(G866)=TRUE,"","X")</f>
        <v/>
      </c>
      <c r="L866" s="1907" t="str">
        <f t="shared" ref="L866:L885" si="76">IF(AND(G866&gt;=0)=TRUE,"","X")</f>
        <v/>
      </c>
      <c r="M866" s="1906"/>
      <c r="N866" s="2250"/>
      <c r="O866" s="2250"/>
      <c r="P866" s="2255"/>
    </row>
    <row r="867" spans="2:16" s="986" customFormat="1" ht="15" customHeight="1" outlineLevel="1">
      <c r="B867" s="1342"/>
      <c r="C867" s="985"/>
      <c r="D867" s="2553"/>
      <c r="E867" s="2554"/>
      <c r="F867" s="1553" t="s">
        <v>2169</v>
      </c>
      <c r="G867" s="1554"/>
      <c r="H867" s="636"/>
      <c r="I867" s="2252"/>
      <c r="J867" s="2253"/>
      <c r="K867" s="1994" t="str">
        <f t="shared" si="75"/>
        <v/>
      </c>
      <c r="L867" s="1907" t="str">
        <f t="shared" si="76"/>
        <v/>
      </c>
      <c r="M867" s="1906"/>
      <c r="N867" s="2250"/>
      <c r="O867" s="2250"/>
      <c r="P867" s="2255"/>
    </row>
    <row r="868" spans="2:16" s="986" customFormat="1" ht="15" customHeight="1" outlineLevel="1">
      <c r="B868" s="1342"/>
      <c r="C868" s="985"/>
      <c r="D868" s="2553" t="s">
        <v>2170</v>
      </c>
      <c r="E868" s="2554" t="s">
        <v>650</v>
      </c>
      <c r="F868" s="1553" t="s">
        <v>2168</v>
      </c>
      <c r="G868" s="1554"/>
      <c r="H868" s="636"/>
      <c r="I868" s="2252"/>
      <c r="J868" s="2253"/>
      <c r="K868" s="1994" t="str">
        <f t="shared" si="75"/>
        <v/>
      </c>
      <c r="L868" s="1907" t="str">
        <f t="shared" si="76"/>
        <v/>
      </c>
      <c r="M868" s="1906"/>
      <c r="N868" s="2250"/>
      <c r="O868" s="2250"/>
      <c r="P868" s="2255"/>
    </row>
    <row r="869" spans="2:16" s="986" customFormat="1" ht="15" customHeight="1" outlineLevel="1">
      <c r="B869" s="1342"/>
      <c r="C869" s="985"/>
      <c r="D869" s="2553"/>
      <c r="E869" s="2554"/>
      <c r="F869" s="1553" t="s">
        <v>2169</v>
      </c>
      <c r="G869" s="1554"/>
      <c r="H869" s="636"/>
      <c r="I869" s="2254"/>
      <c r="J869" s="2255"/>
      <c r="K869" s="1994" t="str">
        <f t="shared" si="75"/>
        <v/>
      </c>
      <c r="L869" s="1907" t="str">
        <f t="shared" si="76"/>
        <v/>
      </c>
      <c r="M869" s="1906"/>
      <c r="N869" s="2250"/>
      <c r="O869" s="2250"/>
      <c r="P869" s="2255"/>
    </row>
    <row r="870" spans="2:16" s="986" customFormat="1" ht="15" customHeight="1" outlineLevel="1">
      <c r="B870" s="1342"/>
      <c r="C870" s="985"/>
      <c r="D870" s="2553" t="s">
        <v>873</v>
      </c>
      <c r="E870" s="2554" t="s">
        <v>1822</v>
      </c>
      <c r="F870" s="1553" t="s">
        <v>2168</v>
      </c>
      <c r="G870" s="1555"/>
      <c r="H870" s="636"/>
      <c r="I870" s="2254"/>
      <c r="J870" s="2255"/>
      <c r="K870" s="1993" t="str">
        <f t="shared" si="75"/>
        <v/>
      </c>
      <c r="L870" s="1906" t="str">
        <f t="shared" si="76"/>
        <v/>
      </c>
      <c r="M870" s="1906"/>
      <c r="N870" s="1907" t="str" cm="1">
        <f t="array" aca="1" ref="N870" ca="1">IF(CELL("format",G870)="D1","","X")</f>
        <v/>
      </c>
      <c r="O870" s="2250"/>
      <c r="P870" s="2255"/>
    </row>
    <row r="871" spans="2:16" s="986" customFormat="1" ht="15" customHeight="1" outlineLevel="1">
      <c r="B871" s="1211"/>
      <c r="C871" s="1211"/>
      <c r="D871" s="2553"/>
      <c r="E871" s="2554"/>
      <c r="F871" s="1553" t="s">
        <v>2169</v>
      </c>
      <c r="G871" s="1555"/>
      <c r="H871" s="636"/>
      <c r="I871" s="2254"/>
      <c r="J871" s="2255"/>
      <c r="K871" s="1993" t="str">
        <f t="shared" si="75"/>
        <v/>
      </c>
      <c r="L871" s="1906" t="str">
        <f t="shared" si="76"/>
        <v/>
      </c>
      <c r="M871" s="1906"/>
      <c r="N871" s="1907" t="str" cm="1">
        <f t="array" aca="1" ref="N871" ca="1">IF(CELL("format",G871)="D1","","X")</f>
        <v/>
      </c>
      <c r="O871" s="2250"/>
      <c r="P871" s="2255"/>
    </row>
    <row r="872" spans="2:16" s="986" customFormat="1" ht="15" customHeight="1" outlineLevel="1">
      <c r="B872" s="1211"/>
      <c r="C872" s="1211"/>
      <c r="D872" s="2553" t="s">
        <v>874</v>
      </c>
      <c r="E872" s="2554" t="s">
        <v>1823</v>
      </c>
      <c r="F872" s="1553" t="s">
        <v>2168</v>
      </c>
      <c r="G872" s="1556"/>
      <c r="H872" s="636"/>
      <c r="I872" s="2254"/>
      <c r="J872" s="2255"/>
      <c r="K872" s="1993" t="str">
        <f t="shared" si="75"/>
        <v/>
      </c>
      <c r="L872" s="1906" t="str">
        <f t="shared" si="76"/>
        <v/>
      </c>
      <c r="M872" s="1906"/>
      <c r="N872" s="2250"/>
      <c r="O872" s="1907" t="str" cm="1">
        <f t="array" aca="1" ref="O872" ca="1">IF(G872="","",IF(CELL("format",G872)="D9","","X"))</f>
        <v/>
      </c>
      <c r="P872" s="2255"/>
    </row>
    <row r="873" spans="2:16" s="986" customFormat="1" ht="15" customHeight="1" outlineLevel="1">
      <c r="B873" s="1211"/>
      <c r="C873" s="1211"/>
      <c r="D873" s="2553"/>
      <c r="E873" s="2554"/>
      <c r="F873" s="1553" t="s">
        <v>2169</v>
      </c>
      <c r="G873" s="1556"/>
      <c r="H873" s="636"/>
      <c r="I873" s="2254"/>
      <c r="J873" s="2255"/>
      <c r="K873" s="1993" t="str">
        <f t="shared" si="75"/>
        <v/>
      </c>
      <c r="L873" s="1906" t="str">
        <f t="shared" si="76"/>
        <v/>
      </c>
      <c r="M873" s="1906"/>
      <c r="N873" s="2250"/>
      <c r="O873" s="1907" t="str" cm="1">
        <f t="array" aca="1" ref="O873" ca="1">IF(G873="","",IF(CELL("format",G873)="D9","","X"))</f>
        <v/>
      </c>
      <c r="P873" s="2255"/>
    </row>
    <row r="874" spans="2:16" s="986" customFormat="1" ht="15" customHeight="1" outlineLevel="1">
      <c r="B874" s="1211"/>
      <c r="C874" s="1211"/>
      <c r="D874" s="2553" t="s">
        <v>2171</v>
      </c>
      <c r="E874" s="2554" t="s">
        <v>2327</v>
      </c>
      <c r="F874" s="1553" t="s">
        <v>2168</v>
      </c>
      <c r="G874" s="1554"/>
      <c r="H874" s="636"/>
      <c r="I874" s="2254"/>
      <c r="J874" s="2255"/>
      <c r="K874" s="1993" t="str">
        <f t="shared" si="75"/>
        <v/>
      </c>
      <c r="L874" s="1906" t="str">
        <f t="shared" si="76"/>
        <v/>
      </c>
      <c r="M874" s="1906"/>
      <c r="N874" s="2250"/>
      <c r="O874" s="2250"/>
      <c r="P874" s="1913" t="str">
        <f>IF(G874="","",(IF(OR(G874="Winter",G874="Summer"),"","X")))</f>
        <v/>
      </c>
    </row>
    <row r="875" spans="2:16" s="986" customFormat="1" ht="15" customHeight="1" outlineLevel="1">
      <c r="B875" s="1211"/>
      <c r="C875" s="1211"/>
      <c r="D875" s="2553"/>
      <c r="E875" s="2554"/>
      <c r="F875" s="1553" t="s">
        <v>2169</v>
      </c>
      <c r="G875" s="1554"/>
      <c r="H875" s="636"/>
      <c r="I875" s="2254"/>
      <c r="J875" s="2255"/>
      <c r="K875" s="1993" t="str">
        <f t="shared" si="75"/>
        <v/>
      </c>
      <c r="L875" s="1906" t="str">
        <f t="shared" si="76"/>
        <v/>
      </c>
      <c r="M875" s="1906"/>
      <c r="N875" s="2250"/>
      <c r="O875" s="2250"/>
      <c r="P875" s="1913" t="str">
        <f>IF(G875="","",(IF(OR(G875="Winter",G875="Summer"),"","X")))</f>
        <v/>
      </c>
    </row>
    <row r="876" spans="2:16" s="986" customFormat="1" ht="15" customHeight="1" outlineLevel="1">
      <c r="B876" s="1211"/>
      <c r="C876" s="1211"/>
      <c r="D876" s="2553" t="s">
        <v>2172</v>
      </c>
      <c r="E876" s="2554" t="s">
        <v>638</v>
      </c>
      <c r="F876" s="1553" t="s">
        <v>2168</v>
      </c>
      <c r="G876" s="1554"/>
      <c r="H876" s="636"/>
      <c r="I876" s="2254"/>
      <c r="J876" s="2255"/>
      <c r="K876" s="1994" t="str">
        <f t="shared" si="75"/>
        <v/>
      </c>
      <c r="L876" s="1907" t="str">
        <f t="shared" si="76"/>
        <v/>
      </c>
      <c r="M876" s="1906"/>
      <c r="N876" s="2250"/>
      <c r="O876" s="2250"/>
      <c r="P876" s="2255"/>
    </row>
    <row r="877" spans="2:16" s="986" customFormat="1" ht="15" customHeight="1" outlineLevel="1">
      <c r="B877" s="1211"/>
      <c r="C877" s="1211"/>
      <c r="D877" s="2553"/>
      <c r="E877" s="2554"/>
      <c r="F877" s="1553" t="s">
        <v>2169</v>
      </c>
      <c r="G877" s="1554"/>
      <c r="I877" s="2254"/>
      <c r="J877" s="2255"/>
      <c r="K877" s="1994" t="str">
        <f t="shared" si="75"/>
        <v/>
      </c>
      <c r="L877" s="1907" t="str">
        <f t="shared" si="76"/>
        <v/>
      </c>
      <c r="M877" s="1906"/>
      <c r="N877" s="2250"/>
      <c r="O877" s="2250"/>
      <c r="P877" s="2255"/>
    </row>
    <row r="878" spans="2:16" s="986" customFormat="1" ht="15" customHeight="1" outlineLevel="1">
      <c r="B878" s="1211"/>
      <c r="C878" s="1211"/>
      <c r="D878" s="2553" t="s">
        <v>2173</v>
      </c>
      <c r="E878" s="2554" t="s">
        <v>638</v>
      </c>
      <c r="F878" s="1553" t="s">
        <v>2168</v>
      </c>
      <c r="G878" s="1554"/>
      <c r="I878" s="2254"/>
      <c r="J878" s="2255"/>
      <c r="K878" s="1994" t="str">
        <f t="shared" si="75"/>
        <v/>
      </c>
      <c r="L878" s="1907" t="str">
        <f t="shared" si="76"/>
        <v/>
      </c>
      <c r="M878" s="1906"/>
      <c r="N878" s="2250"/>
      <c r="O878" s="2250"/>
      <c r="P878" s="2255"/>
    </row>
    <row r="879" spans="2:16" s="986" customFormat="1" ht="15" customHeight="1" outlineLevel="1">
      <c r="B879" s="1211"/>
      <c r="C879" s="1211"/>
      <c r="D879" s="2553"/>
      <c r="E879" s="2554"/>
      <c r="F879" s="1553" t="s">
        <v>2169</v>
      </c>
      <c r="G879" s="1554"/>
      <c r="I879" s="2254"/>
      <c r="J879" s="2255"/>
      <c r="K879" s="1994" t="str">
        <f t="shared" si="75"/>
        <v/>
      </c>
      <c r="L879" s="1907" t="str">
        <f t="shared" si="76"/>
        <v/>
      </c>
      <c r="M879" s="1906"/>
      <c r="N879" s="2250"/>
      <c r="O879" s="2250"/>
      <c r="P879" s="2255"/>
    </row>
    <row r="880" spans="2:16" s="986" customFormat="1" ht="15" customHeight="1" outlineLevel="1">
      <c r="B880" s="1211"/>
      <c r="C880" s="1211"/>
      <c r="D880" s="2553" t="s">
        <v>2173</v>
      </c>
      <c r="E880" s="2554" t="s">
        <v>650</v>
      </c>
      <c r="F880" s="1553" t="s">
        <v>2168</v>
      </c>
      <c r="G880" s="1554"/>
      <c r="I880" s="2254"/>
      <c r="J880" s="2255"/>
      <c r="K880" s="1994" t="str">
        <f t="shared" si="75"/>
        <v/>
      </c>
      <c r="L880" s="1907" t="str">
        <f t="shared" si="76"/>
        <v/>
      </c>
      <c r="M880" s="1906"/>
      <c r="N880" s="2250"/>
      <c r="O880" s="2250"/>
      <c r="P880" s="2255"/>
    </row>
    <row r="881" spans="2:16" s="986" customFormat="1" ht="15" customHeight="1" outlineLevel="1">
      <c r="B881" s="1211"/>
      <c r="C881" s="1211"/>
      <c r="D881" s="2553"/>
      <c r="E881" s="2554"/>
      <c r="F881" s="1553" t="s">
        <v>2169</v>
      </c>
      <c r="G881" s="1554"/>
      <c r="I881" s="2254"/>
      <c r="J881" s="2255"/>
      <c r="K881" s="1994" t="str">
        <f t="shared" si="75"/>
        <v/>
      </c>
      <c r="L881" s="1907" t="str">
        <f t="shared" si="76"/>
        <v/>
      </c>
      <c r="M881" s="1906"/>
      <c r="N881" s="2250"/>
      <c r="O881" s="2250"/>
      <c r="P881" s="2255"/>
    </row>
    <row r="882" spans="2:16" s="986" customFormat="1" ht="15" customHeight="1" outlineLevel="1">
      <c r="B882" s="1211"/>
      <c r="C882" s="1211"/>
      <c r="D882" s="2553" t="s">
        <v>2174</v>
      </c>
      <c r="E882" s="2554" t="s">
        <v>638</v>
      </c>
      <c r="F882" s="1553" t="s">
        <v>2168</v>
      </c>
      <c r="G882" s="1554"/>
      <c r="I882" s="2254"/>
      <c r="J882" s="2256"/>
      <c r="K882" s="1994" t="str">
        <f t="shared" si="75"/>
        <v/>
      </c>
      <c r="L882" s="1907" t="str">
        <f t="shared" si="76"/>
        <v/>
      </c>
      <c r="M882" s="1906"/>
      <c r="N882" s="2250"/>
      <c r="O882" s="2250"/>
      <c r="P882" s="2255"/>
    </row>
    <row r="883" spans="2:16" s="986" customFormat="1" ht="15" customHeight="1" outlineLevel="1">
      <c r="B883" s="1211"/>
      <c r="C883" s="1211"/>
      <c r="D883" s="2553"/>
      <c r="E883" s="2554"/>
      <c r="F883" s="1553" t="s">
        <v>2169</v>
      </c>
      <c r="G883" s="1554"/>
      <c r="I883" s="2254"/>
      <c r="J883" s="2256"/>
      <c r="K883" s="1994" t="str">
        <f t="shared" si="75"/>
        <v/>
      </c>
      <c r="L883" s="1907" t="str">
        <f t="shared" si="76"/>
        <v/>
      </c>
      <c r="M883" s="1906"/>
      <c r="N883" s="2250"/>
      <c r="O883" s="2250"/>
      <c r="P883" s="2255"/>
    </row>
    <row r="884" spans="2:16" s="986" customFormat="1" ht="15" customHeight="1" outlineLevel="1">
      <c r="B884" s="1211"/>
      <c r="C884" s="1211"/>
      <c r="D884" s="2553" t="s">
        <v>2174</v>
      </c>
      <c r="E884" s="2554" t="s">
        <v>650</v>
      </c>
      <c r="F884" s="1553" t="s">
        <v>2168</v>
      </c>
      <c r="G884" s="1554"/>
      <c r="I884" s="2254"/>
      <c r="J884" s="2256"/>
      <c r="K884" s="1994" t="str">
        <f t="shared" si="75"/>
        <v/>
      </c>
      <c r="L884" s="1907" t="str">
        <f t="shared" si="76"/>
        <v/>
      </c>
      <c r="M884" s="1906"/>
      <c r="N884" s="2250"/>
      <c r="O884" s="2250"/>
      <c r="P884" s="2255"/>
    </row>
    <row r="885" spans="2:16" s="986" customFormat="1" ht="15" customHeight="1" outlineLevel="1">
      <c r="B885" s="1211"/>
      <c r="C885" s="1211"/>
      <c r="D885" s="2555"/>
      <c r="E885" s="2556"/>
      <c r="F885" s="1557" t="s">
        <v>2169</v>
      </c>
      <c r="G885" s="1558"/>
      <c r="I885" s="2254"/>
      <c r="J885" s="2256"/>
      <c r="K885" s="1994" t="str">
        <f t="shared" si="75"/>
        <v/>
      </c>
      <c r="L885" s="1907" t="str">
        <f t="shared" si="76"/>
        <v/>
      </c>
      <c r="M885" s="1906"/>
      <c r="N885" s="2250"/>
      <c r="O885" s="2250"/>
      <c r="P885" s="2255"/>
    </row>
    <row r="886" spans="2:16" s="986" customFormat="1" ht="15" customHeight="1">
      <c r="B886" s="1342"/>
      <c r="C886" s="985"/>
      <c r="D886" s="1307" t="s">
        <v>2166</v>
      </c>
      <c r="E886" s="973"/>
      <c r="F886" s="1549"/>
      <c r="G886" s="1550"/>
      <c r="H886" s="636"/>
      <c r="I886" s="2251"/>
      <c r="J886" s="1912"/>
      <c r="K886" s="2254"/>
      <c r="L886" s="2250"/>
      <c r="M886" s="2250"/>
      <c r="N886" s="2250"/>
      <c r="O886" s="2250"/>
      <c r="P886" s="2255"/>
    </row>
    <row r="887" spans="2:16" s="986" customFormat="1" ht="15" customHeight="1" outlineLevel="1">
      <c r="B887" s="1342"/>
      <c r="C887" s="985"/>
      <c r="D887" s="2557" t="s">
        <v>2167</v>
      </c>
      <c r="E887" s="2558" t="s">
        <v>650</v>
      </c>
      <c r="F887" s="1551" t="s">
        <v>2168</v>
      </c>
      <c r="G887" s="1552"/>
      <c r="H887" s="636"/>
      <c r="I887" s="2252"/>
      <c r="J887" s="2253"/>
      <c r="K887" s="1994" t="str">
        <f>IF(ISNONTEXT(G887)=TRUE,"","X")</f>
        <v/>
      </c>
      <c r="L887" s="1907" t="str">
        <f>IF(AND(G887&gt;=0)=TRUE,"","X")</f>
        <v/>
      </c>
      <c r="M887" s="1906"/>
      <c r="N887" s="2250"/>
      <c r="O887" s="2250"/>
      <c r="P887" s="2255"/>
    </row>
    <row r="888" spans="2:16" s="986" customFormat="1" ht="15" customHeight="1" outlineLevel="1">
      <c r="B888" s="1342"/>
      <c r="C888" s="985"/>
      <c r="D888" s="2553"/>
      <c r="E888" s="2554"/>
      <c r="F888" s="1553" t="s">
        <v>2169</v>
      </c>
      <c r="G888" s="1554"/>
      <c r="H888" s="636"/>
      <c r="I888" s="2252"/>
      <c r="J888" s="2253"/>
      <c r="K888" s="1994" t="str">
        <f>IF(ISNONTEXT(G888)=TRUE,"","X")</f>
        <v/>
      </c>
      <c r="L888" s="1907" t="str">
        <f>IF(AND(G888&gt;=0)=TRUE,"","X")</f>
        <v/>
      </c>
      <c r="M888" s="1906"/>
      <c r="N888" s="2250"/>
      <c r="O888" s="2250"/>
      <c r="P888" s="2255"/>
    </row>
    <row r="889" spans="2:16" s="986" customFormat="1" ht="15" customHeight="1" outlineLevel="1">
      <c r="B889" s="1342"/>
      <c r="C889" s="985"/>
      <c r="D889" s="2553" t="s">
        <v>2170</v>
      </c>
      <c r="E889" s="2554" t="s">
        <v>638</v>
      </c>
      <c r="F889" s="1553" t="s">
        <v>2168</v>
      </c>
      <c r="G889" s="1554"/>
      <c r="H889" s="636"/>
      <c r="I889" s="2252"/>
      <c r="J889" s="2253"/>
      <c r="K889" s="1994" t="str">
        <f t="shared" ref="K889:K908" si="77">IF(ISNONTEXT(G889)=TRUE,"","X")</f>
        <v/>
      </c>
      <c r="L889" s="1907" t="str">
        <f t="shared" ref="L889:L908" si="78">IF(AND(G889&gt;=0)=TRUE,"","X")</f>
        <v/>
      </c>
      <c r="M889" s="1906"/>
      <c r="N889" s="2250"/>
      <c r="O889" s="2250"/>
      <c r="P889" s="2255"/>
    </row>
    <row r="890" spans="2:16" s="986" customFormat="1" ht="15" customHeight="1" outlineLevel="1">
      <c r="B890" s="1342"/>
      <c r="C890" s="985"/>
      <c r="D890" s="2553"/>
      <c r="E890" s="2554"/>
      <c r="F890" s="1553" t="s">
        <v>2169</v>
      </c>
      <c r="G890" s="1554"/>
      <c r="H890" s="636"/>
      <c r="I890" s="2252"/>
      <c r="J890" s="2253"/>
      <c r="K890" s="1994" t="str">
        <f t="shared" si="77"/>
        <v/>
      </c>
      <c r="L890" s="1907" t="str">
        <f t="shared" si="78"/>
        <v/>
      </c>
      <c r="M890" s="1906"/>
      <c r="N890" s="2250"/>
      <c r="O890" s="2250"/>
      <c r="P890" s="2255"/>
    </row>
    <row r="891" spans="2:16" s="986" customFormat="1" ht="15" customHeight="1" outlineLevel="1">
      <c r="B891" s="1342"/>
      <c r="C891" s="985"/>
      <c r="D891" s="2553" t="s">
        <v>2170</v>
      </c>
      <c r="E891" s="2554" t="s">
        <v>650</v>
      </c>
      <c r="F891" s="1553" t="s">
        <v>2168</v>
      </c>
      <c r="G891" s="1554"/>
      <c r="H891" s="636"/>
      <c r="I891" s="2252"/>
      <c r="J891" s="2253"/>
      <c r="K891" s="1994" t="str">
        <f t="shared" si="77"/>
        <v/>
      </c>
      <c r="L891" s="1907" t="str">
        <f t="shared" si="78"/>
        <v/>
      </c>
      <c r="M891" s="1906"/>
      <c r="N891" s="2250"/>
      <c r="O891" s="2250"/>
      <c r="P891" s="2255"/>
    </row>
    <row r="892" spans="2:16" s="986" customFormat="1" ht="15" customHeight="1" outlineLevel="1">
      <c r="B892" s="1342"/>
      <c r="C892" s="985"/>
      <c r="D892" s="2553"/>
      <c r="E892" s="2554"/>
      <c r="F892" s="1553" t="s">
        <v>2169</v>
      </c>
      <c r="G892" s="1554"/>
      <c r="H892" s="636"/>
      <c r="I892" s="2254"/>
      <c r="J892" s="2255"/>
      <c r="K892" s="1994" t="str">
        <f t="shared" si="77"/>
        <v/>
      </c>
      <c r="L892" s="1907" t="str">
        <f t="shared" si="78"/>
        <v/>
      </c>
      <c r="M892" s="1906"/>
      <c r="N892" s="2250"/>
      <c r="O892" s="2250"/>
      <c r="P892" s="2255"/>
    </row>
    <row r="893" spans="2:16" s="986" customFormat="1" ht="15" customHeight="1" outlineLevel="1">
      <c r="B893" s="1342"/>
      <c r="C893" s="985"/>
      <c r="D893" s="2553" t="s">
        <v>873</v>
      </c>
      <c r="E893" s="2554" t="s">
        <v>1822</v>
      </c>
      <c r="F893" s="1553" t="s">
        <v>2168</v>
      </c>
      <c r="G893" s="1555"/>
      <c r="H893" s="636"/>
      <c r="I893" s="2254"/>
      <c r="J893" s="2255"/>
      <c r="K893" s="1993" t="str">
        <f t="shared" si="77"/>
        <v/>
      </c>
      <c r="L893" s="1906" t="str">
        <f t="shared" si="78"/>
        <v/>
      </c>
      <c r="M893" s="1906"/>
      <c r="N893" s="1907" t="str" cm="1">
        <f t="array" aca="1" ref="N893" ca="1">IF(CELL("format",G893)="D1","","X")</f>
        <v/>
      </c>
      <c r="O893" s="2250"/>
      <c r="P893" s="2255"/>
    </row>
    <row r="894" spans="2:16" s="986" customFormat="1" ht="15" customHeight="1" outlineLevel="1">
      <c r="B894" s="1211"/>
      <c r="C894" s="1211"/>
      <c r="D894" s="2553"/>
      <c r="E894" s="2554"/>
      <c r="F894" s="1553" t="s">
        <v>2169</v>
      </c>
      <c r="G894" s="1555"/>
      <c r="H894" s="636"/>
      <c r="I894" s="2254"/>
      <c r="J894" s="2255"/>
      <c r="K894" s="1993" t="str">
        <f t="shared" si="77"/>
        <v/>
      </c>
      <c r="L894" s="1906" t="str">
        <f t="shared" si="78"/>
        <v/>
      </c>
      <c r="M894" s="1906"/>
      <c r="N894" s="1907" t="str" cm="1">
        <f t="array" aca="1" ref="N894" ca="1">IF(CELL("format",G894)="D1","","X")</f>
        <v/>
      </c>
      <c r="O894" s="2250"/>
      <c r="P894" s="2255"/>
    </row>
    <row r="895" spans="2:16" s="986" customFormat="1" ht="15" customHeight="1" outlineLevel="1">
      <c r="B895" s="1211"/>
      <c r="C895" s="1211"/>
      <c r="D895" s="2553" t="s">
        <v>874</v>
      </c>
      <c r="E895" s="2554" t="s">
        <v>1823</v>
      </c>
      <c r="F895" s="1553" t="s">
        <v>2168</v>
      </c>
      <c r="G895" s="1556"/>
      <c r="H895" s="636"/>
      <c r="I895" s="2254"/>
      <c r="J895" s="2255"/>
      <c r="K895" s="1993" t="str">
        <f t="shared" si="77"/>
        <v/>
      </c>
      <c r="L895" s="1906" t="str">
        <f t="shared" si="78"/>
        <v/>
      </c>
      <c r="M895" s="1906"/>
      <c r="N895" s="2250"/>
      <c r="O895" s="1907" t="str" cm="1">
        <f t="array" aca="1" ref="O895" ca="1">IF(G895="","",IF(CELL("format",G895)="D9","","X"))</f>
        <v/>
      </c>
      <c r="P895" s="2255"/>
    </row>
    <row r="896" spans="2:16" s="986" customFormat="1" ht="15" customHeight="1" outlineLevel="1">
      <c r="B896" s="1211"/>
      <c r="C896" s="1211"/>
      <c r="D896" s="2553"/>
      <c r="E896" s="2554"/>
      <c r="F896" s="1553" t="s">
        <v>2169</v>
      </c>
      <c r="G896" s="1556"/>
      <c r="H896" s="636"/>
      <c r="I896" s="2254"/>
      <c r="J896" s="2255"/>
      <c r="K896" s="1993" t="str">
        <f t="shared" si="77"/>
        <v/>
      </c>
      <c r="L896" s="1906" t="str">
        <f t="shared" si="78"/>
        <v/>
      </c>
      <c r="M896" s="1906"/>
      <c r="N896" s="2250"/>
      <c r="O896" s="1907" t="str" cm="1">
        <f t="array" aca="1" ref="O896" ca="1">IF(G896="","",IF(CELL("format",G896)="D9","","X"))</f>
        <v/>
      </c>
      <c r="P896" s="2255"/>
    </row>
    <row r="897" spans="2:16" s="986" customFormat="1" ht="15" customHeight="1" outlineLevel="1">
      <c r="B897" s="1211"/>
      <c r="C897" s="1211"/>
      <c r="D897" s="2553" t="s">
        <v>2171</v>
      </c>
      <c r="E897" s="2554" t="s">
        <v>2327</v>
      </c>
      <c r="F897" s="1553" t="s">
        <v>2168</v>
      </c>
      <c r="G897" s="1554"/>
      <c r="H897" s="636"/>
      <c r="I897" s="2254"/>
      <c r="J897" s="2255"/>
      <c r="K897" s="1993" t="str">
        <f t="shared" si="77"/>
        <v/>
      </c>
      <c r="L897" s="1906" t="str">
        <f t="shared" si="78"/>
        <v/>
      </c>
      <c r="M897" s="1906"/>
      <c r="N897" s="2250"/>
      <c r="O897" s="2250"/>
      <c r="P897" s="1913" t="str">
        <f>IF(G897="","",(IF(OR(G897="Winter",G897="Summer"),"","X")))</f>
        <v/>
      </c>
    </row>
    <row r="898" spans="2:16" s="986" customFormat="1" ht="15" customHeight="1" outlineLevel="1">
      <c r="B898" s="1211"/>
      <c r="C898" s="1211"/>
      <c r="D898" s="2553"/>
      <c r="E898" s="2554"/>
      <c r="F898" s="1553" t="s">
        <v>2169</v>
      </c>
      <c r="G898" s="1554"/>
      <c r="H898" s="636"/>
      <c r="I898" s="2254"/>
      <c r="J898" s="2255"/>
      <c r="K898" s="1993" t="str">
        <f t="shared" si="77"/>
        <v/>
      </c>
      <c r="L898" s="1906" t="str">
        <f t="shared" si="78"/>
        <v/>
      </c>
      <c r="M898" s="1906"/>
      <c r="N898" s="2250"/>
      <c r="O898" s="2250"/>
      <c r="P898" s="1913" t="str">
        <f>IF(G898="","",(IF(OR(G898="Winter",G898="Summer"),"","X")))</f>
        <v/>
      </c>
    </row>
    <row r="899" spans="2:16" s="986" customFormat="1" ht="15" customHeight="1" outlineLevel="1">
      <c r="B899" s="1211"/>
      <c r="C899" s="1211"/>
      <c r="D899" s="2553" t="s">
        <v>2172</v>
      </c>
      <c r="E899" s="2554" t="s">
        <v>638</v>
      </c>
      <c r="F899" s="1553" t="s">
        <v>2168</v>
      </c>
      <c r="G899" s="1554"/>
      <c r="H899" s="636"/>
      <c r="I899" s="2254"/>
      <c r="J899" s="2255"/>
      <c r="K899" s="1994" t="str">
        <f t="shared" si="77"/>
        <v/>
      </c>
      <c r="L899" s="1907" t="str">
        <f t="shared" si="78"/>
        <v/>
      </c>
      <c r="M899" s="1906"/>
      <c r="N899" s="2250"/>
      <c r="O899" s="2250"/>
      <c r="P899" s="2255"/>
    </row>
    <row r="900" spans="2:16" s="986" customFormat="1" ht="15" customHeight="1" outlineLevel="1">
      <c r="B900" s="1211"/>
      <c r="C900" s="1211"/>
      <c r="D900" s="2553"/>
      <c r="E900" s="2554"/>
      <c r="F900" s="1553" t="s">
        <v>2169</v>
      </c>
      <c r="G900" s="1554"/>
      <c r="I900" s="2254"/>
      <c r="J900" s="2255"/>
      <c r="K900" s="1994" t="str">
        <f t="shared" si="77"/>
        <v/>
      </c>
      <c r="L900" s="1907" t="str">
        <f t="shared" si="78"/>
        <v/>
      </c>
      <c r="M900" s="1906"/>
      <c r="N900" s="2250"/>
      <c r="O900" s="2250"/>
      <c r="P900" s="2255"/>
    </row>
    <row r="901" spans="2:16" s="986" customFormat="1" ht="15" customHeight="1" outlineLevel="1">
      <c r="B901" s="1211"/>
      <c r="C901" s="1211"/>
      <c r="D901" s="2553" t="s">
        <v>2173</v>
      </c>
      <c r="E901" s="2554" t="s">
        <v>638</v>
      </c>
      <c r="F901" s="1553" t="s">
        <v>2168</v>
      </c>
      <c r="G901" s="1554"/>
      <c r="I901" s="2254"/>
      <c r="J901" s="2255"/>
      <c r="K901" s="1994" t="str">
        <f t="shared" si="77"/>
        <v/>
      </c>
      <c r="L901" s="1907" t="str">
        <f t="shared" si="78"/>
        <v/>
      </c>
      <c r="M901" s="1906"/>
      <c r="N901" s="2250"/>
      <c r="O901" s="2250"/>
      <c r="P901" s="2255"/>
    </row>
    <row r="902" spans="2:16" s="986" customFormat="1" ht="15" customHeight="1" outlineLevel="1">
      <c r="B902" s="1211"/>
      <c r="C902" s="1211"/>
      <c r="D902" s="2553"/>
      <c r="E902" s="2554"/>
      <c r="F902" s="1553" t="s">
        <v>2169</v>
      </c>
      <c r="G902" s="1554"/>
      <c r="I902" s="2254"/>
      <c r="J902" s="2255"/>
      <c r="K902" s="1994" t="str">
        <f t="shared" si="77"/>
        <v/>
      </c>
      <c r="L902" s="1907" t="str">
        <f t="shared" si="78"/>
        <v/>
      </c>
      <c r="M902" s="1906"/>
      <c r="N902" s="2250"/>
      <c r="O902" s="2250"/>
      <c r="P902" s="2255"/>
    </row>
    <row r="903" spans="2:16" s="986" customFormat="1" ht="15" customHeight="1" outlineLevel="1">
      <c r="B903" s="1211"/>
      <c r="C903" s="1211"/>
      <c r="D903" s="2553" t="s">
        <v>2173</v>
      </c>
      <c r="E903" s="2554" t="s">
        <v>650</v>
      </c>
      <c r="F903" s="1553" t="s">
        <v>2168</v>
      </c>
      <c r="G903" s="1554"/>
      <c r="I903" s="2254"/>
      <c r="J903" s="2255"/>
      <c r="K903" s="1994" t="str">
        <f t="shared" si="77"/>
        <v/>
      </c>
      <c r="L903" s="1907" t="str">
        <f t="shared" si="78"/>
        <v/>
      </c>
      <c r="M903" s="1906"/>
      <c r="N903" s="2250"/>
      <c r="O903" s="2250"/>
      <c r="P903" s="2255"/>
    </row>
    <row r="904" spans="2:16" s="986" customFormat="1" ht="15" customHeight="1" outlineLevel="1">
      <c r="B904" s="1211"/>
      <c r="C904" s="1211"/>
      <c r="D904" s="2553"/>
      <c r="E904" s="2554"/>
      <c r="F904" s="1553" t="s">
        <v>2169</v>
      </c>
      <c r="G904" s="1554"/>
      <c r="I904" s="2254"/>
      <c r="J904" s="2255"/>
      <c r="K904" s="1994" t="str">
        <f t="shared" si="77"/>
        <v/>
      </c>
      <c r="L904" s="1907" t="str">
        <f t="shared" si="78"/>
        <v/>
      </c>
      <c r="M904" s="1906"/>
      <c r="N904" s="2250"/>
      <c r="O904" s="2250"/>
      <c r="P904" s="2255"/>
    </row>
    <row r="905" spans="2:16" s="986" customFormat="1" ht="15" customHeight="1" outlineLevel="1">
      <c r="B905" s="1211"/>
      <c r="C905" s="1211"/>
      <c r="D905" s="2553" t="s">
        <v>2174</v>
      </c>
      <c r="E905" s="2554" t="s">
        <v>638</v>
      </c>
      <c r="F905" s="1553" t="s">
        <v>2168</v>
      </c>
      <c r="G905" s="1554"/>
      <c r="I905" s="2254"/>
      <c r="J905" s="2256"/>
      <c r="K905" s="1994" t="str">
        <f t="shared" si="77"/>
        <v/>
      </c>
      <c r="L905" s="1907" t="str">
        <f t="shared" si="78"/>
        <v/>
      </c>
      <c r="M905" s="1906"/>
      <c r="N905" s="2250"/>
      <c r="O905" s="2250"/>
      <c r="P905" s="2255"/>
    </row>
    <row r="906" spans="2:16" s="986" customFormat="1" ht="15" customHeight="1" outlineLevel="1">
      <c r="B906" s="1211"/>
      <c r="C906" s="1211"/>
      <c r="D906" s="2553"/>
      <c r="E906" s="2554"/>
      <c r="F906" s="1553" t="s">
        <v>2169</v>
      </c>
      <c r="G906" s="1554"/>
      <c r="I906" s="2254"/>
      <c r="J906" s="2256"/>
      <c r="K906" s="1994" t="str">
        <f t="shared" si="77"/>
        <v/>
      </c>
      <c r="L906" s="1907" t="str">
        <f t="shared" si="78"/>
        <v/>
      </c>
      <c r="M906" s="1906"/>
      <c r="N906" s="2250"/>
      <c r="O906" s="2250"/>
      <c r="P906" s="2255"/>
    </row>
    <row r="907" spans="2:16" s="986" customFormat="1" ht="15" customHeight="1" outlineLevel="1">
      <c r="B907" s="1211"/>
      <c r="C907" s="1211"/>
      <c r="D907" s="2553" t="s">
        <v>2174</v>
      </c>
      <c r="E907" s="2554" t="s">
        <v>650</v>
      </c>
      <c r="F907" s="1553" t="s">
        <v>2168</v>
      </c>
      <c r="G907" s="1554"/>
      <c r="I907" s="2254"/>
      <c r="J907" s="2256"/>
      <c r="K907" s="1994" t="str">
        <f t="shared" si="77"/>
        <v/>
      </c>
      <c r="L907" s="1907" t="str">
        <f t="shared" si="78"/>
        <v/>
      </c>
      <c r="M907" s="1906"/>
      <c r="N907" s="2250"/>
      <c r="O907" s="2250"/>
      <c r="P907" s="2255"/>
    </row>
    <row r="908" spans="2:16" s="986" customFormat="1" ht="15" customHeight="1" outlineLevel="1">
      <c r="B908" s="1211"/>
      <c r="C908" s="1211"/>
      <c r="D908" s="2555"/>
      <c r="E908" s="2556"/>
      <c r="F908" s="1557" t="s">
        <v>2169</v>
      </c>
      <c r="G908" s="1558"/>
      <c r="I908" s="2254"/>
      <c r="J908" s="2256"/>
      <c r="K908" s="1994" t="str">
        <f t="shared" si="77"/>
        <v/>
      </c>
      <c r="L908" s="1907" t="str">
        <f t="shared" si="78"/>
        <v/>
      </c>
      <c r="M908" s="1906"/>
      <c r="N908" s="2250"/>
      <c r="O908" s="2250"/>
      <c r="P908" s="2255"/>
    </row>
    <row r="909" spans="2:16" s="986" customFormat="1" ht="15" customHeight="1">
      <c r="B909" s="1342"/>
      <c r="C909" s="985"/>
      <c r="D909" s="1307" t="s">
        <v>2166</v>
      </c>
      <c r="E909" s="973"/>
      <c r="F909" s="1549"/>
      <c r="G909" s="1550"/>
      <c r="H909" s="636"/>
      <c r="I909" s="2251"/>
      <c r="J909" s="1912"/>
      <c r="K909" s="2254"/>
      <c r="L909" s="2250"/>
      <c r="M909" s="2250"/>
      <c r="N909" s="2250"/>
      <c r="O909" s="2250"/>
      <c r="P909" s="2255"/>
    </row>
    <row r="910" spans="2:16" s="986" customFormat="1" ht="15" customHeight="1" outlineLevel="1">
      <c r="B910" s="1342"/>
      <c r="C910" s="985"/>
      <c r="D910" s="2557" t="s">
        <v>2167</v>
      </c>
      <c r="E910" s="2558" t="s">
        <v>650</v>
      </c>
      <c r="F910" s="1551" t="s">
        <v>2168</v>
      </c>
      <c r="G910" s="1552"/>
      <c r="H910" s="636"/>
      <c r="I910" s="2252"/>
      <c r="J910" s="2253"/>
      <c r="K910" s="1994" t="str">
        <f>IF(ISNONTEXT(G910)=TRUE,"","X")</f>
        <v/>
      </c>
      <c r="L910" s="1907" t="str">
        <f>IF(AND(G910&gt;=0)=TRUE,"","X")</f>
        <v/>
      </c>
      <c r="M910" s="1906"/>
      <c r="N910" s="2250"/>
      <c r="O910" s="2250"/>
      <c r="P910" s="2255"/>
    </row>
    <row r="911" spans="2:16" s="986" customFormat="1" ht="15" customHeight="1" outlineLevel="1">
      <c r="B911" s="1342"/>
      <c r="C911" s="985"/>
      <c r="D911" s="2553"/>
      <c r="E911" s="2554"/>
      <c r="F911" s="1553" t="s">
        <v>2169</v>
      </c>
      <c r="G911" s="1554"/>
      <c r="H911" s="636"/>
      <c r="I911" s="2252"/>
      <c r="J911" s="2253"/>
      <c r="K911" s="1994" t="str">
        <f>IF(ISNONTEXT(G911)=TRUE,"","X")</f>
        <v/>
      </c>
      <c r="L911" s="1907" t="str">
        <f>IF(AND(G911&gt;=0)=TRUE,"","X")</f>
        <v/>
      </c>
      <c r="M911" s="1906"/>
      <c r="N911" s="2250"/>
      <c r="O911" s="2250"/>
      <c r="P911" s="2255"/>
    </row>
    <row r="912" spans="2:16" s="986" customFormat="1" ht="15" customHeight="1" outlineLevel="1">
      <c r="B912" s="1342"/>
      <c r="C912" s="985"/>
      <c r="D912" s="2553" t="s">
        <v>2170</v>
      </c>
      <c r="E912" s="2554" t="s">
        <v>638</v>
      </c>
      <c r="F912" s="1553" t="s">
        <v>2168</v>
      </c>
      <c r="G912" s="1554"/>
      <c r="H912" s="636"/>
      <c r="I912" s="2252"/>
      <c r="J912" s="2253"/>
      <c r="K912" s="1994" t="str">
        <f t="shared" ref="K912:K931" si="79">IF(ISNONTEXT(G912)=TRUE,"","X")</f>
        <v/>
      </c>
      <c r="L912" s="1907" t="str">
        <f t="shared" ref="L912:L931" si="80">IF(AND(G912&gt;=0)=TRUE,"","X")</f>
        <v/>
      </c>
      <c r="M912" s="1906"/>
      <c r="N912" s="2250"/>
      <c r="O912" s="2250"/>
      <c r="P912" s="2255"/>
    </row>
    <row r="913" spans="2:16" s="986" customFormat="1" ht="15" customHeight="1" outlineLevel="1">
      <c r="B913" s="1342"/>
      <c r="C913" s="985"/>
      <c r="D913" s="2553"/>
      <c r="E913" s="2554"/>
      <c r="F913" s="1553" t="s">
        <v>2169</v>
      </c>
      <c r="G913" s="1554"/>
      <c r="H913" s="636"/>
      <c r="I913" s="2252"/>
      <c r="J913" s="2253"/>
      <c r="K913" s="1994" t="str">
        <f t="shared" si="79"/>
        <v/>
      </c>
      <c r="L913" s="1907" t="str">
        <f t="shared" si="80"/>
        <v/>
      </c>
      <c r="M913" s="1906"/>
      <c r="N913" s="2250"/>
      <c r="O913" s="2250"/>
      <c r="P913" s="2255"/>
    </row>
    <row r="914" spans="2:16" s="986" customFormat="1" ht="15" customHeight="1" outlineLevel="1">
      <c r="B914" s="1342"/>
      <c r="C914" s="985"/>
      <c r="D914" s="2553" t="s">
        <v>2170</v>
      </c>
      <c r="E914" s="2554" t="s">
        <v>650</v>
      </c>
      <c r="F914" s="1553" t="s">
        <v>2168</v>
      </c>
      <c r="G914" s="1554"/>
      <c r="H914" s="636"/>
      <c r="I914" s="2252"/>
      <c r="J914" s="2253"/>
      <c r="K914" s="1994" t="str">
        <f t="shared" si="79"/>
        <v/>
      </c>
      <c r="L914" s="1907" t="str">
        <f t="shared" si="80"/>
        <v/>
      </c>
      <c r="M914" s="1906"/>
      <c r="N914" s="2250"/>
      <c r="O914" s="2250"/>
      <c r="P914" s="2255"/>
    </row>
    <row r="915" spans="2:16" s="986" customFormat="1" ht="15" customHeight="1" outlineLevel="1">
      <c r="B915" s="1342"/>
      <c r="C915" s="985"/>
      <c r="D915" s="2553"/>
      <c r="E915" s="2554"/>
      <c r="F915" s="1553" t="s">
        <v>2169</v>
      </c>
      <c r="G915" s="1554"/>
      <c r="H915" s="636"/>
      <c r="I915" s="2254"/>
      <c r="J915" s="2255"/>
      <c r="K915" s="1994" t="str">
        <f t="shared" si="79"/>
        <v/>
      </c>
      <c r="L915" s="1907" t="str">
        <f t="shared" si="80"/>
        <v/>
      </c>
      <c r="M915" s="1906"/>
      <c r="N915" s="2250"/>
      <c r="O915" s="2250"/>
      <c r="P915" s="2255"/>
    </row>
    <row r="916" spans="2:16" s="986" customFormat="1" ht="15" customHeight="1" outlineLevel="1">
      <c r="B916" s="1342"/>
      <c r="C916" s="985"/>
      <c r="D916" s="2553" t="s">
        <v>873</v>
      </c>
      <c r="E916" s="2554" t="s">
        <v>1822</v>
      </c>
      <c r="F916" s="1553" t="s">
        <v>2168</v>
      </c>
      <c r="G916" s="1555"/>
      <c r="H916" s="636"/>
      <c r="I916" s="2254"/>
      <c r="J916" s="2255"/>
      <c r="K916" s="1993" t="str">
        <f t="shared" si="79"/>
        <v/>
      </c>
      <c r="L916" s="1906" t="str">
        <f t="shared" si="80"/>
        <v/>
      </c>
      <c r="M916" s="1906"/>
      <c r="N916" s="1907" t="str" cm="1">
        <f t="array" aca="1" ref="N916" ca="1">IF(CELL("format",G916)="D1","","X")</f>
        <v/>
      </c>
      <c r="O916" s="2250"/>
      <c r="P916" s="2255"/>
    </row>
    <row r="917" spans="2:16" s="986" customFormat="1" ht="15" customHeight="1" outlineLevel="1">
      <c r="B917" s="1211"/>
      <c r="C917" s="1211"/>
      <c r="D917" s="2553"/>
      <c r="E917" s="2554"/>
      <c r="F917" s="1553" t="s">
        <v>2169</v>
      </c>
      <c r="G917" s="1555"/>
      <c r="H917" s="636"/>
      <c r="I917" s="2254"/>
      <c r="J917" s="2255"/>
      <c r="K917" s="1993" t="str">
        <f t="shared" si="79"/>
        <v/>
      </c>
      <c r="L917" s="1906" t="str">
        <f t="shared" si="80"/>
        <v/>
      </c>
      <c r="M917" s="1906"/>
      <c r="N917" s="1907" t="str" cm="1">
        <f t="array" aca="1" ref="N917" ca="1">IF(CELL("format",G917)="D1","","X")</f>
        <v/>
      </c>
      <c r="O917" s="2250"/>
      <c r="P917" s="2255"/>
    </row>
    <row r="918" spans="2:16" s="986" customFormat="1" ht="15" customHeight="1" outlineLevel="1">
      <c r="B918" s="1211"/>
      <c r="C918" s="1211"/>
      <c r="D918" s="2553" t="s">
        <v>874</v>
      </c>
      <c r="E918" s="2554" t="s">
        <v>1823</v>
      </c>
      <c r="F918" s="1553" t="s">
        <v>2168</v>
      </c>
      <c r="G918" s="1556"/>
      <c r="H918" s="636"/>
      <c r="I918" s="2254"/>
      <c r="J918" s="2255"/>
      <c r="K918" s="1993" t="str">
        <f t="shared" si="79"/>
        <v/>
      </c>
      <c r="L918" s="1906" t="str">
        <f t="shared" si="80"/>
        <v/>
      </c>
      <c r="M918" s="1906"/>
      <c r="N918" s="2250"/>
      <c r="O918" s="1907" t="str" cm="1">
        <f t="array" aca="1" ref="O918" ca="1">IF(G918="","",IF(CELL("format",G918)="D9","","X"))</f>
        <v/>
      </c>
      <c r="P918" s="2255"/>
    </row>
    <row r="919" spans="2:16" s="986" customFormat="1" ht="15" customHeight="1" outlineLevel="1">
      <c r="B919" s="1211"/>
      <c r="C919" s="1211"/>
      <c r="D919" s="2553"/>
      <c r="E919" s="2554"/>
      <c r="F919" s="1553" t="s">
        <v>2169</v>
      </c>
      <c r="G919" s="1556"/>
      <c r="H919" s="636"/>
      <c r="I919" s="2254"/>
      <c r="J919" s="2255"/>
      <c r="K919" s="1993" t="str">
        <f t="shared" si="79"/>
        <v/>
      </c>
      <c r="L919" s="1906" t="str">
        <f t="shared" si="80"/>
        <v/>
      </c>
      <c r="M919" s="1906"/>
      <c r="N919" s="2250"/>
      <c r="O919" s="1907" t="str" cm="1">
        <f t="array" aca="1" ref="O919" ca="1">IF(G919="","",IF(CELL("format",G919)="D9","","X"))</f>
        <v/>
      </c>
      <c r="P919" s="2255"/>
    </row>
    <row r="920" spans="2:16" s="986" customFormat="1" ht="15" customHeight="1" outlineLevel="1">
      <c r="B920" s="1211"/>
      <c r="C920" s="1211"/>
      <c r="D920" s="2553" t="s">
        <v>2171</v>
      </c>
      <c r="E920" s="2554" t="s">
        <v>2327</v>
      </c>
      <c r="F920" s="1553" t="s">
        <v>2168</v>
      </c>
      <c r="G920" s="1554"/>
      <c r="H920" s="636"/>
      <c r="I920" s="2254"/>
      <c r="J920" s="2255"/>
      <c r="K920" s="1993" t="str">
        <f t="shared" si="79"/>
        <v/>
      </c>
      <c r="L920" s="1906" t="str">
        <f t="shared" si="80"/>
        <v/>
      </c>
      <c r="M920" s="1906"/>
      <c r="N920" s="2250"/>
      <c r="O920" s="2250"/>
      <c r="P920" s="1913" t="str">
        <f>IF(G920="","",(IF(OR(G920="Winter",G920="Summer"),"","X")))</f>
        <v/>
      </c>
    </row>
    <row r="921" spans="2:16" s="986" customFormat="1" ht="15" customHeight="1" outlineLevel="1">
      <c r="B921" s="1211"/>
      <c r="C921" s="1211"/>
      <c r="D921" s="2553"/>
      <c r="E921" s="2554"/>
      <c r="F921" s="1553" t="s">
        <v>2169</v>
      </c>
      <c r="G921" s="1554"/>
      <c r="H921" s="636"/>
      <c r="I921" s="2254"/>
      <c r="J921" s="2255"/>
      <c r="K921" s="1993" t="str">
        <f t="shared" si="79"/>
        <v/>
      </c>
      <c r="L921" s="1906" t="str">
        <f t="shared" si="80"/>
        <v/>
      </c>
      <c r="M921" s="1906"/>
      <c r="N921" s="2250"/>
      <c r="O921" s="2250"/>
      <c r="P921" s="1913" t="str">
        <f>IF(G921="","",(IF(OR(G921="Winter",G921="Summer"),"","X")))</f>
        <v/>
      </c>
    </row>
    <row r="922" spans="2:16" s="986" customFormat="1" ht="15" customHeight="1" outlineLevel="1">
      <c r="B922" s="1211"/>
      <c r="C922" s="1211"/>
      <c r="D922" s="2553" t="s">
        <v>2172</v>
      </c>
      <c r="E922" s="2554" t="s">
        <v>638</v>
      </c>
      <c r="F922" s="1553" t="s">
        <v>2168</v>
      </c>
      <c r="G922" s="1554"/>
      <c r="H922" s="636"/>
      <c r="I922" s="2254"/>
      <c r="J922" s="2255"/>
      <c r="K922" s="1994" t="str">
        <f t="shared" si="79"/>
        <v/>
      </c>
      <c r="L922" s="1907" t="str">
        <f t="shared" si="80"/>
        <v/>
      </c>
      <c r="M922" s="1906"/>
      <c r="N922" s="2250"/>
      <c r="O922" s="2250"/>
      <c r="P922" s="2255"/>
    </row>
    <row r="923" spans="2:16" s="986" customFormat="1" ht="15" customHeight="1" outlineLevel="1">
      <c r="B923" s="1211"/>
      <c r="C923" s="1211"/>
      <c r="D923" s="2553"/>
      <c r="E923" s="2554"/>
      <c r="F923" s="1553" t="s">
        <v>2169</v>
      </c>
      <c r="G923" s="1554"/>
      <c r="I923" s="2254"/>
      <c r="J923" s="2255"/>
      <c r="K923" s="1994" t="str">
        <f t="shared" si="79"/>
        <v/>
      </c>
      <c r="L923" s="1907" t="str">
        <f t="shared" si="80"/>
        <v/>
      </c>
      <c r="M923" s="1906"/>
      <c r="N923" s="2250"/>
      <c r="O923" s="2250"/>
      <c r="P923" s="2255"/>
    </row>
    <row r="924" spans="2:16" s="986" customFormat="1" ht="15" customHeight="1" outlineLevel="1">
      <c r="B924" s="1211"/>
      <c r="C924" s="1211"/>
      <c r="D924" s="2553" t="s">
        <v>2173</v>
      </c>
      <c r="E924" s="2554" t="s">
        <v>638</v>
      </c>
      <c r="F924" s="1553" t="s">
        <v>2168</v>
      </c>
      <c r="G924" s="1554"/>
      <c r="I924" s="2254"/>
      <c r="J924" s="2255"/>
      <c r="K924" s="1994" t="str">
        <f t="shared" si="79"/>
        <v/>
      </c>
      <c r="L924" s="1907" t="str">
        <f t="shared" si="80"/>
        <v/>
      </c>
      <c r="M924" s="1906"/>
      <c r="N924" s="2250"/>
      <c r="O924" s="2250"/>
      <c r="P924" s="2255"/>
    </row>
    <row r="925" spans="2:16" s="986" customFormat="1" ht="15" customHeight="1" outlineLevel="1">
      <c r="B925" s="1211"/>
      <c r="C925" s="1211"/>
      <c r="D925" s="2553"/>
      <c r="E925" s="2554"/>
      <c r="F925" s="1553" t="s">
        <v>2169</v>
      </c>
      <c r="G925" s="1554"/>
      <c r="I925" s="2254"/>
      <c r="J925" s="2255"/>
      <c r="K925" s="1994" t="str">
        <f t="shared" si="79"/>
        <v/>
      </c>
      <c r="L925" s="1907" t="str">
        <f t="shared" si="80"/>
        <v/>
      </c>
      <c r="M925" s="1906"/>
      <c r="N925" s="2250"/>
      <c r="O925" s="2250"/>
      <c r="P925" s="2255"/>
    </row>
    <row r="926" spans="2:16" s="986" customFormat="1" ht="15" customHeight="1" outlineLevel="1">
      <c r="B926" s="1211"/>
      <c r="C926" s="1211"/>
      <c r="D926" s="2553" t="s">
        <v>2173</v>
      </c>
      <c r="E926" s="2554" t="s">
        <v>650</v>
      </c>
      <c r="F926" s="1553" t="s">
        <v>2168</v>
      </c>
      <c r="G926" s="1554"/>
      <c r="I926" s="2254"/>
      <c r="J926" s="2255"/>
      <c r="K926" s="1994" t="str">
        <f t="shared" si="79"/>
        <v/>
      </c>
      <c r="L926" s="1907" t="str">
        <f t="shared" si="80"/>
        <v/>
      </c>
      <c r="M926" s="1906"/>
      <c r="N926" s="2250"/>
      <c r="O926" s="2250"/>
      <c r="P926" s="2255"/>
    </row>
    <row r="927" spans="2:16" s="986" customFormat="1" ht="15" customHeight="1" outlineLevel="1">
      <c r="B927" s="1211"/>
      <c r="C927" s="1211"/>
      <c r="D927" s="2553"/>
      <c r="E927" s="2554"/>
      <c r="F927" s="1553" t="s">
        <v>2169</v>
      </c>
      <c r="G927" s="1554"/>
      <c r="I927" s="2254"/>
      <c r="J927" s="2255"/>
      <c r="K927" s="1994" t="str">
        <f t="shared" si="79"/>
        <v/>
      </c>
      <c r="L927" s="1907" t="str">
        <f t="shared" si="80"/>
        <v/>
      </c>
      <c r="M927" s="1906"/>
      <c r="N927" s="2250"/>
      <c r="O927" s="2250"/>
      <c r="P927" s="2255"/>
    </row>
    <row r="928" spans="2:16" s="986" customFormat="1" ht="15" customHeight="1" outlineLevel="1">
      <c r="B928" s="1211"/>
      <c r="C928" s="1211"/>
      <c r="D928" s="2553" t="s">
        <v>2174</v>
      </c>
      <c r="E928" s="2554" t="s">
        <v>638</v>
      </c>
      <c r="F928" s="1553" t="s">
        <v>2168</v>
      </c>
      <c r="G928" s="1554"/>
      <c r="I928" s="2254"/>
      <c r="J928" s="2256"/>
      <c r="K928" s="1994" t="str">
        <f t="shared" si="79"/>
        <v/>
      </c>
      <c r="L928" s="1907" t="str">
        <f t="shared" si="80"/>
        <v/>
      </c>
      <c r="M928" s="1906"/>
      <c r="N928" s="2250"/>
      <c r="O928" s="2250"/>
      <c r="P928" s="2255"/>
    </row>
    <row r="929" spans="2:16" s="986" customFormat="1" ht="15" customHeight="1" outlineLevel="1">
      <c r="B929" s="1211"/>
      <c r="C929" s="1211"/>
      <c r="D929" s="2553"/>
      <c r="E929" s="2554"/>
      <c r="F929" s="1553" t="s">
        <v>2169</v>
      </c>
      <c r="G929" s="1554"/>
      <c r="I929" s="2254"/>
      <c r="J929" s="2256"/>
      <c r="K929" s="1994" t="str">
        <f t="shared" si="79"/>
        <v/>
      </c>
      <c r="L929" s="1907" t="str">
        <f t="shared" si="80"/>
        <v/>
      </c>
      <c r="M929" s="1906"/>
      <c r="N929" s="2250"/>
      <c r="O929" s="2250"/>
      <c r="P929" s="2255"/>
    </row>
    <row r="930" spans="2:16" s="986" customFormat="1" ht="15" customHeight="1" outlineLevel="1">
      <c r="B930" s="1211"/>
      <c r="C930" s="1211"/>
      <c r="D930" s="2553" t="s">
        <v>2174</v>
      </c>
      <c r="E930" s="2554" t="s">
        <v>650</v>
      </c>
      <c r="F930" s="1553" t="s">
        <v>2168</v>
      </c>
      <c r="G930" s="1554"/>
      <c r="I930" s="2254"/>
      <c r="J930" s="2256"/>
      <c r="K930" s="1994" t="str">
        <f t="shared" si="79"/>
        <v/>
      </c>
      <c r="L930" s="1907" t="str">
        <f t="shared" si="80"/>
        <v/>
      </c>
      <c r="M930" s="1906"/>
      <c r="N930" s="2250"/>
      <c r="O930" s="2250"/>
      <c r="P930" s="2255"/>
    </row>
    <row r="931" spans="2:16" s="986" customFormat="1" ht="15" customHeight="1" outlineLevel="1">
      <c r="B931" s="1211"/>
      <c r="C931" s="1211"/>
      <c r="D931" s="2555"/>
      <c r="E931" s="2556"/>
      <c r="F931" s="1557" t="s">
        <v>2169</v>
      </c>
      <c r="G931" s="1558"/>
      <c r="I931" s="2254"/>
      <c r="J931" s="2256"/>
      <c r="K931" s="1994" t="str">
        <f t="shared" si="79"/>
        <v/>
      </c>
      <c r="L931" s="1907" t="str">
        <f t="shared" si="80"/>
        <v/>
      </c>
      <c r="M931" s="1906"/>
      <c r="N931" s="2250"/>
      <c r="O931" s="2250"/>
      <c r="P931" s="2255"/>
    </row>
    <row r="932" spans="2:16" s="986" customFormat="1" ht="15" customHeight="1">
      <c r="B932" s="1342"/>
      <c r="C932" s="985"/>
      <c r="D932" s="1307" t="s">
        <v>2166</v>
      </c>
      <c r="E932" s="973"/>
      <c r="F932" s="1549"/>
      <c r="G932" s="1550"/>
      <c r="H932" s="636"/>
      <c r="I932" s="2251"/>
      <c r="J932" s="1912"/>
      <c r="K932" s="2254"/>
      <c r="L932" s="2250"/>
      <c r="M932" s="2250"/>
      <c r="N932" s="2250"/>
      <c r="O932" s="2250"/>
      <c r="P932" s="2255"/>
    </row>
    <row r="933" spans="2:16" s="986" customFormat="1" ht="15" customHeight="1" outlineLevel="1">
      <c r="B933" s="1342"/>
      <c r="C933" s="985"/>
      <c r="D933" s="2557" t="s">
        <v>2167</v>
      </c>
      <c r="E933" s="2558" t="s">
        <v>650</v>
      </c>
      <c r="F933" s="1551" t="s">
        <v>2168</v>
      </c>
      <c r="G933" s="1552"/>
      <c r="H933" s="636"/>
      <c r="I933" s="2252"/>
      <c r="J933" s="2253"/>
      <c r="K933" s="1994" t="str">
        <f>IF(ISNONTEXT(G933)=TRUE,"","X")</f>
        <v/>
      </c>
      <c r="L933" s="1907" t="str">
        <f>IF(AND(G933&gt;=0)=TRUE,"","X")</f>
        <v/>
      </c>
      <c r="M933" s="1906"/>
      <c r="N933" s="2250"/>
      <c r="O933" s="2250"/>
      <c r="P933" s="2255"/>
    </row>
    <row r="934" spans="2:16" s="986" customFormat="1" ht="15" customHeight="1" outlineLevel="1">
      <c r="B934" s="1342"/>
      <c r="C934" s="985"/>
      <c r="D934" s="2553"/>
      <c r="E934" s="2554"/>
      <c r="F934" s="1553" t="s">
        <v>2169</v>
      </c>
      <c r="G934" s="1554"/>
      <c r="H934" s="636"/>
      <c r="I934" s="2252"/>
      <c r="J934" s="2253"/>
      <c r="K934" s="1994" t="str">
        <f>IF(ISNONTEXT(G934)=TRUE,"","X")</f>
        <v/>
      </c>
      <c r="L934" s="1907" t="str">
        <f>IF(AND(G934&gt;=0)=TRUE,"","X")</f>
        <v/>
      </c>
      <c r="M934" s="1906"/>
      <c r="N934" s="2250"/>
      <c r="O934" s="2250"/>
      <c r="P934" s="2255"/>
    </row>
    <row r="935" spans="2:16" s="986" customFormat="1" ht="15" customHeight="1" outlineLevel="1">
      <c r="B935" s="1342"/>
      <c r="C935" s="985"/>
      <c r="D935" s="2553" t="s">
        <v>2170</v>
      </c>
      <c r="E935" s="2554" t="s">
        <v>638</v>
      </c>
      <c r="F935" s="1553" t="s">
        <v>2168</v>
      </c>
      <c r="G935" s="1554"/>
      <c r="H935" s="636"/>
      <c r="I935" s="2252"/>
      <c r="J935" s="2253"/>
      <c r="K935" s="1994" t="str">
        <f t="shared" ref="K935:K954" si="81">IF(ISNONTEXT(G935)=TRUE,"","X")</f>
        <v/>
      </c>
      <c r="L935" s="1907" t="str">
        <f t="shared" ref="L935:L954" si="82">IF(AND(G935&gt;=0)=TRUE,"","X")</f>
        <v/>
      </c>
      <c r="M935" s="1906"/>
      <c r="N935" s="2250"/>
      <c r="O935" s="2250"/>
      <c r="P935" s="2255"/>
    </row>
    <row r="936" spans="2:16" s="986" customFormat="1" ht="15" customHeight="1" outlineLevel="1">
      <c r="B936" s="1342"/>
      <c r="C936" s="985"/>
      <c r="D936" s="2553"/>
      <c r="E936" s="2554"/>
      <c r="F936" s="1553" t="s">
        <v>2169</v>
      </c>
      <c r="G936" s="1554"/>
      <c r="H936" s="636"/>
      <c r="I936" s="2252"/>
      <c r="J936" s="2253"/>
      <c r="K936" s="1994" t="str">
        <f t="shared" si="81"/>
        <v/>
      </c>
      <c r="L936" s="1907" t="str">
        <f t="shared" si="82"/>
        <v/>
      </c>
      <c r="M936" s="1906"/>
      <c r="N936" s="2250"/>
      <c r="O936" s="2250"/>
      <c r="P936" s="2255"/>
    </row>
    <row r="937" spans="2:16" s="986" customFormat="1" ht="15" customHeight="1" outlineLevel="1">
      <c r="B937" s="1342"/>
      <c r="C937" s="985"/>
      <c r="D937" s="2553" t="s">
        <v>2170</v>
      </c>
      <c r="E937" s="2554" t="s">
        <v>650</v>
      </c>
      <c r="F937" s="1553" t="s">
        <v>2168</v>
      </c>
      <c r="G937" s="1554"/>
      <c r="H937" s="636"/>
      <c r="I937" s="2252"/>
      <c r="J937" s="2253"/>
      <c r="K937" s="1994" t="str">
        <f t="shared" si="81"/>
        <v/>
      </c>
      <c r="L937" s="1907" t="str">
        <f t="shared" si="82"/>
        <v/>
      </c>
      <c r="M937" s="1906"/>
      <c r="N937" s="2250"/>
      <c r="O937" s="2250"/>
      <c r="P937" s="2255"/>
    </row>
    <row r="938" spans="2:16" s="986" customFormat="1" ht="15" customHeight="1" outlineLevel="1">
      <c r="B938" s="1342"/>
      <c r="C938" s="985"/>
      <c r="D938" s="2553"/>
      <c r="E938" s="2554"/>
      <c r="F938" s="1553" t="s">
        <v>2169</v>
      </c>
      <c r="G938" s="1554"/>
      <c r="H938" s="636"/>
      <c r="I938" s="2254"/>
      <c r="J938" s="2255"/>
      <c r="K938" s="1994" t="str">
        <f t="shared" si="81"/>
        <v/>
      </c>
      <c r="L938" s="1907" t="str">
        <f t="shared" si="82"/>
        <v/>
      </c>
      <c r="M938" s="1906"/>
      <c r="N938" s="2250"/>
      <c r="O938" s="2250"/>
      <c r="P938" s="2255"/>
    </row>
    <row r="939" spans="2:16" s="986" customFormat="1" ht="15" customHeight="1" outlineLevel="1">
      <c r="B939" s="1342"/>
      <c r="C939" s="985"/>
      <c r="D939" s="2553" t="s">
        <v>873</v>
      </c>
      <c r="E939" s="2554" t="s">
        <v>1822</v>
      </c>
      <c r="F939" s="1553" t="s">
        <v>2168</v>
      </c>
      <c r="G939" s="1555"/>
      <c r="H939" s="636"/>
      <c r="I939" s="2254"/>
      <c r="J939" s="2255"/>
      <c r="K939" s="1993" t="str">
        <f t="shared" si="81"/>
        <v/>
      </c>
      <c r="L939" s="1906" t="str">
        <f t="shared" si="82"/>
        <v/>
      </c>
      <c r="M939" s="1906"/>
      <c r="N939" s="1907" t="str" cm="1">
        <f t="array" aca="1" ref="N939" ca="1">IF(CELL("format",G939)="D1","","X")</f>
        <v/>
      </c>
      <c r="O939" s="2250"/>
      <c r="P939" s="2255"/>
    </row>
    <row r="940" spans="2:16" s="986" customFormat="1" ht="15" customHeight="1" outlineLevel="1">
      <c r="B940" s="1211"/>
      <c r="C940" s="1211"/>
      <c r="D940" s="2553"/>
      <c r="E940" s="2554"/>
      <c r="F940" s="1553" t="s">
        <v>2169</v>
      </c>
      <c r="G940" s="1555"/>
      <c r="H940" s="636"/>
      <c r="I940" s="2254"/>
      <c r="J940" s="2255"/>
      <c r="K940" s="1993" t="str">
        <f t="shared" si="81"/>
        <v/>
      </c>
      <c r="L940" s="1906" t="str">
        <f t="shared" si="82"/>
        <v/>
      </c>
      <c r="M940" s="1906"/>
      <c r="N940" s="1907" t="str" cm="1">
        <f t="array" aca="1" ref="N940" ca="1">IF(CELL("format",G940)="D1","","X")</f>
        <v/>
      </c>
      <c r="O940" s="2250"/>
      <c r="P940" s="2255"/>
    </row>
    <row r="941" spans="2:16" s="986" customFormat="1" ht="15" customHeight="1" outlineLevel="1">
      <c r="B941" s="1211"/>
      <c r="C941" s="1211"/>
      <c r="D941" s="2553" t="s">
        <v>874</v>
      </c>
      <c r="E941" s="2554" t="s">
        <v>1823</v>
      </c>
      <c r="F941" s="1553" t="s">
        <v>2168</v>
      </c>
      <c r="G941" s="1556"/>
      <c r="H941" s="636"/>
      <c r="I941" s="2254"/>
      <c r="J941" s="2255"/>
      <c r="K941" s="1993" t="str">
        <f t="shared" si="81"/>
        <v/>
      </c>
      <c r="L941" s="1906" t="str">
        <f t="shared" si="82"/>
        <v/>
      </c>
      <c r="M941" s="1906"/>
      <c r="N941" s="2250"/>
      <c r="O941" s="1907" t="str" cm="1">
        <f t="array" aca="1" ref="O941" ca="1">IF(G941="","",IF(CELL("format",G941)="D9","","X"))</f>
        <v/>
      </c>
      <c r="P941" s="2255"/>
    </row>
    <row r="942" spans="2:16" s="986" customFormat="1" ht="15" customHeight="1" outlineLevel="1">
      <c r="B942" s="1211"/>
      <c r="C942" s="1211"/>
      <c r="D942" s="2553"/>
      <c r="E942" s="2554"/>
      <c r="F942" s="1553" t="s">
        <v>2169</v>
      </c>
      <c r="G942" s="1556"/>
      <c r="H942" s="636"/>
      <c r="I942" s="2254"/>
      <c r="J942" s="2255"/>
      <c r="K942" s="1993" t="str">
        <f t="shared" si="81"/>
        <v/>
      </c>
      <c r="L942" s="1906" t="str">
        <f t="shared" si="82"/>
        <v/>
      </c>
      <c r="M942" s="1906"/>
      <c r="N942" s="2250"/>
      <c r="O942" s="1907" t="str" cm="1">
        <f t="array" aca="1" ref="O942" ca="1">IF(G942="","",IF(CELL("format",G942)="D9","","X"))</f>
        <v/>
      </c>
      <c r="P942" s="2255"/>
    </row>
    <row r="943" spans="2:16" s="986" customFormat="1" ht="15" customHeight="1" outlineLevel="1">
      <c r="B943" s="1211"/>
      <c r="C943" s="1211"/>
      <c r="D943" s="2553" t="s">
        <v>2171</v>
      </c>
      <c r="E943" s="2554" t="s">
        <v>2327</v>
      </c>
      <c r="F943" s="1553" t="s">
        <v>2168</v>
      </c>
      <c r="G943" s="1554"/>
      <c r="H943" s="636"/>
      <c r="I943" s="2254"/>
      <c r="J943" s="2255"/>
      <c r="K943" s="1993" t="str">
        <f t="shared" si="81"/>
        <v/>
      </c>
      <c r="L943" s="1906" t="str">
        <f t="shared" si="82"/>
        <v/>
      </c>
      <c r="M943" s="1906"/>
      <c r="N943" s="2250"/>
      <c r="O943" s="2250"/>
      <c r="P943" s="1913" t="str">
        <f>IF(G943="","",(IF(OR(G943="Winter",G943="Summer"),"","X")))</f>
        <v/>
      </c>
    </row>
    <row r="944" spans="2:16" s="986" customFormat="1" ht="15" customHeight="1" outlineLevel="1">
      <c r="B944" s="1211"/>
      <c r="C944" s="1211"/>
      <c r="D944" s="2553"/>
      <c r="E944" s="2554"/>
      <c r="F944" s="1553" t="s">
        <v>2169</v>
      </c>
      <c r="G944" s="1554"/>
      <c r="H944" s="636"/>
      <c r="I944" s="2254"/>
      <c r="J944" s="2255"/>
      <c r="K944" s="1993" t="str">
        <f t="shared" si="81"/>
        <v/>
      </c>
      <c r="L944" s="1906" t="str">
        <f t="shared" si="82"/>
        <v/>
      </c>
      <c r="M944" s="1906"/>
      <c r="N944" s="2250"/>
      <c r="O944" s="2250"/>
      <c r="P944" s="1913" t="str">
        <f>IF(G944="","",(IF(OR(G944="Winter",G944="Summer"),"","X")))</f>
        <v/>
      </c>
    </row>
    <row r="945" spans="2:16" s="986" customFormat="1" ht="15" customHeight="1" outlineLevel="1">
      <c r="B945" s="1211"/>
      <c r="C945" s="1211"/>
      <c r="D945" s="2553" t="s">
        <v>2172</v>
      </c>
      <c r="E945" s="2554" t="s">
        <v>638</v>
      </c>
      <c r="F945" s="1553" t="s">
        <v>2168</v>
      </c>
      <c r="G945" s="1554"/>
      <c r="H945" s="636"/>
      <c r="I945" s="2254"/>
      <c r="J945" s="2255"/>
      <c r="K945" s="1994" t="str">
        <f t="shared" si="81"/>
        <v/>
      </c>
      <c r="L945" s="1907" t="str">
        <f t="shared" si="82"/>
        <v/>
      </c>
      <c r="M945" s="1906"/>
      <c r="N945" s="2250"/>
      <c r="O945" s="2250"/>
      <c r="P945" s="2255"/>
    </row>
    <row r="946" spans="2:16" s="986" customFormat="1" ht="15" customHeight="1" outlineLevel="1">
      <c r="B946" s="1211"/>
      <c r="C946" s="1211"/>
      <c r="D946" s="2553"/>
      <c r="E946" s="2554"/>
      <c r="F946" s="1553" t="s">
        <v>2169</v>
      </c>
      <c r="G946" s="1554"/>
      <c r="I946" s="2254"/>
      <c r="J946" s="2255"/>
      <c r="K946" s="1994" t="str">
        <f t="shared" si="81"/>
        <v/>
      </c>
      <c r="L946" s="1907" t="str">
        <f t="shared" si="82"/>
        <v/>
      </c>
      <c r="M946" s="1906"/>
      <c r="N946" s="2250"/>
      <c r="O946" s="2250"/>
      <c r="P946" s="2255"/>
    </row>
    <row r="947" spans="2:16" s="986" customFormat="1" ht="15" customHeight="1" outlineLevel="1">
      <c r="B947" s="1211"/>
      <c r="C947" s="1211"/>
      <c r="D947" s="2553" t="s">
        <v>2173</v>
      </c>
      <c r="E947" s="2554" t="s">
        <v>638</v>
      </c>
      <c r="F947" s="1553" t="s">
        <v>2168</v>
      </c>
      <c r="G947" s="1554"/>
      <c r="I947" s="2254"/>
      <c r="J947" s="2255"/>
      <c r="K947" s="1994" t="str">
        <f t="shared" si="81"/>
        <v/>
      </c>
      <c r="L947" s="1907" t="str">
        <f t="shared" si="82"/>
        <v/>
      </c>
      <c r="M947" s="1906"/>
      <c r="N947" s="2250"/>
      <c r="O947" s="2250"/>
      <c r="P947" s="2255"/>
    </row>
    <row r="948" spans="2:16" s="986" customFormat="1" ht="15" customHeight="1" outlineLevel="1">
      <c r="B948" s="1211"/>
      <c r="C948" s="1211"/>
      <c r="D948" s="2553"/>
      <c r="E948" s="2554"/>
      <c r="F948" s="1553" t="s">
        <v>2169</v>
      </c>
      <c r="G948" s="1554"/>
      <c r="I948" s="2254"/>
      <c r="J948" s="2255"/>
      <c r="K948" s="1994" t="str">
        <f t="shared" si="81"/>
        <v/>
      </c>
      <c r="L948" s="1907" t="str">
        <f t="shared" si="82"/>
        <v/>
      </c>
      <c r="M948" s="1906"/>
      <c r="N948" s="2250"/>
      <c r="O948" s="2250"/>
      <c r="P948" s="2255"/>
    </row>
    <row r="949" spans="2:16" s="986" customFormat="1" ht="15" customHeight="1" outlineLevel="1">
      <c r="B949" s="1211"/>
      <c r="C949" s="1211"/>
      <c r="D949" s="2553" t="s">
        <v>2173</v>
      </c>
      <c r="E949" s="2554" t="s">
        <v>650</v>
      </c>
      <c r="F949" s="1553" t="s">
        <v>2168</v>
      </c>
      <c r="G949" s="1554"/>
      <c r="I949" s="2254"/>
      <c r="J949" s="2255"/>
      <c r="K949" s="1994" t="str">
        <f t="shared" si="81"/>
        <v/>
      </c>
      <c r="L949" s="1907" t="str">
        <f t="shared" si="82"/>
        <v/>
      </c>
      <c r="M949" s="1906"/>
      <c r="N949" s="2250"/>
      <c r="O949" s="2250"/>
      <c r="P949" s="2255"/>
    </row>
    <row r="950" spans="2:16" s="986" customFormat="1" ht="15" customHeight="1" outlineLevel="1">
      <c r="B950" s="1211"/>
      <c r="C950" s="1211"/>
      <c r="D950" s="2553"/>
      <c r="E950" s="2554"/>
      <c r="F950" s="1553" t="s">
        <v>2169</v>
      </c>
      <c r="G950" s="1554"/>
      <c r="I950" s="2254"/>
      <c r="J950" s="2255"/>
      <c r="K950" s="1994" t="str">
        <f t="shared" si="81"/>
        <v/>
      </c>
      <c r="L950" s="1907" t="str">
        <f t="shared" si="82"/>
        <v/>
      </c>
      <c r="M950" s="1906"/>
      <c r="N950" s="2250"/>
      <c r="O950" s="2250"/>
      <c r="P950" s="2255"/>
    </row>
    <row r="951" spans="2:16" s="986" customFormat="1" ht="15" customHeight="1" outlineLevel="1">
      <c r="B951" s="1211"/>
      <c r="C951" s="1211"/>
      <c r="D951" s="2553" t="s">
        <v>2174</v>
      </c>
      <c r="E951" s="2554" t="s">
        <v>638</v>
      </c>
      <c r="F951" s="1553" t="s">
        <v>2168</v>
      </c>
      <c r="G951" s="1554"/>
      <c r="I951" s="2254"/>
      <c r="J951" s="2256"/>
      <c r="K951" s="1994" t="str">
        <f t="shared" si="81"/>
        <v/>
      </c>
      <c r="L951" s="1907" t="str">
        <f t="shared" si="82"/>
        <v/>
      </c>
      <c r="M951" s="1906"/>
      <c r="N951" s="2250"/>
      <c r="O951" s="2250"/>
      <c r="P951" s="2255"/>
    </row>
    <row r="952" spans="2:16" s="986" customFormat="1" ht="15" customHeight="1" outlineLevel="1">
      <c r="B952" s="1211"/>
      <c r="C952" s="1211"/>
      <c r="D952" s="2553"/>
      <c r="E952" s="2554"/>
      <c r="F952" s="1553" t="s">
        <v>2169</v>
      </c>
      <c r="G952" s="1554"/>
      <c r="I952" s="2254"/>
      <c r="J952" s="2256"/>
      <c r="K952" s="1994" t="str">
        <f t="shared" si="81"/>
        <v/>
      </c>
      <c r="L952" s="1907" t="str">
        <f t="shared" si="82"/>
        <v/>
      </c>
      <c r="M952" s="1906"/>
      <c r="N952" s="2250"/>
      <c r="O952" s="2250"/>
      <c r="P952" s="2255"/>
    </row>
    <row r="953" spans="2:16" s="986" customFormat="1" ht="15" customHeight="1" outlineLevel="1">
      <c r="B953" s="1211"/>
      <c r="C953" s="1211"/>
      <c r="D953" s="2553" t="s">
        <v>2174</v>
      </c>
      <c r="E953" s="2554" t="s">
        <v>650</v>
      </c>
      <c r="F953" s="1553" t="s">
        <v>2168</v>
      </c>
      <c r="G953" s="1554"/>
      <c r="I953" s="2254"/>
      <c r="J953" s="2256"/>
      <c r="K953" s="1994" t="str">
        <f t="shared" si="81"/>
        <v/>
      </c>
      <c r="L953" s="1907" t="str">
        <f t="shared" si="82"/>
        <v/>
      </c>
      <c r="M953" s="1906"/>
      <c r="N953" s="2250"/>
      <c r="O953" s="2250"/>
      <c r="P953" s="2255"/>
    </row>
    <row r="954" spans="2:16" s="986" customFormat="1" ht="15" customHeight="1" outlineLevel="1">
      <c r="B954" s="1211"/>
      <c r="C954" s="1211"/>
      <c r="D954" s="2555"/>
      <c r="E954" s="2556"/>
      <c r="F954" s="1557" t="s">
        <v>2169</v>
      </c>
      <c r="G954" s="1558"/>
      <c r="I954" s="2254"/>
      <c r="J954" s="2256"/>
      <c r="K954" s="1994" t="str">
        <f t="shared" si="81"/>
        <v/>
      </c>
      <c r="L954" s="1907" t="str">
        <f t="shared" si="82"/>
        <v/>
      </c>
      <c r="M954" s="1906"/>
      <c r="N954" s="2250"/>
      <c r="O954" s="2250"/>
      <c r="P954" s="2255"/>
    </row>
    <row r="955" spans="2:16" s="986" customFormat="1" ht="15" customHeight="1">
      <c r="B955" s="1342"/>
      <c r="C955" s="985"/>
      <c r="D955" s="1307" t="s">
        <v>2166</v>
      </c>
      <c r="E955" s="973"/>
      <c r="F955" s="1549"/>
      <c r="G955" s="1550"/>
      <c r="H955" s="636"/>
      <c r="I955" s="2251"/>
      <c r="J955" s="1912"/>
      <c r="K955" s="2254"/>
      <c r="L955" s="2250"/>
      <c r="M955" s="2250"/>
      <c r="N955" s="2250"/>
      <c r="O955" s="2250"/>
      <c r="P955" s="2255"/>
    </row>
    <row r="956" spans="2:16" s="986" customFormat="1" ht="15" customHeight="1" outlineLevel="1">
      <c r="B956" s="1342"/>
      <c r="C956" s="985"/>
      <c r="D956" s="2557" t="s">
        <v>2167</v>
      </c>
      <c r="E956" s="2558" t="s">
        <v>650</v>
      </c>
      <c r="F956" s="1551" t="s">
        <v>2168</v>
      </c>
      <c r="G956" s="1552"/>
      <c r="H956" s="636"/>
      <c r="I956" s="2252"/>
      <c r="J956" s="2253"/>
      <c r="K956" s="1994" t="str">
        <f>IF(ISNONTEXT(G956)=TRUE,"","X")</f>
        <v/>
      </c>
      <c r="L956" s="1907" t="str">
        <f>IF(AND(G956&gt;=0)=TRUE,"","X")</f>
        <v/>
      </c>
      <c r="M956" s="1906"/>
      <c r="N956" s="2250"/>
      <c r="O956" s="2250"/>
      <c r="P956" s="2255"/>
    </row>
    <row r="957" spans="2:16" s="986" customFormat="1" ht="15" customHeight="1" outlineLevel="1">
      <c r="B957" s="1342"/>
      <c r="C957" s="985"/>
      <c r="D957" s="2553"/>
      <c r="E957" s="2554"/>
      <c r="F957" s="1553" t="s">
        <v>2169</v>
      </c>
      <c r="G957" s="1554"/>
      <c r="H957" s="636"/>
      <c r="I957" s="2252"/>
      <c r="J957" s="2253"/>
      <c r="K957" s="1994" t="str">
        <f>IF(ISNONTEXT(G957)=TRUE,"","X")</f>
        <v/>
      </c>
      <c r="L957" s="1907" t="str">
        <f>IF(AND(G957&gt;=0)=TRUE,"","X")</f>
        <v/>
      </c>
      <c r="M957" s="1906"/>
      <c r="N957" s="2250"/>
      <c r="O957" s="2250"/>
      <c r="P957" s="2255"/>
    </row>
    <row r="958" spans="2:16" s="986" customFormat="1" ht="15" customHeight="1" outlineLevel="1">
      <c r="B958" s="1342"/>
      <c r="C958" s="985"/>
      <c r="D958" s="2553" t="s">
        <v>2170</v>
      </c>
      <c r="E958" s="2554" t="s">
        <v>638</v>
      </c>
      <c r="F958" s="1553" t="s">
        <v>2168</v>
      </c>
      <c r="G958" s="1554"/>
      <c r="H958" s="636"/>
      <c r="I958" s="2252"/>
      <c r="J958" s="2253"/>
      <c r="K958" s="1994" t="str">
        <f t="shared" ref="K958:K977" si="83">IF(ISNONTEXT(G958)=TRUE,"","X")</f>
        <v/>
      </c>
      <c r="L958" s="1907" t="str">
        <f t="shared" ref="L958:L977" si="84">IF(AND(G958&gt;=0)=TRUE,"","X")</f>
        <v/>
      </c>
      <c r="M958" s="1906"/>
      <c r="N958" s="2250"/>
      <c r="O958" s="2250"/>
      <c r="P958" s="2255"/>
    </row>
    <row r="959" spans="2:16" s="986" customFormat="1" ht="15" customHeight="1" outlineLevel="1">
      <c r="B959" s="1342"/>
      <c r="C959" s="985"/>
      <c r="D959" s="2553"/>
      <c r="E959" s="2554"/>
      <c r="F959" s="1553" t="s">
        <v>2169</v>
      </c>
      <c r="G959" s="1554"/>
      <c r="H959" s="636"/>
      <c r="I959" s="2252"/>
      <c r="J959" s="2253"/>
      <c r="K959" s="1994" t="str">
        <f t="shared" si="83"/>
        <v/>
      </c>
      <c r="L959" s="1907" t="str">
        <f t="shared" si="84"/>
        <v/>
      </c>
      <c r="M959" s="1906"/>
      <c r="N959" s="2250"/>
      <c r="O959" s="2250"/>
      <c r="P959" s="2255"/>
    </row>
    <row r="960" spans="2:16" s="986" customFormat="1" ht="15" customHeight="1" outlineLevel="1">
      <c r="B960" s="1342"/>
      <c r="C960" s="985"/>
      <c r="D960" s="2553" t="s">
        <v>2170</v>
      </c>
      <c r="E960" s="2554" t="s">
        <v>650</v>
      </c>
      <c r="F960" s="1553" t="s">
        <v>2168</v>
      </c>
      <c r="G960" s="1554"/>
      <c r="H960" s="636"/>
      <c r="I960" s="2252"/>
      <c r="J960" s="2253"/>
      <c r="K960" s="1994" t="str">
        <f t="shared" si="83"/>
        <v/>
      </c>
      <c r="L960" s="1907" t="str">
        <f t="shared" si="84"/>
        <v/>
      </c>
      <c r="M960" s="1906"/>
      <c r="N960" s="2250"/>
      <c r="O960" s="2250"/>
      <c r="P960" s="2255"/>
    </row>
    <row r="961" spans="2:16" s="986" customFormat="1" ht="15" customHeight="1" outlineLevel="1">
      <c r="B961" s="1342"/>
      <c r="C961" s="985"/>
      <c r="D961" s="2553"/>
      <c r="E961" s="2554"/>
      <c r="F961" s="1553" t="s">
        <v>2169</v>
      </c>
      <c r="G961" s="1554"/>
      <c r="H961" s="636"/>
      <c r="I961" s="2254"/>
      <c r="J961" s="2255"/>
      <c r="K961" s="1994" t="str">
        <f t="shared" si="83"/>
        <v/>
      </c>
      <c r="L961" s="1907" t="str">
        <f t="shared" si="84"/>
        <v/>
      </c>
      <c r="M961" s="1906"/>
      <c r="N961" s="2250"/>
      <c r="O961" s="2250"/>
      <c r="P961" s="2255"/>
    </row>
    <row r="962" spans="2:16" s="986" customFormat="1" ht="15" customHeight="1" outlineLevel="1">
      <c r="B962" s="1342"/>
      <c r="C962" s="985"/>
      <c r="D962" s="2553" t="s">
        <v>873</v>
      </c>
      <c r="E962" s="2554" t="s">
        <v>1822</v>
      </c>
      <c r="F962" s="1553" t="s">
        <v>2168</v>
      </c>
      <c r="G962" s="1555"/>
      <c r="H962" s="636"/>
      <c r="I962" s="2254"/>
      <c r="J962" s="2255"/>
      <c r="K962" s="1993" t="str">
        <f t="shared" si="83"/>
        <v/>
      </c>
      <c r="L962" s="1906" t="str">
        <f t="shared" si="84"/>
        <v/>
      </c>
      <c r="M962" s="1906"/>
      <c r="N962" s="1907" t="str" cm="1">
        <f t="array" aca="1" ref="N962" ca="1">IF(CELL("format",G962)="D1","","X")</f>
        <v/>
      </c>
      <c r="O962" s="2250"/>
      <c r="P962" s="2255"/>
    </row>
    <row r="963" spans="2:16" s="986" customFormat="1" ht="15" customHeight="1" outlineLevel="1">
      <c r="B963" s="1211"/>
      <c r="C963" s="1211"/>
      <c r="D963" s="2553"/>
      <c r="E963" s="2554"/>
      <c r="F963" s="1553" t="s">
        <v>2169</v>
      </c>
      <c r="G963" s="1555"/>
      <c r="H963" s="636"/>
      <c r="I963" s="2254"/>
      <c r="J963" s="2255"/>
      <c r="K963" s="1993" t="str">
        <f t="shared" si="83"/>
        <v/>
      </c>
      <c r="L963" s="1906" t="str">
        <f t="shared" si="84"/>
        <v/>
      </c>
      <c r="M963" s="1906"/>
      <c r="N963" s="1907" t="str" cm="1">
        <f t="array" aca="1" ref="N963" ca="1">IF(CELL("format",G963)="D1","","X")</f>
        <v/>
      </c>
      <c r="O963" s="2250"/>
      <c r="P963" s="2255"/>
    </row>
    <row r="964" spans="2:16" s="986" customFormat="1" ht="15" customHeight="1" outlineLevel="1">
      <c r="B964" s="1211"/>
      <c r="C964" s="1211"/>
      <c r="D964" s="2553" t="s">
        <v>874</v>
      </c>
      <c r="E964" s="2554" t="s">
        <v>1823</v>
      </c>
      <c r="F964" s="1553" t="s">
        <v>2168</v>
      </c>
      <c r="G964" s="1556"/>
      <c r="H964" s="636"/>
      <c r="I964" s="2254"/>
      <c r="J964" s="2255"/>
      <c r="K964" s="1993" t="str">
        <f t="shared" si="83"/>
        <v/>
      </c>
      <c r="L964" s="1906" t="str">
        <f t="shared" si="84"/>
        <v/>
      </c>
      <c r="M964" s="1906"/>
      <c r="N964" s="2250"/>
      <c r="O964" s="1907" t="str" cm="1">
        <f t="array" aca="1" ref="O964" ca="1">IF(G964="","",IF(CELL("format",G964)="D9","","X"))</f>
        <v/>
      </c>
      <c r="P964" s="2255"/>
    </row>
    <row r="965" spans="2:16" s="986" customFormat="1" ht="15" customHeight="1" outlineLevel="1">
      <c r="B965" s="1211"/>
      <c r="C965" s="1211"/>
      <c r="D965" s="2553"/>
      <c r="E965" s="2554"/>
      <c r="F965" s="1553" t="s">
        <v>2169</v>
      </c>
      <c r="G965" s="1556"/>
      <c r="H965" s="636"/>
      <c r="I965" s="2254"/>
      <c r="J965" s="2255"/>
      <c r="K965" s="1993" t="str">
        <f t="shared" si="83"/>
        <v/>
      </c>
      <c r="L965" s="1906" t="str">
        <f t="shared" si="84"/>
        <v/>
      </c>
      <c r="M965" s="1906"/>
      <c r="N965" s="2250"/>
      <c r="O965" s="1907" t="str" cm="1">
        <f t="array" aca="1" ref="O965" ca="1">IF(G965="","",IF(CELL("format",G965)="D9","","X"))</f>
        <v/>
      </c>
      <c r="P965" s="2255"/>
    </row>
    <row r="966" spans="2:16" s="986" customFormat="1" ht="15" customHeight="1" outlineLevel="1">
      <c r="B966" s="1211"/>
      <c r="C966" s="1211"/>
      <c r="D966" s="2553" t="s">
        <v>2171</v>
      </c>
      <c r="E966" s="2554" t="s">
        <v>2327</v>
      </c>
      <c r="F966" s="1553" t="s">
        <v>2168</v>
      </c>
      <c r="G966" s="1554"/>
      <c r="H966" s="636"/>
      <c r="I966" s="2254"/>
      <c r="J966" s="2255"/>
      <c r="K966" s="1993" t="str">
        <f t="shared" si="83"/>
        <v/>
      </c>
      <c r="L966" s="1906" t="str">
        <f t="shared" si="84"/>
        <v/>
      </c>
      <c r="M966" s="1906"/>
      <c r="N966" s="2250"/>
      <c r="O966" s="2250"/>
      <c r="P966" s="1913" t="str">
        <f>IF(G966="","",(IF(OR(G966="Winter",G966="Summer"),"","X")))</f>
        <v/>
      </c>
    </row>
    <row r="967" spans="2:16" s="986" customFormat="1" ht="15" customHeight="1" outlineLevel="1">
      <c r="B967" s="1211"/>
      <c r="C967" s="1211"/>
      <c r="D967" s="2553"/>
      <c r="E967" s="2554"/>
      <c r="F967" s="1553" t="s">
        <v>2169</v>
      </c>
      <c r="G967" s="1554"/>
      <c r="H967" s="636"/>
      <c r="I967" s="2254"/>
      <c r="J967" s="2255"/>
      <c r="K967" s="1993" t="str">
        <f t="shared" si="83"/>
        <v/>
      </c>
      <c r="L967" s="1906" t="str">
        <f t="shared" si="84"/>
        <v/>
      </c>
      <c r="M967" s="1906"/>
      <c r="N967" s="2250"/>
      <c r="O967" s="2250"/>
      <c r="P967" s="1913" t="str">
        <f>IF(G967="","",(IF(OR(G967="Winter",G967="Summer"),"","X")))</f>
        <v/>
      </c>
    </row>
    <row r="968" spans="2:16" s="986" customFormat="1" ht="15" customHeight="1" outlineLevel="1">
      <c r="B968" s="1211"/>
      <c r="C968" s="1211"/>
      <c r="D968" s="2553" t="s">
        <v>2172</v>
      </c>
      <c r="E968" s="2554" t="s">
        <v>638</v>
      </c>
      <c r="F968" s="1553" t="s">
        <v>2168</v>
      </c>
      <c r="G968" s="1554"/>
      <c r="H968" s="636"/>
      <c r="I968" s="2254"/>
      <c r="J968" s="2255"/>
      <c r="K968" s="1994" t="str">
        <f t="shared" si="83"/>
        <v/>
      </c>
      <c r="L968" s="1907" t="str">
        <f t="shared" si="84"/>
        <v/>
      </c>
      <c r="M968" s="1906"/>
      <c r="N968" s="2250"/>
      <c r="O968" s="2250"/>
      <c r="P968" s="2255"/>
    </row>
    <row r="969" spans="2:16" s="986" customFormat="1" ht="15" customHeight="1" outlineLevel="1">
      <c r="B969" s="1211"/>
      <c r="C969" s="1211"/>
      <c r="D969" s="2553"/>
      <c r="E969" s="2554"/>
      <c r="F969" s="1553" t="s">
        <v>2169</v>
      </c>
      <c r="G969" s="1554"/>
      <c r="I969" s="2254"/>
      <c r="J969" s="2255"/>
      <c r="K969" s="1994" t="str">
        <f t="shared" si="83"/>
        <v/>
      </c>
      <c r="L969" s="1907" t="str">
        <f t="shared" si="84"/>
        <v/>
      </c>
      <c r="M969" s="1906"/>
      <c r="N969" s="2250"/>
      <c r="O969" s="2250"/>
      <c r="P969" s="2255"/>
    </row>
    <row r="970" spans="2:16" s="986" customFormat="1" ht="15" customHeight="1" outlineLevel="1">
      <c r="B970" s="1211"/>
      <c r="C970" s="1211"/>
      <c r="D970" s="2553" t="s">
        <v>2173</v>
      </c>
      <c r="E970" s="2554" t="s">
        <v>638</v>
      </c>
      <c r="F970" s="1553" t="s">
        <v>2168</v>
      </c>
      <c r="G970" s="1554"/>
      <c r="I970" s="2254"/>
      <c r="J970" s="2255"/>
      <c r="K970" s="1994" t="str">
        <f t="shared" si="83"/>
        <v/>
      </c>
      <c r="L970" s="1907" t="str">
        <f t="shared" si="84"/>
        <v/>
      </c>
      <c r="M970" s="1906"/>
      <c r="N970" s="2250"/>
      <c r="O970" s="2250"/>
      <c r="P970" s="2255"/>
    </row>
    <row r="971" spans="2:16" s="986" customFormat="1" ht="15" customHeight="1" outlineLevel="1">
      <c r="B971" s="1211"/>
      <c r="C971" s="1211"/>
      <c r="D971" s="2553"/>
      <c r="E971" s="2554"/>
      <c r="F971" s="1553" t="s">
        <v>2169</v>
      </c>
      <c r="G971" s="1554"/>
      <c r="I971" s="2254"/>
      <c r="J971" s="2255"/>
      <c r="K971" s="1994" t="str">
        <f t="shared" si="83"/>
        <v/>
      </c>
      <c r="L971" s="1907" t="str">
        <f t="shared" si="84"/>
        <v/>
      </c>
      <c r="M971" s="1906"/>
      <c r="N971" s="2250"/>
      <c r="O971" s="2250"/>
      <c r="P971" s="2255"/>
    </row>
    <row r="972" spans="2:16" s="986" customFormat="1" ht="15" customHeight="1" outlineLevel="1">
      <c r="B972" s="1211"/>
      <c r="C972" s="1211"/>
      <c r="D972" s="2553" t="s">
        <v>2173</v>
      </c>
      <c r="E972" s="2554" t="s">
        <v>650</v>
      </c>
      <c r="F972" s="1553" t="s">
        <v>2168</v>
      </c>
      <c r="G972" s="1554"/>
      <c r="I972" s="2254"/>
      <c r="J972" s="2255"/>
      <c r="K972" s="1994" t="str">
        <f t="shared" si="83"/>
        <v/>
      </c>
      <c r="L972" s="1907" t="str">
        <f t="shared" si="84"/>
        <v/>
      </c>
      <c r="M972" s="1906"/>
      <c r="N972" s="2250"/>
      <c r="O972" s="2250"/>
      <c r="P972" s="2255"/>
    </row>
    <row r="973" spans="2:16" s="986" customFormat="1" ht="15" customHeight="1" outlineLevel="1">
      <c r="B973" s="1211"/>
      <c r="C973" s="1211"/>
      <c r="D973" s="2553"/>
      <c r="E973" s="2554"/>
      <c r="F973" s="1553" t="s">
        <v>2169</v>
      </c>
      <c r="G973" s="1554"/>
      <c r="I973" s="2254"/>
      <c r="J973" s="2255"/>
      <c r="K973" s="1994" t="str">
        <f t="shared" si="83"/>
        <v/>
      </c>
      <c r="L973" s="1907" t="str">
        <f t="shared" si="84"/>
        <v/>
      </c>
      <c r="M973" s="1906"/>
      <c r="N973" s="2250"/>
      <c r="O973" s="2250"/>
      <c r="P973" s="2255"/>
    </row>
    <row r="974" spans="2:16" s="986" customFormat="1" ht="15" customHeight="1" outlineLevel="1">
      <c r="B974" s="1211"/>
      <c r="C974" s="1211"/>
      <c r="D974" s="2553" t="s">
        <v>2174</v>
      </c>
      <c r="E974" s="2554" t="s">
        <v>638</v>
      </c>
      <c r="F974" s="1553" t="s">
        <v>2168</v>
      </c>
      <c r="G974" s="1554"/>
      <c r="I974" s="2254"/>
      <c r="J974" s="2256"/>
      <c r="K974" s="1994" t="str">
        <f t="shared" si="83"/>
        <v/>
      </c>
      <c r="L974" s="1907" t="str">
        <f t="shared" si="84"/>
        <v/>
      </c>
      <c r="M974" s="1906"/>
      <c r="N974" s="2250"/>
      <c r="O974" s="2250"/>
      <c r="P974" s="2255"/>
    </row>
    <row r="975" spans="2:16" s="986" customFormat="1" ht="15" customHeight="1" outlineLevel="1">
      <c r="B975" s="1211"/>
      <c r="C975" s="1211"/>
      <c r="D975" s="2553"/>
      <c r="E975" s="2554"/>
      <c r="F975" s="1553" t="s">
        <v>2169</v>
      </c>
      <c r="G975" s="1554"/>
      <c r="I975" s="2254"/>
      <c r="J975" s="2256"/>
      <c r="K975" s="1994" t="str">
        <f t="shared" si="83"/>
        <v/>
      </c>
      <c r="L975" s="1907" t="str">
        <f t="shared" si="84"/>
        <v/>
      </c>
      <c r="M975" s="1906"/>
      <c r="N975" s="2250"/>
      <c r="O975" s="2250"/>
      <c r="P975" s="2255"/>
    </row>
    <row r="976" spans="2:16" s="986" customFormat="1" ht="15" customHeight="1" outlineLevel="1">
      <c r="B976" s="1211"/>
      <c r="C976" s="1211"/>
      <c r="D976" s="2553" t="s">
        <v>2174</v>
      </c>
      <c r="E976" s="2554" t="s">
        <v>650</v>
      </c>
      <c r="F976" s="1553" t="s">
        <v>2168</v>
      </c>
      <c r="G976" s="1554"/>
      <c r="I976" s="2254"/>
      <c r="J976" s="2256"/>
      <c r="K976" s="1994" t="str">
        <f t="shared" si="83"/>
        <v/>
      </c>
      <c r="L976" s="1907" t="str">
        <f t="shared" si="84"/>
        <v/>
      </c>
      <c r="M976" s="1906"/>
      <c r="N976" s="2250"/>
      <c r="O976" s="2250"/>
      <c r="P976" s="2255"/>
    </row>
    <row r="977" spans="2:16" s="986" customFormat="1" ht="15" customHeight="1" outlineLevel="1">
      <c r="B977" s="1211"/>
      <c r="C977" s="1211"/>
      <c r="D977" s="2555"/>
      <c r="E977" s="2556"/>
      <c r="F977" s="1557" t="s">
        <v>2169</v>
      </c>
      <c r="G977" s="1558"/>
      <c r="I977" s="2254"/>
      <c r="J977" s="2256"/>
      <c r="K977" s="1994" t="str">
        <f t="shared" si="83"/>
        <v/>
      </c>
      <c r="L977" s="1907" t="str">
        <f t="shared" si="84"/>
        <v/>
      </c>
      <c r="M977" s="1906"/>
      <c r="N977" s="2250"/>
      <c r="O977" s="2250"/>
      <c r="P977" s="2255"/>
    </row>
    <row r="978" spans="2:16" s="986" customFormat="1" ht="15" customHeight="1">
      <c r="B978" s="1342"/>
      <c r="C978" s="985"/>
      <c r="D978" s="1307" t="s">
        <v>2166</v>
      </c>
      <c r="E978" s="973"/>
      <c r="F978" s="1549"/>
      <c r="G978" s="1550"/>
      <c r="H978" s="636"/>
      <c r="I978" s="2251"/>
      <c r="J978" s="1912"/>
      <c r="K978" s="2254"/>
      <c r="L978" s="2250"/>
      <c r="M978" s="2250"/>
      <c r="N978" s="2250"/>
      <c r="O978" s="2250"/>
      <c r="P978" s="2255"/>
    </row>
    <row r="979" spans="2:16" s="986" customFormat="1" ht="15" customHeight="1" outlineLevel="1">
      <c r="B979" s="1342"/>
      <c r="C979" s="985"/>
      <c r="D979" s="2557" t="s">
        <v>2167</v>
      </c>
      <c r="E979" s="2558" t="s">
        <v>650</v>
      </c>
      <c r="F979" s="1551" t="s">
        <v>2168</v>
      </c>
      <c r="G979" s="1552"/>
      <c r="H979" s="636"/>
      <c r="I979" s="2252"/>
      <c r="J979" s="2253"/>
      <c r="K979" s="1994" t="str">
        <f>IF(ISNONTEXT(G979)=TRUE,"","X")</f>
        <v/>
      </c>
      <c r="L979" s="1907" t="str">
        <f>IF(AND(G979&gt;=0)=TRUE,"","X")</f>
        <v/>
      </c>
      <c r="M979" s="1906"/>
      <c r="N979" s="2250"/>
      <c r="O979" s="2250"/>
      <c r="P979" s="2255"/>
    </row>
    <row r="980" spans="2:16" s="986" customFormat="1" ht="15" customHeight="1" outlineLevel="1">
      <c r="B980" s="1342"/>
      <c r="C980" s="985"/>
      <c r="D980" s="2553"/>
      <c r="E980" s="2554"/>
      <c r="F980" s="1553" t="s">
        <v>2169</v>
      </c>
      <c r="G980" s="1554"/>
      <c r="H980" s="636"/>
      <c r="I980" s="2252"/>
      <c r="J980" s="2253"/>
      <c r="K980" s="1994" t="str">
        <f>IF(ISNONTEXT(G980)=TRUE,"","X")</f>
        <v/>
      </c>
      <c r="L980" s="1907" t="str">
        <f>IF(AND(G980&gt;=0)=TRUE,"","X")</f>
        <v/>
      </c>
      <c r="M980" s="1906"/>
      <c r="N980" s="2250"/>
      <c r="O980" s="2250"/>
      <c r="P980" s="2255"/>
    </row>
    <row r="981" spans="2:16" s="986" customFormat="1" ht="15" customHeight="1" outlineLevel="1">
      <c r="B981" s="1342"/>
      <c r="C981" s="985"/>
      <c r="D981" s="2553" t="s">
        <v>2170</v>
      </c>
      <c r="E981" s="2554" t="s">
        <v>638</v>
      </c>
      <c r="F981" s="1553" t="s">
        <v>2168</v>
      </c>
      <c r="G981" s="1554"/>
      <c r="H981" s="636"/>
      <c r="I981" s="2252"/>
      <c r="J981" s="2253"/>
      <c r="K981" s="1994" t="str">
        <f t="shared" ref="K981:K1000" si="85">IF(ISNONTEXT(G981)=TRUE,"","X")</f>
        <v/>
      </c>
      <c r="L981" s="1907" t="str">
        <f t="shared" ref="L981:L1000" si="86">IF(AND(G981&gt;=0)=TRUE,"","X")</f>
        <v/>
      </c>
      <c r="M981" s="1906"/>
      <c r="N981" s="2250"/>
      <c r="O981" s="2250"/>
      <c r="P981" s="2255"/>
    </row>
    <row r="982" spans="2:16" s="986" customFormat="1" ht="15" customHeight="1" outlineLevel="1">
      <c r="B982" s="1342"/>
      <c r="C982" s="985"/>
      <c r="D982" s="2553"/>
      <c r="E982" s="2554"/>
      <c r="F982" s="1553" t="s">
        <v>2169</v>
      </c>
      <c r="G982" s="1554"/>
      <c r="H982" s="636"/>
      <c r="I982" s="2252"/>
      <c r="J982" s="2253"/>
      <c r="K982" s="1994" t="str">
        <f t="shared" si="85"/>
        <v/>
      </c>
      <c r="L982" s="1907" t="str">
        <f t="shared" si="86"/>
        <v/>
      </c>
      <c r="M982" s="1906"/>
      <c r="N982" s="2250"/>
      <c r="O982" s="2250"/>
      <c r="P982" s="2255"/>
    </row>
    <row r="983" spans="2:16" s="986" customFormat="1" ht="15" customHeight="1" outlineLevel="1">
      <c r="B983" s="1342"/>
      <c r="C983" s="985"/>
      <c r="D983" s="2553" t="s">
        <v>2170</v>
      </c>
      <c r="E983" s="2554" t="s">
        <v>650</v>
      </c>
      <c r="F983" s="1553" t="s">
        <v>2168</v>
      </c>
      <c r="G983" s="1554"/>
      <c r="H983" s="636"/>
      <c r="I983" s="2252"/>
      <c r="J983" s="2253"/>
      <c r="K983" s="1994" t="str">
        <f t="shared" si="85"/>
        <v/>
      </c>
      <c r="L983" s="1907" t="str">
        <f t="shared" si="86"/>
        <v/>
      </c>
      <c r="M983" s="1906"/>
      <c r="N983" s="2250"/>
      <c r="O983" s="2250"/>
      <c r="P983" s="2255"/>
    </row>
    <row r="984" spans="2:16" s="986" customFormat="1" ht="15" customHeight="1" outlineLevel="1">
      <c r="B984" s="1342"/>
      <c r="C984" s="985"/>
      <c r="D984" s="2553"/>
      <c r="E984" s="2554"/>
      <c r="F984" s="1553" t="s">
        <v>2169</v>
      </c>
      <c r="G984" s="1554"/>
      <c r="H984" s="636"/>
      <c r="I984" s="2254"/>
      <c r="J984" s="2255"/>
      <c r="K984" s="1994" t="str">
        <f t="shared" si="85"/>
        <v/>
      </c>
      <c r="L984" s="1907" t="str">
        <f t="shared" si="86"/>
        <v/>
      </c>
      <c r="M984" s="1906"/>
      <c r="N984" s="2250"/>
      <c r="O984" s="2250"/>
      <c r="P984" s="2255"/>
    </row>
    <row r="985" spans="2:16" s="986" customFormat="1" ht="15" customHeight="1" outlineLevel="1">
      <c r="B985" s="1342"/>
      <c r="C985" s="985"/>
      <c r="D985" s="2553" t="s">
        <v>873</v>
      </c>
      <c r="E985" s="2554" t="s">
        <v>1822</v>
      </c>
      <c r="F985" s="1553" t="s">
        <v>2168</v>
      </c>
      <c r="G985" s="1555"/>
      <c r="H985" s="636"/>
      <c r="I985" s="2254"/>
      <c r="J985" s="2255"/>
      <c r="K985" s="1993" t="str">
        <f t="shared" si="85"/>
        <v/>
      </c>
      <c r="L985" s="1906" t="str">
        <f t="shared" si="86"/>
        <v/>
      </c>
      <c r="M985" s="1906"/>
      <c r="N985" s="1907" t="str" cm="1">
        <f t="array" aca="1" ref="N985" ca="1">IF(CELL("format",G985)="D1","","X")</f>
        <v/>
      </c>
      <c r="O985" s="2250"/>
      <c r="P985" s="2255"/>
    </row>
    <row r="986" spans="2:16" s="986" customFormat="1" ht="15" customHeight="1" outlineLevel="1">
      <c r="B986" s="1211"/>
      <c r="C986" s="1211"/>
      <c r="D986" s="2553"/>
      <c r="E986" s="2554"/>
      <c r="F986" s="1553" t="s">
        <v>2169</v>
      </c>
      <c r="G986" s="1555"/>
      <c r="H986" s="636"/>
      <c r="I986" s="2254"/>
      <c r="J986" s="2255"/>
      <c r="K986" s="1993" t="str">
        <f t="shared" si="85"/>
        <v/>
      </c>
      <c r="L986" s="1906" t="str">
        <f t="shared" si="86"/>
        <v/>
      </c>
      <c r="M986" s="1906"/>
      <c r="N986" s="1907" t="str" cm="1">
        <f t="array" aca="1" ref="N986" ca="1">IF(CELL("format",G986)="D1","","X")</f>
        <v/>
      </c>
      <c r="O986" s="2250"/>
      <c r="P986" s="2255"/>
    </row>
    <row r="987" spans="2:16" s="986" customFormat="1" ht="15" customHeight="1" outlineLevel="1">
      <c r="B987" s="1211"/>
      <c r="C987" s="1211"/>
      <c r="D987" s="2553" t="s">
        <v>874</v>
      </c>
      <c r="E987" s="2554" t="s">
        <v>1823</v>
      </c>
      <c r="F987" s="1553" t="s">
        <v>2168</v>
      </c>
      <c r="G987" s="1556"/>
      <c r="H987" s="636"/>
      <c r="I987" s="2254"/>
      <c r="J987" s="2255"/>
      <c r="K987" s="1993" t="str">
        <f t="shared" si="85"/>
        <v/>
      </c>
      <c r="L987" s="1906" t="str">
        <f t="shared" si="86"/>
        <v/>
      </c>
      <c r="M987" s="1906"/>
      <c r="N987" s="2250"/>
      <c r="O987" s="1907" t="str" cm="1">
        <f t="array" aca="1" ref="O987" ca="1">IF(G987="","",IF(CELL("format",G987)="D9","","X"))</f>
        <v/>
      </c>
      <c r="P987" s="2255"/>
    </row>
    <row r="988" spans="2:16" s="986" customFormat="1" ht="15" customHeight="1" outlineLevel="1">
      <c r="B988" s="1211"/>
      <c r="C988" s="1211"/>
      <c r="D988" s="2553"/>
      <c r="E988" s="2554"/>
      <c r="F988" s="1553" t="s">
        <v>2169</v>
      </c>
      <c r="G988" s="1556"/>
      <c r="H988" s="636"/>
      <c r="I988" s="2254"/>
      <c r="J988" s="2255"/>
      <c r="K988" s="1993" t="str">
        <f t="shared" si="85"/>
        <v/>
      </c>
      <c r="L988" s="1906" t="str">
        <f t="shared" si="86"/>
        <v/>
      </c>
      <c r="M988" s="1906"/>
      <c r="N988" s="2250"/>
      <c r="O988" s="1907" t="str" cm="1">
        <f t="array" aca="1" ref="O988" ca="1">IF(G988="","",IF(CELL("format",G988)="D9","","X"))</f>
        <v/>
      </c>
      <c r="P988" s="2255"/>
    </row>
    <row r="989" spans="2:16" s="986" customFormat="1" ht="15" customHeight="1" outlineLevel="1">
      <c r="B989" s="1211"/>
      <c r="C989" s="1211"/>
      <c r="D989" s="2553" t="s">
        <v>2171</v>
      </c>
      <c r="E989" s="2554" t="s">
        <v>2327</v>
      </c>
      <c r="F989" s="1553" t="s">
        <v>2168</v>
      </c>
      <c r="G989" s="1554"/>
      <c r="H989" s="636"/>
      <c r="I989" s="2254"/>
      <c r="J989" s="2255"/>
      <c r="K989" s="1993" t="str">
        <f t="shared" si="85"/>
        <v/>
      </c>
      <c r="L989" s="1906" t="str">
        <f t="shared" si="86"/>
        <v/>
      </c>
      <c r="M989" s="1906"/>
      <c r="N989" s="2250"/>
      <c r="O989" s="2250"/>
      <c r="P989" s="1913" t="str">
        <f>IF(G989="","",(IF(OR(G989="Winter",G989="Summer"),"","X")))</f>
        <v/>
      </c>
    </row>
    <row r="990" spans="2:16" s="986" customFormat="1" ht="15" customHeight="1" outlineLevel="1">
      <c r="B990" s="1211"/>
      <c r="C990" s="1211"/>
      <c r="D990" s="2553"/>
      <c r="E990" s="2554"/>
      <c r="F990" s="1553" t="s">
        <v>2169</v>
      </c>
      <c r="G990" s="1554"/>
      <c r="H990" s="636"/>
      <c r="I990" s="2254"/>
      <c r="J990" s="2255"/>
      <c r="K990" s="1993" t="str">
        <f t="shared" si="85"/>
        <v/>
      </c>
      <c r="L990" s="1906" t="str">
        <f t="shared" si="86"/>
        <v/>
      </c>
      <c r="M990" s="1906"/>
      <c r="N990" s="2250"/>
      <c r="O990" s="2250"/>
      <c r="P990" s="1913" t="str">
        <f>IF(G990="","",(IF(OR(G990="Winter",G990="Summer"),"","X")))</f>
        <v/>
      </c>
    </row>
    <row r="991" spans="2:16" s="986" customFormat="1" ht="15" customHeight="1" outlineLevel="1">
      <c r="B991" s="1211"/>
      <c r="C991" s="1211"/>
      <c r="D991" s="2553" t="s">
        <v>2172</v>
      </c>
      <c r="E991" s="2554" t="s">
        <v>638</v>
      </c>
      <c r="F991" s="1553" t="s">
        <v>2168</v>
      </c>
      <c r="G991" s="1554"/>
      <c r="H991" s="636"/>
      <c r="I991" s="2254"/>
      <c r="J991" s="2255"/>
      <c r="K991" s="1994" t="str">
        <f t="shared" si="85"/>
        <v/>
      </c>
      <c r="L991" s="1907" t="str">
        <f t="shared" si="86"/>
        <v/>
      </c>
      <c r="M991" s="1906"/>
      <c r="N991" s="2250"/>
      <c r="O991" s="2250"/>
      <c r="P991" s="2255"/>
    </row>
    <row r="992" spans="2:16" s="986" customFormat="1" ht="15" customHeight="1" outlineLevel="1">
      <c r="B992" s="1211"/>
      <c r="C992" s="1211"/>
      <c r="D992" s="2553"/>
      <c r="E992" s="2554"/>
      <c r="F992" s="1553" t="s">
        <v>2169</v>
      </c>
      <c r="G992" s="1554"/>
      <c r="I992" s="2254"/>
      <c r="J992" s="2255"/>
      <c r="K992" s="1994" t="str">
        <f t="shared" si="85"/>
        <v/>
      </c>
      <c r="L992" s="1907" t="str">
        <f t="shared" si="86"/>
        <v/>
      </c>
      <c r="M992" s="1906"/>
      <c r="N992" s="2250"/>
      <c r="O992" s="2250"/>
      <c r="P992" s="2255"/>
    </row>
    <row r="993" spans="2:16" s="986" customFormat="1" ht="15" customHeight="1" outlineLevel="1">
      <c r="B993" s="1211"/>
      <c r="C993" s="1211"/>
      <c r="D993" s="2553" t="s">
        <v>2173</v>
      </c>
      <c r="E993" s="2554" t="s">
        <v>638</v>
      </c>
      <c r="F993" s="1553" t="s">
        <v>2168</v>
      </c>
      <c r="G993" s="1554"/>
      <c r="I993" s="2254"/>
      <c r="J993" s="2255"/>
      <c r="K993" s="1994" t="str">
        <f t="shared" si="85"/>
        <v/>
      </c>
      <c r="L993" s="1907" t="str">
        <f t="shared" si="86"/>
        <v/>
      </c>
      <c r="M993" s="1906"/>
      <c r="N993" s="2250"/>
      <c r="O993" s="2250"/>
      <c r="P993" s="2255"/>
    </row>
    <row r="994" spans="2:16" s="986" customFormat="1" ht="15" customHeight="1" outlineLevel="1">
      <c r="B994" s="1211"/>
      <c r="C994" s="1211"/>
      <c r="D994" s="2553"/>
      <c r="E994" s="2554"/>
      <c r="F994" s="1553" t="s">
        <v>2169</v>
      </c>
      <c r="G994" s="1554"/>
      <c r="I994" s="2254"/>
      <c r="J994" s="2255"/>
      <c r="K994" s="1994" t="str">
        <f t="shared" si="85"/>
        <v/>
      </c>
      <c r="L994" s="1907" t="str">
        <f t="shared" si="86"/>
        <v/>
      </c>
      <c r="M994" s="1906"/>
      <c r="N994" s="2250"/>
      <c r="O994" s="2250"/>
      <c r="P994" s="2255"/>
    </row>
    <row r="995" spans="2:16" s="986" customFormat="1" ht="15" customHeight="1" outlineLevel="1">
      <c r="B995" s="1211"/>
      <c r="C995" s="1211"/>
      <c r="D995" s="2553" t="s">
        <v>2173</v>
      </c>
      <c r="E995" s="2554" t="s">
        <v>650</v>
      </c>
      <c r="F995" s="1553" t="s">
        <v>2168</v>
      </c>
      <c r="G995" s="1554"/>
      <c r="I995" s="2254"/>
      <c r="J995" s="2255"/>
      <c r="K995" s="1994" t="str">
        <f t="shared" si="85"/>
        <v/>
      </c>
      <c r="L995" s="1907" t="str">
        <f t="shared" si="86"/>
        <v/>
      </c>
      <c r="M995" s="1906"/>
      <c r="N995" s="2250"/>
      <c r="O995" s="2250"/>
      <c r="P995" s="2255"/>
    </row>
    <row r="996" spans="2:16" s="986" customFormat="1" ht="15" customHeight="1" outlineLevel="1">
      <c r="B996" s="1211"/>
      <c r="C996" s="1211"/>
      <c r="D996" s="2553"/>
      <c r="E996" s="2554"/>
      <c r="F996" s="1553" t="s">
        <v>2169</v>
      </c>
      <c r="G996" s="1554"/>
      <c r="I996" s="2254"/>
      <c r="J996" s="2255"/>
      <c r="K996" s="1994" t="str">
        <f t="shared" si="85"/>
        <v/>
      </c>
      <c r="L996" s="1907" t="str">
        <f t="shared" si="86"/>
        <v/>
      </c>
      <c r="M996" s="1906"/>
      <c r="N996" s="2250"/>
      <c r="O996" s="2250"/>
      <c r="P996" s="2255"/>
    </row>
    <row r="997" spans="2:16" s="986" customFormat="1" ht="15" customHeight="1" outlineLevel="1">
      <c r="B997" s="1211"/>
      <c r="C997" s="1211"/>
      <c r="D997" s="2553" t="s">
        <v>2174</v>
      </c>
      <c r="E997" s="2554" t="s">
        <v>638</v>
      </c>
      <c r="F997" s="1553" t="s">
        <v>2168</v>
      </c>
      <c r="G997" s="1554"/>
      <c r="I997" s="2254"/>
      <c r="J997" s="2256"/>
      <c r="K997" s="1994" t="str">
        <f t="shared" si="85"/>
        <v/>
      </c>
      <c r="L997" s="1907" t="str">
        <f t="shared" si="86"/>
        <v/>
      </c>
      <c r="M997" s="1906"/>
      <c r="N997" s="2250"/>
      <c r="O997" s="2250"/>
      <c r="P997" s="2255"/>
    </row>
    <row r="998" spans="2:16" s="986" customFormat="1" ht="15" customHeight="1" outlineLevel="1">
      <c r="B998" s="1211"/>
      <c r="C998" s="1211"/>
      <c r="D998" s="2553"/>
      <c r="E998" s="2554"/>
      <c r="F998" s="1553" t="s">
        <v>2169</v>
      </c>
      <c r="G998" s="1554"/>
      <c r="I998" s="2254"/>
      <c r="J998" s="2256"/>
      <c r="K998" s="1994" t="str">
        <f t="shared" si="85"/>
        <v/>
      </c>
      <c r="L998" s="1907" t="str">
        <f t="shared" si="86"/>
        <v/>
      </c>
      <c r="M998" s="1906"/>
      <c r="N998" s="2250"/>
      <c r="O998" s="2250"/>
      <c r="P998" s="2255"/>
    </row>
    <row r="999" spans="2:16" s="986" customFormat="1" ht="15" customHeight="1" outlineLevel="1">
      <c r="B999" s="1211"/>
      <c r="C999" s="1211"/>
      <c r="D999" s="2553" t="s">
        <v>2174</v>
      </c>
      <c r="E999" s="2554" t="s">
        <v>650</v>
      </c>
      <c r="F999" s="1553" t="s">
        <v>2168</v>
      </c>
      <c r="G999" s="1554"/>
      <c r="I999" s="2254"/>
      <c r="J999" s="2256"/>
      <c r="K999" s="1994" t="str">
        <f t="shared" si="85"/>
        <v/>
      </c>
      <c r="L999" s="1907" t="str">
        <f t="shared" si="86"/>
        <v/>
      </c>
      <c r="M999" s="1906"/>
      <c r="N999" s="2250"/>
      <c r="O999" s="2250"/>
      <c r="P999" s="2255"/>
    </row>
    <row r="1000" spans="2:16" s="986" customFormat="1" ht="15" customHeight="1" outlineLevel="1">
      <c r="B1000" s="1211"/>
      <c r="C1000" s="1211"/>
      <c r="D1000" s="2555"/>
      <c r="E1000" s="2556"/>
      <c r="F1000" s="1557" t="s">
        <v>2169</v>
      </c>
      <c r="G1000" s="1558"/>
      <c r="I1000" s="2254"/>
      <c r="J1000" s="2256"/>
      <c r="K1000" s="1994" t="str">
        <f t="shared" si="85"/>
        <v/>
      </c>
      <c r="L1000" s="1907" t="str">
        <f t="shared" si="86"/>
        <v/>
      </c>
      <c r="M1000" s="1906"/>
      <c r="N1000" s="2250"/>
      <c r="O1000" s="2250"/>
      <c r="P1000" s="2255"/>
    </row>
    <row r="1001" spans="2:16" s="986" customFormat="1" ht="15" customHeight="1">
      <c r="B1001" s="1342"/>
      <c r="C1001" s="985"/>
      <c r="D1001" s="1307" t="s">
        <v>2166</v>
      </c>
      <c r="E1001" s="973"/>
      <c r="F1001" s="1549"/>
      <c r="G1001" s="1550"/>
      <c r="H1001" s="636"/>
      <c r="I1001" s="2251"/>
      <c r="J1001" s="1912"/>
      <c r="K1001" s="2254"/>
      <c r="L1001" s="2250"/>
      <c r="M1001" s="2250"/>
      <c r="N1001" s="2250"/>
      <c r="O1001" s="2250"/>
      <c r="P1001" s="2255"/>
    </row>
    <row r="1002" spans="2:16" s="986" customFormat="1" ht="15" customHeight="1" outlineLevel="1">
      <c r="B1002" s="1342"/>
      <c r="C1002" s="985"/>
      <c r="D1002" s="2557" t="s">
        <v>2167</v>
      </c>
      <c r="E1002" s="2558" t="s">
        <v>650</v>
      </c>
      <c r="F1002" s="1551" t="s">
        <v>2168</v>
      </c>
      <c r="G1002" s="1552"/>
      <c r="H1002" s="636"/>
      <c r="I1002" s="2252"/>
      <c r="J1002" s="2253"/>
      <c r="K1002" s="1994" t="str">
        <f>IF(ISNONTEXT(G1002)=TRUE,"","X")</f>
        <v/>
      </c>
      <c r="L1002" s="1907" t="str">
        <f>IF(AND(G1002&gt;=0)=TRUE,"","X")</f>
        <v/>
      </c>
      <c r="M1002" s="1906"/>
      <c r="N1002" s="2250"/>
      <c r="O1002" s="2250"/>
      <c r="P1002" s="2255"/>
    </row>
    <row r="1003" spans="2:16" s="986" customFormat="1" ht="15" customHeight="1" outlineLevel="1">
      <c r="B1003" s="1342"/>
      <c r="C1003" s="985"/>
      <c r="D1003" s="2553"/>
      <c r="E1003" s="2554"/>
      <c r="F1003" s="1553" t="s">
        <v>2169</v>
      </c>
      <c r="G1003" s="1554"/>
      <c r="H1003" s="636"/>
      <c r="I1003" s="2252"/>
      <c r="J1003" s="2253"/>
      <c r="K1003" s="1994" t="str">
        <f>IF(ISNONTEXT(G1003)=TRUE,"","X")</f>
        <v/>
      </c>
      <c r="L1003" s="1907" t="str">
        <f>IF(AND(G1003&gt;=0)=TRUE,"","X")</f>
        <v/>
      </c>
      <c r="M1003" s="1906"/>
      <c r="N1003" s="2250"/>
      <c r="O1003" s="2250"/>
      <c r="P1003" s="2255"/>
    </row>
    <row r="1004" spans="2:16" s="986" customFormat="1" ht="15" customHeight="1" outlineLevel="1">
      <c r="B1004" s="1342"/>
      <c r="C1004" s="985"/>
      <c r="D1004" s="2553" t="s">
        <v>2170</v>
      </c>
      <c r="E1004" s="2554" t="s">
        <v>638</v>
      </c>
      <c r="F1004" s="1553" t="s">
        <v>2168</v>
      </c>
      <c r="G1004" s="1554"/>
      <c r="H1004" s="636"/>
      <c r="I1004" s="2252"/>
      <c r="J1004" s="2253"/>
      <c r="K1004" s="1994" t="str">
        <f t="shared" ref="K1004:K1023" si="87">IF(ISNONTEXT(G1004)=TRUE,"","X")</f>
        <v/>
      </c>
      <c r="L1004" s="1907" t="str">
        <f t="shared" ref="L1004:L1023" si="88">IF(AND(G1004&gt;=0)=TRUE,"","X")</f>
        <v/>
      </c>
      <c r="M1004" s="1906"/>
      <c r="N1004" s="2250"/>
      <c r="O1004" s="2250"/>
      <c r="P1004" s="2255"/>
    </row>
    <row r="1005" spans="2:16" s="986" customFormat="1" ht="15" customHeight="1" outlineLevel="1">
      <c r="B1005" s="1342"/>
      <c r="C1005" s="985"/>
      <c r="D1005" s="2553"/>
      <c r="E1005" s="2554"/>
      <c r="F1005" s="1553" t="s">
        <v>2169</v>
      </c>
      <c r="G1005" s="1554"/>
      <c r="H1005" s="636"/>
      <c r="I1005" s="2252"/>
      <c r="J1005" s="2253"/>
      <c r="K1005" s="1994" t="str">
        <f t="shared" si="87"/>
        <v/>
      </c>
      <c r="L1005" s="1907" t="str">
        <f t="shared" si="88"/>
        <v/>
      </c>
      <c r="M1005" s="1906"/>
      <c r="N1005" s="2250"/>
      <c r="O1005" s="2250"/>
      <c r="P1005" s="2255"/>
    </row>
    <row r="1006" spans="2:16" s="986" customFormat="1" ht="15" customHeight="1" outlineLevel="1">
      <c r="B1006" s="1342"/>
      <c r="C1006" s="985"/>
      <c r="D1006" s="2553" t="s">
        <v>2170</v>
      </c>
      <c r="E1006" s="2554" t="s">
        <v>650</v>
      </c>
      <c r="F1006" s="1553" t="s">
        <v>2168</v>
      </c>
      <c r="G1006" s="1554"/>
      <c r="H1006" s="636"/>
      <c r="I1006" s="2252"/>
      <c r="J1006" s="2253"/>
      <c r="K1006" s="1994" t="str">
        <f t="shared" si="87"/>
        <v/>
      </c>
      <c r="L1006" s="1907" t="str">
        <f t="shared" si="88"/>
        <v/>
      </c>
      <c r="M1006" s="1906"/>
      <c r="N1006" s="2250"/>
      <c r="O1006" s="2250"/>
      <c r="P1006" s="2255"/>
    </row>
    <row r="1007" spans="2:16" s="986" customFormat="1" ht="15" customHeight="1" outlineLevel="1">
      <c r="B1007" s="1342"/>
      <c r="C1007" s="985"/>
      <c r="D1007" s="2553"/>
      <c r="E1007" s="2554"/>
      <c r="F1007" s="1553" t="s">
        <v>2169</v>
      </c>
      <c r="G1007" s="1554"/>
      <c r="H1007" s="636"/>
      <c r="I1007" s="2254"/>
      <c r="J1007" s="2255"/>
      <c r="K1007" s="1994" t="str">
        <f t="shared" si="87"/>
        <v/>
      </c>
      <c r="L1007" s="1907" t="str">
        <f t="shared" si="88"/>
        <v/>
      </c>
      <c r="M1007" s="1906"/>
      <c r="N1007" s="2250"/>
      <c r="O1007" s="2250"/>
      <c r="P1007" s="2255"/>
    </row>
    <row r="1008" spans="2:16" s="986" customFormat="1" ht="15" customHeight="1" outlineLevel="1">
      <c r="B1008" s="1342"/>
      <c r="C1008" s="985"/>
      <c r="D1008" s="2553" t="s">
        <v>873</v>
      </c>
      <c r="E1008" s="2554" t="s">
        <v>1822</v>
      </c>
      <c r="F1008" s="1553" t="s">
        <v>2168</v>
      </c>
      <c r="G1008" s="1555"/>
      <c r="H1008" s="636"/>
      <c r="I1008" s="2254"/>
      <c r="J1008" s="2255"/>
      <c r="K1008" s="1993" t="str">
        <f t="shared" si="87"/>
        <v/>
      </c>
      <c r="L1008" s="1906" t="str">
        <f t="shared" si="88"/>
        <v/>
      </c>
      <c r="M1008" s="1906"/>
      <c r="N1008" s="1907" t="str" cm="1">
        <f t="array" aca="1" ref="N1008" ca="1">IF(CELL("format",G1008)="D1","","X")</f>
        <v/>
      </c>
      <c r="O1008" s="2250"/>
      <c r="P1008" s="2255"/>
    </row>
    <row r="1009" spans="2:16" s="986" customFormat="1" ht="15" customHeight="1" outlineLevel="1">
      <c r="B1009" s="1211"/>
      <c r="C1009" s="1211"/>
      <c r="D1009" s="2553"/>
      <c r="E1009" s="2554"/>
      <c r="F1009" s="1553" t="s">
        <v>2169</v>
      </c>
      <c r="G1009" s="1555"/>
      <c r="H1009" s="636"/>
      <c r="I1009" s="2254"/>
      <c r="J1009" s="2255"/>
      <c r="K1009" s="1993" t="str">
        <f t="shared" si="87"/>
        <v/>
      </c>
      <c r="L1009" s="1906" t="str">
        <f t="shared" si="88"/>
        <v/>
      </c>
      <c r="M1009" s="1906"/>
      <c r="N1009" s="1907" t="str" cm="1">
        <f t="array" aca="1" ref="N1009" ca="1">IF(CELL("format",G1009)="D1","","X")</f>
        <v/>
      </c>
      <c r="O1009" s="2250"/>
      <c r="P1009" s="2255"/>
    </row>
    <row r="1010" spans="2:16" s="986" customFormat="1" ht="15" customHeight="1" outlineLevel="1">
      <c r="B1010" s="1211"/>
      <c r="C1010" s="1211"/>
      <c r="D1010" s="2553" t="s">
        <v>874</v>
      </c>
      <c r="E1010" s="2554" t="s">
        <v>1823</v>
      </c>
      <c r="F1010" s="1553" t="s">
        <v>2168</v>
      </c>
      <c r="G1010" s="1556"/>
      <c r="H1010" s="636"/>
      <c r="I1010" s="2254"/>
      <c r="J1010" s="2255"/>
      <c r="K1010" s="1993" t="str">
        <f t="shared" si="87"/>
        <v/>
      </c>
      <c r="L1010" s="1906" t="str">
        <f t="shared" si="88"/>
        <v/>
      </c>
      <c r="M1010" s="1906"/>
      <c r="N1010" s="2250"/>
      <c r="O1010" s="1907" t="str" cm="1">
        <f t="array" aca="1" ref="O1010" ca="1">IF(G1010="","",IF(CELL("format",G1010)="D9","","X"))</f>
        <v/>
      </c>
      <c r="P1010" s="2255"/>
    </row>
    <row r="1011" spans="2:16" s="986" customFormat="1" ht="15" customHeight="1" outlineLevel="1">
      <c r="B1011" s="1211"/>
      <c r="C1011" s="1211"/>
      <c r="D1011" s="2553"/>
      <c r="E1011" s="2554"/>
      <c r="F1011" s="1553" t="s">
        <v>2169</v>
      </c>
      <c r="G1011" s="1556"/>
      <c r="H1011" s="636"/>
      <c r="I1011" s="2254"/>
      <c r="J1011" s="2255"/>
      <c r="K1011" s="1993" t="str">
        <f t="shared" si="87"/>
        <v/>
      </c>
      <c r="L1011" s="1906" t="str">
        <f t="shared" si="88"/>
        <v/>
      </c>
      <c r="M1011" s="1906"/>
      <c r="N1011" s="2250"/>
      <c r="O1011" s="1907" t="str" cm="1">
        <f t="array" aca="1" ref="O1011" ca="1">IF(G1011="","",IF(CELL("format",G1011)="D9","","X"))</f>
        <v/>
      </c>
      <c r="P1011" s="2255"/>
    </row>
    <row r="1012" spans="2:16" s="986" customFormat="1" ht="15" customHeight="1" outlineLevel="1">
      <c r="B1012" s="1211"/>
      <c r="C1012" s="1211"/>
      <c r="D1012" s="2553" t="s">
        <v>2171</v>
      </c>
      <c r="E1012" s="2554" t="s">
        <v>2327</v>
      </c>
      <c r="F1012" s="1553" t="s">
        <v>2168</v>
      </c>
      <c r="G1012" s="1554"/>
      <c r="H1012" s="636"/>
      <c r="I1012" s="2254"/>
      <c r="J1012" s="2255"/>
      <c r="K1012" s="1993" t="str">
        <f t="shared" si="87"/>
        <v/>
      </c>
      <c r="L1012" s="1906" t="str">
        <f t="shared" si="88"/>
        <v/>
      </c>
      <c r="M1012" s="1906"/>
      <c r="N1012" s="2250"/>
      <c r="O1012" s="2250"/>
      <c r="P1012" s="1913" t="str">
        <f>IF(G1012="","",(IF(OR(G1012="Winter",G1012="Summer"),"","X")))</f>
        <v/>
      </c>
    </row>
    <row r="1013" spans="2:16" s="986" customFormat="1" ht="15" customHeight="1" outlineLevel="1">
      <c r="B1013" s="1211"/>
      <c r="C1013" s="1211"/>
      <c r="D1013" s="2553"/>
      <c r="E1013" s="2554"/>
      <c r="F1013" s="1553" t="s">
        <v>2169</v>
      </c>
      <c r="G1013" s="1554"/>
      <c r="H1013" s="636"/>
      <c r="I1013" s="2254"/>
      <c r="J1013" s="2255"/>
      <c r="K1013" s="1993" t="str">
        <f t="shared" si="87"/>
        <v/>
      </c>
      <c r="L1013" s="1906" t="str">
        <f t="shared" si="88"/>
        <v/>
      </c>
      <c r="M1013" s="1906"/>
      <c r="N1013" s="2250"/>
      <c r="O1013" s="2250"/>
      <c r="P1013" s="1913" t="str">
        <f>IF(G1013="","",(IF(OR(G1013="Winter",G1013="Summer"),"","X")))</f>
        <v/>
      </c>
    </row>
    <row r="1014" spans="2:16" s="986" customFormat="1" ht="15" customHeight="1" outlineLevel="1">
      <c r="B1014" s="1211"/>
      <c r="C1014" s="1211"/>
      <c r="D1014" s="2553" t="s">
        <v>2172</v>
      </c>
      <c r="E1014" s="2554" t="s">
        <v>638</v>
      </c>
      <c r="F1014" s="1553" t="s">
        <v>2168</v>
      </c>
      <c r="G1014" s="1554"/>
      <c r="H1014" s="636"/>
      <c r="I1014" s="2254"/>
      <c r="J1014" s="2255"/>
      <c r="K1014" s="1994" t="str">
        <f t="shared" si="87"/>
        <v/>
      </c>
      <c r="L1014" s="1907" t="str">
        <f t="shared" si="88"/>
        <v/>
      </c>
      <c r="M1014" s="1906"/>
      <c r="N1014" s="2250"/>
      <c r="O1014" s="2250"/>
      <c r="P1014" s="2255"/>
    </row>
    <row r="1015" spans="2:16" s="986" customFormat="1" ht="15" customHeight="1" outlineLevel="1">
      <c r="B1015" s="1211"/>
      <c r="C1015" s="1211"/>
      <c r="D1015" s="2553"/>
      <c r="E1015" s="2554"/>
      <c r="F1015" s="1553" t="s">
        <v>2169</v>
      </c>
      <c r="G1015" s="1554"/>
      <c r="I1015" s="2254"/>
      <c r="J1015" s="2255"/>
      <c r="K1015" s="1994" t="str">
        <f t="shared" si="87"/>
        <v/>
      </c>
      <c r="L1015" s="1907" t="str">
        <f t="shared" si="88"/>
        <v/>
      </c>
      <c r="M1015" s="1906"/>
      <c r="N1015" s="2250"/>
      <c r="O1015" s="2250"/>
      <c r="P1015" s="2255"/>
    </row>
    <row r="1016" spans="2:16" s="986" customFormat="1" ht="15" customHeight="1" outlineLevel="1">
      <c r="B1016" s="1211"/>
      <c r="C1016" s="1211"/>
      <c r="D1016" s="2553" t="s">
        <v>2173</v>
      </c>
      <c r="E1016" s="2554" t="s">
        <v>638</v>
      </c>
      <c r="F1016" s="1553" t="s">
        <v>2168</v>
      </c>
      <c r="G1016" s="1554"/>
      <c r="I1016" s="2254"/>
      <c r="J1016" s="2255"/>
      <c r="K1016" s="1994" t="str">
        <f t="shared" si="87"/>
        <v/>
      </c>
      <c r="L1016" s="1907" t="str">
        <f t="shared" si="88"/>
        <v/>
      </c>
      <c r="M1016" s="1906"/>
      <c r="N1016" s="2250"/>
      <c r="O1016" s="2250"/>
      <c r="P1016" s="2255"/>
    </row>
    <row r="1017" spans="2:16" s="986" customFormat="1" ht="15" customHeight="1" outlineLevel="1">
      <c r="B1017" s="1211"/>
      <c r="C1017" s="1211"/>
      <c r="D1017" s="2553"/>
      <c r="E1017" s="2554"/>
      <c r="F1017" s="1553" t="s">
        <v>2169</v>
      </c>
      <c r="G1017" s="1554"/>
      <c r="I1017" s="2254"/>
      <c r="J1017" s="2255"/>
      <c r="K1017" s="1994" t="str">
        <f t="shared" si="87"/>
        <v/>
      </c>
      <c r="L1017" s="1907" t="str">
        <f t="shared" si="88"/>
        <v/>
      </c>
      <c r="M1017" s="1906"/>
      <c r="N1017" s="2250"/>
      <c r="O1017" s="2250"/>
      <c r="P1017" s="2255"/>
    </row>
    <row r="1018" spans="2:16" s="986" customFormat="1" ht="15" customHeight="1" outlineLevel="1">
      <c r="B1018" s="1211"/>
      <c r="C1018" s="1211"/>
      <c r="D1018" s="2553" t="s">
        <v>2173</v>
      </c>
      <c r="E1018" s="2554" t="s">
        <v>650</v>
      </c>
      <c r="F1018" s="1553" t="s">
        <v>2168</v>
      </c>
      <c r="G1018" s="1554"/>
      <c r="I1018" s="2254"/>
      <c r="J1018" s="2255"/>
      <c r="K1018" s="1994" t="str">
        <f t="shared" si="87"/>
        <v/>
      </c>
      <c r="L1018" s="1907" t="str">
        <f t="shared" si="88"/>
        <v/>
      </c>
      <c r="M1018" s="1906"/>
      <c r="N1018" s="2250"/>
      <c r="O1018" s="2250"/>
      <c r="P1018" s="2255"/>
    </row>
    <row r="1019" spans="2:16" s="986" customFormat="1" ht="15" customHeight="1" outlineLevel="1">
      <c r="B1019" s="1211"/>
      <c r="C1019" s="1211"/>
      <c r="D1019" s="2553"/>
      <c r="E1019" s="2554"/>
      <c r="F1019" s="1553" t="s">
        <v>2169</v>
      </c>
      <c r="G1019" s="1554"/>
      <c r="I1019" s="2254"/>
      <c r="J1019" s="2255"/>
      <c r="K1019" s="1994" t="str">
        <f t="shared" si="87"/>
        <v/>
      </c>
      <c r="L1019" s="1907" t="str">
        <f t="shared" si="88"/>
        <v/>
      </c>
      <c r="M1019" s="1906"/>
      <c r="N1019" s="2250"/>
      <c r="O1019" s="2250"/>
      <c r="P1019" s="2255"/>
    </row>
    <row r="1020" spans="2:16" s="986" customFormat="1" ht="15" customHeight="1" outlineLevel="1">
      <c r="B1020" s="1211"/>
      <c r="C1020" s="1211"/>
      <c r="D1020" s="2553" t="s">
        <v>2174</v>
      </c>
      <c r="E1020" s="2554" t="s">
        <v>638</v>
      </c>
      <c r="F1020" s="1553" t="s">
        <v>2168</v>
      </c>
      <c r="G1020" s="1554"/>
      <c r="I1020" s="2254"/>
      <c r="J1020" s="2256"/>
      <c r="K1020" s="1994" t="str">
        <f t="shared" si="87"/>
        <v/>
      </c>
      <c r="L1020" s="1907" t="str">
        <f t="shared" si="88"/>
        <v/>
      </c>
      <c r="M1020" s="1906"/>
      <c r="N1020" s="2250"/>
      <c r="O1020" s="2250"/>
      <c r="P1020" s="2255"/>
    </row>
    <row r="1021" spans="2:16" s="986" customFormat="1" ht="15" customHeight="1" outlineLevel="1">
      <c r="B1021" s="1211"/>
      <c r="C1021" s="1211"/>
      <c r="D1021" s="2553"/>
      <c r="E1021" s="2554"/>
      <c r="F1021" s="1553" t="s">
        <v>2169</v>
      </c>
      <c r="G1021" s="1554"/>
      <c r="I1021" s="2254"/>
      <c r="J1021" s="2256"/>
      <c r="K1021" s="1994" t="str">
        <f t="shared" si="87"/>
        <v/>
      </c>
      <c r="L1021" s="1907" t="str">
        <f t="shared" si="88"/>
        <v/>
      </c>
      <c r="M1021" s="1906"/>
      <c r="N1021" s="2250"/>
      <c r="O1021" s="2250"/>
      <c r="P1021" s="2255"/>
    </row>
    <row r="1022" spans="2:16" s="986" customFormat="1" ht="15" customHeight="1" outlineLevel="1">
      <c r="B1022" s="1211"/>
      <c r="C1022" s="1211"/>
      <c r="D1022" s="2553" t="s">
        <v>2174</v>
      </c>
      <c r="E1022" s="2554" t="s">
        <v>650</v>
      </c>
      <c r="F1022" s="1553" t="s">
        <v>2168</v>
      </c>
      <c r="G1022" s="1554"/>
      <c r="I1022" s="2254"/>
      <c r="J1022" s="2256"/>
      <c r="K1022" s="1994" t="str">
        <f t="shared" si="87"/>
        <v/>
      </c>
      <c r="L1022" s="1907" t="str">
        <f t="shared" si="88"/>
        <v/>
      </c>
      <c r="M1022" s="1906"/>
      <c r="N1022" s="2250"/>
      <c r="O1022" s="2250"/>
      <c r="P1022" s="2255"/>
    </row>
    <row r="1023" spans="2:16" s="986" customFormat="1" ht="15" customHeight="1" outlineLevel="1">
      <c r="B1023" s="1211"/>
      <c r="C1023" s="1211"/>
      <c r="D1023" s="2555"/>
      <c r="E1023" s="2556"/>
      <c r="F1023" s="1557" t="s">
        <v>2169</v>
      </c>
      <c r="G1023" s="1558"/>
      <c r="I1023" s="2254"/>
      <c r="J1023" s="2256"/>
      <c r="K1023" s="1994" t="str">
        <f t="shared" si="87"/>
        <v/>
      </c>
      <c r="L1023" s="1907" t="str">
        <f t="shared" si="88"/>
        <v/>
      </c>
      <c r="M1023" s="1906"/>
      <c r="N1023" s="2250"/>
      <c r="O1023" s="2250"/>
      <c r="P1023" s="2255"/>
    </row>
    <row r="1024" spans="2:16" s="986" customFormat="1" ht="15" customHeight="1">
      <c r="B1024" s="1342"/>
      <c r="C1024" s="985"/>
      <c r="D1024" s="1307" t="s">
        <v>2166</v>
      </c>
      <c r="E1024" s="973"/>
      <c r="F1024" s="1549"/>
      <c r="G1024" s="1550"/>
      <c r="H1024" s="636"/>
      <c r="I1024" s="2251"/>
      <c r="J1024" s="1912"/>
      <c r="K1024" s="2254"/>
      <c r="L1024" s="2250"/>
      <c r="M1024" s="2250"/>
      <c r="N1024" s="2250"/>
      <c r="O1024" s="2250"/>
      <c r="P1024" s="2255"/>
    </row>
    <row r="1025" spans="2:16" s="986" customFormat="1" ht="15" customHeight="1" outlineLevel="1">
      <c r="B1025" s="1342"/>
      <c r="C1025" s="985"/>
      <c r="D1025" s="2557" t="s">
        <v>2167</v>
      </c>
      <c r="E1025" s="2558" t="s">
        <v>650</v>
      </c>
      <c r="F1025" s="1551" t="s">
        <v>2168</v>
      </c>
      <c r="G1025" s="1552"/>
      <c r="H1025" s="636"/>
      <c r="I1025" s="2252"/>
      <c r="J1025" s="2253"/>
      <c r="K1025" s="1994" t="str">
        <f>IF(ISNONTEXT(G1025)=TRUE,"","X")</f>
        <v/>
      </c>
      <c r="L1025" s="1907" t="str">
        <f>IF(AND(G1025&gt;=0)=TRUE,"","X")</f>
        <v/>
      </c>
      <c r="M1025" s="1906"/>
      <c r="N1025" s="2250"/>
      <c r="O1025" s="2250"/>
      <c r="P1025" s="2255"/>
    </row>
    <row r="1026" spans="2:16" s="986" customFormat="1" ht="15" customHeight="1" outlineLevel="1">
      <c r="B1026" s="1342"/>
      <c r="C1026" s="985"/>
      <c r="D1026" s="2553"/>
      <c r="E1026" s="2554"/>
      <c r="F1026" s="1553" t="s">
        <v>2169</v>
      </c>
      <c r="G1026" s="1554"/>
      <c r="H1026" s="636"/>
      <c r="I1026" s="2252"/>
      <c r="J1026" s="2253"/>
      <c r="K1026" s="1994" t="str">
        <f>IF(ISNONTEXT(G1026)=TRUE,"","X")</f>
        <v/>
      </c>
      <c r="L1026" s="1907" t="str">
        <f>IF(AND(G1026&gt;=0)=TRUE,"","X")</f>
        <v/>
      </c>
      <c r="M1026" s="1906"/>
      <c r="N1026" s="2250"/>
      <c r="O1026" s="2250"/>
      <c r="P1026" s="2255"/>
    </row>
    <row r="1027" spans="2:16" s="986" customFormat="1" ht="15" customHeight="1" outlineLevel="1">
      <c r="B1027" s="1342"/>
      <c r="C1027" s="985"/>
      <c r="D1027" s="2553" t="s">
        <v>2170</v>
      </c>
      <c r="E1027" s="2554" t="s">
        <v>638</v>
      </c>
      <c r="F1027" s="1553" t="s">
        <v>2168</v>
      </c>
      <c r="G1027" s="1554"/>
      <c r="H1027" s="636"/>
      <c r="I1027" s="2252"/>
      <c r="J1027" s="2253"/>
      <c r="K1027" s="1994" t="str">
        <f t="shared" ref="K1027:K1046" si="89">IF(ISNONTEXT(G1027)=TRUE,"","X")</f>
        <v/>
      </c>
      <c r="L1027" s="1907" t="str">
        <f t="shared" ref="L1027:L1046" si="90">IF(AND(G1027&gt;=0)=TRUE,"","X")</f>
        <v/>
      </c>
      <c r="M1027" s="1906"/>
      <c r="N1027" s="2250"/>
      <c r="O1027" s="2250"/>
      <c r="P1027" s="2255"/>
    </row>
    <row r="1028" spans="2:16" s="986" customFormat="1" ht="15" customHeight="1" outlineLevel="1">
      <c r="B1028" s="1342"/>
      <c r="C1028" s="985"/>
      <c r="D1028" s="2553"/>
      <c r="E1028" s="2554"/>
      <c r="F1028" s="1553" t="s">
        <v>2169</v>
      </c>
      <c r="G1028" s="1554"/>
      <c r="H1028" s="636"/>
      <c r="I1028" s="2252"/>
      <c r="J1028" s="2253"/>
      <c r="K1028" s="1994" t="str">
        <f t="shared" si="89"/>
        <v/>
      </c>
      <c r="L1028" s="1907" t="str">
        <f t="shared" si="90"/>
        <v/>
      </c>
      <c r="M1028" s="1906"/>
      <c r="N1028" s="2250"/>
      <c r="O1028" s="2250"/>
      <c r="P1028" s="2255"/>
    </row>
    <row r="1029" spans="2:16" s="986" customFormat="1" ht="15" customHeight="1" outlineLevel="1">
      <c r="B1029" s="1342"/>
      <c r="C1029" s="985"/>
      <c r="D1029" s="2553" t="s">
        <v>2170</v>
      </c>
      <c r="E1029" s="2554" t="s">
        <v>650</v>
      </c>
      <c r="F1029" s="1553" t="s">
        <v>2168</v>
      </c>
      <c r="G1029" s="1554"/>
      <c r="H1029" s="636"/>
      <c r="I1029" s="2252"/>
      <c r="J1029" s="2253"/>
      <c r="K1029" s="1994" t="str">
        <f t="shared" si="89"/>
        <v/>
      </c>
      <c r="L1029" s="1907" t="str">
        <f t="shared" si="90"/>
        <v/>
      </c>
      <c r="M1029" s="1906"/>
      <c r="N1029" s="2250"/>
      <c r="O1029" s="2250"/>
      <c r="P1029" s="2255"/>
    </row>
    <row r="1030" spans="2:16" s="986" customFormat="1" ht="15" customHeight="1" outlineLevel="1">
      <c r="B1030" s="1342"/>
      <c r="C1030" s="985"/>
      <c r="D1030" s="2553"/>
      <c r="E1030" s="2554"/>
      <c r="F1030" s="1553" t="s">
        <v>2169</v>
      </c>
      <c r="G1030" s="1554"/>
      <c r="H1030" s="636"/>
      <c r="I1030" s="2254"/>
      <c r="J1030" s="2255"/>
      <c r="K1030" s="1994" t="str">
        <f t="shared" si="89"/>
        <v/>
      </c>
      <c r="L1030" s="1907" t="str">
        <f t="shared" si="90"/>
        <v/>
      </c>
      <c r="M1030" s="1906"/>
      <c r="N1030" s="2250"/>
      <c r="O1030" s="2250"/>
      <c r="P1030" s="2255"/>
    </row>
    <row r="1031" spans="2:16" s="986" customFormat="1" ht="15" customHeight="1" outlineLevel="1">
      <c r="B1031" s="1342"/>
      <c r="C1031" s="985"/>
      <c r="D1031" s="2553" t="s">
        <v>873</v>
      </c>
      <c r="E1031" s="2554" t="s">
        <v>1822</v>
      </c>
      <c r="F1031" s="1553" t="s">
        <v>2168</v>
      </c>
      <c r="G1031" s="1555"/>
      <c r="H1031" s="636"/>
      <c r="I1031" s="2254"/>
      <c r="J1031" s="2255"/>
      <c r="K1031" s="1993" t="str">
        <f t="shared" si="89"/>
        <v/>
      </c>
      <c r="L1031" s="1906" t="str">
        <f t="shared" si="90"/>
        <v/>
      </c>
      <c r="M1031" s="1906"/>
      <c r="N1031" s="1907" t="str" cm="1">
        <f t="array" aca="1" ref="N1031" ca="1">IF(CELL("format",G1031)="D1","","X")</f>
        <v/>
      </c>
      <c r="O1031" s="2250"/>
      <c r="P1031" s="2255"/>
    </row>
    <row r="1032" spans="2:16" s="986" customFormat="1" ht="15" customHeight="1" outlineLevel="1">
      <c r="B1032" s="1211"/>
      <c r="C1032" s="1211"/>
      <c r="D1032" s="2553"/>
      <c r="E1032" s="2554"/>
      <c r="F1032" s="1553" t="s">
        <v>2169</v>
      </c>
      <c r="G1032" s="1555"/>
      <c r="H1032" s="636"/>
      <c r="I1032" s="2254"/>
      <c r="J1032" s="2255"/>
      <c r="K1032" s="1993" t="str">
        <f t="shared" si="89"/>
        <v/>
      </c>
      <c r="L1032" s="1906" t="str">
        <f t="shared" si="90"/>
        <v/>
      </c>
      <c r="M1032" s="1906"/>
      <c r="N1032" s="1907" t="str" cm="1">
        <f t="array" aca="1" ref="N1032" ca="1">IF(CELL("format",G1032)="D1","","X")</f>
        <v/>
      </c>
      <c r="O1032" s="2250"/>
      <c r="P1032" s="2255"/>
    </row>
    <row r="1033" spans="2:16" s="986" customFormat="1" ht="15" customHeight="1" outlineLevel="1">
      <c r="B1033" s="1211"/>
      <c r="C1033" s="1211"/>
      <c r="D1033" s="2553" t="s">
        <v>874</v>
      </c>
      <c r="E1033" s="2554" t="s">
        <v>1823</v>
      </c>
      <c r="F1033" s="1553" t="s">
        <v>2168</v>
      </c>
      <c r="G1033" s="1556"/>
      <c r="H1033" s="636"/>
      <c r="I1033" s="2254"/>
      <c r="J1033" s="2255"/>
      <c r="K1033" s="1993" t="str">
        <f t="shared" si="89"/>
        <v/>
      </c>
      <c r="L1033" s="1906" t="str">
        <f t="shared" si="90"/>
        <v/>
      </c>
      <c r="M1033" s="1906"/>
      <c r="N1033" s="2250"/>
      <c r="O1033" s="1907" t="str" cm="1">
        <f t="array" aca="1" ref="O1033" ca="1">IF(G1033="","",IF(CELL("format",G1033)="D9","","X"))</f>
        <v/>
      </c>
      <c r="P1033" s="2255"/>
    </row>
    <row r="1034" spans="2:16" s="986" customFormat="1" ht="15" customHeight="1" outlineLevel="1">
      <c r="B1034" s="1211"/>
      <c r="C1034" s="1211"/>
      <c r="D1034" s="2553"/>
      <c r="E1034" s="2554"/>
      <c r="F1034" s="1553" t="s">
        <v>2169</v>
      </c>
      <c r="G1034" s="1556"/>
      <c r="H1034" s="636"/>
      <c r="I1034" s="2254"/>
      <c r="J1034" s="2255"/>
      <c r="K1034" s="1993" t="str">
        <f t="shared" si="89"/>
        <v/>
      </c>
      <c r="L1034" s="1906" t="str">
        <f t="shared" si="90"/>
        <v/>
      </c>
      <c r="M1034" s="1906"/>
      <c r="N1034" s="2250"/>
      <c r="O1034" s="1907" t="str" cm="1">
        <f t="array" aca="1" ref="O1034" ca="1">IF(G1034="","",IF(CELL("format",G1034)="D9","","X"))</f>
        <v/>
      </c>
      <c r="P1034" s="2255"/>
    </row>
    <row r="1035" spans="2:16" s="986" customFormat="1" ht="15" customHeight="1" outlineLevel="1">
      <c r="B1035" s="1211"/>
      <c r="C1035" s="1211"/>
      <c r="D1035" s="2553" t="s">
        <v>2171</v>
      </c>
      <c r="E1035" s="2554" t="s">
        <v>2327</v>
      </c>
      <c r="F1035" s="1553" t="s">
        <v>2168</v>
      </c>
      <c r="G1035" s="1554"/>
      <c r="H1035" s="636"/>
      <c r="I1035" s="2254"/>
      <c r="J1035" s="2255"/>
      <c r="K1035" s="1993" t="str">
        <f t="shared" si="89"/>
        <v/>
      </c>
      <c r="L1035" s="1906" t="str">
        <f t="shared" si="90"/>
        <v/>
      </c>
      <c r="M1035" s="1906"/>
      <c r="N1035" s="2250"/>
      <c r="O1035" s="2250"/>
      <c r="P1035" s="1913" t="str">
        <f>IF(G1035="","",(IF(OR(G1035="Winter",G1035="Summer"),"","X")))</f>
        <v/>
      </c>
    </row>
    <row r="1036" spans="2:16" s="986" customFormat="1" ht="15" customHeight="1" outlineLevel="1">
      <c r="B1036" s="1211"/>
      <c r="C1036" s="1211"/>
      <c r="D1036" s="2553"/>
      <c r="E1036" s="2554"/>
      <c r="F1036" s="1553" t="s">
        <v>2169</v>
      </c>
      <c r="G1036" s="1554"/>
      <c r="H1036" s="636"/>
      <c r="I1036" s="2254"/>
      <c r="J1036" s="2255"/>
      <c r="K1036" s="1993" t="str">
        <f t="shared" si="89"/>
        <v/>
      </c>
      <c r="L1036" s="1906" t="str">
        <f t="shared" si="90"/>
        <v/>
      </c>
      <c r="M1036" s="1906"/>
      <c r="N1036" s="2250"/>
      <c r="O1036" s="2250"/>
      <c r="P1036" s="1913" t="str">
        <f>IF(G1036="","",(IF(OR(G1036="Winter",G1036="Summer"),"","X")))</f>
        <v/>
      </c>
    </row>
    <row r="1037" spans="2:16" s="986" customFormat="1" ht="15" customHeight="1" outlineLevel="1">
      <c r="B1037" s="1211"/>
      <c r="C1037" s="1211"/>
      <c r="D1037" s="2553" t="s">
        <v>2172</v>
      </c>
      <c r="E1037" s="2554" t="s">
        <v>638</v>
      </c>
      <c r="F1037" s="1553" t="s">
        <v>2168</v>
      </c>
      <c r="G1037" s="1554"/>
      <c r="H1037" s="636"/>
      <c r="I1037" s="2254"/>
      <c r="J1037" s="2255"/>
      <c r="K1037" s="1994" t="str">
        <f t="shared" si="89"/>
        <v/>
      </c>
      <c r="L1037" s="1907" t="str">
        <f t="shared" si="90"/>
        <v/>
      </c>
      <c r="M1037" s="1906"/>
      <c r="N1037" s="2250"/>
      <c r="O1037" s="2250"/>
      <c r="P1037" s="2255"/>
    </row>
    <row r="1038" spans="2:16" s="986" customFormat="1" ht="15" customHeight="1" outlineLevel="1">
      <c r="B1038" s="1211"/>
      <c r="C1038" s="1211"/>
      <c r="D1038" s="2553"/>
      <c r="E1038" s="2554"/>
      <c r="F1038" s="1553" t="s">
        <v>2169</v>
      </c>
      <c r="G1038" s="1554"/>
      <c r="I1038" s="2254"/>
      <c r="J1038" s="2255"/>
      <c r="K1038" s="1994" t="str">
        <f t="shared" si="89"/>
        <v/>
      </c>
      <c r="L1038" s="1907" t="str">
        <f t="shared" si="90"/>
        <v/>
      </c>
      <c r="M1038" s="1906"/>
      <c r="N1038" s="2250"/>
      <c r="O1038" s="2250"/>
      <c r="P1038" s="2255"/>
    </row>
    <row r="1039" spans="2:16" s="986" customFormat="1" ht="15" customHeight="1" outlineLevel="1">
      <c r="B1039" s="1211"/>
      <c r="C1039" s="1211"/>
      <c r="D1039" s="2553" t="s">
        <v>2173</v>
      </c>
      <c r="E1039" s="2554" t="s">
        <v>638</v>
      </c>
      <c r="F1039" s="1553" t="s">
        <v>2168</v>
      </c>
      <c r="G1039" s="1554"/>
      <c r="I1039" s="2254"/>
      <c r="J1039" s="2255"/>
      <c r="K1039" s="1994" t="str">
        <f t="shared" si="89"/>
        <v/>
      </c>
      <c r="L1039" s="1907" t="str">
        <f t="shared" si="90"/>
        <v/>
      </c>
      <c r="M1039" s="1906"/>
      <c r="N1039" s="2250"/>
      <c r="O1039" s="2250"/>
      <c r="P1039" s="2255"/>
    </row>
    <row r="1040" spans="2:16" s="986" customFormat="1" ht="15" customHeight="1" outlineLevel="1">
      <c r="B1040" s="1211"/>
      <c r="C1040" s="1211"/>
      <c r="D1040" s="2553"/>
      <c r="E1040" s="2554"/>
      <c r="F1040" s="1553" t="s">
        <v>2169</v>
      </c>
      <c r="G1040" s="1554"/>
      <c r="I1040" s="2254"/>
      <c r="J1040" s="2255"/>
      <c r="K1040" s="1994" t="str">
        <f t="shared" si="89"/>
        <v/>
      </c>
      <c r="L1040" s="1907" t="str">
        <f t="shared" si="90"/>
        <v/>
      </c>
      <c r="M1040" s="1906"/>
      <c r="N1040" s="2250"/>
      <c r="O1040" s="2250"/>
      <c r="P1040" s="2255"/>
    </row>
    <row r="1041" spans="2:16" s="986" customFormat="1" ht="15" customHeight="1" outlineLevel="1">
      <c r="B1041" s="1211"/>
      <c r="C1041" s="1211"/>
      <c r="D1041" s="2553" t="s">
        <v>2173</v>
      </c>
      <c r="E1041" s="2554" t="s">
        <v>650</v>
      </c>
      <c r="F1041" s="1553" t="s">
        <v>2168</v>
      </c>
      <c r="G1041" s="1554"/>
      <c r="I1041" s="2254"/>
      <c r="J1041" s="2255"/>
      <c r="K1041" s="1994" t="str">
        <f t="shared" si="89"/>
        <v/>
      </c>
      <c r="L1041" s="1907" t="str">
        <f t="shared" si="90"/>
        <v/>
      </c>
      <c r="M1041" s="1906"/>
      <c r="N1041" s="2250"/>
      <c r="O1041" s="2250"/>
      <c r="P1041" s="2255"/>
    </row>
    <row r="1042" spans="2:16" s="986" customFormat="1" ht="15" customHeight="1" outlineLevel="1">
      <c r="B1042" s="1211"/>
      <c r="C1042" s="1211"/>
      <c r="D1042" s="2553"/>
      <c r="E1042" s="2554"/>
      <c r="F1042" s="1553" t="s">
        <v>2169</v>
      </c>
      <c r="G1042" s="1554"/>
      <c r="I1042" s="2254"/>
      <c r="J1042" s="2255"/>
      <c r="K1042" s="1994" t="str">
        <f t="shared" si="89"/>
        <v/>
      </c>
      <c r="L1042" s="1907" t="str">
        <f t="shared" si="90"/>
        <v/>
      </c>
      <c r="M1042" s="1906"/>
      <c r="N1042" s="2250"/>
      <c r="O1042" s="2250"/>
      <c r="P1042" s="2255"/>
    </row>
    <row r="1043" spans="2:16" s="986" customFormat="1" ht="15" customHeight="1" outlineLevel="1">
      <c r="B1043" s="1211"/>
      <c r="C1043" s="1211"/>
      <c r="D1043" s="2553" t="s">
        <v>2174</v>
      </c>
      <c r="E1043" s="2554" t="s">
        <v>638</v>
      </c>
      <c r="F1043" s="1553" t="s">
        <v>2168</v>
      </c>
      <c r="G1043" s="1554"/>
      <c r="I1043" s="2254"/>
      <c r="J1043" s="2256"/>
      <c r="K1043" s="1994" t="str">
        <f t="shared" si="89"/>
        <v/>
      </c>
      <c r="L1043" s="1907" t="str">
        <f t="shared" si="90"/>
        <v/>
      </c>
      <c r="M1043" s="1906"/>
      <c r="N1043" s="2250"/>
      <c r="O1043" s="2250"/>
      <c r="P1043" s="2255"/>
    </row>
    <row r="1044" spans="2:16" s="986" customFormat="1" ht="15" customHeight="1" outlineLevel="1">
      <c r="B1044" s="1211"/>
      <c r="C1044" s="1211"/>
      <c r="D1044" s="2553"/>
      <c r="E1044" s="2554"/>
      <c r="F1044" s="1553" t="s">
        <v>2169</v>
      </c>
      <c r="G1044" s="1554"/>
      <c r="I1044" s="2254"/>
      <c r="J1044" s="2256"/>
      <c r="K1044" s="1994" t="str">
        <f t="shared" si="89"/>
        <v/>
      </c>
      <c r="L1044" s="1907" t="str">
        <f t="shared" si="90"/>
        <v/>
      </c>
      <c r="M1044" s="1906"/>
      <c r="N1044" s="2250"/>
      <c r="O1044" s="2250"/>
      <c r="P1044" s="2255"/>
    </row>
    <row r="1045" spans="2:16" s="986" customFormat="1" ht="15" customHeight="1" outlineLevel="1">
      <c r="B1045" s="1211"/>
      <c r="C1045" s="1211"/>
      <c r="D1045" s="2553" t="s">
        <v>2174</v>
      </c>
      <c r="E1045" s="2554" t="s">
        <v>650</v>
      </c>
      <c r="F1045" s="1553" t="s">
        <v>2168</v>
      </c>
      <c r="G1045" s="1554"/>
      <c r="I1045" s="2254"/>
      <c r="J1045" s="2256"/>
      <c r="K1045" s="1994" t="str">
        <f t="shared" si="89"/>
        <v/>
      </c>
      <c r="L1045" s="1907" t="str">
        <f t="shared" si="90"/>
        <v/>
      </c>
      <c r="M1045" s="1906"/>
      <c r="N1045" s="2250"/>
      <c r="O1045" s="2250"/>
      <c r="P1045" s="2255"/>
    </row>
    <row r="1046" spans="2:16" s="986" customFormat="1" ht="15" customHeight="1" outlineLevel="1">
      <c r="B1046" s="1211"/>
      <c r="C1046" s="1211"/>
      <c r="D1046" s="2555"/>
      <c r="E1046" s="2556"/>
      <c r="F1046" s="1557" t="s">
        <v>2169</v>
      </c>
      <c r="G1046" s="1558"/>
      <c r="I1046" s="2254"/>
      <c r="J1046" s="2256"/>
      <c r="K1046" s="1994" t="str">
        <f t="shared" si="89"/>
        <v/>
      </c>
      <c r="L1046" s="1907" t="str">
        <f t="shared" si="90"/>
        <v/>
      </c>
      <c r="M1046" s="1906"/>
      <c r="N1046" s="2250"/>
      <c r="O1046" s="2250"/>
      <c r="P1046" s="2255"/>
    </row>
    <row r="1047" spans="2:16" s="986" customFormat="1" ht="15" customHeight="1">
      <c r="B1047" s="1342"/>
      <c r="C1047" s="985"/>
      <c r="D1047" s="1307" t="s">
        <v>2166</v>
      </c>
      <c r="E1047" s="973"/>
      <c r="F1047" s="1549"/>
      <c r="G1047" s="1550"/>
      <c r="H1047" s="636"/>
      <c r="I1047" s="2251"/>
      <c r="J1047" s="1912"/>
      <c r="K1047" s="2254"/>
      <c r="L1047" s="2250"/>
      <c r="M1047" s="2250"/>
      <c r="N1047" s="2250"/>
      <c r="O1047" s="2250"/>
      <c r="P1047" s="2255"/>
    </row>
    <row r="1048" spans="2:16" s="986" customFormat="1" ht="15" customHeight="1" outlineLevel="1">
      <c r="B1048" s="1342"/>
      <c r="C1048" s="985"/>
      <c r="D1048" s="2557" t="s">
        <v>2167</v>
      </c>
      <c r="E1048" s="2558" t="s">
        <v>650</v>
      </c>
      <c r="F1048" s="1551" t="s">
        <v>2168</v>
      </c>
      <c r="G1048" s="1552"/>
      <c r="H1048" s="636"/>
      <c r="I1048" s="2252"/>
      <c r="J1048" s="2253"/>
      <c r="K1048" s="1994" t="str">
        <f>IF(ISNONTEXT(G1048)=TRUE,"","X")</f>
        <v/>
      </c>
      <c r="L1048" s="1907" t="str">
        <f>IF(AND(G1048&gt;=0)=TRUE,"","X")</f>
        <v/>
      </c>
      <c r="M1048" s="1906"/>
      <c r="N1048" s="2250"/>
      <c r="O1048" s="2250"/>
      <c r="P1048" s="2255"/>
    </row>
    <row r="1049" spans="2:16" s="986" customFormat="1" ht="15" customHeight="1" outlineLevel="1">
      <c r="B1049" s="1342"/>
      <c r="C1049" s="985"/>
      <c r="D1049" s="2553"/>
      <c r="E1049" s="2554"/>
      <c r="F1049" s="1553" t="s">
        <v>2169</v>
      </c>
      <c r="G1049" s="1554"/>
      <c r="H1049" s="636"/>
      <c r="I1049" s="2252"/>
      <c r="J1049" s="2253"/>
      <c r="K1049" s="1994" t="str">
        <f>IF(ISNONTEXT(G1049)=TRUE,"","X")</f>
        <v/>
      </c>
      <c r="L1049" s="1907" t="str">
        <f>IF(AND(G1049&gt;=0)=TRUE,"","X")</f>
        <v/>
      </c>
      <c r="M1049" s="1906"/>
      <c r="N1049" s="2250"/>
      <c r="O1049" s="2250"/>
      <c r="P1049" s="2255"/>
    </row>
    <row r="1050" spans="2:16" s="986" customFormat="1" ht="15" customHeight="1" outlineLevel="1">
      <c r="B1050" s="1342"/>
      <c r="C1050" s="985"/>
      <c r="D1050" s="2553" t="s">
        <v>2170</v>
      </c>
      <c r="E1050" s="2554" t="s">
        <v>638</v>
      </c>
      <c r="F1050" s="1553" t="s">
        <v>2168</v>
      </c>
      <c r="G1050" s="1554"/>
      <c r="H1050" s="636"/>
      <c r="I1050" s="2252"/>
      <c r="J1050" s="2253"/>
      <c r="K1050" s="1994" t="str">
        <f t="shared" ref="K1050:K1069" si="91">IF(ISNONTEXT(G1050)=TRUE,"","X")</f>
        <v/>
      </c>
      <c r="L1050" s="1907" t="str">
        <f t="shared" ref="L1050:L1069" si="92">IF(AND(G1050&gt;=0)=TRUE,"","X")</f>
        <v/>
      </c>
      <c r="M1050" s="1906"/>
      <c r="N1050" s="2250"/>
      <c r="O1050" s="2250"/>
      <c r="P1050" s="2255"/>
    </row>
    <row r="1051" spans="2:16" s="986" customFormat="1" ht="15" customHeight="1" outlineLevel="1">
      <c r="B1051" s="1342"/>
      <c r="C1051" s="985"/>
      <c r="D1051" s="2553"/>
      <c r="E1051" s="2554"/>
      <c r="F1051" s="1553" t="s">
        <v>2169</v>
      </c>
      <c r="G1051" s="1554"/>
      <c r="H1051" s="636"/>
      <c r="I1051" s="2252"/>
      <c r="J1051" s="2253"/>
      <c r="K1051" s="1994" t="str">
        <f t="shared" si="91"/>
        <v/>
      </c>
      <c r="L1051" s="1907" t="str">
        <f t="shared" si="92"/>
        <v/>
      </c>
      <c r="M1051" s="1906"/>
      <c r="N1051" s="2250"/>
      <c r="O1051" s="2250"/>
      <c r="P1051" s="2255"/>
    </row>
    <row r="1052" spans="2:16" s="986" customFormat="1" ht="15" customHeight="1" outlineLevel="1">
      <c r="B1052" s="1342"/>
      <c r="C1052" s="985"/>
      <c r="D1052" s="2553" t="s">
        <v>2170</v>
      </c>
      <c r="E1052" s="2554" t="s">
        <v>650</v>
      </c>
      <c r="F1052" s="1553" t="s">
        <v>2168</v>
      </c>
      <c r="G1052" s="1554"/>
      <c r="H1052" s="636"/>
      <c r="I1052" s="2252"/>
      <c r="J1052" s="2253"/>
      <c r="K1052" s="1994" t="str">
        <f t="shared" si="91"/>
        <v/>
      </c>
      <c r="L1052" s="1907" t="str">
        <f t="shared" si="92"/>
        <v/>
      </c>
      <c r="M1052" s="1906"/>
      <c r="N1052" s="2250"/>
      <c r="O1052" s="2250"/>
      <c r="P1052" s="2255"/>
    </row>
    <row r="1053" spans="2:16" s="986" customFormat="1" ht="15" customHeight="1" outlineLevel="1">
      <c r="B1053" s="1342"/>
      <c r="C1053" s="985"/>
      <c r="D1053" s="2553"/>
      <c r="E1053" s="2554"/>
      <c r="F1053" s="1553" t="s">
        <v>2169</v>
      </c>
      <c r="G1053" s="1554"/>
      <c r="H1053" s="636"/>
      <c r="I1053" s="2254"/>
      <c r="J1053" s="2255"/>
      <c r="K1053" s="1994" t="str">
        <f t="shared" si="91"/>
        <v/>
      </c>
      <c r="L1053" s="1907" t="str">
        <f t="shared" si="92"/>
        <v/>
      </c>
      <c r="M1053" s="1906"/>
      <c r="N1053" s="2250"/>
      <c r="O1053" s="2250"/>
      <c r="P1053" s="2255"/>
    </row>
    <row r="1054" spans="2:16" s="986" customFormat="1" ht="15" customHeight="1" outlineLevel="1">
      <c r="B1054" s="1342"/>
      <c r="C1054" s="985"/>
      <c r="D1054" s="2553" t="s">
        <v>873</v>
      </c>
      <c r="E1054" s="2554" t="s">
        <v>1822</v>
      </c>
      <c r="F1054" s="1553" t="s">
        <v>2168</v>
      </c>
      <c r="G1054" s="1555"/>
      <c r="H1054" s="636"/>
      <c r="I1054" s="2254"/>
      <c r="J1054" s="2255"/>
      <c r="K1054" s="1993" t="str">
        <f t="shared" si="91"/>
        <v/>
      </c>
      <c r="L1054" s="1906" t="str">
        <f t="shared" si="92"/>
        <v/>
      </c>
      <c r="M1054" s="1906"/>
      <c r="N1054" s="1907" t="str" cm="1">
        <f t="array" aca="1" ref="N1054" ca="1">IF(CELL("format",G1054)="D1","","X")</f>
        <v/>
      </c>
      <c r="O1054" s="2250"/>
      <c r="P1054" s="2255"/>
    </row>
    <row r="1055" spans="2:16" s="986" customFormat="1" ht="15" customHeight="1" outlineLevel="1">
      <c r="B1055" s="1211"/>
      <c r="C1055" s="1211"/>
      <c r="D1055" s="2553"/>
      <c r="E1055" s="2554"/>
      <c r="F1055" s="1553" t="s">
        <v>2169</v>
      </c>
      <c r="G1055" s="1555"/>
      <c r="H1055" s="636"/>
      <c r="I1055" s="2254"/>
      <c r="J1055" s="2255"/>
      <c r="K1055" s="1993" t="str">
        <f t="shared" si="91"/>
        <v/>
      </c>
      <c r="L1055" s="1906" t="str">
        <f t="shared" si="92"/>
        <v/>
      </c>
      <c r="M1055" s="1906"/>
      <c r="N1055" s="1907" t="str" cm="1">
        <f t="array" aca="1" ref="N1055" ca="1">IF(CELL("format",G1055)="D1","","X")</f>
        <v/>
      </c>
      <c r="O1055" s="2250"/>
      <c r="P1055" s="2255"/>
    </row>
    <row r="1056" spans="2:16" s="986" customFormat="1" ht="15" customHeight="1" outlineLevel="1">
      <c r="B1056" s="1211"/>
      <c r="C1056" s="1211"/>
      <c r="D1056" s="2553" t="s">
        <v>874</v>
      </c>
      <c r="E1056" s="2554" t="s">
        <v>1823</v>
      </c>
      <c r="F1056" s="1553" t="s">
        <v>2168</v>
      </c>
      <c r="G1056" s="1556"/>
      <c r="H1056" s="636"/>
      <c r="I1056" s="2254"/>
      <c r="J1056" s="2255"/>
      <c r="K1056" s="1993" t="str">
        <f t="shared" si="91"/>
        <v/>
      </c>
      <c r="L1056" s="1906" t="str">
        <f t="shared" si="92"/>
        <v/>
      </c>
      <c r="M1056" s="1906"/>
      <c r="N1056" s="2250"/>
      <c r="O1056" s="1907" t="str" cm="1">
        <f t="array" aca="1" ref="O1056" ca="1">IF(G1056="","",IF(CELL("format",G1056)="D9","","X"))</f>
        <v/>
      </c>
      <c r="P1056" s="2255"/>
    </row>
    <row r="1057" spans="2:16" s="986" customFormat="1" ht="15" customHeight="1" outlineLevel="1">
      <c r="B1057" s="1211"/>
      <c r="C1057" s="1211"/>
      <c r="D1057" s="2553"/>
      <c r="E1057" s="2554"/>
      <c r="F1057" s="1553" t="s">
        <v>2169</v>
      </c>
      <c r="G1057" s="1556"/>
      <c r="H1057" s="636"/>
      <c r="I1057" s="2254"/>
      <c r="J1057" s="2255"/>
      <c r="K1057" s="1993" t="str">
        <f t="shared" si="91"/>
        <v/>
      </c>
      <c r="L1057" s="1906" t="str">
        <f t="shared" si="92"/>
        <v/>
      </c>
      <c r="M1057" s="1906"/>
      <c r="N1057" s="2250"/>
      <c r="O1057" s="1907" t="str" cm="1">
        <f t="array" aca="1" ref="O1057" ca="1">IF(G1057="","",IF(CELL("format",G1057)="D9","","X"))</f>
        <v/>
      </c>
      <c r="P1057" s="2255"/>
    </row>
    <row r="1058" spans="2:16" s="986" customFormat="1" ht="15" customHeight="1" outlineLevel="1">
      <c r="B1058" s="1211"/>
      <c r="C1058" s="1211"/>
      <c r="D1058" s="2553" t="s">
        <v>2171</v>
      </c>
      <c r="E1058" s="2554" t="s">
        <v>2327</v>
      </c>
      <c r="F1058" s="1553" t="s">
        <v>2168</v>
      </c>
      <c r="G1058" s="1554"/>
      <c r="H1058" s="636"/>
      <c r="I1058" s="2254"/>
      <c r="J1058" s="2255"/>
      <c r="K1058" s="1993" t="str">
        <f t="shared" si="91"/>
        <v/>
      </c>
      <c r="L1058" s="1906" t="str">
        <f t="shared" si="92"/>
        <v/>
      </c>
      <c r="M1058" s="1906"/>
      <c r="N1058" s="2250"/>
      <c r="O1058" s="2250"/>
      <c r="P1058" s="1913" t="str">
        <f>IF(G1058="","",(IF(OR(G1058="Winter",G1058="Summer"),"","X")))</f>
        <v/>
      </c>
    </row>
    <row r="1059" spans="2:16" s="986" customFormat="1" ht="15" customHeight="1" outlineLevel="1">
      <c r="B1059" s="1211"/>
      <c r="C1059" s="1211"/>
      <c r="D1059" s="2553"/>
      <c r="E1059" s="2554"/>
      <c r="F1059" s="1553" t="s">
        <v>2169</v>
      </c>
      <c r="G1059" s="1554"/>
      <c r="H1059" s="636"/>
      <c r="I1059" s="2254"/>
      <c r="J1059" s="2255"/>
      <c r="K1059" s="1993" t="str">
        <f t="shared" si="91"/>
        <v/>
      </c>
      <c r="L1059" s="1906" t="str">
        <f t="shared" si="92"/>
        <v/>
      </c>
      <c r="M1059" s="1906"/>
      <c r="N1059" s="2250"/>
      <c r="O1059" s="2250"/>
      <c r="P1059" s="1913" t="str">
        <f>IF(G1059="","",(IF(OR(G1059="Winter",G1059="Summer"),"","X")))</f>
        <v/>
      </c>
    </row>
    <row r="1060" spans="2:16" s="986" customFormat="1" ht="15" customHeight="1" outlineLevel="1">
      <c r="B1060" s="1211"/>
      <c r="C1060" s="1211"/>
      <c r="D1060" s="2553" t="s">
        <v>2172</v>
      </c>
      <c r="E1060" s="2554" t="s">
        <v>638</v>
      </c>
      <c r="F1060" s="1553" t="s">
        <v>2168</v>
      </c>
      <c r="G1060" s="1554"/>
      <c r="H1060" s="636"/>
      <c r="I1060" s="2254"/>
      <c r="J1060" s="2255"/>
      <c r="K1060" s="1994" t="str">
        <f t="shared" si="91"/>
        <v/>
      </c>
      <c r="L1060" s="1907" t="str">
        <f t="shared" si="92"/>
        <v/>
      </c>
      <c r="M1060" s="1906"/>
      <c r="N1060" s="2250"/>
      <c r="O1060" s="2250"/>
      <c r="P1060" s="2255"/>
    </row>
    <row r="1061" spans="2:16" s="986" customFormat="1" ht="15" customHeight="1" outlineLevel="1">
      <c r="B1061" s="1211"/>
      <c r="C1061" s="1211"/>
      <c r="D1061" s="2553"/>
      <c r="E1061" s="2554"/>
      <c r="F1061" s="1553" t="s">
        <v>2169</v>
      </c>
      <c r="G1061" s="1554"/>
      <c r="I1061" s="2254"/>
      <c r="J1061" s="2255"/>
      <c r="K1061" s="1994" t="str">
        <f t="shared" si="91"/>
        <v/>
      </c>
      <c r="L1061" s="1907" t="str">
        <f t="shared" si="92"/>
        <v/>
      </c>
      <c r="M1061" s="1906"/>
      <c r="N1061" s="2250"/>
      <c r="O1061" s="2250"/>
      <c r="P1061" s="2255"/>
    </row>
    <row r="1062" spans="2:16" s="986" customFormat="1" ht="15" customHeight="1" outlineLevel="1">
      <c r="B1062" s="1211"/>
      <c r="C1062" s="1211"/>
      <c r="D1062" s="2553" t="s">
        <v>2173</v>
      </c>
      <c r="E1062" s="2554" t="s">
        <v>638</v>
      </c>
      <c r="F1062" s="1553" t="s">
        <v>2168</v>
      </c>
      <c r="G1062" s="1554"/>
      <c r="I1062" s="2254"/>
      <c r="J1062" s="2255"/>
      <c r="K1062" s="1994" t="str">
        <f t="shared" si="91"/>
        <v/>
      </c>
      <c r="L1062" s="1907" t="str">
        <f t="shared" si="92"/>
        <v/>
      </c>
      <c r="M1062" s="1906"/>
      <c r="N1062" s="2250"/>
      <c r="O1062" s="2250"/>
      <c r="P1062" s="2255"/>
    </row>
    <row r="1063" spans="2:16" s="986" customFormat="1" ht="15" customHeight="1" outlineLevel="1">
      <c r="B1063" s="1211"/>
      <c r="C1063" s="1211"/>
      <c r="D1063" s="2553"/>
      <c r="E1063" s="2554"/>
      <c r="F1063" s="1553" t="s">
        <v>2169</v>
      </c>
      <c r="G1063" s="1554"/>
      <c r="I1063" s="2254"/>
      <c r="J1063" s="2255"/>
      <c r="K1063" s="1994" t="str">
        <f t="shared" si="91"/>
        <v/>
      </c>
      <c r="L1063" s="1907" t="str">
        <f t="shared" si="92"/>
        <v/>
      </c>
      <c r="M1063" s="1906"/>
      <c r="N1063" s="2250"/>
      <c r="O1063" s="2250"/>
      <c r="P1063" s="2255"/>
    </row>
    <row r="1064" spans="2:16" s="986" customFormat="1" ht="15" customHeight="1" outlineLevel="1">
      <c r="B1064" s="1211"/>
      <c r="C1064" s="1211"/>
      <c r="D1064" s="2553" t="s">
        <v>2173</v>
      </c>
      <c r="E1064" s="2554" t="s">
        <v>650</v>
      </c>
      <c r="F1064" s="1553" t="s">
        <v>2168</v>
      </c>
      <c r="G1064" s="1554"/>
      <c r="I1064" s="2254"/>
      <c r="J1064" s="2255"/>
      <c r="K1064" s="1994" t="str">
        <f t="shared" si="91"/>
        <v/>
      </c>
      <c r="L1064" s="1907" t="str">
        <f t="shared" si="92"/>
        <v/>
      </c>
      <c r="M1064" s="1906"/>
      <c r="N1064" s="2250"/>
      <c r="O1064" s="2250"/>
      <c r="P1064" s="2255"/>
    </row>
    <row r="1065" spans="2:16" s="986" customFormat="1" ht="15" customHeight="1" outlineLevel="1">
      <c r="B1065" s="1211"/>
      <c r="C1065" s="1211"/>
      <c r="D1065" s="2553"/>
      <c r="E1065" s="2554"/>
      <c r="F1065" s="1553" t="s">
        <v>2169</v>
      </c>
      <c r="G1065" s="1554"/>
      <c r="I1065" s="2254"/>
      <c r="J1065" s="2255"/>
      <c r="K1065" s="1994" t="str">
        <f t="shared" si="91"/>
        <v/>
      </c>
      <c r="L1065" s="1907" t="str">
        <f t="shared" si="92"/>
        <v/>
      </c>
      <c r="M1065" s="1906"/>
      <c r="N1065" s="2250"/>
      <c r="O1065" s="2250"/>
      <c r="P1065" s="2255"/>
    </row>
    <row r="1066" spans="2:16" s="986" customFormat="1" ht="15" customHeight="1" outlineLevel="1">
      <c r="B1066" s="1211"/>
      <c r="C1066" s="1211"/>
      <c r="D1066" s="2553" t="s">
        <v>2174</v>
      </c>
      <c r="E1066" s="2554" t="s">
        <v>638</v>
      </c>
      <c r="F1066" s="1553" t="s">
        <v>2168</v>
      </c>
      <c r="G1066" s="1554"/>
      <c r="I1066" s="2254"/>
      <c r="J1066" s="2256"/>
      <c r="K1066" s="1994" t="str">
        <f t="shared" si="91"/>
        <v/>
      </c>
      <c r="L1066" s="1907" t="str">
        <f t="shared" si="92"/>
        <v/>
      </c>
      <c r="M1066" s="1906"/>
      <c r="N1066" s="2250"/>
      <c r="O1066" s="2250"/>
      <c r="P1066" s="2255"/>
    </row>
    <row r="1067" spans="2:16" s="986" customFormat="1" ht="15" customHeight="1" outlineLevel="1">
      <c r="B1067" s="1211"/>
      <c r="C1067" s="1211"/>
      <c r="D1067" s="2553"/>
      <c r="E1067" s="2554"/>
      <c r="F1067" s="1553" t="s">
        <v>2169</v>
      </c>
      <c r="G1067" s="1554"/>
      <c r="I1067" s="2254"/>
      <c r="J1067" s="2256"/>
      <c r="K1067" s="1994" t="str">
        <f t="shared" si="91"/>
        <v/>
      </c>
      <c r="L1067" s="1907" t="str">
        <f t="shared" si="92"/>
        <v/>
      </c>
      <c r="M1067" s="1906"/>
      <c r="N1067" s="2250"/>
      <c r="O1067" s="2250"/>
      <c r="P1067" s="2255"/>
    </row>
    <row r="1068" spans="2:16" s="986" customFormat="1" ht="15" customHeight="1" outlineLevel="1">
      <c r="B1068" s="1211"/>
      <c r="C1068" s="1211"/>
      <c r="D1068" s="2553" t="s">
        <v>2174</v>
      </c>
      <c r="E1068" s="2554" t="s">
        <v>650</v>
      </c>
      <c r="F1068" s="1553" t="s">
        <v>2168</v>
      </c>
      <c r="G1068" s="1554"/>
      <c r="I1068" s="2254"/>
      <c r="J1068" s="2256"/>
      <c r="K1068" s="1994" t="str">
        <f t="shared" si="91"/>
        <v/>
      </c>
      <c r="L1068" s="1907" t="str">
        <f t="shared" si="92"/>
        <v/>
      </c>
      <c r="M1068" s="1906"/>
      <c r="N1068" s="2250"/>
      <c r="O1068" s="2250"/>
      <c r="P1068" s="2255"/>
    </row>
    <row r="1069" spans="2:16" s="986" customFormat="1" ht="15" customHeight="1" outlineLevel="1">
      <c r="B1069" s="1211"/>
      <c r="C1069" s="1211"/>
      <c r="D1069" s="2555"/>
      <c r="E1069" s="2556"/>
      <c r="F1069" s="1557" t="s">
        <v>2169</v>
      </c>
      <c r="G1069" s="1558"/>
      <c r="I1069" s="2254"/>
      <c r="J1069" s="2256"/>
      <c r="K1069" s="1994" t="str">
        <f t="shared" si="91"/>
        <v/>
      </c>
      <c r="L1069" s="1907" t="str">
        <f t="shared" si="92"/>
        <v/>
      </c>
      <c r="M1069" s="1906"/>
      <c r="N1069" s="2250"/>
      <c r="O1069" s="2250"/>
      <c r="P1069" s="2255"/>
    </row>
    <row r="1070" spans="2:16" s="986" customFormat="1" ht="15" customHeight="1">
      <c r="B1070" s="1342"/>
      <c r="C1070" s="985"/>
      <c r="D1070" s="1307" t="s">
        <v>2166</v>
      </c>
      <c r="E1070" s="973"/>
      <c r="F1070" s="1549"/>
      <c r="G1070" s="1550"/>
      <c r="H1070" s="636"/>
      <c r="I1070" s="2251"/>
      <c r="J1070" s="1912"/>
      <c r="K1070" s="2254"/>
      <c r="L1070" s="2250"/>
      <c r="M1070" s="2250"/>
      <c r="N1070" s="2250"/>
      <c r="O1070" s="2250"/>
      <c r="P1070" s="2255"/>
    </row>
    <row r="1071" spans="2:16" s="986" customFormat="1" ht="15" customHeight="1" outlineLevel="1">
      <c r="B1071" s="1342"/>
      <c r="C1071" s="985"/>
      <c r="D1071" s="2557" t="s">
        <v>2167</v>
      </c>
      <c r="E1071" s="2558" t="s">
        <v>650</v>
      </c>
      <c r="F1071" s="1551" t="s">
        <v>2168</v>
      </c>
      <c r="G1071" s="1552"/>
      <c r="H1071" s="636"/>
      <c r="I1071" s="2252"/>
      <c r="J1071" s="2253"/>
      <c r="K1071" s="1994" t="str">
        <f>IF(ISNONTEXT(G1071)=TRUE,"","X")</f>
        <v/>
      </c>
      <c r="L1071" s="1907" t="str">
        <f>IF(AND(G1071&gt;=0)=TRUE,"","X")</f>
        <v/>
      </c>
      <c r="M1071" s="1906"/>
      <c r="N1071" s="2250"/>
      <c r="O1071" s="2250"/>
      <c r="P1071" s="2255"/>
    </row>
    <row r="1072" spans="2:16" s="986" customFormat="1" ht="15" customHeight="1" outlineLevel="1">
      <c r="B1072" s="1342"/>
      <c r="C1072" s="985"/>
      <c r="D1072" s="2553"/>
      <c r="E1072" s="2554"/>
      <c r="F1072" s="1553" t="s">
        <v>2169</v>
      </c>
      <c r="G1072" s="1554"/>
      <c r="H1072" s="636"/>
      <c r="I1072" s="2252"/>
      <c r="J1072" s="2253"/>
      <c r="K1072" s="1994" t="str">
        <f>IF(ISNONTEXT(G1072)=TRUE,"","X")</f>
        <v/>
      </c>
      <c r="L1072" s="1907" t="str">
        <f>IF(AND(G1072&gt;=0)=TRUE,"","X")</f>
        <v/>
      </c>
      <c r="M1072" s="1906"/>
      <c r="N1072" s="2250"/>
      <c r="O1072" s="2250"/>
      <c r="P1072" s="2255"/>
    </row>
    <row r="1073" spans="2:16" s="986" customFormat="1" ht="15" customHeight="1" outlineLevel="1">
      <c r="B1073" s="1342"/>
      <c r="C1073" s="985"/>
      <c r="D1073" s="2553" t="s">
        <v>2170</v>
      </c>
      <c r="E1073" s="2554" t="s">
        <v>638</v>
      </c>
      <c r="F1073" s="1553" t="s">
        <v>2168</v>
      </c>
      <c r="G1073" s="1554"/>
      <c r="H1073" s="636"/>
      <c r="I1073" s="2252"/>
      <c r="J1073" s="2253"/>
      <c r="K1073" s="1994" t="str">
        <f t="shared" ref="K1073:K1092" si="93">IF(ISNONTEXT(G1073)=TRUE,"","X")</f>
        <v/>
      </c>
      <c r="L1073" s="1907" t="str">
        <f t="shared" ref="L1073:L1092" si="94">IF(AND(G1073&gt;=0)=TRUE,"","X")</f>
        <v/>
      </c>
      <c r="M1073" s="1906"/>
      <c r="N1073" s="2250"/>
      <c r="O1073" s="2250"/>
      <c r="P1073" s="2255"/>
    </row>
    <row r="1074" spans="2:16" s="986" customFormat="1" ht="15" customHeight="1" outlineLevel="1">
      <c r="B1074" s="1342"/>
      <c r="C1074" s="985"/>
      <c r="D1074" s="2553"/>
      <c r="E1074" s="2554"/>
      <c r="F1074" s="1553" t="s">
        <v>2169</v>
      </c>
      <c r="G1074" s="1554"/>
      <c r="H1074" s="636"/>
      <c r="I1074" s="2252"/>
      <c r="J1074" s="2253"/>
      <c r="K1074" s="1994" t="str">
        <f t="shared" si="93"/>
        <v/>
      </c>
      <c r="L1074" s="1907" t="str">
        <f t="shared" si="94"/>
        <v/>
      </c>
      <c r="M1074" s="1906"/>
      <c r="N1074" s="2250"/>
      <c r="O1074" s="2250"/>
      <c r="P1074" s="2255"/>
    </row>
    <row r="1075" spans="2:16" s="986" customFormat="1" ht="15" customHeight="1" outlineLevel="1">
      <c r="B1075" s="1342"/>
      <c r="C1075" s="985"/>
      <c r="D1075" s="2553" t="s">
        <v>2170</v>
      </c>
      <c r="E1075" s="2554" t="s">
        <v>650</v>
      </c>
      <c r="F1075" s="1553" t="s">
        <v>2168</v>
      </c>
      <c r="G1075" s="1554"/>
      <c r="H1075" s="636"/>
      <c r="I1075" s="2252"/>
      <c r="J1075" s="2253"/>
      <c r="K1075" s="1994" t="str">
        <f t="shared" si="93"/>
        <v/>
      </c>
      <c r="L1075" s="1907" t="str">
        <f t="shared" si="94"/>
        <v/>
      </c>
      <c r="M1075" s="1906"/>
      <c r="N1075" s="2250"/>
      <c r="O1075" s="2250"/>
      <c r="P1075" s="2255"/>
    </row>
    <row r="1076" spans="2:16" s="986" customFormat="1" ht="15" customHeight="1" outlineLevel="1">
      <c r="B1076" s="1342"/>
      <c r="C1076" s="985"/>
      <c r="D1076" s="2553"/>
      <c r="E1076" s="2554"/>
      <c r="F1076" s="1553" t="s">
        <v>2169</v>
      </c>
      <c r="G1076" s="1554"/>
      <c r="H1076" s="636"/>
      <c r="I1076" s="2254"/>
      <c r="J1076" s="2255"/>
      <c r="K1076" s="1994" t="str">
        <f t="shared" si="93"/>
        <v/>
      </c>
      <c r="L1076" s="1907" t="str">
        <f t="shared" si="94"/>
        <v/>
      </c>
      <c r="M1076" s="1906"/>
      <c r="N1076" s="2250"/>
      <c r="O1076" s="2250"/>
      <c r="P1076" s="2255"/>
    </row>
    <row r="1077" spans="2:16" s="986" customFormat="1" ht="15" customHeight="1" outlineLevel="1">
      <c r="B1077" s="1342"/>
      <c r="C1077" s="985"/>
      <c r="D1077" s="2553" t="s">
        <v>873</v>
      </c>
      <c r="E1077" s="2554" t="s">
        <v>1822</v>
      </c>
      <c r="F1077" s="1553" t="s">
        <v>2168</v>
      </c>
      <c r="G1077" s="1555"/>
      <c r="H1077" s="636"/>
      <c r="I1077" s="2254"/>
      <c r="J1077" s="2255"/>
      <c r="K1077" s="1993" t="str">
        <f t="shared" si="93"/>
        <v/>
      </c>
      <c r="L1077" s="1906" t="str">
        <f t="shared" si="94"/>
        <v/>
      </c>
      <c r="M1077" s="1906"/>
      <c r="N1077" s="1907" t="str" cm="1">
        <f t="array" aca="1" ref="N1077" ca="1">IF(CELL("format",G1077)="D1","","X")</f>
        <v/>
      </c>
      <c r="O1077" s="2250"/>
      <c r="P1077" s="2255"/>
    </row>
    <row r="1078" spans="2:16" s="986" customFormat="1" ht="15" customHeight="1" outlineLevel="1">
      <c r="B1078" s="1211"/>
      <c r="C1078" s="1211"/>
      <c r="D1078" s="2553"/>
      <c r="E1078" s="2554"/>
      <c r="F1078" s="1553" t="s">
        <v>2169</v>
      </c>
      <c r="G1078" s="1555"/>
      <c r="H1078" s="636"/>
      <c r="I1078" s="2254"/>
      <c r="J1078" s="2255"/>
      <c r="K1078" s="1993" t="str">
        <f t="shared" si="93"/>
        <v/>
      </c>
      <c r="L1078" s="1906" t="str">
        <f t="shared" si="94"/>
        <v/>
      </c>
      <c r="M1078" s="1906"/>
      <c r="N1078" s="1907" t="str" cm="1">
        <f t="array" aca="1" ref="N1078" ca="1">IF(CELL("format",G1078)="D1","","X")</f>
        <v/>
      </c>
      <c r="O1078" s="2250"/>
      <c r="P1078" s="2255"/>
    </row>
    <row r="1079" spans="2:16" s="986" customFormat="1" ht="15" customHeight="1" outlineLevel="1">
      <c r="B1079" s="1211"/>
      <c r="C1079" s="1211"/>
      <c r="D1079" s="2553" t="s">
        <v>874</v>
      </c>
      <c r="E1079" s="2554" t="s">
        <v>1823</v>
      </c>
      <c r="F1079" s="1553" t="s">
        <v>2168</v>
      </c>
      <c r="G1079" s="1556"/>
      <c r="H1079" s="636"/>
      <c r="I1079" s="2254"/>
      <c r="J1079" s="2255"/>
      <c r="K1079" s="1993" t="str">
        <f t="shared" si="93"/>
        <v/>
      </c>
      <c r="L1079" s="1906" t="str">
        <f t="shared" si="94"/>
        <v/>
      </c>
      <c r="M1079" s="1906"/>
      <c r="N1079" s="2250"/>
      <c r="O1079" s="1907" t="str" cm="1">
        <f t="array" aca="1" ref="O1079" ca="1">IF(G1079="","",IF(CELL("format",G1079)="D9","","X"))</f>
        <v/>
      </c>
      <c r="P1079" s="2255"/>
    </row>
    <row r="1080" spans="2:16" s="986" customFormat="1" ht="15" customHeight="1" outlineLevel="1">
      <c r="B1080" s="1211"/>
      <c r="C1080" s="1211"/>
      <c r="D1080" s="2553"/>
      <c r="E1080" s="2554"/>
      <c r="F1080" s="1553" t="s">
        <v>2169</v>
      </c>
      <c r="G1080" s="1556"/>
      <c r="H1080" s="636"/>
      <c r="I1080" s="2254"/>
      <c r="J1080" s="2255"/>
      <c r="K1080" s="1993" t="str">
        <f t="shared" si="93"/>
        <v/>
      </c>
      <c r="L1080" s="1906" t="str">
        <f t="shared" si="94"/>
        <v/>
      </c>
      <c r="M1080" s="1906"/>
      <c r="N1080" s="2250"/>
      <c r="O1080" s="1907" t="str" cm="1">
        <f t="array" aca="1" ref="O1080" ca="1">IF(G1080="","",IF(CELL("format",G1080)="D9","","X"))</f>
        <v/>
      </c>
      <c r="P1080" s="2255"/>
    </row>
    <row r="1081" spans="2:16" s="986" customFormat="1" ht="15" customHeight="1" outlineLevel="1">
      <c r="B1081" s="1211"/>
      <c r="C1081" s="1211"/>
      <c r="D1081" s="2553" t="s">
        <v>2171</v>
      </c>
      <c r="E1081" s="2554" t="s">
        <v>2327</v>
      </c>
      <c r="F1081" s="1553" t="s">
        <v>2168</v>
      </c>
      <c r="G1081" s="1554"/>
      <c r="H1081" s="636"/>
      <c r="I1081" s="2254"/>
      <c r="J1081" s="2255"/>
      <c r="K1081" s="1993" t="str">
        <f t="shared" si="93"/>
        <v/>
      </c>
      <c r="L1081" s="1906" t="str">
        <f t="shared" si="94"/>
        <v/>
      </c>
      <c r="M1081" s="1906"/>
      <c r="N1081" s="2250"/>
      <c r="O1081" s="2250"/>
      <c r="P1081" s="1913" t="str">
        <f>IF(G1081="","",(IF(OR(G1081="Winter",G1081="Summer"),"","X")))</f>
        <v/>
      </c>
    </row>
    <row r="1082" spans="2:16" s="986" customFormat="1" ht="15" customHeight="1" outlineLevel="1">
      <c r="B1082" s="1211"/>
      <c r="C1082" s="1211"/>
      <c r="D1082" s="2553"/>
      <c r="E1082" s="2554"/>
      <c r="F1082" s="1553" t="s">
        <v>2169</v>
      </c>
      <c r="G1082" s="1554"/>
      <c r="H1082" s="636"/>
      <c r="I1082" s="2254"/>
      <c r="J1082" s="2255"/>
      <c r="K1082" s="1993" t="str">
        <f t="shared" si="93"/>
        <v/>
      </c>
      <c r="L1082" s="1906" t="str">
        <f t="shared" si="94"/>
        <v/>
      </c>
      <c r="M1082" s="1906"/>
      <c r="N1082" s="2250"/>
      <c r="O1082" s="2250"/>
      <c r="P1082" s="1913" t="str">
        <f>IF(G1082="","",(IF(OR(G1082="Winter",G1082="Summer"),"","X")))</f>
        <v/>
      </c>
    </row>
    <row r="1083" spans="2:16" s="986" customFormat="1" ht="15" customHeight="1" outlineLevel="1">
      <c r="B1083" s="1211"/>
      <c r="C1083" s="1211"/>
      <c r="D1083" s="2553" t="s">
        <v>2172</v>
      </c>
      <c r="E1083" s="2554" t="s">
        <v>638</v>
      </c>
      <c r="F1083" s="1553" t="s">
        <v>2168</v>
      </c>
      <c r="G1083" s="1554"/>
      <c r="H1083" s="636"/>
      <c r="I1083" s="2254"/>
      <c r="J1083" s="2255"/>
      <c r="K1083" s="1994" t="str">
        <f t="shared" si="93"/>
        <v/>
      </c>
      <c r="L1083" s="1907" t="str">
        <f t="shared" si="94"/>
        <v/>
      </c>
      <c r="M1083" s="1906"/>
      <c r="N1083" s="2250"/>
      <c r="O1083" s="2250"/>
      <c r="P1083" s="2255"/>
    </row>
    <row r="1084" spans="2:16" s="986" customFormat="1" ht="15" customHeight="1" outlineLevel="1">
      <c r="B1084" s="1211"/>
      <c r="C1084" s="1211"/>
      <c r="D1084" s="2553"/>
      <c r="E1084" s="2554"/>
      <c r="F1084" s="1553" t="s">
        <v>2169</v>
      </c>
      <c r="G1084" s="1554"/>
      <c r="I1084" s="2254"/>
      <c r="J1084" s="2255"/>
      <c r="K1084" s="1994" t="str">
        <f t="shared" si="93"/>
        <v/>
      </c>
      <c r="L1084" s="1907" t="str">
        <f t="shared" si="94"/>
        <v/>
      </c>
      <c r="M1084" s="1906"/>
      <c r="N1084" s="2250"/>
      <c r="O1084" s="2250"/>
      <c r="P1084" s="2255"/>
    </row>
    <row r="1085" spans="2:16" s="986" customFormat="1" ht="15" customHeight="1" outlineLevel="1">
      <c r="B1085" s="1211"/>
      <c r="C1085" s="1211"/>
      <c r="D1085" s="2553" t="s">
        <v>2173</v>
      </c>
      <c r="E1085" s="2554" t="s">
        <v>638</v>
      </c>
      <c r="F1085" s="1553" t="s">
        <v>2168</v>
      </c>
      <c r="G1085" s="1554"/>
      <c r="I1085" s="2254"/>
      <c r="J1085" s="2255"/>
      <c r="K1085" s="1994" t="str">
        <f t="shared" si="93"/>
        <v/>
      </c>
      <c r="L1085" s="1907" t="str">
        <f t="shared" si="94"/>
        <v/>
      </c>
      <c r="M1085" s="1906"/>
      <c r="N1085" s="2250"/>
      <c r="O1085" s="2250"/>
      <c r="P1085" s="2255"/>
    </row>
    <row r="1086" spans="2:16" s="986" customFormat="1" ht="15" customHeight="1" outlineLevel="1">
      <c r="B1086" s="1211"/>
      <c r="C1086" s="1211"/>
      <c r="D1086" s="2553"/>
      <c r="E1086" s="2554"/>
      <c r="F1086" s="1553" t="s">
        <v>2169</v>
      </c>
      <c r="G1086" s="1554"/>
      <c r="I1086" s="2254"/>
      <c r="J1086" s="2255"/>
      <c r="K1086" s="1994" t="str">
        <f t="shared" si="93"/>
        <v/>
      </c>
      <c r="L1086" s="1907" t="str">
        <f t="shared" si="94"/>
        <v/>
      </c>
      <c r="M1086" s="1906"/>
      <c r="N1086" s="2250"/>
      <c r="O1086" s="2250"/>
      <c r="P1086" s="2255"/>
    </row>
    <row r="1087" spans="2:16" s="986" customFormat="1" ht="15" customHeight="1" outlineLevel="1">
      <c r="B1087" s="1211"/>
      <c r="C1087" s="1211"/>
      <c r="D1087" s="2553" t="s">
        <v>2173</v>
      </c>
      <c r="E1087" s="2554" t="s">
        <v>650</v>
      </c>
      <c r="F1087" s="1553" t="s">
        <v>2168</v>
      </c>
      <c r="G1087" s="1554"/>
      <c r="I1087" s="2254"/>
      <c r="J1087" s="2255"/>
      <c r="K1087" s="1994" t="str">
        <f t="shared" si="93"/>
        <v/>
      </c>
      <c r="L1087" s="1907" t="str">
        <f t="shared" si="94"/>
        <v/>
      </c>
      <c r="M1087" s="1906"/>
      <c r="N1087" s="2250"/>
      <c r="O1087" s="2250"/>
      <c r="P1087" s="2255"/>
    </row>
    <row r="1088" spans="2:16" s="986" customFormat="1" ht="15" customHeight="1" outlineLevel="1">
      <c r="B1088" s="1211"/>
      <c r="C1088" s="1211"/>
      <c r="D1088" s="2553"/>
      <c r="E1088" s="2554"/>
      <c r="F1088" s="1553" t="s">
        <v>2169</v>
      </c>
      <c r="G1088" s="1554"/>
      <c r="I1088" s="2254"/>
      <c r="J1088" s="2255"/>
      <c r="K1088" s="1994" t="str">
        <f t="shared" si="93"/>
        <v/>
      </c>
      <c r="L1088" s="1907" t="str">
        <f t="shared" si="94"/>
        <v/>
      </c>
      <c r="M1088" s="1906"/>
      <c r="N1088" s="2250"/>
      <c r="O1088" s="2250"/>
      <c r="P1088" s="2255"/>
    </row>
    <row r="1089" spans="2:16" s="986" customFormat="1" ht="15" customHeight="1" outlineLevel="1">
      <c r="B1089" s="1211"/>
      <c r="C1089" s="1211"/>
      <c r="D1089" s="2553" t="s">
        <v>2174</v>
      </c>
      <c r="E1089" s="2554" t="s">
        <v>638</v>
      </c>
      <c r="F1089" s="1553" t="s">
        <v>2168</v>
      </c>
      <c r="G1089" s="1554"/>
      <c r="I1089" s="2254"/>
      <c r="J1089" s="2256"/>
      <c r="K1089" s="1994" t="str">
        <f t="shared" si="93"/>
        <v/>
      </c>
      <c r="L1089" s="1907" t="str">
        <f t="shared" si="94"/>
        <v/>
      </c>
      <c r="M1089" s="1906"/>
      <c r="N1089" s="2250"/>
      <c r="O1089" s="2250"/>
      <c r="P1089" s="2255"/>
    </row>
    <row r="1090" spans="2:16" s="986" customFormat="1" ht="15" customHeight="1" outlineLevel="1">
      <c r="B1090" s="1211"/>
      <c r="C1090" s="1211"/>
      <c r="D1090" s="2553"/>
      <c r="E1090" s="2554"/>
      <c r="F1090" s="1553" t="s">
        <v>2169</v>
      </c>
      <c r="G1090" s="1554"/>
      <c r="I1090" s="2254"/>
      <c r="J1090" s="2256"/>
      <c r="K1090" s="1994" t="str">
        <f t="shared" si="93"/>
        <v/>
      </c>
      <c r="L1090" s="1907" t="str">
        <f t="shared" si="94"/>
        <v/>
      </c>
      <c r="M1090" s="1906"/>
      <c r="N1090" s="2250"/>
      <c r="O1090" s="2250"/>
      <c r="P1090" s="2255"/>
    </row>
    <row r="1091" spans="2:16" s="986" customFormat="1" ht="15" customHeight="1" outlineLevel="1">
      <c r="B1091" s="1211"/>
      <c r="C1091" s="1211"/>
      <c r="D1091" s="2553" t="s">
        <v>2174</v>
      </c>
      <c r="E1091" s="2554" t="s">
        <v>650</v>
      </c>
      <c r="F1091" s="1553" t="s">
        <v>2168</v>
      </c>
      <c r="G1091" s="1554"/>
      <c r="I1091" s="2254"/>
      <c r="J1091" s="2256"/>
      <c r="K1091" s="1994" t="str">
        <f t="shared" si="93"/>
        <v/>
      </c>
      <c r="L1091" s="1907" t="str">
        <f t="shared" si="94"/>
        <v/>
      </c>
      <c r="M1091" s="1906"/>
      <c r="N1091" s="2250"/>
      <c r="O1091" s="2250"/>
      <c r="P1091" s="2255"/>
    </row>
    <row r="1092" spans="2:16" s="986" customFormat="1" ht="15" customHeight="1" outlineLevel="1">
      <c r="B1092" s="1211"/>
      <c r="C1092" s="1211"/>
      <c r="D1092" s="2555"/>
      <c r="E1092" s="2556"/>
      <c r="F1092" s="1557" t="s">
        <v>2169</v>
      </c>
      <c r="G1092" s="1558"/>
      <c r="I1092" s="2254"/>
      <c r="J1092" s="2256"/>
      <c r="K1092" s="1994" t="str">
        <f t="shared" si="93"/>
        <v/>
      </c>
      <c r="L1092" s="1907" t="str">
        <f t="shared" si="94"/>
        <v/>
      </c>
      <c r="M1092" s="1906"/>
      <c r="N1092" s="2250"/>
      <c r="O1092" s="2250"/>
      <c r="P1092" s="2255"/>
    </row>
    <row r="1093" spans="2:16" s="986" customFormat="1" ht="15" customHeight="1">
      <c r="B1093" s="1342"/>
      <c r="C1093" s="985"/>
      <c r="D1093" s="1307" t="s">
        <v>2166</v>
      </c>
      <c r="E1093" s="973"/>
      <c r="F1093" s="1549"/>
      <c r="G1093" s="1550"/>
      <c r="H1093" s="636"/>
      <c r="I1093" s="2251"/>
      <c r="J1093" s="1912"/>
      <c r="K1093" s="2254"/>
      <c r="L1093" s="2250"/>
      <c r="M1093" s="2250"/>
      <c r="N1093" s="2250"/>
      <c r="O1093" s="2250"/>
      <c r="P1093" s="2255"/>
    </row>
    <row r="1094" spans="2:16" s="986" customFormat="1" ht="15" customHeight="1" outlineLevel="1">
      <c r="B1094" s="1342"/>
      <c r="C1094" s="985"/>
      <c r="D1094" s="2557" t="s">
        <v>2167</v>
      </c>
      <c r="E1094" s="2558" t="s">
        <v>650</v>
      </c>
      <c r="F1094" s="1551" t="s">
        <v>2168</v>
      </c>
      <c r="G1094" s="1552"/>
      <c r="H1094" s="636"/>
      <c r="I1094" s="2252"/>
      <c r="J1094" s="2253"/>
      <c r="K1094" s="1994" t="str">
        <f>IF(ISNONTEXT(G1094)=TRUE,"","X")</f>
        <v/>
      </c>
      <c r="L1094" s="1907" t="str">
        <f>IF(AND(G1094&gt;=0)=TRUE,"","X")</f>
        <v/>
      </c>
      <c r="M1094" s="1906"/>
      <c r="N1094" s="2250"/>
      <c r="O1094" s="2250"/>
      <c r="P1094" s="2255"/>
    </row>
    <row r="1095" spans="2:16" s="986" customFormat="1" ht="15" customHeight="1" outlineLevel="1">
      <c r="B1095" s="1342"/>
      <c r="C1095" s="985"/>
      <c r="D1095" s="2553"/>
      <c r="E1095" s="2554"/>
      <c r="F1095" s="1553" t="s">
        <v>2169</v>
      </c>
      <c r="G1095" s="1554"/>
      <c r="H1095" s="636"/>
      <c r="I1095" s="2252"/>
      <c r="J1095" s="2253"/>
      <c r="K1095" s="1994" t="str">
        <f>IF(ISNONTEXT(G1095)=TRUE,"","X")</f>
        <v/>
      </c>
      <c r="L1095" s="1907" t="str">
        <f>IF(AND(G1095&gt;=0)=TRUE,"","X")</f>
        <v/>
      </c>
      <c r="M1095" s="1906"/>
      <c r="N1095" s="2250"/>
      <c r="O1095" s="2250"/>
      <c r="P1095" s="2255"/>
    </row>
    <row r="1096" spans="2:16" s="986" customFormat="1" ht="15" customHeight="1" outlineLevel="1">
      <c r="B1096" s="1342"/>
      <c r="C1096" s="985"/>
      <c r="D1096" s="2553" t="s">
        <v>2170</v>
      </c>
      <c r="E1096" s="2554" t="s">
        <v>638</v>
      </c>
      <c r="F1096" s="1553" t="s">
        <v>2168</v>
      </c>
      <c r="G1096" s="1554"/>
      <c r="H1096" s="636"/>
      <c r="I1096" s="2252"/>
      <c r="J1096" s="2253"/>
      <c r="K1096" s="1994" t="str">
        <f t="shared" ref="K1096:K1115" si="95">IF(ISNONTEXT(G1096)=TRUE,"","X")</f>
        <v/>
      </c>
      <c r="L1096" s="1907" t="str">
        <f t="shared" ref="L1096:L1115" si="96">IF(AND(G1096&gt;=0)=TRUE,"","X")</f>
        <v/>
      </c>
      <c r="M1096" s="1906"/>
      <c r="N1096" s="2250"/>
      <c r="O1096" s="2250"/>
      <c r="P1096" s="2255"/>
    </row>
    <row r="1097" spans="2:16" s="986" customFormat="1" ht="15" customHeight="1" outlineLevel="1">
      <c r="B1097" s="1342"/>
      <c r="C1097" s="985"/>
      <c r="D1097" s="2553"/>
      <c r="E1097" s="2554"/>
      <c r="F1097" s="1553" t="s">
        <v>2169</v>
      </c>
      <c r="G1097" s="1554"/>
      <c r="H1097" s="636"/>
      <c r="I1097" s="2252"/>
      <c r="J1097" s="2253"/>
      <c r="K1097" s="1994" t="str">
        <f t="shared" si="95"/>
        <v/>
      </c>
      <c r="L1097" s="1907" t="str">
        <f t="shared" si="96"/>
        <v/>
      </c>
      <c r="M1097" s="1906"/>
      <c r="N1097" s="2250"/>
      <c r="O1097" s="2250"/>
      <c r="P1097" s="2255"/>
    </row>
    <row r="1098" spans="2:16" s="986" customFormat="1" ht="15" customHeight="1" outlineLevel="1">
      <c r="B1098" s="1342"/>
      <c r="C1098" s="985"/>
      <c r="D1098" s="2553" t="s">
        <v>2170</v>
      </c>
      <c r="E1098" s="2554" t="s">
        <v>650</v>
      </c>
      <c r="F1098" s="1553" t="s">
        <v>2168</v>
      </c>
      <c r="G1098" s="1554"/>
      <c r="H1098" s="636"/>
      <c r="I1098" s="2252"/>
      <c r="J1098" s="2253"/>
      <c r="K1098" s="1994" t="str">
        <f t="shared" si="95"/>
        <v/>
      </c>
      <c r="L1098" s="1907" t="str">
        <f t="shared" si="96"/>
        <v/>
      </c>
      <c r="M1098" s="1906"/>
      <c r="N1098" s="2250"/>
      <c r="O1098" s="2250"/>
      <c r="P1098" s="2255"/>
    </row>
    <row r="1099" spans="2:16" s="986" customFormat="1" ht="15" customHeight="1" outlineLevel="1">
      <c r="B1099" s="1342"/>
      <c r="C1099" s="985"/>
      <c r="D1099" s="2553"/>
      <c r="E1099" s="2554"/>
      <c r="F1099" s="1553" t="s">
        <v>2169</v>
      </c>
      <c r="G1099" s="1554"/>
      <c r="H1099" s="636"/>
      <c r="I1099" s="2254"/>
      <c r="J1099" s="2255"/>
      <c r="K1099" s="1994" t="str">
        <f t="shared" si="95"/>
        <v/>
      </c>
      <c r="L1099" s="1907" t="str">
        <f t="shared" si="96"/>
        <v/>
      </c>
      <c r="M1099" s="1906"/>
      <c r="N1099" s="2250"/>
      <c r="O1099" s="2250"/>
      <c r="P1099" s="2255"/>
    </row>
    <row r="1100" spans="2:16" s="986" customFormat="1" ht="15" customHeight="1" outlineLevel="1">
      <c r="B1100" s="1342"/>
      <c r="C1100" s="985"/>
      <c r="D1100" s="2553" t="s">
        <v>873</v>
      </c>
      <c r="E1100" s="2554" t="s">
        <v>1822</v>
      </c>
      <c r="F1100" s="1553" t="s">
        <v>2168</v>
      </c>
      <c r="G1100" s="1555"/>
      <c r="H1100" s="636"/>
      <c r="I1100" s="2254"/>
      <c r="J1100" s="2255"/>
      <c r="K1100" s="1993" t="str">
        <f t="shared" si="95"/>
        <v/>
      </c>
      <c r="L1100" s="1906" t="str">
        <f t="shared" si="96"/>
        <v/>
      </c>
      <c r="M1100" s="1906"/>
      <c r="N1100" s="1907" t="str" cm="1">
        <f t="array" aca="1" ref="N1100" ca="1">IF(CELL("format",G1100)="D1","","X")</f>
        <v/>
      </c>
      <c r="O1100" s="2250"/>
      <c r="P1100" s="2255"/>
    </row>
    <row r="1101" spans="2:16" s="986" customFormat="1" ht="15" customHeight="1" outlineLevel="1">
      <c r="B1101" s="1211"/>
      <c r="C1101" s="1211"/>
      <c r="D1101" s="2553"/>
      <c r="E1101" s="2554"/>
      <c r="F1101" s="1553" t="s">
        <v>2169</v>
      </c>
      <c r="G1101" s="1555"/>
      <c r="H1101" s="636"/>
      <c r="I1101" s="2254"/>
      <c r="J1101" s="2255"/>
      <c r="K1101" s="1993" t="str">
        <f t="shared" si="95"/>
        <v/>
      </c>
      <c r="L1101" s="1906" t="str">
        <f t="shared" si="96"/>
        <v/>
      </c>
      <c r="M1101" s="1906"/>
      <c r="N1101" s="1907" t="str" cm="1">
        <f t="array" aca="1" ref="N1101" ca="1">IF(CELL("format",G1101)="D1","","X")</f>
        <v/>
      </c>
      <c r="O1101" s="2250"/>
      <c r="P1101" s="2255"/>
    </row>
    <row r="1102" spans="2:16" s="986" customFormat="1" ht="15" customHeight="1" outlineLevel="1">
      <c r="B1102" s="1211"/>
      <c r="C1102" s="1211"/>
      <c r="D1102" s="2553" t="s">
        <v>874</v>
      </c>
      <c r="E1102" s="2554" t="s">
        <v>1823</v>
      </c>
      <c r="F1102" s="1553" t="s">
        <v>2168</v>
      </c>
      <c r="G1102" s="1556"/>
      <c r="H1102" s="636"/>
      <c r="I1102" s="2254"/>
      <c r="J1102" s="2255"/>
      <c r="K1102" s="1993" t="str">
        <f t="shared" si="95"/>
        <v/>
      </c>
      <c r="L1102" s="1906" t="str">
        <f t="shared" si="96"/>
        <v/>
      </c>
      <c r="M1102" s="1906"/>
      <c r="N1102" s="2250"/>
      <c r="O1102" s="1907" t="str" cm="1">
        <f t="array" aca="1" ref="O1102" ca="1">IF(G1102="","",IF(CELL("format",G1102)="D9","","X"))</f>
        <v/>
      </c>
      <c r="P1102" s="2255"/>
    </row>
    <row r="1103" spans="2:16" s="986" customFormat="1" ht="15" customHeight="1" outlineLevel="1">
      <c r="B1103" s="1211"/>
      <c r="C1103" s="1211"/>
      <c r="D1103" s="2553"/>
      <c r="E1103" s="2554"/>
      <c r="F1103" s="1553" t="s">
        <v>2169</v>
      </c>
      <c r="G1103" s="1556"/>
      <c r="H1103" s="636"/>
      <c r="I1103" s="2254"/>
      <c r="J1103" s="2255"/>
      <c r="K1103" s="1993" t="str">
        <f t="shared" si="95"/>
        <v/>
      </c>
      <c r="L1103" s="1906" t="str">
        <f t="shared" si="96"/>
        <v/>
      </c>
      <c r="M1103" s="1906"/>
      <c r="N1103" s="2250"/>
      <c r="O1103" s="1907" t="str" cm="1">
        <f t="array" aca="1" ref="O1103" ca="1">IF(G1103="","",IF(CELL("format",G1103)="D9","","X"))</f>
        <v/>
      </c>
      <c r="P1103" s="2255"/>
    </row>
    <row r="1104" spans="2:16" s="986" customFormat="1" ht="15" customHeight="1" outlineLevel="1">
      <c r="B1104" s="1211"/>
      <c r="C1104" s="1211"/>
      <c r="D1104" s="2553" t="s">
        <v>2171</v>
      </c>
      <c r="E1104" s="2554" t="s">
        <v>2327</v>
      </c>
      <c r="F1104" s="1553" t="s">
        <v>2168</v>
      </c>
      <c r="G1104" s="1554"/>
      <c r="H1104" s="636"/>
      <c r="I1104" s="2254"/>
      <c r="J1104" s="2255"/>
      <c r="K1104" s="1993" t="str">
        <f t="shared" si="95"/>
        <v/>
      </c>
      <c r="L1104" s="1906" t="str">
        <f t="shared" si="96"/>
        <v/>
      </c>
      <c r="M1104" s="1906"/>
      <c r="N1104" s="2250"/>
      <c r="O1104" s="2250"/>
      <c r="P1104" s="1913" t="str">
        <f>IF(G1104="","",(IF(OR(G1104="Winter",G1104="Summer"),"","X")))</f>
        <v/>
      </c>
    </row>
    <row r="1105" spans="2:16" s="986" customFormat="1" ht="15" customHeight="1" outlineLevel="1">
      <c r="B1105" s="1211"/>
      <c r="C1105" s="1211"/>
      <c r="D1105" s="2553"/>
      <c r="E1105" s="2554"/>
      <c r="F1105" s="1553" t="s">
        <v>2169</v>
      </c>
      <c r="G1105" s="1554"/>
      <c r="H1105" s="636"/>
      <c r="I1105" s="2254"/>
      <c r="J1105" s="2255"/>
      <c r="K1105" s="1993" t="str">
        <f t="shared" si="95"/>
        <v/>
      </c>
      <c r="L1105" s="1906" t="str">
        <f t="shared" si="96"/>
        <v/>
      </c>
      <c r="M1105" s="1906"/>
      <c r="N1105" s="2250"/>
      <c r="O1105" s="2250"/>
      <c r="P1105" s="1913" t="str">
        <f>IF(G1105="","",(IF(OR(G1105="Winter",G1105="Summer"),"","X")))</f>
        <v/>
      </c>
    </row>
    <row r="1106" spans="2:16" s="986" customFormat="1" ht="15" customHeight="1" outlineLevel="1">
      <c r="B1106" s="1211"/>
      <c r="C1106" s="1211"/>
      <c r="D1106" s="2553" t="s">
        <v>2172</v>
      </c>
      <c r="E1106" s="2554" t="s">
        <v>638</v>
      </c>
      <c r="F1106" s="1553" t="s">
        <v>2168</v>
      </c>
      <c r="G1106" s="1554"/>
      <c r="H1106" s="636"/>
      <c r="I1106" s="2254"/>
      <c r="J1106" s="2255"/>
      <c r="K1106" s="1994" t="str">
        <f t="shared" si="95"/>
        <v/>
      </c>
      <c r="L1106" s="1907" t="str">
        <f t="shared" si="96"/>
        <v/>
      </c>
      <c r="M1106" s="1906"/>
      <c r="N1106" s="2250"/>
      <c r="O1106" s="2250"/>
      <c r="P1106" s="2255"/>
    </row>
    <row r="1107" spans="2:16" s="986" customFormat="1" ht="15" customHeight="1" outlineLevel="1">
      <c r="B1107" s="1211"/>
      <c r="C1107" s="1211"/>
      <c r="D1107" s="2553"/>
      <c r="E1107" s="2554"/>
      <c r="F1107" s="1553" t="s">
        <v>2169</v>
      </c>
      <c r="G1107" s="1554"/>
      <c r="I1107" s="2254"/>
      <c r="J1107" s="2255"/>
      <c r="K1107" s="1994" t="str">
        <f t="shared" si="95"/>
        <v/>
      </c>
      <c r="L1107" s="1907" t="str">
        <f t="shared" si="96"/>
        <v/>
      </c>
      <c r="M1107" s="1906"/>
      <c r="N1107" s="2250"/>
      <c r="O1107" s="2250"/>
      <c r="P1107" s="2255"/>
    </row>
    <row r="1108" spans="2:16" s="986" customFormat="1" ht="15" customHeight="1" outlineLevel="1">
      <c r="B1108" s="1211"/>
      <c r="C1108" s="1211"/>
      <c r="D1108" s="2553" t="s">
        <v>2173</v>
      </c>
      <c r="E1108" s="2554" t="s">
        <v>638</v>
      </c>
      <c r="F1108" s="1553" t="s">
        <v>2168</v>
      </c>
      <c r="G1108" s="1554"/>
      <c r="I1108" s="2254"/>
      <c r="J1108" s="2255"/>
      <c r="K1108" s="1994" t="str">
        <f t="shared" si="95"/>
        <v/>
      </c>
      <c r="L1108" s="1907" t="str">
        <f t="shared" si="96"/>
        <v/>
      </c>
      <c r="M1108" s="1906"/>
      <c r="N1108" s="2250"/>
      <c r="O1108" s="2250"/>
      <c r="P1108" s="2255"/>
    </row>
    <row r="1109" spans="2:16" s="986" customFormat="1" ht="15" customHeight="1" outlineLevel="1">
      <c r="B1109" s="1211"/>
      <c r="C1109" s="1211"/>
      <c r="D1109" s="2553"/>
      <c r="E1109" s="2554"/>
      <c r="F1109" s="1553" t="s">
        <v>2169</v>
      </c>
      <c r="G1109" s="1554"/>
      <c r="I1109" s="2254"/>
      <c r="J1109" s="2255"/>
      <c r="K1109" s="1994" t="str">
        <f t="shared" si="95"/>
        <v/>
      </c>
      <c r="L1109" s="1907" t="str">
        <f t="shared" si="96"/>
        <v/>
      </c>
      <c r="M1109" s="1906"/>
      <c r="N1109" s="2250"/>
      <c r="O1109" s="2250"/>
      <c r="P1109" s="2255"/>
    </row>
    <row r="1110" spans="2:16" s="986" customFormat="1" ht="15" customHeight="1" outlineLevel="1">
      <c r="B1110" s="1211"/>
      <c r="C1110" s="1211"/>
      <c r="D1110" s="2553" t="s">
        <v>2173</v>
      </c>
      <c r="E1110" s="2554" t="s">
        <v>650</v>
      </c>
      <c r="F1110" s="1553" t="s">
        <v>2168</v>
      </c>
      <c r="G1110" s="1554"/>
      <c r="I1110" s="2254"/>
      <c r="J1110" s="2255"/>
      <c r="K1110" s="1994" t="str">
        <f t="shared" si="95"/>
        <v/>
      </c>
      <c r="L1110" s="1907" t="str">
        <f t="shared" si="96"/>
        <v/>
      </c>
      <c r="M1110" s="1906"/>
      <c r="N1110" s="2250"/>
      <c r="O1110" s="2250"/>
      <c r="P1110" s="2255"/>
    </row>
    <row r="1111" spans="2:16" s="986" customFormat="1" ht="15" customHeight="1" outlineLevel="1">
      <c r="B1111" s="1211"/>
      <c r="C1111" s="1211"/>
      <c r="D1111" s="2553"/>
      <c r="E1111" s="2554"/>
      <c r="F1111" s="1553" t="s">
        <v>2169</v>
      </c>
      <c r="G1111" s="1554"/>
      <c r="I1111" s="2254"/>
      <c r="J1111" s="2255"/>
      <c r="K1111" s="1994" t="str">
        <f t="shared" si="95"/>
        <v/>
      </c>
      <c r="L1111" s="1907" t="str">
        <f t="shared" si="96"/>
        <v/>
      </c>
      <c r="M1111" s="1906"/>
      <c r="N1111" s="2250"/>
      <c r="O1111" s="2250"/>
      <c r="P1111" s="2255"/>
    </row>
    <row r="1112" spans="2:16" s="986" customFormat="1" ht="15" customHeight="1" outlineLevel="1">
      <c r="B1112" s="1211"/>
      <c r="C1112" s="1211"/>
      <c r="D1112" s="2553" t="s">
        <v>2174</v>
      </c>
      <c r="E1112" s="2554" t="s">
        <v>638</v>
      </c>
      <c r="F1112" s="1553" t="s">
        <v>2168</v>
      </c>
      <c r="G1112" s="1554"/>
      <c r="I1112" s="2254"/>
      <c r="J1112" s="2256"/>
      <c r="K1112" s="1994" t="str">
        <f t="shared" si="95"/>
        <v/>
      </c>
      <c r="L1112" s="1907" t="str">
        <f t="shared" si="96"/>
        <v/>
      </c>
      <c r="M1112" s="1906"/>
      <c r="N1112" s="2250"/>
      <c r="O1112" s="2250"/>
      <c r="P1112" s="2255"/>
    </row>
    <row r="1113" spans="2:16" s="986" customFormat="1" ht="15" customHeight="1" outlineLevel="1">
      <c r="B1113" s="1211"/>
      <c r="C1113" s="1211"/>
      <c r="D1113" s="2553"/>
      <c r="E1113" s="2554"/>
      <c r="F1113" s="1553" t="s">
        <v>2169</v>
      </c>
      <c r="G1113" s="1554"/>
      <c r="I1113" s="2254"/>
      <c r="J1113" s="2256"/>
      <c r="K1113" s="1994" t="str">
        <f t="shared" si="95"/>
        <v/>
      </c>
      <c r="L1113" s="1907" t="str">
        <f t="shared" si="96"/>
        <v/>
      </c>
      <c r="M1113" s="1906"/>
      <c r="N1113" s="2250"/>
      <c r="O1113" s="2250"/>
      <c r="P1113" s="2255"/>
    </row>
    <row r="1114" spans="2:16" s="986" customFormat="1" ht="15" customHeight="1" outlineLevel="1">
      <c r="B1114" s="1211"/>
      <c r="C1114" s="1211"/>
      <c r="D1114" s="2553" t="s">
        <v>2174</v>
      </c>
      <c r="E1114" s="2554" t="s">
        <v>650</v>
      </c>
      <c r="F1114" s="1553" t="s">
        <v>2168</v>
      </c>
      <c r="G1114" s="1554"/>
      <c r="I1114" s="2254"/>
      <c r="J1114" s="2256"/>
      <c r="K1114" s="1994" t="str">
        <f t="shared" si="95"/>
        <v/>
      </c>
      <c r="L1114" s="1907" t="str">
        <f t="shared" si="96"/>
        <v/>
      </c>
      <c r="M1114" s="1906"/>
      <c r="N1114" s="2250"/>
      <c r="O1114" s="2250"/>
      <c r="P1114" s="2255"/>
    </row>
    <row r="1115" spans="2:16" s="986" customFormat="1" ht="15" customHeight="1" outlineLevel="1">
      <c r="B1115" s="1211"/>
      <c r="C1115" s="1211"/>
      <c r="D1115" s="2555"/>
      <c r="E1115" s="2556"/>
      <c r="F1115" s="1557" t="s">
        <v>2169</v>
      </c>
      <c r="G1115" s="1558"/>
      <c r="I1115" s="2254"/>
      <c r="J1115" s="2256"/>
      <c r="K1115" s="1994" t="str">
        <f t="shared" si="95"/>
        <v/>
      </c>
      <c r="L1115" s="1907" t="str">
        <f t="shared" si="96"/>
        <v/>
      </c>
      <c r="M1115" s="1906"/>
      <c r="N1115" s="2250"/>
      <c r="O1115" s="2250"/>
      <c r="P1115" s="2255"/>
    </row>
    <row r="1116" spans="2:16" s="986" customFormat="1" ht="15" customHeight="1">
      <c r="B1116" s="1342"/>
      <c r="C1116" s="985"/>
      <c r="D1116" s="1307" t="s">
        <v>2166</v>
      </c>
      <c r="E1116" s="973"/>
      <c r="F1116" s="1549"/>
      <c r="G1116" s="1550"/>
      <c r="H1116" s="636"/>
      <c r="I1116" s="2251"/>
      <c r="J1116" s="1912"/>
      <c r="K1116" s="2254"/>
      <c r="L1116" s="2250"/>
      <c r="M1116" s="2250"/>
      <c r="N1116" s="2250"/>
      <c r="O1116" s="2250"/>
      <c r="P1116" s="2255"/>
    </row>
    <row r="1117" spans="2:16" s="986" customFormat="1" ht="15" customHeight="1" outlineLevel="1">
      <c r="B1117" s="1342"/>
      <c r="C1117" s="985"/>
      <c r="D1117" s="2557" t="s">
        <v>2167</v>
      </c>
      <c r="E1117" s="2558" t="s">
        <v>650</v>
      </c>
      <c r="F1117" s="1551" t="s">
        <v>2168</v>
      </c>
      <c r="G1117" s="1552"/>
      <c r="H1117" s="636"/>
      <c r="I1117" s="2252"/>
      <c r="J1117" s="2253"/>
      <c r="K1117" s="1994" t="str">
        <f>IF(ISNONTEXT(G1117)=TRUE,"","X")</f>
        <v/>
      </c>
      <c r="L1117" s="1907" t="str">
        <f>IF(AND(G1117&gt;=0)=TRUE,"","X")</f>
        <v/>
      </c>
      <c r="M1117" s="1906"/>
      <c r="N1117" s="2250"/>
      <c r="O1117" s="2250"/>
      <c r="P1117" s="2255"/>
    </row>
    <row r="1118" spans="2:16" s="986" customFormat="1" ht="15" customHeight="1" outlineLevel="1">
      <c r="B1118" s="1342"/>
      <c r="C1118" s="985"/>
      <c r="D1118" s="2553"/>
      <c r="E1118" s="2554"/>
      <c r="F1118" s="1553" t="s">
        <v>2169</v>
      </c>
      <c r="G1118" s="1554"/>
      <c r="H1118" s="636"/>
      <c r="I1118" s="2252"/>
      <c r="J1118" s="2253"/>
      <c r="K1118" s="1994" t="str">
        <f>IF(ISNONTEXT(G1118)=TRUE,"","X")</f>
        <v/>
      </c>
      <c r="L1118" s="1907" t="str">
        <f>IF(AND(G1118&gt;=0)=TRUE,"","X")</f>
        <v/>
      </c>
      <c r="M1118" s="1906"/>
      <c r="N1118" s="2250"/>
      <c r="O1118" s="2250"/>
      <c r="P1118" s="2255"/>
    </row>
    <row r="1119" spans="2:16" s="986" customFormat="1" ht="15" customHeight="1" outlineLevel="1">
      <c r="B1119" s="1342"/>
      <c r="C1119" s="985"/>
      <c r="D1119" s="2553" t="s">
        <v>2170</v>
      </c>
      <c r="E1119" s="2554" t="s">
        <v>638</v>
      </c>
      <c r="F1119" s="1553" t="s">
        <v>2168</v>
      </c>
      <c r="G1119" s="1554"/>
      <c r="H1119" s="636"/>
      <c r="I1119" s="2252"/>
      <c r="J1119" s="2253"/>
      <c r="K1119" s="1994" t="str">
        <f t="shared" ref="K1119:K1138" si="97">IF(ISNONTEXT(G1119)=TRUE,"","X")</f>
        <v/>
      </c>
      <c r="L1119" s="1907" t="str">
        <f t="shared" ref="L1119:L1138" si="98">IF(AND(G1119&gt;=0)=TRUE,"","X")</f>
        <v/>
      </c>
      <c r="M1119" s="1906"/>
      <c r="N1119" s="2250"/>
      <c r="O1119" s="2250"/>
      <c r="P1119" s="2255"/>
    </row>
    <row r="1120" spans="2:16" s="986" customFormat="1" ht="15" customHeight="1" outlineLevel="1">
      <c r="B1120" s="1342"/>
      <c r="C1120" s="985"/>
      <c r="D1120" s="2553"/>
      <c r="E1120" s="2554"/>
      <c r="F1120" s="1553" t="s">
        <v>2169</v>
      </c>
      <c r="G1120" s="1554"/>
      <c r="H1120" s="636"/>
      <c r="I1120" s="2252"/>
      <c r="J1120" s="2253"/>
      <c r="K1120" s="1994" t="str">
        <f t="shared" si="97"/>
        <v/>
      </c>
      <c r="L1120" s="1907" t="str">
        <f t="shared" si="98"/>
        <v/>
      </c>
      <c r="M1120" s="1906"/>
      <c r="N1120" s="2250"/>
      <c r="O1120" s="2250"/>
      <c r="P1120" s="2255"/>
    </row>
    <row r="1121" spans="2:16" s="986" customFormat="1" ht="15" customHeight="1" outlineLevel="1">
      <c r="B1121" s="1342"/>
      <c r="C1121" s="985"/>
      <c r="D1121" s="2553" t="s">
        <v>2170</v>
      </c>
      <c r="E1121" s="2554" t="s">
        <v>650</v>
      </c>
      <c r="F1121" s="1553" t="s">
        <v>2168</v>
      </c>
      <c r="G1121" s="1554"/>
      <c r="H1121" s="636"/>
      <c r="I1121" s="2252"/>
      <c r="J1121" s="2253"/>
      <c r="K1121" s="1994" t="str">
        <f t="shared" si="97"/>
        <v/>
      </c>
      <c r="L1121" s="1907" t="str">
        <f t="shared" si="98"/>
        <v/>
      </c>
      <c r="M1121" s="1906"/>
      <c r="N1121" s="2250"/>
      <c r="O1121" s="2250"/>
      <c r="P1121" s="2255"/>
    </row>
    <row r="1122" spans="2:16" s="986" customFormat="1" ht="15" customHeight="1" outlineLevel="1">
      <c r="B1122" s="1342"/>
      <c r="C1122" s="985"/>
      <c r="D1122" s="2553"/>
      <c r="E1122" s="2554"/>
      <c r="F1122" s="1553" t="s">
        <v>2169</v>
      </c>
      <c r="G1122" s="1554"/>
      <c r="H1122" s="636"/>
      <c r="I1122" s="2254"/>
      <c r="J1122" s="2255"/>
      <c r="K1122" s="1994" t="str">
        <f t="shared" si="97"/>
        <v/>
      </c>
      <c r="L1122" s="1907" t="str">
        <f t="shared" si="98"/>
        <v/>
      </c>
      <c r="M1122" s="1906"/>
      <c r="N1122" s="2250"/>
      <c r="O1122" s="2250"/>
      <c r="P1122" s="2255"/>
    </row>
    <row r="1123" spans="2:16" s="986" customFormat="1" ht="15" customHeight="1" outlineLevel="1">
      <c r="B1123" s="1342"/>
      <c r="C1123" s="985"/>
      <c r="D1123" s="2553" t="s">
        <v>873</v>
      </c>
      <c r="E1123" s="2554" t="s">
        <v>1822</v>
      </c>
      <c r="F1123" s="1553" t="s">
        <v>2168</v>
      </c>
      <c r="G1123" s="1555"/>
      <c r="H1123" s="636"/>
      <c r="I1123" s="2254"/>
      <c r="J1123" s="2255"/>
      <c r="K1123" s="1993" t="str">
        <f t="shared" si="97"/>
        <v/>
      </c>
      <c r="L1123" s="1906" t="str">
        <f t="shared" si="98"/>
        <v/>
      </c>
      <c r="M1123" s="1906"/>
      <c r="N1123" s="1907" t="str" cm="1">
        <f t="array" aca="1" ref="N1123" ca="1">IF(CELL("format",G1123)="D1","","X")</f>
        <v/>
      </c>
      <c r="O1123" s="2250"/>
      <c r="P1123" s="2255"/>
    </row>
    <row r="1124" spans="2:16" s="986" customFormat="1" ht="15" customHeight="1" outlineLevel="1">
      <c r="B1124" s="1211"/>
      <c r="C1124" s="1211"/>
      <c r="D1124" s="2553"/>
      <c r="E1124" s="2554"/>
      <c r="F1124" s="1553" t="s">
        <v>2169</v>
      </c>
      <c r="G1124" s="1555"/>
      <c r="H1124" s="636"/>
      <c r="I1124" s="2254"/>
      <c r="J1124" s="2255"/>
      <c r="K1124" s="1993" t="str">
        <f t="shared" si="97"/>
        <v/>
      </c>
      <c r="L1124" s="1906" t="str">
        <f t="shared" si="98"/>
        <v/>
      </c>
      <c r="M1124" s="1906"/>
      <c r="N1124" s="1907" t="str" cm="1">
        <f t="array" aca="1" ref="N1124" ca="1">IF(CELL("format",G1124)="D1","","X")</f>
        <v/>
      </c>
      <c r="O1124" s="2250"/>
      <c r="P1124" s="2255"/>
    </row>
    <row r="1125" spans="2:16" s="986" customFormat="1" ht="15" customHeight="1" outlineLevel="1">
      <c r="B1125" s="1211"/>
      <c r="C1125" s="1211"/>
      <c r="D1125" s="2553" t="s">
        <v>874</v>
      </c>
      <c r="E1125" s="2554" t="s">
        <v>1823</v>
      </c>
      <c r="F1125" s="1553" t="s">
        <v>2168</v>
      </c>
      <c r="G1125" s="1556"/>
      <c r="H1125" s="636"/>
      <c r="I1125" s="2254"/>
      <c r="J1125" s="2255"/>
      <c r="K1125" s="1993" t="str">
        <f t="shared" si="97"/>
        <v/>
      </c>
      <c r="L1125" s="1906" t="str">
        <f t="shared" si="98"/>
        <v/>
      </c>
      <c r="M1125" s="1906"/>
      <c r="N1125" s="2250"/>
      <c r="O1125" s="1907" t="str" cm="1">
        <f t="array" aca="1" ref="O1125" ca="1">IF(G1125="","",IF(CELL("format",G1125)="D9","","X"))</f>
        <v/>
      </c>
      <c r="P1125" s="2255"/>
    </row>
    <row r="1126" spans="2:16" s="986" customFormat="1" ht="15" customHeight="1" outlineLevel="1">
      <c r="B1126" s="1211"/>
      <c r="C1126" s="1211"/>
      <c r="D1126" s="2553"/>
      <c r="E1126" s="2554"/>
      <c r="F1126" s="1553" t="s">
        <v>2169</v>
      </c>
      <c r="G1126" s="1556"/>
      <c r="H1126" s="636"/>
      <c r="I1126" s="2254"/>
      <c r="J1126" s="2255"/>
      <c r="K1126" s="1993" t="str">
        <f t="shared" si="97"/>
        <v/>
      </c>
      <c r="L1126" s="1906" t="str">
        <f t="shared" si="98"/>
        <v/>
      </c>
      <c r="M1126" s="1906"/>
      <c r="N1126" s="2250"/>
      <c r="O1126" s="1907" t="str" cm="1">
        <f t="array" aca="1" ref="O1126" ca="1">IF(G1126="","",IF(CELL("format",G1126)="D9","","X"))</f>
        <v/>
      </c>
      <c r="P1126" s="2255"/>
    </row>
    <row r="1127" spans="2:16" s="986" customFormat="1" ht="15" customHeight="1" outlineLevel="1">
      <c r="B1127" s="1211"/>
      <c r="C1127" s="1211"/>
      <c r="D1127" s="2553" t="s">
        <v>2171</v>
      </c>
      <c r="E1127" s="2554" t="s">
        <v>2327</v>
      </c>
      <c r="F1127" s="1553" t="s">
        <v>2168</v>
      </c>
      <c r="G1127" s="1554"/>
      <c r="H1127" s="636"/>
      <c r="I1127" s="2254"/>
      <c r="J1127" s="2255"/>
      <c r="K1127" s="1993" t="str">
        <f t="shared" si="97"/>
        <v/>
      </c>
      <c r="L1127" s="1906" t="str">
        <f t="shared" si="98"/>
        <v/>
      </c>
      <c r="M1127" s="1906"/>
      <c r="N1127" s="2250"/>
      <c r="O1127" s="2250"/>
      <c r="P1127" s="1913" t="str">
        <f>IF(G1127="","",(IF(OR(G1127="Winter",G1127="Summer"),"","X")))</f>
        <v/>
      </c>
    </row>
    <row r="1128" spans="2:16" s="986" customFormat="1" ht="15" customHeight="1" outlineLevel="1">
      <c r="B1128" s="1211"/>
      <c r="C1128" s="1211"/>
      <c r="D1128" s="2553"/>
      <c r="E1128" s="2554"/>
      <c r="F1128" s="1553" t="s">
        <v>2169</v>
      </c>
      <c r="G1128" s="1554"/>
      <c r="H1128" s="636"/>
      <c r="I1128" s="2254"/>
      <c r="J1128" s="2255"/>
      <c r="K1128" s="1993" t="str">
        <f t="shared" si="97"/>
        <v/>
      </c>
      <c r="L1128" s="1906" t="str">
        <f t="shared" si="98"/>
        <v/>
      </c>
      <c r="M1128" s="1906"/>
      <c r="N1128" s="2250"/>
      <c r="O1128" s="2250"/>
      <c r="P1128" s="1913" t="str">
        <f>IF(G1128="","",(IF(OR(G1128="Winter",G1128="Summer"),"","X")))</f>
        <v/>
      </c>
    </row>
    <row r="1129" spans="2:16" s="986" customFormat="1" ht="15" customHeight="1" outlineLevel="1">
      <c r="B1129" s="1211"/>
      <c r="C1129" s="1211"/>
      <c r="D1129" s="2553" t="s">
        <v>2172</v>
      </c>
      <c r="E1129" s="2554" t="s">
        <v>638</v>
      </c>
      <c r="F1129" s="1553" t="s">
        <v>2168</v>
      </c>
      <c r="G1129" s="1554"/>
      <c r="H1129" s="636"/>
      <c r="I1129" s="2254"/>
      <c r="J1129" s="2255"/>
      <c r="K1129" s="1994" t="str">
        <f t="shared" si="97"/>
        <v/>
      </c>
      <c r="L1129" s="1907" t="str">
        <f t="shared" si="98"/>
        <v/>
      </c>
      <c r="M1129" s="1906"/>
      <c r="N1129" s="2250"/>
      <c r="O1129" s="2250"/>
      <c r="P1129" s="2255"/>
    </row>
    <row r="1130" spans="2:16" s="986" customFormat="1" ht="15" customHeight="1" outlineLevel="1">
      <c r="B1130" s="1211"/>
      <c r="C1130" s="1211"/>
      <c r="D1130" s="2553"/>
      <c r="E1130" s="2554"/>
      <c r="F1130" s="1553" t="s">
        <v>2169</v>
      </c>
      <c r="G1130" s="1554"/>
      <c r="I1130" s="2254"/>
      <c r="J1130" s="2255"/>
      <c r="K1130" s="1994" t="str">
        <f t="shared" si="97"/>
        <v/>
      </c>
      <c r="L1130" s="1907" t="str">
        <f t="shared" si="98"/>
        <v/>
      </c>
      <c r="M1130" s="1906"/>
      <c r="N1130" s="2250"/>
      <c r="O1130" s="2250"/>
      <c r="P1130" s="2255"/>
    </row>
    <row r="1131" spans="2:16" s="986" customFormat="1" ht="15" customHeight="1" outlineLevel="1">
      <c r="B1131" s="1211"/>
      <c r="C1131" s="1211"/>
      <c r="D1131" s="2553" t="s">
        <v>2173</v>
      </c>
      <c r="E1131" s="2554" t="s">
        <v>638</v>
      </c>
      <c r="F1131" s="1553" t="s">
        <v>2168</v>
      </c>
      <c r="G1131" s="1554"/>
      <c r="I1131" s="2254"/>
      <c r="J1131" s="2255"/>
      <c r="K1131" s="1994" t="str">
        <f t="shared" si="97"/>
        <v/>
      </c>
      <c r="L1131" s="1907" t="str">
        <f t="shared" si="98"/>
        <v/>
      </c>
      <c r="M1131" s="1906"/>
      <c r="N1131" s="2250"/>
      <c r="O1131" s="2250"/>
      <c r="P1131" s="2255"/>
    </row>
    <row r="1132" spans="2:16" s="986" customFormat="1" ht="15" customHeight="1" outlineLevel="1">
      <c r="B1132" s="1211"/>
      <c r="C1132" s="1211"/>
      <c r="D1132" s="2553"/>
      <c r="E1132" s="2554"/>
      <c r="F1132" s="1553" t="s">
        <v>2169</v>
      </c>
      <c r="G1132" s="1554"/>
      <c r="I1132" s="2254"/>
      <c r="J1132" s="2255"/>
      <c r="K1132" s="1994" t="str">
        <f t="shared" si="97"/>
        <v/>
      </c>
      <c r="L1132" s="1907" t="str">
        <f t="shared" si="98"/>
        <v/>
      </c>
      <c r="M1132" s="1906"/>
      <c r="N1132" s="2250"/>
      <c r="O1132" s="2250"/>
      <c r="P1132" s="2255"/>
    </row>
    <row r="1133" spans="2:16" s="986" customFormat="1" ht="15" customHeight="1" outlineLevel="1">
      <c r="B1133" s="1211"/>
      <c r="C1133" s="1211"/>
      <c r="D1133" s="2553" t="s">
        <v>2173</v>
      </c>
      <c r="E1133" s="2554" t="s">
        <v>650</v>
      </c>
      <c r="F1133" s="1553" t="s">
        <v>2168</v>
      </c>
      <c r="G1133" s="1554"/>
      <c r="I1133" s="2254"/>
      <c r="J1133" s="2255"/>
      <c r="K1133" s="1994" t="str">
        <f t="shared" si="97"/>
        <v/>
      </c>
      <c r="L1133" s="1907" t="str">
        <f t="shared" si="98"/>
        <v/>
      </c>
      <c r="M1133" s="1906"/>
      <c r="N1133" s="2250"/>
      <c r="O1133" s="2250"/>
      <c r="P1133" s="2255"/>
    </row>
    <row r="1134" spans="2:16" s="986" customFormat="1" ht="15" customHeight="1" outlineLevel="1">
      <c r="B1134" s="1211"/>
      <c r="C1134" s="1211"/>
      <c r="D1134" s="2553"/>
      <c r="E1134" s="2554"/>
      <c r="F1134" s="1553" t="s">
        <v>2169</v>
      </c>
      <c r="G1134" s="1554"/>
      <c r="I1134" s="2254"/>
      <c r="J1134" s="2255"/>
      <c r="K1134" s="1994" t="str">
        <f t="shared" si="97"/>
        <v/>
      </c>
      <c r="L1134" s="1907" t="str">
        <f t="shared" si="98"/>
        <v/>
      </c>
      <c r="M1134" s="1906"/>
      <c r="N1134" s="2250"/>
      <c r="O1134" s="2250"/>
      <c r="P1134" s="2255"/>
    </row>
    <row r="1135" spans="2:16" s="986" customFormat="1" ht="15" customHeight="1" outlineLevel="1">
      <c r="B1135" s="1211"/>
      <c r="C1135" s="1211"/>
      <c r="D1135" s="2553" t="s">
        <v>2174</v>
      </c>
      <c r="E1135" s="2554" t="s">
        <v>638</v>
      </c>
      <c r="F1135" s="1553" t="s">
        <v>2168</v>
      </c>
      <c r="G1135" s="1554"/>
      <c r="I1135" s="2254"/>
      <c r="J1135" s="2256"/>
      <c r="K1135" s="1994" t="str">
        <f t="shared" si="97"/>
        <v/>
      </c>
      <c r="L1135" s="1907" t="str">
        <f t="shared" si="98"/>
        <v/>
      </c>
      <c r="M1135" s="1906"/>
      <c r="N1135" s="2250"/>
      <c r="O1135" s="2250"/>
      <c r="P1135" s="2255"/>
    </row>
    <row r="1136" spans="2:16" s="986" customFormat="1" ht="15" customHeight="1" outlineLevel="1">
      <c r="B1136" s="1211"/>
      <c r="C1136" s="1211"/>
      <c r="D1136" s="2553"/>
      <c r="E1136" s="2554"/>
      <c r="F1136" s="1553" t="s">
        <v>2169</v>
      </c>
      <c r="G1136" s="1554"/>
      <c r="I1136" s="2254"/>
      <c r="J1136" s="2256"/>
      <c r="K1136" s="1994" t="str">
        <f t="shared" si="97"/>
        <v/>
      </c>
      <c r="L1136" s="1907" t="str">
        <f t="shared" si="98"/>
        <v/>
      </c>
      <c r="M1136" s="1906"/>
      <c r="N1136" s="2250"/>
      <c r="O1136" s="2250"/>
      <c r="P1136" s="2255"/>
    </row>
    <row r="1137" spans="2:16" s="986" customFormat="1" ht="15" customHeight="1" outlineLevel="1">
      <c r="B1137" s="1211"/>
      <c r="C1137" s="1211"/>
      <c r="D1137" s="2553" t="s">
        <v>2174</v>
      </c>
      <c r="E1137" s="2554" t="s">
        <v>650</v>
      </c>
      <c r="F1137" s="1553" t="s">
        <v>2168</v>
      </c>
      <c r="G1137" s="1554"/>
      <c r="I1137" s="2254"/>
      <c r="J1137" s="2256"/>
      <c r="K1137" s="1994" t="str">
        <f t="shared" si="97"/>
        <v/>
      </c>
      <c r="L1137" s="1907" t="str">
        <f t="shared" si="98"/>
        <v/>
      </c>
      <c r="M1137" s="1906"/>
      <c r="N1137" s="2250"/>
      <c r="O1137" s="2250"/>
      <c r="P1137" s="2255"/>
    </row>
    <row r="1138" spans="2:16" s="986" customFormat="1" ht="15" customHeight="1" outlineLevel="1">
      <c r="B1138" s="1211"/>
      <c r="C1138" s="1211"/>
      <c r="D1138" s="2555"/>
      <c r="E1138" s="2556"/>
      <c r="F1138" s="1557" t="s">
        <v>2169</v>
      </c>
      <c r="G1138" s="1558"/>
      <c r="I1138" s="2254"/>
      <c r="J1138" s="2256"/>
      <c r="K1138" s="1994" t="str">
        <f t="shared" si="97"/>
        <v/>
      </c>
      <c r="L1138" s="1907" t="str">
        <f t="shared" si="98"/>
        <v/>
      </c>
      <c r="M1138" s="1906"/>
      <c r="N1138" s="2250"/>
      <c r="O1138" s="2250"/>
      <c r="P1138" s="2255"/>
    </row>
    <row r="1139" spans="2:16" s="986" customFormat="1" ht="15" customHeight="1">
      <c r="B1139" s="1342"/>
      <c r="C1139" s="985"/>
      <c r="D1139" s="1307" t="s">
        <v>2166</v>
      </c>
      <c r="E1139" s="973"/>
      <c r="F1139" s="1549"/>
      <c r="G1139" s="1550"/>
      <c r="H1139" s="636"/>
      <c r="I1139" s="2251"/>
      <c r="J1139" s="1912"/>
      <c r="K1139" s="2254"/>
      <c r="L1139" s="2250"/>
      <c r="M1139" s="2250"/>
      <c r="N1139" s="2250"/>
      <c r="O1139" s="2250"/>
      <c r="P1139" s="2255"/>
    </row>
    <row r="1140" spans="2:16" s="986" customFormat="1" ht="15" customHeight="1" outlineLevel="1">
      <c r="B1140" s="1342"/>
      <c r="C1140" s="985"/>
      <c r="D1140" s="2557" t="s">
        <v>2167</v>
      </c>
      <c r="E1140" s="2558" t="s">
        <v>650</v>
      </c>
      <c r="F1140" s="1551" t="s">
        <v>2168</v>
      </c>
      <c r="G1140" s="1552"/>
      <c r="H1140" s="636"/>
      <c r="I1140" s="2252"/>
      <c r="J1140" s="2253"/>
      <c r="K1140" s="1994" t="str">
        <f>IF(ISNONTEXT(G1140)=TRUE,"","X")</f>
        <v/>
      </c>
      <c r="L1140" s="1907" t="str">
        <f>IF(AND(G1140&gt;=0)=TRUE,"","X")</f>
        <v/>
      </c>
      <c r="M1140" s="1906"/>
      <c r="N1140" s="2250"/>
      <c r="O1140" s="2250"/>
      <c r="P1140" s="2255"/>
    </row>
    <row r="1141" spans="2:16" s="986" customFormat="1" ht="15" customHeight="1" outlineLevel="1">
      <c r="B1141" s="1342"/>
      <c r="C1141" s="985"/>
      <c r="D1141" s="2553"/>
      <c r="E1141" s="2554"/>
      <c r="F1141" s="1553" t="s">
        <v>2169</v>
      </c>
      <c r="G1141" s="1554"/>
      <c r="H1141" s="636"/>
      <c r="I1141" s="2252"/>
      <c r="J1141" s="2253"/>
      <c r="K1141" s="1994" t="str">
        <f>IF(ISNONTEXT(G1141)=TRUE,"","X")</f>
        <v/>
      </c>
      <c r="L1141" s="1907" t="str">
        <f>IF(AND(G1141&gt;=0)=TRUE,"","X")</f>
        <v/>
      </c>
      <c r="M1141" s="1906"/>
      <c r="N1141" s="2250"/>
      <c r="O1141" s="2250"/>
      <c r="P1141" s="2255"/>
    </row>
    <row r="1142" spans="2:16" s="986" customFormat="1" ht="15" customHeight="1" outlineLevel="1">
      <c r="B1142" s="1342"/>
      <c r="C1142" s="985"/>
      <c r="D1142" s="2553" t="s">
        <v>2170</v>
      </c>
      <c r="E1142" s="2554" t="s">
        <v>638</v>
      </c>
      <c r="F1142" s="1553" t="s">
        <v>2168</v>
      </c>
      <c r="G1142" s="1554"/>
      <c r="H1142" s="636"/>
      <c r="I1142" s="2252"/>
      <c r="J1142" s="2253"/>
      <c r="K1142" s="1994" t="str">
        <f t="shared" ref="K1142:K1161" si="99">IF(ISNONTEXT(G1142)=TRUE,"","X")</f>
        <v/>
      </c>
      <c r="L1142" s="1907" t="str">
        <f t="shared" ref="L1142:L1161" si="100">IF(AND(G1142&gt;=0)=TRUE,"","X")</f>
        <v/>
      </c>
      <c r="M1142" s="1906"/>
      <c r="N1142" s="2250"/>
      <c r="O1142" s="2250"/>
      <c r="P1142" s="2255"/>
    </row>
    <row r="1143" spans="2:16" s="986" customFormat="1" ht="15" customHeight="1" outlineLevel="1">
      <c r="B1143" s="1342"/>
      <c r="C1143" s="985"/>
      <c r="D1143" s="2553"/>
      <c r="E1143" s="2554"/>
      <c r="F1143" s="1553" t="s">
        <v>2169</v>
      </c>
      <c r="G1143" s="1554"/>
      <c r="H1143" s="636"/>
      <c r="I1143" s="2252"/>
      <c r="J1143" s="2253"/>
      <c r="K1143" s="1994" t="str">
        <f t="shared" si="99"/>
        <v/>
      </c>
      <c r="L1143" s="1907" t="str">
        <f t="shared" si="100"/>
        <v/>
      </c>
      <c r="M1143" s="1906"/>
      <c r="N1143" s="2250"/>
      <c r="O1143" s="2250"/>
      <c r="P1143" s="2255"/>
    </row>
    <row r="1144" spans="2:16" s="986" customFormat="1" ht="15" customHeight="1" outlineLevel="1">
      <c r="B1144" s="1342"/>
      <c r="C1144" s="985"/>
      <c r="D1144" s="2553" t="s">
        <v>2170</v>
      </c>
      <c r="E1144" s="2554" t="s">
        <v>650</v>
      </c>
      <c r="F1144" s="1553" t="s">
        <v>2168</v>
      </c>
      <c r="G1144" s="1554"/>
      <c r="H1144" s="636"/>
      <c r="I1144" s="2252"/>
      <c r="J1144" s="2253"/>
      <c r="K1144" s="1994" t="str">
        <f t="shared" si="99"/>
        <v/>
      </c>
      <c r="L1144" s="1907" t="str">
        <f t="shared" si="100"/>
        <v/>
      </c>
      <c r="M1144" s="1906"/>
      <c r="N1144" s="2250"/>
      <c r="O1144" s="2250"/>
      <c r="P1144" s="2255"/>
    </row>
    <row r="1145" spans="2:16" s="986" customFormat="1" ht="15" customHeight="1" outlineLevel="1">
      <c r="B1145" s="1342"/>
      <c r="C1145" s="985"/>
      <c r="D1145" s="2553"/>
      <c r="E1145" s="2554"/>
      <c r="F1145" s="1553" t="s">
        <v>2169</v>
      </c>
      <c r="G1145" s="1554"/>
      <c r="H1145" s="636"/>
      <c r="I1145" s="2254"/>
      <c r="J1145" s="2255"/>
      <c r="K1145" s="1994" t="str">
        <f t="shared" si="99"/>
        <v/>
      </c>
      <c r="L1145" s="1907" t="str">
        <f t="shared" si="100"/>
        <v/>
      </c>
      <c r="M1145" s="1906"/>
      <c r="N1145" s="2250"/>
      <c r="O1145" s="2250"/>
      <c r="P1145" s="2255"/>
    </row>
    <row r="1146" spans="2:16" s="986" customFormat="1" ht="15" customHeight="1" outlineLevel="1">
      <c r="B1146" s="1342"/>
      <c r="C1146" s="985"/>
      <c r="D1146" s="2553" t="s">
        <v>873</v>
      </c>
      <c r="E1146" s="2554" t="s">
        <v>1822</v>
      </c>
      <c r="F1146" s="1553" t="s">
        <v>2168</v>
      </c>
      <c r="G1146" s="1555"/>
      <c r="H1146" s="636"/>
      <c r="I1146" s="2254"/>
      <c r="J1146" s="2255"/>
      <c r="K1146" s="1993" t="str">
        <f t="shared" si="99"/>
        <v/>
      </c>
      <c r="L1146" s="1906" t="str">
        <f t="shared" si="100"/>
        <v/>
      </c>
      <c r="M1146" s="1906"/>
      <c r="N1146" s="1907" t="str" cm="1">
        <f t="array" aca="1" ref="N1146" ca="1">IF(CELL("format",G1146)="D1","","X")</f>
        <v/>
      </c>
      <c r="O1146" s="2250"/>
      <c r="P1146" s="2255"/>
    </row>
    <row r="1147" spans="2:16" s="986" customFormat="1" ht="15" customHeight="1" outlineLevel="1">
      <c r="B1147" s="1211"/>
      <c r="C1147" s="1211"/>
      <c r="D1147" s="2553"/>
      <c r="E1147" s="2554"/>
      <c r="F1147" s="1553" t="s">
        <v>2169</v>
      </c>
      <c r="G1147" s="1555"/>
      <c r="H1147" s="636"/>
      <c r="I1147" s="2254"/>
      <c r="J1147" s="2255"/>
      <c r="K1147" s="1993" t="str">
        <f t="shared" si="99"/>
        <v/>
      </c>
      <c r="L1147" s="1906" t="str">
        <f t="shared" si="100"/>
        <v/>
      </c>
      <c r="M1147" s="1906"/>
      <c r="N1147" s="1907" t="str" cm="1">
        <f t="array" aca="1" ref="N1147" ca="1">IF(CELL("format",G1147)="D1","","X")</f>
        <v/>
      </c>
      <c r="O1147" s="2250"/>
      <c r="P1147" s="2255"/>
    </row>
    <row r="1148" spans="2:16" s="986" customFormat="1" ht="15" customHeight="1" outlineLevel="1">
      <c r="B1148" s="1211"/>
      <c r="C1148" s="1211"/>
      <c r="D1148" s="2553" t="s">
        <v>874</v>
      </c>
      <c r="E1148" s="2554" t="s">
        <v>1823</v>
      </c>
      <c r="F1148" s="1553" t="s">
        <v>2168</v>
      </c>
      <c r="G1148" s="1556"/>
      <c r="H1148" s="636"/>
      <c r="I1148" s="2254"/>
      <c r="J1148" s="2255"/>
      <c r="K1148" s="1993" t="str">
        <f t="shared" si="99"/>
        <v/>
      </c>
      <c r="L1148" s="1906" t="str">
        <f t="shared" si="100"/>
        <v/>
      </c>
      <c r="M1148" s="1906"/>
      <c r="N1148" s="2250"/>
      <c r="O1148" s="1907" t="str" cm="1">
        <f t="array" aca="1" ref="O1148" ca="1">IF(G1148="","",IF(CELL("format",G1148)="D9","","X"))</f>
        <v/>
      </c>
      <c r="P1148" s="2255"/>
    </row>
    <row r="1149" spans="2:16" s="986" customFormat="1" ht="15" customHeight="1" outlineLevel="1">
      <c r="B1149" s="1211"/>
      <c r="C1149" s="1211"/>
      <c r="D1149" s="2553"/>
      <c r="E1149" s="2554"/>
      <c r="F1149" s="1553" t="s">
        <v>2169</v>
      </c>
      <c r="G1149" s="1556"/>
      <c r="H1149" s="636"/>
      <c r="I1149" s="2254"/>
      <c r="J1149" s="2255"/>
      <c r="K1149" s="1993" t="str">
        <f t="shared" si="99"/>
        <v/>
      </c>
      <c r="L1149" s="1906" t="str">
        <f t="shared" si="100"/>
        <v/>
      </c>
      <c r="M1149" s="1906"/>
      <c r="N1149" s="2250"/>
      <c r="O1149" s="1907" t="str" cm="1">
        <f t="array" aca="1" ref="O1149" ca="1">IF(G1149="","",IF(CELL("format",G1149)="D9","","X"))</f>
        <v/>
      </c>
      <c r="P1149" s="2255"/>
    </row>
    <row r="1150" spans="2:16" s="986" customFormat="1" ht="15" customHeight="1" outlineLevel="1">
      <c r="B1150" s="1211"/>
      <c r="C1150" s="1211"/>
      <c r="D1150" s="2553" t="s">
        <v>2171</v>
      </c>
      <c r="E1150" s="2554" t="s">
        <v>2327</v>
      </c>
      <c r="F1150" s="1553" t="s">
        <v>2168</v>
      </c>
      <c r="G1150" s="1554"/>
      <c r="H1150" s="636"/>
      <c r="I1150" s="2254"/>
      <c r="J1150" s="2255"/>
      <c r="K1150" s="1993" t="str">
        <f t="shared" si="99"/>
        <v/>
      </c>
      <c r="L1150" s="1906" t="str">
        <f t="shared" si="100"/>
        <v/>
      </c>
      <c r="M1150" s="1906"/>
      <c r="N1150" s="2250"/>
      <c r="O1150" s="2250"/>
      <c r="P1150" s="1913" t="str">
        <f>IF(G1150="","",(IF(OR(G1150="Winter",G1150="Summer"),"","X")))</f>
        <v/>
      </c>
    </row>
    <row r="1151" spans="2:16" s="986" customFormat="1" ht="15" customHeight="1" outlineLevel="1">
      <c r="B1151" s="1211"/>
      <c r="C1151" s="1211"/>
      <c r="D1151" s="2553"/>
      <c r="E1151" s="2554"/>
      <c r="F1151" s="1553" t="s">
        <v>2169</v>
      </c>
      <c r="G1151" s="1554"/>
      <c r="H1151" s="636"/>
      <c r="I1151" s="2254"/>
      <c r="J1151" s="2255"/>
      <c r="K1151" s="1993" t="str">
        <f t="shared" si="99"/>
        <v/>
      </c>
      <c r="L1151" s="1906" t="str">
        <f t="shared" si="100"/>
        <v/>
      </c>
      <c r="M1151" s="1906"/>
      <c r="N1151" s="2250"/>
      <c r="O1151" s="2250"/>
      <c r="P1151" s="1913" t="str">
        <f>IF(G1151="","",(IF(OR(G1151="Winter",G1151="Summer"),"","X")))</f>
        <v/>
      </c>
    </row>
    <row r="1152" spans="2:16" s="986" customFormat="1" ht="15" customHeight="1" outlineLevel="1">
      <c r="B1152" s="1211"/>
      <c r="C1152" s="1211"/>
      <c r="D1152" s="2553" t="s">
        <v>2172</v>
      </c>
      <c r="E1152" s="2554" t="s">
        <v>638</v>
      </c>
      <c r="F1152" s="1553" t="s">
        <v>2168</v>
      </c>
      <c r="G1152" s="1554"/>
      <c r="H1152" s="636"/>
      <c r="I1152" s="2254"/>
      <c r="J1152" s="2255"/>
      <c r="K1152" s="1994" t="str">
        <f t="shared" si="99"/>
        <v/>
      </c>
      <c r="L1152" s="1907" t="str">
        <f t="shared" si="100"/>
        <v/>
      </c>
      <c r="M1152" s="1906"/>
      <c r="N1152" s="2250"/>
      <c r="O1152" s="2250"/>
      <c r="P1152" s="2255"/>
    </row>
    <row r="1153" spans="2:16" s="986" customFormat="1" ht="15" customHeight="1" outlineLevel="1">
      <c r="B1153" s="1211"/>
      <c r="C1153" s="1211"/>
      <c r="D1153" s="2553"/>
      <c r="E1153" s="2554"/>
      <c r="F1153" s="1553" t="s">
        <v>2169</v>
      </c>
      <c r="G1153" s="1554"/>
      <c r="I1153" s="2254"/>
      <c r="J1153" s="2255"/>
      <c r="K1153" s="1994" t="str">
        <f t="shared" si="99"/>
        <v/>
      </c>
      <c r="L1153" s="1907" t="str">
        <f t="shared" si="100"/>
        <v/>
      </c>
      <c r="M1153" s="1906"/>
      <c r="N1153" s="2250"/>
      <c r="O1153" s="2250"/>
      <c r="P1153" s="2255"/>
    </row>
    <row r="1154" spans="2:16" s="986" customFormat="1" ht="15" customHeight="1" outlineLevel="1">
      <c r="B1154" s="1211"/>
      <c r="C1154" s="1211"/>
      <c r="D1154" s="2553" t="s">
        <v>2173</v>
      </c>
      <c r="E1154" s="2554" t="s">
        <v>638</v>
      </c>
      <c r="F1154" s="1553" t="s">
        <v>2168</v>
      </c>
      <c r="G1154" s="1554"/>
      <c r="I1154" s="2254"/>
      <c r="J1154" s="2255"/>
      <c r="K1154" s="1994" t="str">
        <f t="shared" si="99"/>
        <v/>
      </c>
      <c r="L1154" s="1907" t="str">
        <f t="shared" si="100"/>
        <v/>
      </c>
      <c r="M1154" s="1906"/>
      <c r="N1154" s="2250"/>
      <c r="O1154" s="2250"/>
      <c r="P1154" s="2255"/>
    </row>
    <row r="1155" spans="2:16" s="986" customFormat="1" ht="15" customHeight="1" outlineLevel="1">
      <c r="B1155" s="1211"/>
      <c r="C1155" s="1211"/>
      <c r="D1155" s="2553"/>
      <c r="E1155" s="2554"/>
      <c r="F1155" s="1553" t="s">
        <v>2169</v>
      </c>
      <c r="G1155" s="1554"/>
      <c r="I1155" s="2254"/>
      <c r="J1155" s="2255"/>
      <c r="K1155" s="1994" t="str">
        <f t="shared" si="99"/>
        <v/>
      </c>
      <c r="L1155" s="1907" t="str">
        <f t="shared" si="100"/>
        <v/>
      </c>
      <c r="M1155" s="1906"/>
      <c r="N1155" s="2250"/>
      <c r="O1155" s="2250"/>
      <c r="P1155" s="2255"/>
    </row>
    <row r="1156" spans="2:16" s="986" customFormat="1" ht="15" customHeight="1" outlineLevel="1">
      <c r="B1156" s="1211"/>
      <c r="C1156" s="1211"/>
      <c r="D1156" s="2553" t="s">
        <v>2173</v>
      </c>
      <c r="E1156" s="2554" t="s">
        <v>650</v>
      </c>
      <c r="F1156" s="1553" t="s">
        <v>2168</v>
      </c>
      <c r="G1156" s="1554"/>
      <c r="I1156" s="2254"/>
      <c r="J1156" s="2255"/>
      <c r="K1156" s="1994" t="str">
        <f t="shared" si="99"/>
        <v/>
      </c>
      <c r="L1156" s="1907" t="str">
        <f t="shared" si="100"/>
        <v/>
      </c>
      <c r="M1156" s="1906"/>
      <c r="N1156" s="2250"/>
      <c r="O1156" s="2250"/>
      <c r="P1156" s="2255"/>
    </row>
    <row r="1157" spans="2:16" s="986" customFormat="1" ht="15" customHeight="1" outlineLevel="1">
      <c r="B1157" s="1211"/>
      <c r="C1157" s="1211"/>
      <c r="D1157" s="2553"/>
      <c r="E1157" s="2554"/>
      <c r="F1157" s="1553" t="s">
        <v>2169</v>
      </c>
      <c r="G1157" s="1554"/>
      <c r="I1157" s="2254"/>
      <c r="J1157" s="2255"/>
      <c r="K1157" s="1994" t="str">
        <f t="shared" si="99"/>
        <v/>
      </c>
      <c r="L1157" s="1907" t="str">
        <f t="shared" si="100"/>
        <v/>
      </c>
      <c r="M1157" s="1906"/>
      <c r="N1157" s="2250"/>
      <c r="O1157" s="2250"/>
      <c r="P1157" s="2255"/>
    </row>
    <row r="1158" spans="2:16" s="986" customFormat="1" ht="15" customHeight="1" outlineLevel="1">
      <c r="B1158" s="1211"/>
      <c r="C1158" s="1211"/>
      <c r="D1158" s="2553" t="s">
        <v>2174</v>
      </c>
      <c r="E1158" s="2554" t="s">
        <v>638</v>
      </c>
      <c r="F1158" s="1553" t="s">
        <v>2168</v>
      </c>
      <c r="G1158" s="1554"/>
      <c r="I1158" s="2254"/>
      <c r="J1158" s="2256"/>
      <c r="K1158" s="1994" t="str">
        <f t="shared" si="99"/>
        <v/>
      </c>
      <c r="L1158" s="1907" t="str">
        <f t="shared" si="100"/>
        <v/>
      </c>
      <c r="M1158" s="1906"/>
      <c r="N1158" s="2250"/>
      <c r="O1158" s="2250"/>
      <c r="P1158" s="2255"/>
    </row>
    <row r="1159" spans="2:16" s="986" customFormat="1" ht="15" customHeight="1" outlineLevel="1">
      <c r="B1159" s="1211"/>
      <c r="C1159" s="1211"/>
      <c r="D1159" s="2553"/>
      <c r="E1159" s="2554"/>
      <c r="F1159" s="1553" t="s">
        <v>2169</v>
      </c>
      <c r="G1159" s="1554"/>
      <c r="I1159" s="2254"/>
      <c r="J1159" s="2256"/>
      <c r="K1159" s="1994" t="str">
        <f t="shared" si="99"/>
        <v/>
      </c>
      <c r="L1159" s="1907" t="str">
        <f t="shared" si="100"/>
        <v/>
      </c>
      <c r="M1159" s="1906"/>
      <c r="N1159" s="2250"/>
      <c r="O1159" s="2250"/>
      <c r="P1159" s="2255"/>
    </row>
    <row r="1160" spans="2:16" s="986" customFormat="1" ht="15" customHeight="1" outlineLevel="1">
      <c r="B1160" s="1211"/>
      <c r="C1160" s="1211"/>
      <c r="D1160" s="2553" t="s">
        <v>2174</v>
      </c>
      <c r="E1160" s="2554" t="s">
        <v>650</v>
      </c>
      <c r="F1160" s="1553" t="s">
        <v>2168</v>
      </c>
      <c r="G1160" s="1554"/>
      <c r="I1160" s="2254"/>
      <c r="J1160" s="2256"/>
      <c r="K1160" s="1994" t="str">
        <f t="shared" si="99"/>
        <v/>
      </c>
      <c r="L1160" s="1907" t="str">
        <f t="shared" si="100"/>
        <v/>
      </c>
      <c r="M1160" s="1906"/>
      <c r="N1160" s="2250"/>
      <c r="O1160" s="2250"/>
      <c r="P1160" s="2255"/>
    </row>
    <row r="1161" spans="2:16" s="986" customFormat="1" ht="15" customHeight="1" outlineLevel="1">
      <c r="B1161" s="1211"/>
      <c r="C1161" s="1211"/>
      <c r="D1161" s="2555"/>
      <c r="E1161" s="2556"/>
      <c r="F1161" s="1557" t="s">
        <v>2169</v>
      </c>
      <c r="G1161" s="1558"/>
      <c r="I1161" s="2254"/>
      <c r="J1161" s="2256"/>
      <c r="K1161" s="1994" t="str">
        <f t="shared" si="99"/>
        <v/>
      </c>
      <c r="L1161" s="1907" t="str">
        <f t="shared" si="100"/>
        <v/>
      </c>
      <c r="M1161" s="1906"/>
      <c r="N1161" s="2250"/>
      <c r="O1161" s="2250"/>
      <c r="P1161" s="2255"/>
    </row>
    <row r="1162" spans="2:16" s="986" customFormat="1" ht="15" customHeight="1">
      <c r="B1162" s="1342"/>
      <c r="C1162" s="985"/>
      <c r="D1162" s="1307" t="s">
        <v>2166</v>
      </c>
      <c r="E1162" s="973"/>
      <c r="F1162" s="1549"/>
      <c r="G1162" s="1550"/>
      <c r="H1162" s="636"/>
      <c r="I1162" s="2251"/>
      <c r="J1162" s="1912"/>
      <c r="K1162" s="2254"/>
      <c r="L1162" s="2250"/>
      <c r="M1162" s="2250"/>
      <c r="N1162" s="2250"/>
      <c r="O1162" s="2250"/>
      <c r="P1162" s="2255"/>
    </row>
    <row r="1163" spans="2:16" s="986" customFormat="1" ht="15" customHeight="1" outlineLevel="1">
      <c r="B1163" s="1342"/>
      <c r="C1163" s="985"/>
      <c r="D1163" s="2557" t="s">
        <v>2167</v>
      </c>
      <c r="E1163" s="2558" t="s">
        <v>650</v>
      </c>
      <c r="F1163" s="1551" t="s">
        <v>2168</v>
      </c>
      <c r="G1163" s="1552"/>
      <c r="H1163" s="636"/>
      <c r="I1163" s="2252"/>
      <c r="J1163" s="2253"/>
      <c r="K1163" s="1994" t="str">
        <f>IF(ISNONTEXT(G1163)=TRUE,"","X")</f>
        <v/>
      </c>
      <c r="L1163" s="1907" t="str">
        <f>IF(AND(G1163&gt;=0)=TRUE,"","X")</f>
        <v/>
      </c>
      <c r="M1163" s="1906"/>
      <c r="N1163" s="2250"/>
      <c r="O1163" s="2250"/>
      <c r="P1163" s="2255"/>
    </row>
    <row r="1164" spans="2:16" s="986" customFormat="1" ht="15" customHeight="1" outlineLevel="1">
      <c r="B1164" s="1342"/>
      <c r="C1164" s="985"/>
      <c r="D1164" s="2553"/>
      <c r="E1164" s="2554"/>
      <c r="F1164" s="1553" t="s">
        <v>2169</v>
      </c>
      <c r="G1164" s="1554"/>
      <c r="H1164" s="636"/>
      <c r="I1164" s="2252"/>
      <c r="J1164" s="2253"/>
      <c r="K1164" s="1994" t="str">
        <f>IF(ISNONTEXT(G1164)=TRUE,"","X")</f>
        <v/>
      </c>
      <c r="L1164" s="1907" t="str">
        <f>IF(AND(G1164&gt;=0)=TRUE,"","X")</f>
        <v/>
      </c>
      <c r="M1164" s="1906"/>
      <c r="N1164" s="2250"/>
      <c r="O1164" s="2250"/>
      <c r="P1164" s="2255"/>
    </row>
    <row r="1165" spans="2:16" s="986" customFormat="1" ht="15" customHeight="1" outlineLevel="1">
      <c r="B1165" s="1342"/>
      <c r="C1165" s="985"/>
      <c r="D1165" s="2553" t="s">
        <v>2170</v>
      </c>
      <c r="E1165" s="2554" t="s">
        <v>638</v>
      </c>
      <c r="F1165" s="1553" t="s">
        <v>2168</v>
      </c>
      <c r="G1165" s="1554"/>
      <c r="H1165" s="636"/>
      <c r="I1165" s="2252"/>
      <c r="J1165" s="2253"/>
      <c r="K1165" s="1994" t="str">
        <f t="shared" ref="K1165:K1184" si="101">IF(ISNONTEXT(G1165)=TRUE,"","X")</f>
        <v/>
      </c>
      <c r="L1165" s="1907" t="str">
        <f t="shared" ref="L1165:L1184" si="102">IF(AND(G1165&gt;=0)=TRUE,"","X")</f>
        <v/>
      </c>
      <c r="M1165" s="1906"/>
      <c r="N1165" s="2250"/>
      <c r="O1165" s="2250"/>
      <c r="P1165" s="2255"/>
    </row>
    <row r="1166" spans="2:16" s="986" customFormat="1" ht="15" customHeight="1" outlineLevel="1">
      <c r="B1166" s="1342"/>
      <c r="C1166" s="985"/>
      <c r="D1166" s="2553"/>
      <c r="E1166" s="2554"/>
      <c r="F1166" s="1553" t="s">
        <v>2169</v>
      </c>
      <c r="G1166" s="1554"/>
      <c r="H1166" s="636"/>
      <c r="I1166" s="2252"/>
      <c r="J1166" s="2253"/>
      <c r="K1166" s="1994" t="str">
        <f t="shared" si="101"/>
        <v/>
      </c>
      <c r="L1166" s="1907" t="str">
        <f t="shared" si="102"/>
        <v/>
      </c>
      <c r="M1166" s="1906"/>
      <c r="N1166" s="2250"/>
      <c r="O1166" s="2250"/>
      <c r="P1166" s="2255"/>
    </row>
    <row r="1167" spans="2:16" s="986" customFormat="1" ht="15" customHeight="1" outlineLevel="1">
      <c r="B1167" s="1342"/>
      <c r="C1167" s="985"/>
      <c r="D1167" s="2553" t="s">
        <v>2170</v>
      </c>
      <c r="E1167" s="2554" t="s">
        <v>650</v>
      </c>
      <c r="F1167" s="1553" t="s">
        <v>2168</v>
      </c>
      <c r="G1167" s="1554"/>
      <c r="H1167" s="636"/>
      <c r="I1167" s="2252"/>
      <c r="J1167" s="2253"/>
      <c r="K1167" s="1994" t="str">
        <f t="shared" si="101"/>
        <v/>
      </c>
      <c r="L1167" s="1907" t="str">
        <f t="shared" si="102"/>
        <v/>
      </c>
      <c r="M1167" s="1906"/>
      <c r="N1167" s="2250"/>
      <c r="O1167" s="2250"/>
      <c r="P1167" s="2255"/>
    </row>
    <row r="1168" spans="2:16" s="986" customFormat="1" ht="15" customHeight="1" outlineLevel="1">
      <c r="B1168" s="1342"/>
      <c r="C1168" s="985"/>
      <c r="D1168" s="2553"/>
      <c r="E1168" s="2554"/>
      <c r="F1168" s="1553" t="s">
        <v>2169</v>
      </c>
      <c r="G1168" s="1554"/>
      <c r="H1168" s="636"/>
      <c r="I1168" s="2254"/>
      <c r="J1168" s="2255"/>
      <c r="K1168" s="1994" t="str">
        <f t="shared" si="101"/>
        <v/>
      </c>
      <c r="L1168" s="1907" t="str">
        <f t="shared" si="102"/>
        <v/>
      </c>
      <c r="M1168" s="1906"/>
      <c r="N1168" s="2250"/>
      <c r="O1168" s="2250"/>
      <c r="P1168" s="2255"/>
    </row>
    <row r="1169" spans="2:16" s="986" customFormat="1" ht="15" customHeight="1" outlineLevel="1">
      <c r="B1169" s="1342"/>
      <c r="C1169" s="985"/>
      <c r="D1169" s="2553" t="s">
        <v>873</v>
      </c>
      <c r="E1169" s="2554" t="s">
        <v>1822</v>
      </c>
      <c r="F1169" s="1553" t="s">
        <v>2168</v>
      </c>
      <c r="G1169" s="1555"/>
      <c r="H1169" s="636"/>
      <c r="I1169" s="2254"/>
      <c r="J1169" s="2255"/>
      <c r="K1169" s="1993" t="str">
        <f t="shared" si="101"/>
        <v/>
      </c>
      <c r="L1169" s="1906" t="str">
        <f t="shared" si="102"/>
        <v/>
      </c>
      <c r="M1169" s="1906"/>
      <c r="N1169" s="1907" t="str" cm="1">
        <f t="array" aca="1" ref="N1169" ca="1">IF(CELL("format",G1169)="D1","","X")</f>
        <v/>
      </c>
      <c r="O1169" s="2250"/>
      <c r="P1169" s="2255"/>
    </row>
    <row r="1170" spans="2:16" s="986" customFormat="1" ht="15" customHeight="1" outlineLevel="1">
      <c r="B1170" s="1211"/>
      <c r="C1170" s="1211"/>
      <c r="D1170" s="2553"/>
      <c r="E1170" s="2554"/>
      <c r="F1170" s="1553" t="s">
        <v>2169</v>
      </c>
      <c r="G1170" s="1555"/>
      <c r="H1170" s="636"/>
      <c r="I1170" s="2254"/>
      <c r="J1170" s="2255"/>
      <c r="K1170" s="1993" t="str">
        <f t="shared" si="101"/>
        <v/>
      </c>
      <c r="L1170" s="1906" t="str">
        <f t="shared" si="102"/>
        <v/>
      </c>
      <c r="M1170" s="1906"/>
      <c r="N1170" s="1907" t="str" cm="1">
        <f t="array" aca="1" ref="N1170" ca="1">IF(CELL("format",G1170)="D1","","X")</f>
        <v/>
      </c>
      <c r="O1170" s="2250"/>
      <c r="P1170" s="2255"/>
    </row>
    <row r="1171" spans="2:16" s="986" customFormat="1" ht="15" customHeight="1" outlineLevel="1">
      <c r="B1171" s="1211"/>
      <c r="C1171" s="1211"/>
      <c r="D1171" s="2553" t="s">
        <v>874</v>
      </c>
      <c r="E1171" s="2554" t="s">
        <v>1823</v>
      </c>
      <c r="F1171" s="1553" t="s">
        <v>2168</v>
      </c>
      <c r="G1171" s="1556"/>
      <c r="H1171" s="636"/>
      <c r="I1171" s="2254"/>
      <c r="J1171" s="2255"/>
      <c r="K1171" s="1993" t="str">
        <f t="shared" si="101"/>
        <v/>
      </c>
      <c r="L1171" s="1906" t="str">
        <f t="shared" si="102"/>
        <v/>
      </c>
      <c r="M1171" s="1906"/>
      <c r="N1171" s="2250"/>
      <c r="O1171" s="1907" t="str" cm="1">
        <f t="array" aca="1" ref="O1171" ca="1">IF(G1171="","",IF(CELL("format",G1171)="D9","","X"))</f>
        <v/>
      </c>
      <c r="P1171" s="2255"/>
    </row>
    <row r="1172" spans="2:16" s="986" customFormat="1" ht="15" customHeight="1" outlineLevel="1">
      <c r="B1172" s="1211"/>
      <c r="C1172" s="1211"/>
      <c r="D1172" s="2553"/>
      <c r="E1172" s="2554"/>
      <c r="F1172" s="1553" t="s">
        <v>2169</v>
      </c>
      <c r="G1172" s="1556"/>
      <c r="H1172" s="636"/>
      <c r="I1172" s="2254"/>
      <c r="J1172" s="2255"/>
      <c r="K1172" s="1993" t="str">
        <f t="shared" si="101"/>
        <v/>
      </c>
      <c r="L1172" s="1906" t="str">
        <f t="shared" si="102"/>
        <v/>
      </c>
      <c r="M1172" s="1906"/>
      <c r="N1172" s="2250"/>
      <c r="O1172" s="1907" t="str" cm="1">
        <f t="array" aca="1" ref="O1172" ca="1">IF(G1172="","",IF(CELL("format",G1172)="D9","","X"))</f>
        <v/>
      </c>
      <c r="P1172" s="2255"/>
    </row>
    <row r="1173" spans="2:16" s="986" customFormat="1" ht="15" customHeight="1" outlineLevel="1">
      <c r="B1173" s="1211"/>
      <c r="C1173" s="1211"/>
      <c r="D1173" s="2553" t="s">
        <v>2171</v>
      </c>
      <c r="E1173" s="2554" t="s">
        <v>2327</v>
      </c>
      <c r="F1173" s="1553" t="s">
        <v>2168</v>
      </c>
      <c r="G1173" s="1554"/>
      <c r="H1173" s="636"/>
      <c r="I1173" s="2254"/>
      <c r="J1173" s="2255"/>
      <c r="K1173" s="1993" t="str">
        <f t="shared" si="101"/>
        <v/>
      </c>
      <c r="L1173" s="1906" t="str">
        <f t="shared" si="102"/>
        <v/>
      </c>
      <c r="M1173" s="1906"/>
      <c r="N1173" s="2250"/>
      <c r="O1173" s="2250"/>
      <c r="P1173" s="1913" t="str">
        <f>IF(G1173="","",(IF(OR(G1173="Winter",G1173="Summer"),"","X")))</f>
        <v/>
      </c>
    </row>
    <row r="1174" spans="2:16" s="986" customFormat="1" ht="15" customHeight="1" outlineLevel="1">
      <c r="B1174" s="1211"/>
      <c r="C1174" s="1211"/>
      <c r="D1174" s="2553"/>
      <c r="E1174" s="2554"/>
      <c r="F1174" s="1553" t="s">
        <v>2169</v>
      </c>
      <c r="G1174" s="1554"/>
      <c r="H1174" s="636"/>
      <c r="I1174" s="2254"/>
      <c r="J1174" s="2255"/>
      <c r="K1174" s="1993" t="str">
        <f t="shared" si="101"/>
        <v/>
      </c>
      <c r="L1174" s="1906" t="str">
        <f t="shared" si="102"/>
        <v/>
      </c>
      <c r="M1174" s="1906"/>
      <c r="N1174" s="2250"/>
      <c r="O1174" s="2250"/>
      <c r="P1174" s="1913" t="str">
        <f>IF(G1174="","",(IF(OR(G1174="Winter",G1174="Summer"),"","X")))</f>
        <v/>
      </c>
    </row>
    <row r="1175" spans="2:16" s="986" customFormat="1" ht="15" customHeight="1" outlineLevel="1">
      <c r="B1175" s="1211"/>
      <c r="C1175" s="1211"/>
      <c r="D1175" s="2553" t="s">
        <v>2172</v>
      </c>
      <c r="E1175" s="2554" t="s">
        <v>638</v>
      </c>
      <c r="F1175" s="1553" t="s">
        <v>2168</v>
      </c>
      <c r="G1175" s="1554"/>
      <c r="H1175" s="636"/>
      <c r="I1175" s="2254"/>
      <c r="J1175" s="2255"/>
      <c r="K1175" s="1994" t="str">
        <f t="shared" si="101"/>
        <v/>
      </c>
      <c r="L1175" s="1907" t="str">
        <f t="shared" si="102"/>
        <v/>
      </c>
      <c r="M1175" s="1906"/>
      <c r="N1175" s="2250"/>
      <c r="O1175" s="2250"/>
      <c r="P1175" s="2255"/>
    </row>
    <row r="1176" spans="2:16" s="986" customFormat="1" ht="15" customHeight="1" outlineLevel="1">
      <c r="B1176" s="1211"/>
      <c r="C1176" s="1211"/>
      <c r="D1176" s="2553"/>
      <c r="E1176" s="2554"/>
      <c r="F1176" s="1553" t="s">
        <v>2169</v>
      </c>
      <c r="G1176" s="1554"/>
      <c r="I1176" s="2254"/>
      <c r="J1176" s="2255"/>
      <c r="K1176" s="1994" t="str">
        <f t="shared" si="101"/>
        <v/>
      </c>
      <c r="L1176" s="1907" t="str">
        <f t="shared" si="102"/>
        <v/>
      </c>
      <c r="M1176" s="1906"/>
      <c r="N1176" s="2250"/>
      <c r="O1176" s="2250"/>
      <c r="P1176" s="2255"/>
    </row>
    <row r="1177" spans="2:16" s="986" customFormat="1" ht="15" customHeight="1" outlineLevel="1">
      <c r="B1177" s="1211"/>
      <c r="C1177" s="1211"/>
      <c r="D1177" s="2553" t="s">
        <v>2173</v>
      </c>
      <c r="E1177" s="2554" t="s">
        <v>638</v>
      </c>
      <c r="F1177" s="1553" t="s">
        <v>2168</v>
      </c>
      <c r="G1177" s="1554"/>
      <c r="I1177" s="2254"/>
      <c r="J1177" s="2255"/>
      <c r="K1177" s="1994" t="str">
        <f t="shared" si="101"/>
        <v/>
      </c>
      <c r="L1177" s="1907" t="str">
        <f t="shared" si="102"/>
        <v/>
      </c>
      <c r="M1177" s="1906"/>
      <c r="N1177" s="2250"/>
      <c r="O1177" s="2250"/>
      <c r="P1177" s="2255"/>
    </row>
    <row r="1178" spans="2:16" s="986" customFormat="1" ht="15" customHeight="1" outlineLevel="1">
      <c r="B1178" s="1211"/>
      <c r="C1178" s="1211"/>
      <c r="D1178" s="2553"/>
      <c r="E1178" s="2554"/>
      <c r="F1178" s="1553" t="s">
        <v>2169</v>
      </c>
      <c r="G1178" s="1554"/>
      <c r="I1178" s="2254"/>
      <c r="J1178" s="2255"/>
      <c r="K1178" s="1994" t="str">
        <f t="shared" si="101"/>
        <v/>
      </c>
      <c r="L1178" s="1907" t="str">
        <f t="shared" si="102"/>
        <v/>
      </c>
      <c r="M1178" s="1906"/>
      <c r="N1178" s="2250"/>
      <c r="O1178" s="2250"/>
      <c r="P1178" s="2255"/>
    </row>
    <row r="1179" spans="2:16" s="986" customFormat="1" ht="15" customHeight="1" outlineLevel="1">
      <c r="B1179" s="1211"/>
      <c r="C1179" s="1211"/>
      <c r="D1179" s="2553" t="s">
        <v>2173</v>
      </c>
      <c r="E1179" s="2554" t="s">
        <v>650</v>
      </c>
      <c r="F1179" s="1553" t="s">
        <v>2168</v>
      </c>
      <c r="G1179" s="1554"/>
      <c r="I1179" s="2254"/>
      <c r="J1179" s="2255"/>
      <c r="K1179" s="1994" t="str">
        <f t="shared" si="101"/>
        <v/>
      </c>
      <c r="L1179" s="1907" t="str">
        <f t="shared" si="102"/>
        <v/>
      </c>
      <c r="M1179" s="1906"/>
      <c r="N1179" s="2250"/>
      <c r="O1179" s="2250"/>
      <c r="P1179" s="2255"/>
    </row>
    <row r="1180" spans="2:16" s="986" customFormat="1" ht="15" customHeight="1" outlineLevel="1">
      <c r="B1180" s="1211"/>
      <c r="C1180" s="1211"/>
      <c r="D1180" s="2553"/>
      <c r="E1180" s="2554"/>
      <c r="F1180" s="1553" t="s">
        <v>2169</v>
      </c>
      <c r="G1180" s="1554"/>
      <c r="I1180" s="2254"/>
      <c r="J1180" s="2255"/>
      <c r="K1180" s="1994" t="str">
        <f t="shared" si="101"/>
        <v/>
      </c>
      <c r="L1180" s="1907" t="str">
        <f t="shared" si="102"/>
        <v/>
      </c>
      <c r="M1180" s="1906"/>
      <c r="N1180" s="2250"/>
      <c r="O1180" s="2250"/>
      <c r="P1180" s="2255"/>
    </row>
    <row r="1181" spans="2:16" s="986" customFormat="1" ht="15" customHeight="1" outlineLevel="1">
      <c r="B1181" s="1211"/>
      <c r="C1181" s="1211"/>
      <c r="D1181" s="2553" t="s">
        <v>2174</v>
      </c>
      <c r="E1181" s="2554" t="s">
        <v>638</v>
      </c>
      <c r="F1181" s="1553" t="s">
        <v>2168</v>
      </c>
      <c r="G1181" s="1554"/>
      <c r="I1181" s="2254"/>
      <c r="J1181" s="2256"/>
      <c r="K1181" s="1994" t="str">
        <f t="shared" si="101"/>
        <v/>
      </c>
      <c r="L1181" s="1907" t="str">
        <f t="shared" si="102"/>
        <v/>
      </c>
      <c r="M1181" s="1906"/>
      <c r="N1181" s="2250"/>
      <c r="O1181" s="2250"/>
      <c r="P1181" s="2255"/>
    </row>
    <row r="1182" spans="2:16" s="986" customFormat="1" ht="15" customHeight="1" outlineLevel="1">
      <c r="B1182" s="1211"/>
      <c r="C1182" s="1211"/>
      <c r="D1182" s="2553"/>
      <c r="E1182" s="2554"/>
      <c r="F1182" s="1553" t="s">
        <v>2169</v>
      </c>
      <c r="G1182" s="1554"/>
      <c r="I1182" s="2254"/>
      <c r="J1182" s="2256"/>
      <c r="K1182" s="1994" t="str">
        <f t="shared" si="101"/>
        <v/>
      </c>
      <c r="L1182" s="1907" t="str">
        <f t="shared" si="102"/>
        <v/>
      </c>
      <c r="M1182" s="1906"/>
      <c r="N1182" s="2250"/>
      <c r="O1182" s="2250"/>
      <c r="P1182" s="2255"/>
    </row>
    <row r="1183" spans="2:16" s="986" customFormat="1" ht="15" customHeight="1" outlineLevel="1">
      <c r="B1183" s="1211"/>
      <c r="C1183" s="1211"/>
      <c r="D1183" s="2553" t="s">
        <v>2174</v>
      </c>
      <c r="E1183" s="2554" t="s">
        <v>650</v>
      </c>
      <c r="F1183" s="1553" t="s">
        <v>2168</v>
      </c>
      <c r="G1183" s="1554"/>
      <c r="I1183" s="2254"/>
      <c r="J1183" s="2256"/>
      <c r="K1183" s="1994" t="str">
        <f t="shared" si="101"/>
        <v/>
      </c>
      <c r="L1183" s="1907" t="str">
        <f t="shared" si="102"/>
        <v/>
      </c>
      <c r="M1183" s="1906"/>
      <c r="N1183" s="2250"/>
      <c r="O1183" s="2250"/>
      <c r="P1183" s="2255"/>
    </row>
    <row r="1184" spans="2:16" s="986" customFormat="1" ht="15" customHeight="1" outlineLevel="1">
      <c r="B1184" s="1211"/>
      <c r="C1184" s="1211"/>
      <c r="D1184" s="2555"/>
      <c r="E1184" s="2556"/>
      <c r="F1184" s="1557" t="s">
        <v>2169</v>
      </c>
      <c r="G1184" s="1558"/>
      <c r="I1184" s="2254"/>
      <c r="J1184" s="2256"/>
      <c r="K1184" s="1994" t="str">
        <f t="shared" si="101"/>
        <v/>
      </c>
      <c r="L1184" s="1907" t="str">
        <f t="shared" si="102"/>
        <v/>
      </c>
      <c r="M1184" s="1906"/>
      <c r="N1184" s="2250"/>
      <c r="O1184" s="2250"/>
      <c r="P1184" s="2255"/>
    </row>
    <row r="1185" spans="2:16" s="986" customFormat="1" ht="15" customHeight="1">
      <c r="B1185" s="1342"/>
      <c r="C1185" s="985"/>
      <c r="D1185" s="1307" t="s">
        <v>2166</v>
      </c>
      <c r="E1185" s="973"/>
      <c r="F1185" s="1549"/>
      <c r="G1185" s="1550"/>
      <c r="H1185" s="636"/>
      <c r="I1185" s="2251"/>
      <c r="J1185" s="1912"/>
      <c r="K1185" s="2254"/>
      <c r="L1185" s="2250"/>
      <c r="M1185" s="2250"/>
      <c r="N1185" s="2250"/>
      <c r="O1185" s="2250"/>
      <c r="P1185" s="2255"/>
    </row>
    <row r="1186" spans="2:16" s="986" customFormat="1" ht="15" customHeight="1" outlineLevel="1">
      <c r="B1186" s="1342"/>
      <c r="C1186" s="985"/>
      <c r="D1186" s="2557" t="s">
        <v>2167</v>
      </c>
      <c r="E1186" s="2558" t="s">
        <v>650</v>
      </c>
      <c r="F1186" s="1551" t="s">
        <v>2168</v>
      </c>
      <c r="G1186" s="1552"/>
      <c r="H1186" s="636"/>
      <c r="I1186" s="2252"/>
      <c r="J1186" s="2253"/>
      <c r="K1186" s="1994" t="str">
        <f>IF(ISNONTEXT(G1186)=TRUE,"","X")</f>
        <v/>
      </c>
      <c r="L1186" s="1907" t="str">
        <f>IF(AND(G1186&gt;=0)=TRUE,"","X")</f>
        <v/>
      </c>
      <c r="M1186" s="1906"/>
      <c r="N1186" s="2250"/>
      <c r="O1186" s="2250"/>
      <c r="P1186" s="2255"/>
    </row>
    <row r="1187" spans="2:16" s="986" customFormat="1" ht="15" customHeight="1" outlineLevel="1">
      <c r="B1187" s="1342"/>
      <c r="C1187" s="985"/>
      <c r="D1187" s="2553"/>
      <c r="E1187" s="2554"/>
      <c r="F1187" s="1553" t="s">
        <v>2169</v>
      </c>
      <c r="G1187" s="1554"/>
      <c r="H1187" s="636"/>
      <c r="I1187" s="2252"/>
      <c r="J1187" s="2253"/>
      <c r="K1187" s="1994" t="str">
        <f>IF(ISNONTEXT(G1187)=TRUE,"","X")</f>
        <v/>
      </c>
      <c r="L1187" s="1907" t="str">
        <f>IF(AND(G1187&gt;=0)=TRUE,"","X")</f>
        <v/>
      </c>
      <c r="M1187" s="1906"/>
      <c r="N1187" s="2250"/>
      <c r="O1187" s="2250"/>
      <c r="P1187" s="2255"/>
    </row>
    <row r="1188" spans="2:16" s="986" customFormat="1" ht="15" customHeight="1" outlineLevel="1">
      <c r="B1188" s="1342"/>
      <c r="C1188" s="985"/>
      <c r="D1188" s="2553" t="s">
        <v>2170</v>
      </c>
      <c r="E1188" s="2554" t="s">
        <v>638</v>
      </c>
      <c r="F1188" s="1553" t="s">
        <v>2168</v>
      </c>
      <c r="G1188" s="1554"/>
      <c r="H1188" s="636"/>
      <c r="I1188" s="2252"/>
      <c r="J1188" s="2253"/>
      <c r="K1188" s="1994" t="str">
        <f t="shared" ref="K1188:K1207" si="103">IF(ISNONTEXT(G1188)=TRUE,"","X")</f>
        <v/>
      </c>
      <c r="L1188" s="1907" t="str">
        <f t="shared" ref="L1188:L1207" si="104">IF(AND(G1188&gt;=0)=TRUE,"","X")</f>
        <v/>
      </c>
      <c r="M1188" s="1906"/>
      <c r="N1188" s="2250"/>
      <c r="O1188" s="2250"/>
      <c r="P1188" s="2255"/>
    </row>
    <row r="1189" spans="2:16" s="986" customFormat="1" ht="15" customHeight="1" outlineLevel="1">
      <c r="B1189" s="1342"/>
      <c r="C1189" s="985"/>
      <c r="D1189" s="2553"/>
      <c r="E1189" s="2554"/>
      <c r="F1189" s="1553" t="s">
        <v>2169</v>
      </c>
      <c r="G1189" s="1554"/>
      <c r="H1189" s="636"/>
      <c r="I1189" s="2252"/>
      <c r="J1189" s="2253"/>
      <c r="K1189" s="1994" t="str">
        <f t="shared" si="103"/>
        <v/>
      </c>
      <c r="L1189" s="1907" t="str">
        <f t="shared" si="104"/>
        <v/>
      </c>
      <c r="M1189" s="1906"/>
      <c r="N1189" s="2250"/>
      <c r="O1189" s="2250"/>
      <c r="P1189" s="2255"/>
    </row>
    <row r="1190" spans="2:16" s="986" customFormat="1" ht="15" customHeight="1" outlineLevel="1">
      <c r="B1190" s="1342"/>
      <c r="C1190" s="985"/>
      <c r="D1190" s="2553" t="s">
        <v>2170</v>
      </c>
      <c r="E1190" s="2554" t="s">
        <v>650</v>
      </c>
      <c r="F1190" s="1553" t="s">
        <v>2168</v>
      </c>
      <c r="G1190" s="1554"/>
      <c r="H1190" s="636"/>
      <c r="I1190" s="2252"/>
      <c r="J1190" s="2253"/>
      <c r="K1190" s="1994" t="str">
        <f t="shared" si="103"/>
        <v/>
      </c>
      <c r="L1190" s="1907" t="str">
        <f t="shared" si="104"/>
        <v/>
      </c>
      <c r="M1190" s="1906"/>
      <c r="N1190" s="2250"/>
      <c r="O1190" s="2250"/>
      <c r="P1190" s="2255"/>
    </row>
    <row r="1191" spans="2:16" s="986" customFormat="1" ht="15" customHeight="1" outlineLevel="1">
      <c r="B1191" s="1342"/>
      <c r="C1191" s="985"/>
      <c r="D1191" s="2553"/>
      <c r="E1191" s="2554"/>
      <c r="F1191" s="1553" t="s">
        <v>2169</v>
      </c>
      <c r="G1191" s="1554"/>
      <c r="H1191" s="636"/>
      <c r="I1191" s="2254"/>
      <c r="J1191" s="2255"/>
      <c r="K1191" s="1994" t="str">
        <f t="shared" si="103"/>
        <v/>
      </c>
      <c r="L1191" s="1907" t="str">
        <f t="shared" si="104"/>
        <v/>
      </c>
      <c r="M1191" s="1906"/>
      <c r="N1191" s="2250"/>
      <c r="O1191" s="2250"/>
      <c r="P1191" s="2255"/>
    </row>
    <row r="1192" spans="2:16" s="986" customFormat="1" ht="15" customHeight="1" outlineLevel="1">
      <c r="B1192" s="1342"/>
      <c r="C1192" s="985"/>
      <c r="D1192" s="2553" t="s">
        <v>873</v>
      </c>
      <c r="E1192" s="2554" t="s">
        <v>1822</v>
      </c>
      <c r="F1192" s="1553" t="s">
        <v>2168</v>
      </c>
      <c r="G1192" s="1555"/>
      <c r="H1192" s="636"/>
      <c r="I1192" s="2254"/>
      <c r="J1192" s="2255"/>
      <c r="K1192" s="1993" t="str">
        <f t="shared" si="103"/>
        <v/>
      </c>
      <c r="L1192" s="1906" t="str">
        <f t="shared" si="104"/>
        <v/>
      </c>
      <c r="M1192" s="1906"/>
      <c r="N1192" s="1907" t="str" cm="1">
        <f t="array" aca="1" ref="N1192" ca="1">IF(CELL("format",G1192)="D1","","X")</f>
        <v/>
      </c>
      <c r="O1192" s="2250"/>
      <c r="P1192" s="2255"/>
    </row>
    <row r="1193" spans="2:16" s="986" customFormat="1" ht="15" customHeight="1" outlineLevel="1">
      <c r="B1193" s="1211"/>
      <c r="C1193" s="1211"/>
      <c r="D1193" s="2553"/>
      <c r="E1193" s="2554"/>
      <c r="F1193" s="1553" t="s">
        <v>2169</v>
      </c>
      <c r="G1193" s="1555"/>
      <c r="H1193" s="636"/>
      <c r="I1193" s="2254"/>
      <c r="J1193" s="2255"/>
      <c r="K1193" s="1993" t="str">
        <f t="shared" si="103"/>
        <v/>
      </c>
      <c r="L1193" s="1906" t="str">
        <f t="shared" si="104"/>
        <v/>
      </c>
      <c r="M1193" s="1906"/>
      <c r="N1193" s="1907" t="str" cm="1">
        <f t="array" aca="1" ref="N1193" ca="1">IF(CELL("format",G1193)="D1","","X")</f>
        <v/>
      </c>
      <c r="O1193" s="2250"/>
      <c r="P1193" s="2255"/>
    </row>
    <row r="1194" spans="2:16" s="986" customFormat="1" ht="15" customHeight="1" outlineLevel="1">
      <c r="B1194" s="1211"/>
      <c r="C1194" s="1211"/>
      <c r="D1194" s="2553" t="s">
        <v>874</v>
      </c>
      <c r="E1194" s="2554" t="s">
        <v>1823</v>
      </c>
      <c r="F1194" s="1553" t="s">
        <v>2168</v>
      </c>
      <c r="G1194" s="1556"/>
      <c r="H1194" s="636"/>
      <c r="I1194" s="2254"/>
      <c r="J1194" s="2255"/>
      <c r="K1194" s="1993" t="str">
        <f t="shared" si="103"/>
        <v/>
      </c>
      <c r="L1194" s="1906" t="str">
        <f t="shared" si="104"/>
        <v/>
      </c>
      <c r="M1194" s="1906"/>
      <c r="N1194" s="2250"/>
      <c r="O1194" s="1907" t="str" cm="1">
        <f t="array" aca="1" ref="O1194" ca="1">IF(G1194="","",IF(CELL("format",G1194)="D9","","X"))</f>
        <v/>
      </c>
      <c r="P1194" s="2255"/>
    </row>
    <row r="1195" spans="2:16" s="986" customFormat="1" ht="15" customHeight="1" outlineLevel="1">
      <c r="B1195" s="1211"/>
      <c r="C1195" s="1211"/>
      <c r="D1195" s="2553"/>
      <c r="E1195" s="2554"/>
      <c r="F1195" s="1553" t="s">
        <v>2169</v>
      </c>
      <c r="G1195" s="1556"/>
      <c r="H1195" s="636"/>
      <c r="I1195" s="2254"/>
      <c r="J1195" s="2255"/>
      <c r="K1195" s="1993" t="str">
        <f t="shared" si="103"/>
        <v/>
      </c>
      <c r="L1195" s="1906" t="str">
        <f t="shared" si="104"/>
        <v/>
      </c>
      <c r="M1195" s="1906"/>
      <c r="N1195" s="2250"/>
      <c r="O1195" s="1907" t="str" cm="1">
        <f t="array" aca="1" ref="O1195" ca="1">IF(G1195="","",IF(CELL("format",G1195)="D9","","X"))</f>
        <v/>
      </c>
      <c r="P1195" s="2255"/>
    </row>
    <row r="1196" spans="2:16" s="986" customFormat="1" ht="15" customHeight="1" outlineLevel="1">
      <c r="B1196" s="1211"/>
      <c r="C1196" s="1211"/>
      <c r="D1196" s="2553" t="s">
        <v>2171</v>
      </c>
      <c r="E1196" s="2554" t="s">
        <v>2327</v>
      </c>
      <c r="F1196" s="1553" t="s">
        <v>2168</v>
      </c>
      <c r="G1196" s="1554"/>
      <c r="H1196" s="636"/>
      <c r="I1196" s="2254"/>
      <c r="J1196" s="2255"/>
      <c r="K1196" s="1993" t="str">
        <f t="shared" si="103"/>
        <v/>
      </c>
      <c r="L1196" s="1906" t="str">
        <f t="shared" si="104"/>
        <v/>
      </c>
      <c r="M1196" s="1906"/>
      <c r="N1196" s="2250"/>
      <c r="O1196" s="2250"/>
      <c r="P1196" s="1913" t="str">
        <f>IF(G1196="","",(IF(OR(G1196="Winter",G1196="Summer"),"","X")))</f>
        <v/>
      </c>
    </row>
    <row r="1197" spans="2:16" s="986" customFormat="1" ht="15" customHeight="1" outlineLevel="1">
      <c r="B1197" s="1211"/>
      <c r="C1197" s="1211"/>
      <c r="D1197" s="2553"/>
      <c r="E1197" s="2554"/>
      <c r="F1197" s="1553" t="s">
        <v>2169</v>
      </c>
      <c r="G1197" s="1554"/>
      <c r="H1197" s="636"/>
      <c r="I1197" s="2254"/>
      <c r="J1197" s="2255"/>
      <c r="K1197" s="1993" t="str">
        <f t="shared" si="103"/>
        <v/>
      </c>
      <c r="L1197" s="1906" t="str">
        <f t="shared" si="104"/>
        <v/>
      </c>
      <c r="M1197" s="1906"/>
      <c r="N1197" s="2250"/>
      <c r="O1197" s="2250"/>
      <c r="P1197" s="1913" t="str">
        <f>IF(G1197="","",(IF(OR(G1197="Winter",G1197="Summer"),"","X")))</f>
        <v/>
      </c>
    </row>
    <row r="1198" spans="2:16" s="986" customFormat="1" ht="15" customHeight="1" outlineLevel="1">
      <c r="B1198" s="1211"/>
      <c r="C1198" s="1211"/>
      <c r="D1198" s="2553" t="s">
        <v>2172</v>
      </c>
      <c r="E1198" s="2554" t="s">
        <v>638</v>
      </c>
      <c r="F1198" s="1553" t="s">
        <v>2168</v>
      </c>
      <c r="G1198" s="1554"/>
      <c r="H1198" s="636"/>
      <c r="I1198" s="2254"/>
      <c r="J1198" s="2255"/>
      <c r="K1198" s="1994" t="str">
        <f t="shared" si="103"/>
        <v/>
      </c>
      <c r="L1198" s="1907" t="str">
        <f t="shared" si="104"/>
        <v/>
      </c>
      <c r="M1198" s="1906"/>
      <c r="N1198" s="2250"/>
      <c r="O1198" s="2250"/>
      <c r="P1198" s="2255"/>
    </row>
    <row r="1199" spans="2:16" s="986" customFormat="1" ht="15" customHeight="1" outlineLevel="1">
      <c r="B1199" s="1211"/>
      <c r="C1199" s="1211"/>
      <c r="D1199" s="2553"/>
      <c r="E1199" s="2554"/>
      <c r="F1199" s="1553" t="s">
        <v>2169</v>
      </c>
      <c r="G1199" s="1554"/>
      <c r="I1199" s="2254"/>
      <c r="J1199" s="2255"/>
      <c r="K1199" s="1994" t="str">
        <f t="shared" si="103"/>
        <v/>
      </c>
      <c r="L1199" s="1907" t="str">
        <f t="shared" si="104"/>
        <v/>
      </c>
      <c r="M1199" s="1906"/>
      <c r="N1199" s="2250"/>
      <c r="O1199" s="2250"/>
      <c r="P1199" s="2255"/>
    </row>
    <row r="1200" spans="2:16" s="986" customFormat="1" ht="15" customHeight="1" outlineLevel="1">
      <c r="B1200" s="1211"/>
      <c r="C1200" s="1211"/>
      <c r="D1200" s="2553" t="s">
        <v>2173</v>
      </c>
      <c r="E1200" s="2554" t="s">
        <v>638</v>
      </c>
      <c r="F1200" s="1553" t="s">
        <v>2168</v>
      </c>
      <c r="G1200" s="1554"/>
      <c r="I1200" s="2254"/>
      <c r="J1200" s="2255"/>
      <c r="K1200" s="1994" t="str">
        <f t="shared" si="103"/>
        <v/>
      </c>
      <c r="L1200" s="1907" t="str">
        <f t="shared" si="104"/>
        <v/>
      </c>
      <c r="M1200" s="1906"/>
      <c r="N1200" s="2250"/>
      <c r="O1200" s="2250"/>
      <c r="P1200" s="2255"/>
    </row>
    <row r="1201" spans="2:16" s="986" customFormat="1" ht="15" customHeight="1" outlineLevel="1">
      <c r="B1201" s="1211"/>
      <c r="C1201" s="1211"/>
      <c r="D1201" s="2553"/>
      <c r="E1201" s="2554"/>
      <c r="F1201" s="1553" t="s">
        <v>2169</v>
      </c>
      <c r="G1201" s="1554"/>
      <c r="I1201" s="2254"/>
      <c r="J1201" s="2255"/>
      <c r="K1201" s="1994" t="str">
        <f t="shared" si="103"/>
        <v/>
      </c>
      <c r="L1201" s="1907" t="str">
        <f t="shared" si="104"/>
        <v/>
      </c>
      <c r="M1201" s="1906"/>
      <c r="N1201" s="2250"/>
      <c r="O1201" s="2250"/>
      <c r="P1201" s="2255"/>
    </row>
    <row r="1202" spans="2:16" s="986" customFormat="1" ht="15" customHeight="1" outlineLevel="1">
      <c r="B1202" s="1211"/>
      <c r="C1202" s="1211"/>
      <c r="D1202" s="2553" t="s">
        <v>2173</v>
      </c>
      <c r="E1202" s="2554" t="s">
        <v>650</v>
      </c>
      <c r="F1202" s="1553" t="s">
        <v>2168</v>
      </c>
      <c r="G1202" s="1554"/>
      <c r="I1202" s="2254"/>
      <c r="J1202" s="2255"/>
      <c r="K1202" s="1994" t="str">
        <f t="shared" si="103"/>
        <v/>
      </c>
      <c r="L1202" s="1907" t="str">
        <f t="shared" si="104"/>
        <v/>
      </c>
      <c r="M1202" s="1906"/>
      <c r="N1202" s="2250"/>
      <c r="O1202" s="2250"/>
      <c r="P1202" s="2255"/>
    </row>
    <row r="1203" spans="2:16" s="986" customFormat="1" ht="15" customHeight="1" outlineLevel="1">
      <c r="B1203" s="1211"/>
      <c r="C1203" s="1211"/>
      <c r="D1203" s="2553"/>
      <c r="E1203" s="2554"/>
      <c r="F1203" s="1553" t="s">
        <v>2169</v>
      </c>
      <c r="G1203" s="1554"/>
      <c r="I1203" s="2254"/>
      <c r="J1203" s="2255"/>
      <c r="K1203" s="1994" t="str">
        <f t="shared" si="103"/>
        <v/>
      </c>
      <c r="L1203" s="1907" t="str">
        <f t="shared" si="104"/>
        <v/>
      </c>
      <c r="M1203" s="1906"/>
      <c r="N1203" s="2250"/>
      <c r="O1203" s="2250"/>
      <c r="P1203" s="2255"/>
    </row>
    <row r="1204" spans="2:16" s="986" customFormat="1" ht="15" customHeight="1" outlineLevel="1">
      <c r="B1204" s="1211"/>
      <c r="C1204" s="1211"/>
      <c r="D1204" s="2553" t="s">
        <v>2174</v>
      </c>
      <c r="E1204" s="2554" t="s">
        <v>638</v>
      </c>
      <c r="F1204" s="1553" t="s">
        <v>2168</v>
      </c>
      <c r="G1204" s="1554"/>
      <c r="I1204" s="2254"/>
      <c r="J1204" s="2256"/>
      <c r="K1204" s="1994" t="str">
        <f t="shared" si="103"/>
        <v/>
      </c>
      <c r="L1204" s="1907" t="str">
        <f t="shared" si="104"/>
        <v/>
      </c>
      <c r="M1204" s="1906"/>
      <c r="N1204" s="2250"/>
      <c r="O1204" s="2250"/>
      <c r="P1204" s="2255"/>
    </row>
    <row r="1205" spans="2:16" s="986" customFormat="1" ht="15" customHeight="1" outlineLevel="1">
      <c r="B1205" s="1211"/>
      <c r="C1205" s="1211"/>
      <c r="D1205" s="2553"/>
      <c r="E1205" s="2554"/>
      <c r="F1205" s="1553" t="s">
        <v>2169</v>
      </c>
      <c r="G1205" s="1554"/>
      <c r="I1205" s="2254"/>
      <c r="J1205" s="2256"/>
      <c r="K1205" s="1994" t="str">
        <f t="shared" si="103"/>
        <v/>
      </c>
      <c r="L1205" s="1907" t="str">
        <f t="shared" si="104"/>
        <v/>
      </c>
      <c r="M1205" s="1906"/>
      <c r="N1205" s="2250"/>
      <c r="O1205" s="2250"/>
      <c r="P1205" s="2255"/>
    </row>
    <row r="1206" spans="2:16" s="986" customFormat="1" ht="15" customHeight="1" outlineLevel="1">
      <c r="B1206" s="1211"/>
      <c r="C1206" s="1211"/>
      <c r="D1206" s="2553" t="s">
        <v>2174</v>
      </c>
      <c r="E1206" s="2554" t="s">
        <v>650</v>
      </c>
      <c r="F1206" s="1553" t="s">
        <v>2168</v>
      </c>
      <c r="G1206" s="1554"/>
      <c r="I1206" s="2254"/>
      <c r="J1206" s="2256"/>
      <c r="K1206" s="1994" t="str">
        <f t="shared" si="103"/>
        <v/>
      </c>
      <c r="L1206" s="1907" t="str">
        <f t="shared" si="104"/>
        <v/>
      </c>
      <c r="M1206" s="1906"/>
      <c r="N1206" s="2250"/>
      <c r="O1206" s="2250"/>
      <c r="P1206" s="2255"/>
    </row>
    <row r="1207" spans="2:16" s="986" customFormat="1" ht="15" customHeight="1" outlineLevel="1">
      <c r="B1207" s="1211"/>
      <c r="C1207" s="1211"/>
      <c r="D1207" s="2555"/>
      <c r="E1207" s="2556"/>
      <c r="F1207" s="1557" t="s">
        <v>2169</v>
      </c>
      <c r="G1207" s="1558"/>
      <c r="I1207" s="2254"/>
      <c r="J1207" s="2256"/>
      <c r="K1207" s="1994" t="str">
        <f t="shared" si="103"/>
        <v/>
      </c>
      <c r="L1207" s="1907" t="str">
        <f t="shared" si="104"/>
        <v/>
      </c>
      <c r="M1207" s="1906"/>
      <c r="N1207" s="2250"/>
      <c r="O1207" s="2250"/>
      <c r="P1207" s="2255"/>
    </row>
    <row r="1208" spans="2:16" s="986" customFormat="1" ht="15" customHeight="1">
      <c r="B1208" s="1342"/>
      <c r="C1208" s="985"/>
      <c r="D1208" s="1307" t="s">
        <v>2166</v>
      </c>
      <c r="E1208" s="973"/>
      <c r="F1208" s="1549"/>
      <c r="G1208" s="1550"/>
      <c r="H1208" s="636"/>
      <c r="I1208" s="2251"/>
      <c r="J1208" s="1912"/>
      <c r="K1208" s="2254"/>
      <c r="L1208" s="2250"/>
      <c r="M1208" s="2250"/>
      <c r="N1208" s="2250"/>
      <c r="O1208" s="2250"/>
      <c r="P1208" s="2255"/>
    </row>
    <row r="1209" spans="2:16" s="986" customFormat="1" ht="15" customHeight="1" outlineLevel="1">
      <c r="B1209" s="1342"/>
      <c r="C1209" s="985"/>
      <c r="D1209" s="2557" t="s">
        <v>2167</v>
      </c>
      <c r="E1209" s="2558" t="s">
        <v>650</v>
      </c>
      <c r="F1209" s="1551" t="s">
        <v>2168</v>
      </c>
      <c r="G1209" s="1552"/>
      <c r="H1209" s="636"/>
      <c r="I1209" s="2252"/>
      <c r="J1209" s="2253"/>
      <c r="K1209" s="1994" t="str">
        <f>IF(ISNONTEXT(G1209)=TRUE,"","X")</f>
        <v/>
      </c>
      <c r="L1209" s="1907" t="str">
        <f>IF(AND(G1209&gt;=0)=TRUE,"","X")</f>
        <v/>
      </c>
      <c r="M1209" s="1906"/>
      <c r="N1209" s="2250"/>
      <c r="O1209" s="2250"/>
      <c r="P1209" s="2255"/>
    </row>
    <row r="1210" spans="2:16" s="986" customFormat="1" ht="15" customHeight="1" outlineLevel="1">
      <c r="B1210" s="1342"/>
      <c r="C1210" s="985"/>
      <c r="D1210" s="2553"/>
      <c r="E1210" s="2554"/>
      <c r="F1210" s="1553" t="s">
        <v>2169</v>
      </c>
      <c r="G1210" s="1554"/>
      <c r="H1210" s="636"/>
      <c r="I1210" s="2252"/>
      <c r="J1210" s="2253"/>
      <c r="K1210" s="1994" t="str">
        <f>IF(ISNONTEXT(G1210)=TRUE,"","X")</f>
        <v/>
      </c>
      <c r="L1210" s="1907" t="str">
        <f>IF(AND(G1210&gt;=0)=TRUE,"","X")</f>
        <v/>
      </c>
      <c r="M1210" s="1906"/>
      <c r="N1210" s="2250"/>
      <c r="O1210" s="2250"/>
      <c r="P1210" s="2255"/>
    </row>
    <row r="1211" spans="2:16" s="986" customFormat="1" ht="15" customHeight="1" outlineLevel="1">
      <c r="B1211" s="1342"/>
      <c r="C1211" s="985"/>
      <c r="D1211" s="2553" t="s">
        <v>2170</v>
      </c>
      <c r="E1211" s="2554" t="s">
        <v>638</v>
      </c>
      <c r="F1211" s="1553" t="s">
        <v>2168</v>
      </c>
      <c r="G1211" s="1554"/>
      <c r="H1211" s="636"/>
      <c r="I1211" s="2252"/>
      <c r="J1211" s="2253"/>
      <c r="K1211" s="1994" t="str">
        <f t="shared" ref="K1211:K1230" si="105">IF(ISNONTEXT(G1211)=TRUE,"","X")</f>
        <v/>
      </c>
      <c r="L1211" s="1907" t="str">
        <f t="shared" ref="L1211:L1230" si="106">IF(AND(G1211&gt;=0)=TRUE,"","X")</f>
        <v/>
      </c>
      <c r="M1211" s="1906"/>
      <c r="N1211" s="2250"/>
      <c r="O1211" s="2250"/>
      <c r="P1211" s="2255"/>
    </row>
    <row r="1212" spans="2:16" s="986" customFormat="1" ht="15" customHeight="1" outlineLevel="1">
      <c r="B1212" s="1342"/>
      <c r="C1212" s="985"/>
      <c r="D1212" s="2553"/>
      <c r="E1212" s="2554"/>
      <c r="F1212" s="1553" t="s">
        <v>2169</v>
      </c>
      <c r="G1212" s="1554"/>
      <c r="H1212" s="636"/>
      <c r="I1212" s="2252"/>
      <c r="J1212" s="2253"/>
      <c r="K1212" s="1994" t="str">
        <f t="shared" si="105"/>
        <v/>
      </c>
      <c r="L1212" s="1907" t="str">
        <f t="shared" si="106"/>
        <v/>
      </c>
      <c r="M1212" s="1906"/>
      <c r="N1212" s="2250"/>
      <c r="O1212" s="2250"/>
      <c r="P1212" s="2255"/>
    </row>
    <row r="1213" spans="2:16" s="986" customFormat="1" ht="15" customHeight="1" outlineLevel="1">
      <c r="B1213" s="1342"/>
      <c r="C1213" s="985"/>
      <c r="D1213" s="2553" t="s">
        <v>2170</v>
      </c>
      <c r="E1213" s="2554" t="s">
        <v>650</v>
      </c>
      <c r="F1213" s="1553" t="s">
        <v>2168</v>
      </c>
      <c r="G1213" s="1554"/>
      <c r="H1213" s="636"/>
      <c r="I1213" s="2252"/>
      <c r="J1213" s="2253"/>
      <c r="K1213" s="1994" t="str">
        <f t="shared" si="105"/>
        <v/>
      </c>
      <c r="L1213" s="1907" t="str">
        <f t="shared" si="106"/>
        <v/>
      </c>
      <c r="M1213" s="1906"/>
      <c r="N1213" s="2250"/>
      <c r="O1213" s="2250"/>
      <c r="P1213" s="2255"/>
    </row>
    <row r="1214" spans="2:16" s="986" customFormat="1" ht="15" customHeight="1" outlineLevel="1">
      <c r="B1214" s="1342"/>
      <c r="C1214" s="985"/>
      <c r="D1214" s="2553"/>
      <c r="E1214" s="2554"/>
      <c r="F1214" s="1553" t="s">
        <v>2169</v>
      </c>
      <c r="G1214" s="1554"/>
      <c r="H1214" s="636"/>
      <c r="I1214" s="2254"/>
      <c r="J1214" s="2255"/>
      <c r="K1214" s="1994" t="str">
        <f t="shared" si="105"/>
        <v/>
      </c>
      <c r="L1214" s="1907" t="str">
        <f t="shared" si="106"/>
        <v/>
      </c>
      <c r="M1214" s="1906"/>
      <c r="N1214" s="2250"/>
      <c r="O1214" s="2250"/>
      <c r="P1214" s="2255"/>
    </row>
    <row r="1215" spans="2:16" s="986" customFormat="1" ht="15" customHeight="1" outlineLevel="1">
      <c r="B1215" s="1342"/>
      <c r="C1215" s="985"/>
      <c r="D1215" s="2553" t="s">
        <v>873</v>
      </c>
      <c r="E1215" s="2554" t="s">
        <v>1822</v>
      </c>
      <c r="F1215" s="1553" t="s">
        <v>2168</v>
      </c>
      <c r="G1215" s="1555"/>
      <c r="H1215" s="636"/>
      <c r="I1215" s="2254"/>
      <c r="J1215" s="2255"/>
      <c r="K1215" s="1993" t="str">
        <f t="shared" si="105"/>
        <v/>
      </c>
      <c r="L1215" s="1906" t="str">
        <f t="shared" si="106"/>
        <v/>
      </c>
      <c r="M1215" s="1906"/>
      <c r="N1215" s="1907" t="str" cm="1">
        <f t="array" aca="1" ref="N1215" ca="1">IF(CELL("format",G1215)="D1","","X")</f>
        <v/>
      </c>
      <c r="O1215" s="2250"/>
      <c r="P1215" s="2255"/>
    </row>
    <row r="1216" spans="2:16" s="986" customFormat="1" ht="15" customHeight="1" outlineLevel="1">
      <c r="B1216" s="1211"/>
      <c r="C1216" s="1211"/>
      <c r="D1216" s="2553"/>
      <c r="E1216" s="2554"/>
      <c r="F1216" s="1553" t="s">
        <v>2169</v>
      </c>
      <c r="G1216" s="1555"/>
      <c r="H1216" s="636"/>
      <c r="I1216" s="2254"/>
      <c r="J1216" s="2255"/>
      <c r="K1216" s="1993" t="str">
        <f t="shared" si="105"/>
        <v/>
      </c>
      <c r="L1216" s="1906" t="str">
        <f t="shared" si="106"/>
        <v/>
      </c>
      <c r="M1216" s="1906"/>
      <c r="N1216" s="1907" t="str" cm="1">
        <f t="array" aca="1" ref="N1216" ca="1">IF(CELL("format",G1216)="D1","","X")</f>
        <v/>
      </c>
      <c r="O1216" s="2250"/>
      <c r="P1216" s="2255"/>
    </row>
    <row r="1217" spans="2:16" s="986" customFormat="1" ht="15" customHeight="1" outlineLevel="1">
      <c r="B1217" s="1211"/>
      <c r="C1217" s="1211"/>
      <c r="D1217" s="2553" t="s">
        <v>874</v>
      </c>
      <c r="E1217" s="2554" t="s">
        <v>1823</v>
      </c>
      <c r="F1217" s="1553" t="s">
        <v>2168</v>
      </c>
      <c r="G1217" s="1556"/>
      <c r="H1217" s="636"/>
      <c r="I1217" s="2254"/>
      <c r="J1217" s="2255"/>
      <c r="K1217" s="1993" t="str">
        <f t="shared" si="105"/>
        <v/>
      </c>
      <c r="L1217" s="1906" t="str">
        <f t="shared" si="106"/>
        <v/>
      </c>
      <c r="M1217" s="1906"/>
      <c r="N1217" s="2250"/>
      <c r="O1217" s="1907" t="str" cm="1">
        <f t="array" aca="1" ref="O1217" ca="1">IF(G1217="","",IF(CELL("format",G1217)="D9","","X"))</f>
        <v/>
      </c>
      <c r="P1217" s="2255"/>
    </row>
    <row r="1218" spans="2:16" s="986" customFormat="1" ht="15" customHeight="1" outlineLevel="1">
      <c r="B1218" s="1211"/>
      <c r="C1218" s="1211"/>
      <c r="D1218" s="2553"/>
      <c r="E1218" s="2554"/>
      <c r="F1218" s="1553" t="s">
        <v>2169</v>
      </c>
      <c r="G1218" s="1556"/>
      <c r="H1218" s="636"/>
      <c r="I1218" s="2254"/>
      <c r="J1218" s="2255"/>
      <c r="K1218" s="1993" t="str">
        <f t="shared" si="105"/>
        <v/>
      </c>
      <c r="L1218" s="1906" t="str">
        <f t="shared" si="106"/>
        <v/>
      </c>
      <c r="M1218" s="1906"/>
      <c r="N1218" s="2250"/>
      <c r="O1218" s="1907" t="str" cm="1">
        <f t="array" aca="1" ref="O1218" ca="1">IF(G1218="","",IF(CELL("format",G1218)="D9","","X"))</f>
        <v/>
      </c>
      <c r="P1218" s="2255"/>
    </row>
    <row r="1219" spans="2:16" s="986" customFormat="1" ht="15" customHeight="1" outlineLevel="1">
      <c r="B1219" s="1211"/>
      <c r="C1219" s="1211"/>
      <c r="D1219" s="2553" t="s">
        <v>2171</v>
      </c>
      <c r="E1219" s="2554" t="s">
        <v>2327</v>
      </c>
      <c r="F1219" s="1553" t="s">
        <v>2168</v>
      </c>
      <c r="G1219" s="1554"/>
      <c r="H1219" s="636"/>
      <c r="I1219" s="2254"/>
      <c r="J1219" s="2255"/>
      <c r="K1219" s="1993" t="str">
        <f t="shared" si="105"/>
        <v/>
      </c>
      <c r="L1219" s="1906" t="str">
        <f t="shared" si="106"/>
        <v/>
      </c>
      <c r="M1219" s="1906"/>
      <c r="N1219" s="2250"/>
      <c r="O1219" s="2250"/>
      <c r="P1219" s="1913" t="str">
        <f>IF(G1219="","",(IF(OR(G1219="Winter",G1219="Summer"),"","X")))</f>
        <v/>
      </c>
    </row>
    <row r="1220" spans="2:16" s="986" customFormat="1" ht="15" customHeight="1" outlineLevel="1">
      <c r="B1220" s="1211"/>
      <c r="C1220" s="1211"/>
      <c r="D1220" s="2553"/>
      <c r="E1220" s="2554"/>
      <c r="F1220" s="1553" t="s">
        <v>2169</v>
      </c>
      <c r="G1220" s="1554"/>
      <c r="H1220" s="636"/>
      <c r="I1220" s="2254"/>
      <c r="J1220" s="2255"/>
      <c r="K1220" s="1993" t="str">
        <f t="shared" si="105"/>
        <v/>
      </c>
      <c r="L1220" s="1906" t="str">
        <f t="shared" si="106"/>
        <v/>
      </c>
      <c r="M1220" s="1906"/>
      <c r="N1220" s="2250"/>
      <c r="O1220" s="2250"/>
      <c r="P1220" s="1913" t="str">
        <f>IF(G1220="","",(IF(OR(G1220="Winter",G1220="Summer"),"","X")))</f>
        <v/>
      </c>
    </row>
    <row r="1221" spans="2:16" s="986" customFormat="1" ht="15" customHeight="1" outlineLevel="1">
      <c r="B1221" s="1211"/>
      <c r="C1221" s="1211"/>
      <c r="D1221" s="2553" t="s">
        <v>2172</v>
      </c>
      <c r="E1221" s="2554" t="s">
        <v>638</v>
      </c>
      <c r="F1221" s="1553" t="s">
        <v>2168</v>
      </c>
      <c r="G1221" s="1554"/>
      <c r="H1221" s="636"/>
      <c r="I1221" s="2254"/>
      <c r="J1221" s="2255"/>
      <c r="K1221" s="1994" t="str">
        <f t="shared" si="105"/>
        <v/>
      </c>
      <c r="L1221" s="1907" t="str">
        <f t="shared" si="106"/>
        <v/>
      </c>
      <c r="M1221" s="1906"/>
      <c r="N1221" s="2250"/>
      <c r="O1221" s="2250"/>
      <c r="P1221" s="2255"/>
    </row>
    <row r="1222" spans="2:16" s="986" customFormat="1" ht="15" customHeight="1" outlineLevel="1">
      <c r="B1222" s="1211"/>
      <c r="C1222" s="1211"/>
      <c r="D1222" s="2553"/>
      <c r="E1222" s="2554"/>
      <c r="F1222" s="1553" t="s">
        <v>2169</v>
      </c>
      <c r="G1222" s="1554"/>
      <c r="I1222" s="2254"/>
      <c r="J1222" s="2255"/>
      <c r="K1222" s="1994" t="str">
        <f t="shared" si="105"/>
        <v/>
      </c>
      <c r="L1222" s="1907" t="str">
        <f t="shared" si="106"/>
        <v/>
      </c>
      <c r="M1222" s="1906"/>
      <c r="N1222" s="2250"/>
      <c r="O1222" s="2250"/>
      <c r="P1222" s="2255"/>
    </row>
    <row r="1223" spans="2:16" s="986" customFormat="1" ht="15" customHeight="1" outlineLevel="1">
      <c r="B1223" s="1211"/>
      <c r="C1223" s="1211"/>
      <c r="D1223" s="2553" t="s">
        <v>2173</v>
      </c>
      <c r="E1223" s="2554" t="s">
        <v>638</v>
      </c>
      <c r="F1223" s="1553" t="s">
        <v>2168</v>
      </c>
      <c r="G1223" s="1554"/>
      <c r="I1223" s="2254"/>
      <c r="J1223" s="2255"/>
      <c r="K1223" s="1994" t="str">
        <f t="shared" si="105"/>
        <v/>
      </c>
      <c r="L1223" s="1907" t="str">
        <f t="shared" si="106"/>
        <v/>
      </c>
      <c r="M1223" s="1906"/>
      <c r="N1223" s="2250"/>
      <c r="O1223" s="2250"/>
      <c r="P1223" s="2255"/>
    </row>
    <row r="1224" spans="2:16" s="986" customFormat="1" ht="15" customHeight="1" outlineLevel="1">
      <c r="B1224" s="1211"/>
      <c r="C1224" s="1211"/>
      <c r="D1224" s="2553"/>
      <c r="E1224" s="2554"/>
      <c r="F1224" s="1553" t="s">
        <v>2169</v>
      </c>
      <c r="G1224" s="1554"/>
      <c r="I1224" s="2254"/>
      <c r="J1224" s="2255"/>
      <c r="K1224" s="1994" t="str">
        <f t="shared" si="105"/>
        <v/>
      </c>
      <c r="L1224" s="1907" t="str">
        <f t="shared" si="106"/>
        <v/>
      </c>
      <c r="M1224" s="1906"/>
      <c r="N1224" s="2250"/>
      <c r="O1224" s="2250"/>
      <c r="P1224" s="2255"/>
    </row>
    <row r="1225" spans="2:16" s="986" customFormat="1" ht="15" customHeight="1" outlineLevel="1">
      <c r="B1225" s="1211"/>
      <c r="C1225" s="1211"/>
      <c r="D1225" s="2553" t="s">
        <v>2173</v>
      </c>
      <c r="E1225" s="2554" t="s">
        <v>650</v>
      </c>
      <c r="F1225" s="1553" t="s">
        <v>2168</v>
      </c>
      <c r="G1225" s="1554"/>
      <c r="I1225" s="2254"/>
      <c r="J1225" s="2255"/>
      <c r="K1225" s="1994" t="str">
        <f t="shared" si="105"/>
        <v/>
      </c>
      <c r="L1225" s="1907" t="str">
        <f t="shared" si="106"/>
        <v/>
      </c>
      <c r="M1225" s="1906"/>
      <c r="N1225" s="2250"/>
      <c r="O1225" s="2250"/>
      <c r="P1225" s="2255"/>
    </row>
    <row r="1226" spans="2:16" s="986" customFormat="1" ht="15" customHeight="1" outlineLevel="1">
      <c r="B1226" s="1211"/>
      <c r="C1226" s="1211"/>
      <c r="D1226" s="2553"/>
      <c r="E1226" s="2554"/>
      <c r="F1226" s="1553" t="s">
        <v>2169</v>
      </c>
      <c r="G1226" s="1554"/>
      <c r="I1226" s="2254"/>
      <c r="J1226" s="2255"/>
      <c r="K1226" s="1994" t="str">
        <f t="shared" si="105"/>
        <v/>
      </c>
      <c r="L1226" s="1907" t="str">
        <f t="shared" si="106"/>
        <v/>
      </c>
      <c r="M1226" s="1906"/>
      <c r="N1226" s="2250"/>
      <c r="O1226" s="2250"/>
      <c r="P1226" s="2255"/>
    </row>
    <row r="1227" spans="2:16" s="986" customFormat="1" ht="15" customHeight="1" outlineLevel="1">
      <c r="B1227" s="1211"/>
      <c r="C1227" s="1211"/>
      <c r="D1227" s="2553" t="s">
        <v>2174</v>
      </c>
      <c r="E1227" s="2554" t="s">
        <v>638</v>
      </c>
      <c r="F1227" s="1553" t="s">
        <v>2168</v>
      </c>
      <c r="G1227" s="1554"/>
      <c r="I1227" s="2254"/>
      <c r="J1227" s="2256"/>
      <c r="K1227" s="1994" t="str">
        <f t="shared" si="105"/>
        <v/>
      </c>
      <c r="L1227" s="1907" t="str">
        <f t="shared" si="106"/>
        <v/>
      </c>
      <c r="M1227" s="1906"/>
      <c r="N1227" s="2250"/>
      <c r="O1227" s="2250"/>
      <c r="P1227" s="2255"/>
    </row>
    <row r="1228" spans="2:16" s="986" customFormat="1" ht="15" customHeight="1" outlineLevel="1">
      <c r="B1228" s="1211"/>
      <c r="C1228" s="1211"/>
      <c r="D1228" s="2553"/>
      <c r="E1228" s="2554"/>
      <c r="F1228" s="1553" t="s">
        <v>2169</v>
      </c>
      <c r="G1228" s="1554"/>
      <c r="I1228" s="2254"/>
      <c r="J1228" s="2256"/>
      <c r="K1228" s="1994" t="str">
        <f t="shared" si="105"/>
        <v/>
      </c>
      <c r="L1228" s="1907" t="str">
        <f t="shared" si="106"/>
        <v/>
      </c>
      <c r="M1228" s="1906"/>
      <c r="N1228" s="2250"/>
      <c r="O1228" s="2250"/>
      <c r="P1228" s="2255"/>
    </row>
    <row r="1229" spans="2:16" s="986" customFormat="1" ht="15" customHeight="1" outlineLevel="1">
      <c r="B1229" s="1211"/>
      <c r="C1229" s="1211"/>
      <c r="D1229" s="2553" t="s">
        <v>2174</v>
      </c>
      <c r="E1229" s="2554" t="s">
        <v>650</v>
      </c>
      <c r="F1229" s="1553" t="s">
        <v>2168</v>
      </c>
      <c r="G1229" s="1554"/>
      <c r="I1229" s="2254"/>
      <c r="J1229" s="2256"/>
      <c r="K1229" s="1994" t="str">
        <f t="shared" si="105"/>
        <v/>
      </c>
      <c r="L1229" s="1907" t="str">
        <f t="shared" si="106"/>
        <v/>
      </c>
      <c r="M1229" s="1906"/>
      <c r="N1229" s="2250"/>
      <c r="O1229" s="2250"/>
      <c r="P1229" s="2255"/>
    </row>
    <row r="1230" spans="2:16" s="986" customFormat="1" ht="15" customHeight="1" outlineLevel="1">
      <c r="B1230" s="1211"/>
      <c r="C1230" s="1211"/>
      <c r="D1230" s="2555"/>
      <c r="E1230" s="2556"/>
      <c r="F1230" s="1557" t="s">
        <v>2169</v>
      </c>
      <c r="G1230" s="1558"/>
      <c r="I1230" s="2254"/>
      <c r="J1230" s="2256"/>
      <c r="K1230" s="1994" t="str">
        <f t="shared" si="105"/>
        <v/>
      </c>
      <c r="L1230" s="1907" t="str">
        <f t="shared" si="106"/>
        <v/>
      </c>
      <c r="M1230" s="1906"/>
      <c r="N1230" s="2250"/>
      <c r="O1230" s="2250"/>
      <c r="P1230" s="2255"/>
    </row>
    <row r="1231" spans="2:16" s="986" customFormat="1" ht="15" customHeight="1">
      <c r="B1231" s="1342"/>
      <c r="C1231" s="985"/>
      <c r="D1231" s="1307" t="s">
        <v>2166</v>
      </c>
      <c r="E1231" s="973"/>
      <c r="F1231" s="1549"/>
      <c r="G1231" s="1550"/>
      <c r="H1231" s="636"/>
      <c r="I1231" s="2251"/>
      <c r="J1231" s="1912"/>
      <c r="K1231" s="2254"/>
      <c r="L1231" s="2250"/>
      <c r="M1231" s="2250"/>
      <c r="N1231" s="2250"/>
      <c r="O1231" s="2250"/>
      <c r="P1231" s="2255"/>
    </row>
    <row r="1232" spans="2:16" s="986" customFormat="1" ht="15" customHeight="1" outlineLevel="1">
      <c r="B1232" s="1342"/>
      <c r="C1232" s="985"/>
      <c r="D1232" s="2557" t="s">
        <v>2167</v>
      </c>
      <c r="E1232" s="2558" t="s">
        <v>650</v>
      </c>
      <c r="F1232" s="1551" t="s">
        <v>2168</v>
      </c>
      <c r="G1232" s="1552"/>
      <c r="H1232" s="636"/>
      <c r="I1232" s="2252"/>
      <c r="J1232" s="2253"/>
      <c r="K1232" s="1994" t="str">
        <f>IF(ISNONTEXT(G1232)=TRUE,"","X")</f>
        <v/>
      </c>
      <c r="L1232" s="1907" t="str">
        <f>IF(AND(G1232&gt;=0)=TRUE,"","X")</f>
        <v/>
      </c>
      <c r="M1232" s="1906"/>
      <c r="N1232" s="2250"/>
      <c r="O1232" s="2250"/>
      <c r="P1232" s="2255"/>
    </row>
    <row r="1233" spans="2:16" s="986" customFormat="1" ht="15" customHeight="1" outlineLevel="1">
      <c r="B1233" s="1342"/>
      <c r="C1233" s="985"/>
      <c r="D1233" s="2553"/>
      <c r="E1233" s="2554"/>
      <c r="F1233" s="1553" t="s">
        <v>2169</v>
      </c>
      <c r="G1233" s="1554"/>
      <c r="H1233" s="636"/>
      <c r="I1233" s="2252"/>
      <c r="J1233" s="2253"/>
      <c r="K1233" s="1994" t="str">
        <f>IF(ISNONTEXT(G1233)=TRUE,"","X")</f>
        <v/>
      </c>
      <c r="L1233" s="1907" t="str">
        <f>IF(AND(G1233&gt;=0)=TRUE,"","X")</f>
        <v/>
      </c>
      <c r="M1233" s="1906"/>
      <c r="N1233" s="2250"/>
      <c r="O1233" s="2250"/>
      <c r="P1233" s="2255"/>
    </row>
    <row r="1234" spans="2:16" s="986" customFormat="1" ht="15" customHeight="1" outlineLevel="1">
      <c r="B1234" s="1342"/>
      <c r="C1234" s="985"/>
      <c r="D1234" s="2553" t="s">
        <v>2170</v>
      </c>
      <c r="E1234" s="2554" t="s">
        <v>638</v>
      </c>
      <c r="F1234" s="1553" t="s">
        <v>2168</v>
      </c>
      <c r="G1234" s="1554"/>
      <c r="H1234" s="636"/>
      <c r="I1234" s="2252"/>
      <c r="J1234" s="2253"/>
      <c r="K1234" s="1994" t="str">
        <f t="shared" ref="K1234:K1253" si="107">IF(ISNONTEXT(G1234)=TRUE,"","X")</f>
        <v/>
      </c>
      <c r="L1234" s="1907" t="str">
        <f t="shared" ref="L1234:L1253" si="108">IF(AND(G1234&gt;=0)=TRUE,"","X")</f>
        <v/>
      </c>
      <c r="M1234" s="1906"/>
      <c r="N1234" s="2250"/>
      <c r="O1234" s="2250"/>
      <c r="P1234" s="2255"/>
    </row>
    <row r="1235" spans="2:16" s="986" customFormat="1" ht="15" customHeight="1" outlineLevel="1">
      <c r="B1235" s="1342"/>
      <c r="C1235" s="985"/>
      <c r="D1235" s="2553"/>
      <c r="E1235" s="2554"/>
      <c r="F1235" s="1553" t="s">
        <v>2169</v>
      </c>
      <c r="G1235" s="1554"/>
      <c r="H1235" s="636"/>
      <c r="I1235" s="2252"/>
      <c r="J1235" s="2253"/>
      <c r="K1235" s="1994" t="str">
        <f t="shared" si="107"/>
        <v/>
      </c>
      <c r="L1235" s="1907" t="str">
        <f t="shared" si="108"/>
        <v/>
      </c>
      <c r="M1235" s="1906"/>
      <c r="N1235" s="2250"/>
      <c r="O1235" s="2250"/>
      <c r="P1235" s="2255"/>
    </row>
    <row r="1236" spans="2:16" s="986" customFormat="1" ht="15" customHeight="1" outlineLevel="1">
      <c r="B1236" s="1342"/>
      <c r="C1236" s="985"/>
      <c r="D1236" s="2553" t="s">
        <v>2170</v>
      </c>
      <c r="E1236" s="2554" t="s">
        <v>650</v>
      </c>
      <c r="F1236" s="1553" t="s">
        <v>2168</v>
      </c>
      <c r="G1236" s="1554"/>
      <c r="H1236" s="636"/>
      <c r="I1236" s="2252"/>
      <c r="J1236" s="2253"/>
      <c r="K1236" s="1994" t="str">
        <f t="shared" si="107"/>
        <v/>
      </c>
      <c r="L1236" s="1907" t="str">
        <f t="shared" si="108"/>
        <v/>
      </c>
      <c r="M1236" s="1906"/>
      <c r="N1236" s="2250"/>
      <c r="O1236" s="2250"/>
      <c r="P1236" s="2255"/>
    </row>
    <row r="1237" spans="2:16" s="986" customFormat="1" ht="15" customHeight="1" outlineLevel="1">
      <c r="B1237" s="1342"/>
      <c r="C1237" s="985"/>
      <c r="D1237" s="2553"/>
      <c r="E1237" s="2554"/>
      <c r="F1237" s="1553" t="s">
        <v>2169</v>
      </c>
      <c r="G1237" s="1554"/>
      <c r="H1237" s="636"/>
      <c r="I1237" s="2254"/>
      <c r="J1237" s="2255"/>
      <c r="K1237" s="1994" t="str">
        <f t="shared" si="107"/>
        <v/>
      </c>
      <c r="L1237" s="1907" t="str">
        <f t="shared" si="108"/>
        <v/>
      </c>
      <c r="M1237" s="1906"/>
      <c r="N1237" s="2250"/>
      <c r="O1237" s="2250"/>
      <c r="P1237" s="2255"/>
    </row>
    <row r="1238" spans="2:16" s="986" customFormat="1" ht="15" customHeight="1" outlineLevel="1">
      <c r="B1238" s="1342"/>
      <c r="C1238" s="985"/>
      <c r="D1238" s="2553" t="s">
        <v>873</v>
      </c>
      <c r="E1238" s="2554" t="s">
        <v>1822</v>
      </c>
      <c r="F1238" s="1553" t="s">
        <v>2168</v>
      </c>
      <c r="G1238" s="1555"/>
      <c r="H1238" s="636"/>
      <c r="I1238" s="2254"/>
      <c r="J1238" s="2255"/>
      <c r="K1238" s="1993" t="str">
        <f t="shared" si="107"/>
        <v/>
      </c>
      <c r="L1238" s="1906" t="str">
        <f t="shared" si="108"/>
        <v/>
      </c>
      <c r="M1238" s="1906"/>
      <c r="N1238" s="1907" t="str" cm="1">
        <f t="array" aca="1" ref="N1238" ca="1">IF(CELL("format",G1238)="D1","","X")</f>
        <v/>
      </c>
      <c r="O1238" s="2250"/>
      <c r="P1238" s="2255"/>
    </row>
    <row r="1239" spans="2:16" s="986" customFormat="1" ht="15" customHeight="1" outlineLevel="1">
      <c r="B1239" s="1211"/>
      <c r="C1239" s="1211"/>
      <c r="D1239" s="2553"/>
      <c r="E1239" s="2554"/>
      <c r="F1239" s="1553" t="s">
        <v>2169</v>
      </c>
      <c r="G1239" s="1555"/>
      <c r="H1239" s="636"/>
      <c r="I1239" s="2254"/>
      <c r="J1239" s="2255"/>
      <c r="K1239" s="1993" t="str">
        <f t="shared" si="107"/>
        <v/>
      </c>
      <c r="L1239" s="1906" t="str">
        <f t="shared" si="108"/>
        <v/>
      </c>
      <c r="M1239" s="1906"/>
      <c r="N1239" s="1907" t="str" cm="1">
        <f t="array" aca="1" ref="N1239" ca="1">IF(CELL("format",G1239)="D1","","X")</f>
        <v/>
      </c>
      <c r="O1239" s="2250"/>
      <c r="P1239" s="2255"/>
    </row>
    <row r="1240" spans="2:16" s="986" customFormat="1" ht="15" customHeight="1" outlineLevel="1">
      <c r="B1240" s="1211"/>
      <c r="C1240" s="1211"/>
      <c r="D1240" s="2553" t="s">
        <v>874</v>
      </c>
      <c r="E1240" s="2554" t="s">
        <v>1823</v>
      </c>
      <c r="F1240" s="1553" t="s">
        <v>2168</v>
      </c>
      <c r="G1240" s="1556"/>
      <c r="H1240" s="636"/>
      <c r="I1240" s="2254"/>
      <c r="J1240" s="2255"/>
      <c r="K1240" s="1993" t="str">
        <f t="shared" si="107"/>
        <v/>
      </c>
      <c r="L1240" s="1906" t="str">
        <f t="shared" si="108"/>
        <v/>
      </c>
      <c r="M1240" s="1906"/>
      <c r="N1240" s="2250"/>
      <c r="O1240" s="1907" t="str" cm="1">
        <f t="array" aca="1" ref="O1240" ca="1">IF(G1240="","",IF(CELL("format",G1240)="D9","","X"))</f>
        <v/>
      </c>
      <c r="P1240" s="2255"/>
    </row>
    <row r="1241" spans="2:16" s="986" customFormat="1" ht="15" customHeight="1" outlineLevel="1">
      <c r="B1241" s="1211"/>
      <c r="C1241" s="1211"/>
      <c r="D1241" s="2553"/>
      <c r="E1241" s="2554"/>
      <c r="F1241" s="1553" t="s">
        <v>2169</v>
      </c>
      <c r="G1241" s="1556"/>
      <c r="H1241" s="636"/>
      <c r="I1241" s="2254"/>
      <c r="J1241" s="2255"/>
      <c r="K1241" s="1993" t="str">
        <f t="shared" si="107"/>
        <v/>
      </c>
      <c r="L1241" s="1906" t="str">
        <f t="shared" si="108"/>
        <v/>
      </c>
      <c r="M1241" s="1906"/>
      <c r="N1241" s="2250"/>
      <c r="O1241" s="1907" t="str" cm="1">
        <f t="array" aca="1" ref="O1241" ca="1">IF(G1241="","",IF(CELL("format",G1241)="D9","","X"))</f>
        <v/>
      </c>
      <c r="P1241" s="2255"/>
    </row>
    <row r="1242" spans="2:16" s="986" customFormat="1" ht="15" customHeight="1" outlineLevel="1">
      <c r="B1242" s="1211"/>
      <c r="C1242" s="1211"/>
      <c r="D1242" s="2553" t="s">
        <v>2171</v>
      </c>
      <c r="E1242" s="2554" t="s">
        <v>2327</v>
      </c>
      <c r="F1242" s="1553" t="s">
        <v>2168</v>
      </c>
      <c r="G1242" s="1554"/>
      <c r="H1242" s="636"/>
      <c r="I1242" s="2254"/>
      <c r="J1242" s="2255"/>
      <c r="K1242" s="1993" t="str">
        <f t="shared" si="107"/>
        <v/>
      </c>
      <c r="L1242" s="1906" t="str">
        <f t="shared" si="108"/>
        <v/>
      </c>
      <c r="M1242" s="1906"/>
      <c r="N1242" s="2250"/>
      <c r="O1242" s="2250"/>
      <c r="P1242" s="1913" t="str">
        <f>IF(G1242="","",(IF(OR(G1242="Winter",G1242="Summer"),"","X")))</f>
        <v/>
      </c>
    </row>
    <row r="1243" spans="2:16" s="986" customFormat="1" ht="15" customHeight="1" outlineLevel="1">
      <c r="B1243" s="1211"/>
      <c r="C1243" s="1211"/>
      <c r="D1243" s="2553"/>
      <c r="E1243" s="2554"/>
      <c r="F1243" s="1553" t="s">
        <v>2169</v>
      </c>
      <c r="G1243" s="1554"/>
      <c r="H1243" s="636"/>
      <c r="I1243" s="2254"/>
      <c r="J1243" s="2255"/>
      <c r="K1243" s="1993" t="str">
        <f t="shared" si="107"/>
        <v/>
      </c>
      <c r="L1243" s="1906" t="str">
        <f t="shared" si="108"/>
        <v/>
      </c>
      <c r="M1243" s="1906"/>
      <c r="N1243" s="2250"/>
      <c r="O1243" s="2250"/>
      <c r="P1243" s="1913" t="str">
        <f>IF(G1243="","",(IF(OR(G1243="Winter",G1243="Summer"),"","X")))</f>
        <v/>
      </c>
    </row>
    <row r="1244" spans="2:16" s="986" customFormat="1" ht="15" customHeight="1" outlineLevel="1">
      <c r="B1244" s="1211"/>
      <c r="C1244" s="1211"/>
      <c r="D1244" s="2553" t="s">
        <v>2172</v>
      </c>
      <c r="E1244" s="2554" t="s">
        <v>638</v>
      </c>
      <c r="F1244" s="1553" t="s">
        <v>2168</v>
      </c>
      <c r="G1244" s="1554"/>
      <c r="H1244" s="636"/>
      <c r="I1244" s="2254"/>
      <c r="J1244" s="2255"/>
      <c r="K1244" s="1994" t="str">
        <f t="shared" si="107"/>
        <v/>
      </c>
      <c r="L1244" s="1907" t="str">
        <f t="shared" si="108"/>
        <v/>
      </c>
      <c r="M1244" s="1906"/>
      <c r="N1244" s="2250"/>
      <c r="O1244" s="2250"/>
      <c r="P1244" s="2255"/>
    </row>
    <row r="1245" spans="2:16" s="986" customFormat="1" ht="15" customHeight="1" outlineLevel="1">
      <c r="B1245" s="1211"/>
      <c r="C1245" s="1211"/>
      <c r="D1245" s="2553"/>
      <c r="E1245" s="2554"/>
      <c r="F1245" s="1553" t="s">
        <v>2169</v>
      </c>
      <c r="G1245" s="1554"/>
      <c r="I1245" s="2254"/>
      <c r="J1245" s="2255"/>
      <c r="K1245" s="1994" t="str">
        <f t="shared" si="107"/>
        <v/>
      </c>
      <c r="L1245" s="1907" t="str">
        <f t="shared" si="108"/>
        <v/>
      </c>
      <c r="M1245" s="1906"/>
      <c r="N1245" s="2250"/>
      <c r="O1245" s="2250"/>
      <c r="P1245" s="2255"/>
    </row>
    <row r="1246" spans="2:16" s="986" customFormat="1" ht="15" customHeight="1" outlineLevel="1">
      <c r="B1246" s="1211"/>
      <c r="C1246" s="1211"/>
      <c r="D1246" s="2553" t="s">
        <v>2173</v>
      </c>
      <c r="E1246" s="2554" t="s">
        <v>638</v>
      </c>
      <c r="F1246" s="1553" t="s">
        <v>2168</v>
      </c>
      <c r="G1246" s="1554"/>
      <c r="I1246" s="2254"/>
      <c r="J1246" s="2255"/>
      <c r="K1246" s="1994" t="str">
        <f t="shared" si="107"/>
        <v/>
      </c>
      <c r="L1246" s="1907" t="str">
        <f t="shared" si="108"/>
        <v/>
      </c>
      <c r="M1246" s="1906"/>
      <c r="N1246" s="2250"/>
      <c r="O1246" s="2250"/>
      <c r="P1246" s="2255"/>
    </row>
    <row r="1247" spans="2:16" s="986" customFormat="1" ht="15" customHeight="1" outlineLevel="1">
      <c r="B1247" s="1211"/>
      <c r="C1247" s="1211"/>
      <c r="D1247" s="2553"/>
      <c r="E1247" s="2554"/>
      <c r="F1247" s="1553" t="s">
        <v>2169</v>
      </c>
      <c r="G1247" s="1554"/>
      <c r="I1247" s="2254"/>
      <c r="J1247" s="2255"/>
      <c r="K1247" s="1994" t="str">
        <f t="shared" si="107"/>
        <v/>
      </c>
      <c r="L1247" s="1907" t="str">
        <f t="shared" si="108"/>
        <v/>
      </c>
      <c r="M1247" s="1906"/>
      <c r="N1247" s="2250"/>
      <c r="O1247" s="2250"/>
      <c r="P1247" s="2255"/>
    </row>
    <row r="1248" spans="2:16" s="986" customFormat="1" ht="15" customHeight="1" outlineLevel="1">
      <c r="B1248" s="1211"/>
      <c r="C1248" s="1211"/>
      <c r="D1248" s="2553" t="s">
        <v>2173</v>
      </c>
      <c r="E1248" s="2554" t="s">
        <v>650</v>
      </c>
      <c r="F1248" s="1553" t="s">
        <v>2168</v>
      </c>
      <c r="G1248" s="1554"/>
      <c r="I1248" s="2254"/>
      <c r="J1248" s="2255"/>
      <c r="K1248" s="1994" t="str">
        <f t="shared" si="107"/>
        <v/>
      </c>
      <c r="L1248" s="1907" t="str">
        <f t="shared" si="108"/>
        <v/>
      </c>
      <c r="M1248" s="1906"/>
      <c r="N1248" s="2250"/>
      <c r="O1248" s="2250"/>
      <c r="P1248" s="2255"/>
    </row>
    <row r="1249" spans="2:16" s="986" customFormat="1" ht="15" customHeight="1" outlineLevel="1">
      <c r="B1249" s="1211"/>
      <c r="C1249" s="1211"/>
      <c r="D1249" s="2553"/>
      <c r="E1249" s="2554"/>
      <c r="F1249" s="1553" t="s">
        <v>2169</v>
      </c>
      <c r="G1249" s="1554"/>
      <c r="I1249" s="2254"/>
      <c r="J1249" s="2255"/>
      <c r="K1249" s="1994" t="str">
        <f t="shared" si="107"/>
        <v/>
      </c>
      <c r="L1249" s="1907" t="str">
        <f t="shared" si="108"/>
        <v/>
      </c>
      <c r="M1249" s="1906"/>
      <c r="N1249" s="2250"/>
      <c r="O1249" s="2250"/>
      <c r="P1249" s="2255"/>
    </row>
    <row r="1250" spans="2:16" s="986" customFormat="1" ht="15" customHeight="1" outlineLevel="1">
      <c r="B1250" s="1211"/>
      <c r="C1250" s="1211"/>
      <c r="D1250" s="2553" t="s">
        <v>2174</v>
      </c>
      <c r="E1250" s="2554" t="s">
        <v>638</v>
      </c>
      <c r="F1250" s="1553" t="s">
        <v>2168</v>
      </c>
      <c r="G1250" s="1554"/>
      <c r="I1250" s="2254"/>
      <c r="J1250" s="2256"/>
      <c r="K1250" s="1994" t="str">
        <f t="shared" si="107"/>
        <v/>
      </c>
      <c r="L1250" s="1907" t="str">
        <f t="shared" si="108"/>
        <v/>
      </c>
      <c r="M1250" s="1906"/>
      <c r="N1250" s="2250"/>
      <c r="O1250" s="2250"/>
      <c r="P1250" s="2255"/>
    </row>
    <row r="1251" spans="2:16" s="986" customFormat="1" ht="15" customHeight="1" outlineLevel="1">
      <c r="B1251" s="1211"/>
      <c r="C1251" s="1211"/>
      <c r="D1251" s="2553"/>
      <c r="E1251" s="2554"/>
      <c r="F1251" s="1553" t="s">
        <v>2169</v>
      </c>
      <c r="G1251" s="1554"/>
      <c r="I1251" s="2254"/>
      <c r="J1251" s="2256"/>
      <c r="K1251" s="1994" t="str">
        <f t="shared" si="107"/>
        <v/>
      </c>
      <c r="L1251" s="1907" t="str">
        <f t="shared" si="108"/>
        <v/>
      </c>
      <c r="M1251" s="1906"/>
      <c r="N1251" s="2250"/>
      <c r="O1251" s="2250"/>
      <c r="P1251" s="2255"/>
    </row>
    <row r="1252" spans="2:16" s="986" customFormat="1" ht="15" customHeight="1" outlineLevel="1">
      <c r="B1252" s="1211"/>
      <c r="C1252" s="1211"/>
      <c r="D1252" s="2553" t="s">
        <v>2174</v>
      </c>
      <c r="E1252" s="2554" t="s">
        <v>650</v>
      </c>
      <c r="F1252" s="1553" t="s">
        <v>2168</v>
      </c>
      <c r="G1252" s="1554"/>
      <c r="I1252" s="2254"/>
      <c r="J1252" s="2256"/>
      <c r="K1252" s="1994" t="str">
        <f t="shared" si="107"/>
        <v/>
      </c>
      <c r="L1252" s="1907" t="str">
        <f t="shared" si="108"/>
        <v/>
      </c>
      <c r="M1252" s="1906"/>
      <c r="N1252" s="2250"/>
      <c r="O1252" s="2250"/>
      <c r="P1252" s="2255"/>
    </row>
    <row r="1253" spans="2:16" s="986" customFormat="1" ht="15" customHeight="1" outlineLevel="1">
      <c r="B1253" s="1211"/>
      <c r="C1253" s="1211"/>
      <c r="D1253" s="2555"/>
      <c r="E1253" s="2556"/>
      <c r="F1253" s="1557" t="s">
        <v>2169</v>
      </c>
      <c r="G1253" s="1558"/>
      <c r="I1253" s="2254"/>
      <c r="J1253" s="2256"/>
      <c r="K1253" s="1994" t="str">
        <f t="shared" si="107"/>
        <v/>
      </c>
      <c r="L1253" s="1907" t="str">
        <f t="shared" si="108"/>
        <v/>
      </c>
      <c r="M1253" s="1906"/>
      <c r="N1253" s="2250"/>
      <c r="O1253" s="2250"/>
      <c r="P1253" s="2255"/>
    </row>
    <row r="1254" spans="2:16" s="986" customFormat="1" ht="15" customHeight="1">
      <c r="B1254" s="1342"/>
      <c r="C1254" s="985"/>
      <c r="D1254" s="1307" t="s">
        <v>2166</v>
      </c>
      <c r="E1254" s="973"/>
      <c r="F1254" s="1549"/>
      <c r="G1254" s="1550"/>
      <c r="H1254" s="636"/>
      <c r="I1254" s="2251"/>
      <c r="J1254" s="1912"/>
      <c r="K1254" s="2254"/>
      <c r="L1254" s="2250"/>
      <c r="M1254" s="2250"/>
      <c r="N1254" s="2250"/>
      <c r="O1254" s="2250"/>
      <c r="P1254" s="2255"/>
    </row>
    <row r="1255" spans="2:16" s="986" customFormat="1" ht="15" customHeight="1" outlineLevel="1">
      <c r="B1255" s="1342"/>
      <c r="C1255" s="985"/>
      <c r="D1255" s="2557" t="s">
        <v>2167</v>
      </c>
      <c r="E1255" s="2558" t="s">
        <v>650</v>
      </c>
      <c r="F1255" s="1551" t="s">
        <v>2168</v>
      </c>
      <c r="G1255" s="1552"/>
      <c r="H1255" s="636"/>
      <c r="I1255" s="2252"/>
      <c r="J1255" s="2253"/>
      <c r="K1255" s="1994" t="str">
        <f>IF(ISNONTEXT(G1255)=TRUE,"","X")</f>
        <v/>
      </c>
      <c r="L1255" s="1907" t="str">
        <f>IF(AND(G1255&gt;=0)=TRUE,"","X")</f>
        <v/>
      </c>
      <c r="M1255" s="1906"/>
      <c r="N1255" s="2250"/>
      <c r="O1255" s="2250"/>
      <c r="P1255" s="2255"/>
    </row>
    <row r="1256" spans="2:16" s="986" customFormat="1" ht="15" customHeight="1" outlineLevel="1">
      <c r="B1256" s="1342"/>
      <c r="C1256" s="985"/>
      <c r="D1256" s="2553"/>
      <c r="E1256" s="2554"/>
      <c r="F1256" s="1553" t="s">
        <v>2169</v>
      </c>
      <c r="G1256" s="1554"/>
      <c r="H1256" s="636"/>
      <c r="I1256" s="2252"/>
      <c r="J1256" s="2253"/>
      <c r="K1256" s="1994" t="str">
        <f>IF(ISNONTEXT(G1256)=TRUE,"","X")</f>
        <v/>
      </c>
      <c r="L1256" s="1907" t="str">
        <f>IF(AND(G1256&gt;=0)=TRUE,"","X")</f>
        <v/>
      </c>
      <c r="M1256" s="1906"/>
      <c r="N1256" s="2250"/>
      <c r="O1256" s="2250"/>
      <c r="P1256" s="2255"/>
    </row>
    <row r="1257" spans="2:16" s="986" customFormat="1" ht="15" customHeight="1" outlineLevel="1">
      <c r="B1257" s="1342"/>
      <c r="C1257" s="985"/>
      <c r="D1257" s="2553" t="s">
        <v>2170</v>
      </c>
      <c r="E1257" s="2554" t="s">
        <v>638</v>
      </c>
      <c r="F1257" s="1553" t="s">
        <v>2168</v>
      </c>
      <c r="G1257" s="1554"/>
      <c r="H1257" s="636"/>
      <c r="I1257" s="2252"/>
      <c r="J1257" s="2253"/>
      <c r="K1257" s="1994" t="str">
        <f t="shared" ref="K1257:K1276" si="109">IF(ISNONTEXT(G1257)=TRUE,"","X")</f>
        <v/>
      </c>
      <c r="L1257" s="1907" t="str">
        <f t="shared" ref="L1257:L1276" si="110">IF(AND(G1257&gt;=0)=TRUE,"","X")</f>
        <v/>
      </c>
      <c r="M1257" s="1906"/>
      <c r="N1257" s="2250"/>
      <c r="O1257" s="2250"/>
      <c r="P1257" s="2255"/>
    </row>
    <row r="1258" spans="2:16" s="986" customFormat="1" ht="15" customHeight="1" outlineLevel="1">
      <c r="B1258" s="1342"/>
      <c r="C1258" s="985"/>
      <c r="D1258" s="2553"/>
      <c r="E1258" s="2554"/>
      <c r="F1258" s="1553" t="s">
        <v>2169</v>
      </c>
      <c r="G1258" s="1554"/>
      <c r="H1258" s="636"/>
      <c r="I1258" s="2252"/>
      <c r="J1258" s="2253"/>
      <c r="K1258" s="1994" t="str">
        <f t="shared" si="109"/>
        <v/>
      </c>
      <c r="L1258" s="1907" t="str">
        <f t="shared" si="110"/>
        <v/>
      </c>
      <c r="M1258" s="1906"/>
      <c r="N1258" s="2250"/>
      <c r="O1258" s="2250"/>
      <c r="P1258" s="2255"/>
    </row>
    <row r="1259" spans="2:16" s="986" customFormat="1" ht="15" customHeight="1" outlineLevel="1">
      <c r="B1259" s="1342"/>
      <c r="C1259" s="985"/>
      <c r="D1259" s="2553" t="s">
        <v>2170</v>
      </c>
      <c r="E1259" s="2554" t="s">
        <v>650</v>
      </c>
      <c r="F1259" s="1553" t="s">
        <v>2168</v>
      </c>
      <c r="G1259" s="1554"/>
      <c r="H1259" s="636"/>
      <c r="I1259" s="2252"/>
      <c r="J1259" s="2253"/>
      <c r="K1259" s="1994" t="str">
        <f t="shared" si="109"/>
        <v/>
      </c>
      <c r="L1259" s="1907" t="str">
        <f t="shared" si="110"/>
        <v/>
      </c>
      <c r="M1259" s="1906"/>
      <c r="N1259" s="2250"/>
      <c r="O1259" s="2250"/>
      <c r="P1259" s="2255"/>
    </row>
    <row r="1260" spans="2:16" s="986" customFormat="1" ht="15" customHeight="1" outlineLevel="1">
      <c r="B1260" s="1342"/>
      <c r="C1260" s="985"/>
      <c r="D1260" s="2553"/>
      <c r="E1260" s="2554"/>
      <c r="F1260" s="1553" t="s">
        <v>2169</v>
      </c>
      <c r="G1260" s="1554"/>
      <c r="H1260" s="636"/>
      <c r="I1260" s="2254"/>
      <c r="J1260" s="2255"/>
      <c r="K1260" s="1994" t="str">
        <f t="shared" si="109"/>
        <v/>
      </c>
      <c r="L1260" s="1907" t="str">
        <f t="shared" si="110"/>
        <v/>
      </c>
      <c r="M1260" s="1906"/>
      <c r="N1260" s="2250"/>
      <c r="O1260" s="2250"/>
      <c r="P1260" s="2255"/>
    </row>
    <row r="1261" spans="2:16" s="986" customFormat="1" ht="15" customHeight="1" outlineLevel="1">
      <c r="B1261" s="1342"/>
      <c r="C1261" s="985"/>
      <c r="D1261" s="2553" t="s">
        <v>873</v>
      </c>
      <c r="E1261" s="2554" t="s">
        <v>1822</v>
      </c>
      <c r="F1261" s="1553" t="s">
        <v>2168</v>
      </c>
      <c r="G1261" s="1555"/>
      <c r="H1261" s="636"/>
      <c r="I1261" s="2254"/>
      <c r="J1261" s="2255"/>
      <c r="K1261" s="1993" t="str">
        <f t="shared" si="109"/>
        <v/>
      </c>
      <c r="L1261" s="1906" t="str">
        <f t="shared" si="110"/>
        <v/>
      </c>
      <c r="M1261" s="1906"/>
      <c r="N1261" s="1907" t="str" cm="1">
        <f t="array" aca="1" ref="N1261" ca="1">IF(CELL("format",G1261)="D1","","X")</f>
        <v/>
      </c>
      <c r="O1261" s="2250"/>
      <c r="P1261" s="2255"/>
    </row>
    <row r="1262" spans="2:16" s="986" customFormat="1" ht="15" customHeight="1" outlineLevel="1">
      <c r="B1262" s="1211"/>
      <c r="C1262" s="1211"/>
      <c r="D1262" s="2553"/>
      <c r="E1262" s="2554"/>
      <c r="F1262" s="1553" t="s">
        <v>2169</v>
      </c>
      <c r="G1262" s="1555"/>
      <c r="H1262" s="636"/>
      <c r="I1262" s="2254"/>
      <c r="J1262" s="2255"/>
      <c r="K1262" s="1993" t="str">
        <f t="shared" si="109"/>
        <v/>
      </c>
      <c r="L1262" s="1906" t="str">
        <f t="shared" si="110"/>
        <v/>
      </c>
      <c r="M1262" s="1906"/>
      <c r="N1262" s="1907" t="str" cm="1">
        <f t="array" aca="1" ref="N1262" ca="1">IF(CELL("format",G1262)="D1","","X")</f>
        <v/>
      </c>
      <c r="O1262" s="2250"/>
      <c r="P1262" s="2255"/>
    </row>
    <row r="1263" spans="2:16" s="986" customFormat="1" ht="15" customHeight="1" outlineLevel="1">
      <c r="B1263" s="1211"/>
      <c r="C1263" s="1211"/>
      <c r="D1263" s="2553" t="s">
        <v>874</v>
      </c>
      <c r="E1263" s="2554" t="s">
        <v>1823</v>
      </c>
      <c r="F1263" s="1553" t="s">
        <v>2168</v>
      </c>
      <c r="G1263" s="1556"/>
      <c r="H1263" s="636"/>
      <c r="I1263" s="2254"/>
      <c r="J1263" s="2255"/>
      <c r="K1263" s="1993" t="str">
        <f t="shared" si="109"/>
        <v/>
      </c>
      <c r="L1263" s="1906" t="str">
        <f t="shared" si="110"/>
        <v/>
      </c>
      <c r="M1263" s="1906"/>
      <c r="N1263" s="2250"/>
      <c r="O1263" s="1907" t="str" cm="1">
        <f t="array" aca="1" ref="O1263" ca="1">IF(G1263="","",IF(CELL("format",G1263)="D9","","X"))</f>
        <v/>
      </c>
      <c r="P1263" s="2255"/>
    </row>
    <row r="1264" spans="2:16" s="986" customFormat="1" ht="15" customHeight="1" outlineLevel="1">
      <c r="B1264" s="1211"/>
      <c r="C1264" s="1211"/>
      <c r="D1264" s="2553"/>
      <c r="E1264" s="2554"/>
      <c r="F1264" s="1553" t="s">
        <v>2169</v>
      </c>
      <c r="G1264" s="1556"/>
      <c r="H1264" s="636"/>
      <c r="I1264" s="2254"/>
      <c r="J1264" s="2255"/>
      <c r="K1264" s="1993" t="str">
        <f t="shared" si="109"/>
        <v/>
      </c>
      <c r="L1264" s="1906" t="str">
        <f t="shared" si="110"/>
        <v/>
      </c>
      <c r="M1264" s="1906"/>
      <c r="N1264" s="2250"/>
      <c r="O1264" s="1907" t="str" cm="1">
        <f t="array" aca="1" ref="O1264" ca="1">IF(G1264="","",IF(CELL("format",G1264)="D9","","X"))</f>
        <v/>
      </c>
      <c r="P1264" s="2255"/>
    </row>
    <row r="1265" spans="2:16" s="986" customFormat="1" ht="15" customHeight="1" outlineLevel="1">
      <c r="B1265" s="1211"/>
      <c r="C1265" s="1211"/>
      <c r="D1265" s="2553" t="s">
        <v>2171</v>
      </c>
      <c r="E1265" s="2554" t="s">
        <v>2327</v>
      </c>
      <c r="F1265" s="1553" t="s">
        <v>2168</v>
      </c>
      <c r="G1265" s="1554"/>
      <c r="H1265" s="636"/>
      <c r="I1265" s="2254"/>
      <c r="J1265" s="2255"/>
      <c r="K1265" s="1993" t="str">
        <f t="shared" si="109"/>
        <v/>
      </c>
      <c r="L1265" s="1906" t="str">
        <f t="shared" si="110"/>
        <v/>
      </c>
      <c r="M1265" s="1906"/>
      <c r="N1265" s="2250"/>
      <c r="O1265" s="2250"/>
      <c r="P1265" s="1913" t="str">
        <f>IF(G1265="","",(IF(OR(G1265="Winter",G1265="Summer"),"","X")))</f>
        <v/>
      </c>
    </row>
    <row r="1266" spans="2:16" s="986" customFormat="1" ht="15" customHeight="1" outlineLevel="1">
      <c r="B1266" s="1211"/>
      <c r="C1266" s="1211"/>
      <c r="D1266" s="2553"/>
      <c r="E1266" s="2554"/>
      <c r="F1266" s="1553" t="s">
        <v>2169</v>
      </c>
      <c r="G1266" s="1554"/>
      <c r="H1266" s="636"/>
      <c r="I1266" s="2254"/>
      <c r="J1266" s="2255"/>
      <c r="K1266" s="1993" t="str">
        <f t="shared" si="109"/>
        <v/>
      </c>
      <c r="L1266" s="1906" t="str">
        <f t="shared" si="110"/>
        <v/>
      </c>
      <c r="M1266" s="1906"/>
      <c r="N1266" s="2250"/>
      <c r="O1266" s="2250"/>
      <c r="P1266" s="1913" t="str">
        <f>IF(G1266="","",(IF(OR(G1266="Winter",G1266="Summer"),"","X")))</f>
        <v/>
      </c>
    </row>
    <row r="1267" spans="2:16" s="986" customFormat="1" ht="15" customHeight="1" outlineLevel="1">
      <c r="B1267" s="1211"/>
      <c r="C1267" s="1211"/>
      <c r="D1267" s="2553" t="s">
        <v>2172</v>
      </c>
      <c r="E1267" s="2554" t="s">
        <v>638</v>
      </c>
      <c r="F1267" s="1553" t="s">
        <v>2168</v>
      </c>
      <c r="G1267" s="1554"/>
      <c r="H1267" s="636"/>
      <c r="I1267" s="2254"/>
      <c r="J1267" s="2255"/>
      <c r="K1267" s="1994" t="str">
        <f t="shared" si="109"/>
        <v/>
      </c>
      <c r="L1267" s="1907" t="str">
        <f t="shared" si="110"/>
        <v/>
      </c>
      <c r="M1267" s="1906"/>
      <c r="N1267" s="2250"/>
      <c r="O1267" s="2250"/>
      <c r="P1267" s="2255"/>
    </row>
    <row r="1268" spans="2:16" s="986" customFormat="1" ht="15" customHeight="1" outlineLevel="1">
      <c r="B1268" s="1211"/>
      <c r="C1268" s="1211"/>
      <c r="D1268" s="2553"/>
      <c r="E1268" s="2554"/>
      <c r="F1268" s="1553" t="s">
        <v>2169</v>
      </c>
      <c r="G1268" s="1554"/>
      <c r="I1268" s="2254"/>
      <c r="J1268" s="2255"/>
      <c r="K1268" s="1994" t="str">
        <f t="shared" si="109"/>
        <v/>
      </c>
      <c r="L1268" s="1907" t="str">
        <f t="shared" si="110"/>
        <v/>
      </c>
      <c r="M1268" s="1906"/>
      <c r="N1268" s="2250"/>
      <c r="O1268" s="2250"/>
      <c r="P1268" s="2255"/>
    </row>
    <row r="1269" spans="2:16" s="986" customFormat="1" ht="15" customHeight="1" outlineLevel="1">
      <c r="B1269" s="1211"/>
      <c r="C1269" s="1211"/>
      <c r="D1269" s="2553" t="s">
        <v>2173</v>
      </c>
      <c r="E1269" s="2554" t="s">
        <v>638</v>
      </c>
      <c r="F1269" s="1553" t="s">
        <v>2168</v>
      </c>
      <c r="G1269" s="1554"/>
      <c r="I1269" s="2254"/>
      <c r="J1269" s="2255"/>
      <c r="K1269" s="1994" t="str">
        <f t="shared" si="109"/>
        <v/>
      </c>
      <c r="L1269" s="1907" t="str">
        <f t="shared" si="110"/>
        <v/>
      </c>
      <c r="M1269" s="1906"/>
      <c r="N1269" s="2250"/>
      <c r="O1269" s="2250"/>
      <c r="P1269" s="2255"/>
    </row>
    <row r="1270" spans="2:16" s="986" customFormat="1" ht="15" customHeight="1" outlineLevel="1">
      <c r="B1270" s="1211"/>
      <c r="C1270" s="1211"/>
      <c r="D1270" s="2553"/>
      <c r="E1270" s="2554"/>
      <c r="F1270" s="1553" t="s">
        <v>2169</v>
      </c>
      <c r="G1270" s="1554"/>
      <c r="I1270" s="2254"/>
      <c r="J1270" s="2255"/>
      <c r="K1270" s="1994" t="str">
        <f t="shared" si="109"/>
        <v/>
      </c>
      <c r="L1270" s="1907" t="str">
        <f t="shared" si="110"/>
        <v/>
      </c>
      <c r="M1270" s="1906"/>
      <c r="N1270" s="2250"/>
      <c r="O1270" s="2250"/>
      <c r="P1270" s="2255"/>
    </row>
    <row r="1271" spans="2:16" s="986" customFormat="1" ht="15" customHeight="1" outlineLevel="1">
      <c r="B1271" s="1211"/>
      <c r="C1271" s="1211"/>
      <c r="D1271" s="2553" t="s">
        <v>2173</v>
      </c>
      <c r="E1271" s="2554" t="s">
        <v>650</v>
      </c>
      <c r="F1271" s="1553" t="s">
        <v>2168</v>
      </c>
      <c r="G1271" s="1554"/>
      <c r="I1271" s="2254"/>
      <c r="J1271" s="2255"/>
      <c r="K1271" s="1994" t="str">
        <f t="shared" si="109"/>
        <v/>
      </c>
      <c r="L1271" s="1907" t="str">
        <f t="shared" si="110"/>
        <v/>
      </c>
      <c r="M1271" s="1906"/>
      <c r="N1271" s="2250"/>
      <c r="O1271" s="2250"/>
      <c r="P1271" s="2255"/>
    </row>
    <row r="1272" spans="2:16" s="986" customFormat="1" ht="15" customHeight="1" outlineLevel="1">
      <c r="B1272" s="1211"/>
      <c r="C1272" s="1211"/>
      <c r="D1272" s="2553"/>
      <c r="E1272" s="2554"/>
      <c r="F1272" s="1553" t="s">
        <v>2169</v>
      </c>
      <c r="G1272" s="1554"/>
      <c r="I1272" s="2254"/>
      <c r="J1272" s="2255"/>
      <c r="K1272" s="1994" t="str">
        <f t="shared" si="109"/>
        <v/>
      </c>
      <c r="L1272" s="1907" t="str">
        <f t="shared" si="110"/>
        <v/>
      </c>
      <c r="M1272" s="1906"/>
      <c r="N1272" s="2250"/>
      <c r="O1272" s="2250"/>
      <c r="P1272" s="2255"/>
    </row>
    <row r="1273" spans="2:16" s="986" customFormat="1" ht="15" customHeight="1" outlineLevel="1">
      <c r="B1273" s="1211"/>
      <c r="C1273" s="1211"/>
      <c r="D1273" s="2553" t="s">
        <v>2174</v>
      </c>
      <c r="E1273" s="2554" t="s">
        <v>638</v>
      </c>
      <c r="F1273" s="1553" t="s">
        <v>2168</v>
      </c>
      <c r="G1273" s="1554"/>
      <c r="I1273" s="2254"/>
      <c r="J1273" s="2256"/>
      <c r="K1273" s="1994" t="str">
        <f t="shared" si="109"/>
        <v/>
      </c>
      <c r="L1273" s="1907" t="str">
        <f t="shared" si="110"/>
        <v/>
      </c>
      <c r="M1273" s="1906"/>
      <c r="N1273" s="2250"/>
      <c r="O1273" s="2250"/>
      <c r="P1273" s="2255"/>
    </row>
    <row r="1274" spans="2:16" s="986" customFormat="1" ht="15" customHeight="1" outlineLevel="1">
      <c r="B1274" s="1211"/>
      <c r="C1274" s="1211"/>
      <c r="D1274" s="2553"/>
      <c r="E1274" s="2554"/>
      <c r="F1274" s="1553" t="s">
        <v>2169</v>
      </c>
      <c r="G1274" s="1554"/>
      <c r="I1274" s="2254"/>
      <c r="J1274" s="2256"/>
      <c r="K1274" s="1994" t="str">
        <f t="shared" si="109"/>
        <v/>
      </c>
      <c r="L1274" s="1907" t="str">
        <f t="shared" si="110"/>
        <v/>
      </c>
      <c r="M1274" s="1906"/>
      <c r="N1274" s="2250"/>
      <c r="O1274" s="2250"/>
      <c r="P1274" s="2255"/>
    </row>
    <row r="1275" spans="2:16" s="986" customFormat="1" ht="15" customHeight="1" outlineLevel="1">
      <c r="B1275" s="1211"/>
      <c r="C1275" s="1211"/>
      <c r="D1275" s="2553" t="s">
        <v>2174</v>
      </c>
      <c r="E1275" s="2554" t="s">
        <v>650</v>
      </c>
      <c r="F1275" s="1553" t="s">
        <v>2168</v>
      </c>
      <c r="G1275" s="1554"/>
      <c r="I1275" s="2254"/>
      <c r="J1275" s="2256"/>
      <c r="K1275" s="1994" t="str">
        <f t="shared" si="109"/>
        <v/>
      </c>
      <c r="L1275" s="1907" t="str">
        <f t="shared" si="110"/>
        <v/>
      </c>
      <c r="M1275" s="1906"/>
      <c r="N1275" s="2250"/>
      <c r="O1275" s="2250"/>
      <c r="P1275" s="2255"/>
    </row>
    <row r="1276" spans="2:16" s="986" customFormat="1" ht="15" customHeight="1" outlineLevel="1">
      <c r="B1276" s="1211"/>
      <c r="C1276" s="1211"/>
      <c r="D1276" s="2555"/>
      <c r="E1276" s="2556"/>
      <c r="F1276" s="1557" t="s">
        <v>2169</v>
      </c>
      <c r="G1276" s="1558"/>
      <c r="I1276" s="2254"/>
      <c r="J1276" s="2256"/>
      <c r="K1276" s="1994" t="str">
        <f t="shared" si="109"/>
        <v/>
      </c>
      <c r="L1276" s="1907" t="str">
        <f t="shared" si="110"/>
        <v/>
      </c>
      <c r="M1276" s="1906"/>
      <c r="N1276" s="2250"/>
      <c r="O1276" s="2250"/>
      <c r="P1276" s="2255"/>
    </row>
    <row r="1277" spans="2:16" s="986" customFormat="1" ht="15" customHeight="1">
      <c r="B1277" s="1342"/>
      <c r="C1277" s="985"/>
      <c r="D1277" s="1307" t="s">
        <v>2166</v>
      </c>
      <c r="E1277" s="973"/>
      <c r="F1277" s="1549"/>
      <c r="G1277" s="1550"/>
      <c r="H1277" s="636"/>
      <c r="I1277" s="2251"/>
      <c r="J1277" s="1912"/>
      <c r="K1277" s="2254"/>
      <c r="L1277" s="2250"/>
      <c r="M1277" s="2250"/>
      <c r="N1277" s="2250"/>
      <c r="O1277" s="2250"/>
      <c r="P1277" s="2255"/>
    </row>
    <row r="1278" spans="2:16" s="986" customFormat="1" ht="15" customHeight="1" outlineLevel="1">
      <c r="B1278" s="1342"/>
      <c r="C1278" s="985"/>
      <c r="D1278" s="2557" t="s">
        <v>2167</v>
      </c>
      <c r="E1278" s="2558" t="s">
        <v>650</v>
      </c>
      <c r="F1278" s="1551" t="s">
        <v>2168</v>
      </c>
      <c r="G1278" s="1552"/>
      <c r="H1278" s="636"/>
      <c r="I1278" s="2252"/>
      <c r="J1278" s="2253"/>
      <c r="K1278" s="1994" t="str">
        <f>IF(ISNONTEXT(G1278)=TRUE,"","X")</f>
        <v/>
      </c>
      <c r="L1278" s="1907" t="str">
        <f>IF(AND(G1278&gt;=0)=TRUE,"","X")</f>
        <v/>
      </c>
      <c r="M1278" s="1906"/>
      <c r="N1278" s="2250"/>
      <c r="O1278" s="2250"/>
      <c r="P1278" s="2255"/>
    </row>
    <row r="1279" spans="2:16" s="986" customFormat="1" ht="15" customHeight="1" outlineLevel="1">
      <c r="B1279" s="1342"/>
      <c r="C1279" s="985"/>
      <c r="D1279" s="2553"/>
      <c r="E1279" s="2554"/>
      <c r="F1279" s="1553" t="s">
        <v>2169</v>
      </c>
      <c r="G1279" s="1554"/>
      <c r="H1279" s="636"/>
      <c r="I1279" s="2252"/>
      <c r="J1279" s="2253"/>
      <c r="K1279" s="1994" t="str">
        <f>IF(ISNONTEXT(G1279)=TRUE,"","X")</f>
        <v/>
      </c>
      <c r="L1279" s="1907" t="str">
        <f>IF(AND(G1279&gt;=0)=TRUE,"","X")</f>
        <v/>
      </c>
      <c r="M1279" s="1906"/>
      <c r="N1279" s="2250"/>
      <c r="O1279" s="2250"/>
      <c r="P1279" s="2255"/>
    </row>
    <row r="1280" spans="2:16" s="986" customFormat="1" ht="15" customHeight="1" outlineLevel="1">
      <c r="B1280" s="1342"/>
      <c r="C1280" s="985"/>
      <c r="D1280" s="2553" t="s">
        <v>2170</v>
      </c>
      <c r="E1280" s="2554" t="s">
        <v>638</v>
      </c>
      <c r="F1280" s="1553" t="s">
        <v>2168</v>
      </c>
      <c r="G1280" s="1554"/>
      <c r="H1280" s="636"/>
      <c r="I1280" s="2252"/>
      <c r="J1280" s="2253"/>
      <c r="K1280" s="1994" t="str">
        <f t="shared" ref="K1280:K1299" si="111">IF(ISNONTEXT(G1280)=TRUE,"","X")</f>
        <v/>
      </c>
      <c r="L1280" s="1907" t="str">
        <f t="shared" ref="L1280:L1299" si="112">IF(AND(G1280&gt;=0)=TRUE,"","X")</f>
        <v/>
      </c>
      <c r="M1280" s="1906"/>
      <c r="N1280" s="2250"/>
      <c r="O1280" s="2250"/>
      <c r="P1280" s="2255"/>
    </row>
    <row r="1281" spans="2:16" s="986" customFormat="1" ht="15" customHeight="1" outlineLevel="1">
      <c r="B1281" s="1342"/>
      <c r="C1281" s="985"/>
      <c r="D1281" s="2553"/>
      <c r="E1281" s="2554"/>
      <c r="F1281" s="1553" t="s">
        <v>2169</v>
      </c>
      <c r="G1281" s="1554"/>
      <c r="H1281" s="636"/>
      <c r="I1281" s="2252"/>
      <c r="J1281" s="2253"/>
      <c r="K1281" s="1994" t="str">
        <f t="shared" si="111"/>
        <v/>
      </c>
      <c r="L1281" s="1907" t="str">
        <f t="shared" si="112"/>
        <v/>
      </c>
      <c r="M1281" s="1906"/>
      <c r="N1281" s="2250"/>
      <c r="O1281" s="2250"/>
      <c r="P1281" s="2255"/>
    </row>
    <row r="1282" spans="2:16" s="986" customFormat="1" ht="15" customHeight="1" outlineLevel="1">
      <c r="B1282" s="1342"/>
      <c r="C1282" s="985"/>
      <c r="D1282" s="2553" t="s">
        <v>2170</v>
      </c>
      <c r="E1282" s="2554" t="s">
        <v>650</v>
      </c>
      <c r="F1282" s="1553" t="s">
        <v>2168</v>
      </c>
      <c r="G1282" s="1554"/>
      <c r="H1282" s="636"/>
      <c r="I1282" s="2252"/>
      <c r="J1282" s="2253"/>
      <c r="K1282" s="1994" t="str">
        <f t="shared" si="111"/>
        <v/>
      </c>
      <c r="L1282" s="1907" t="str">
        <f t="shared" si="112"/>
        <v/>
      </c>
      <c r="M1282" s="1906"/>
      <c r="N1282" s="2250"/>
      <c r="O1282" s="2250"/>
      <c r="P1282" s="2255"/>
    </row>
    <row r="1283" spans="2:16" s="986" customFormat="1" ht="15" customHeight="1" outlineLevel="1">
      <c r="B1283" s="1342"/>
      <c r="C1283" s="985"/>
      <c r="D1283" s="2553"/>
      <c r="E1283" s="2554"/>
      <c r="F1283" s="1553" t="s">
        <v>2169</v>
      </c>
      <c r="G1283" s="1554"/>
      <c r="H1283" s="636"/>
      <c r="I1283" s="2254"/>
      <c r="J1283" s="2255"/>
      <c r="K1283" s="1994" t="str">
        <f t="shared" si="111"/>
        <v/>
      </c>
      <c r="L1283" s="1907" t="str">
        <f t="shared" si="112"/>
        <v/>
      </c>
      <c r="M1283" s="1906"/>
      <c r="N1283" s="2250"/>
      <c r="O1283" s="2250"/>
      <c r="P1283" s="2255"/>
    </row>
    <row r="1284" spans="2:16" s="986" customFormat="1" ht="15" customHeight="1" outlineLevel="1">
      <c r="B1284" s="1342"/>
      <c r="C1284" s="985"/>
      <c r="D1284" s="2553" t="s">
        <v>873</v>
      </c>
      <c r="E1284" s="2554" t="s">
        <v>1822</v>
      </c>
      <c r="F1284" s="1553" t="s">
        <v>2168</v>
      </c>
      <c r="G1284" s="1555"/>
      <c r="H1284" s="636"/>
      <c r="I1284" s="2254"/>
      <c r="J1284" s="2255"/>
      <c r="K1284" s="1993" t="str">
        <f t="shared" si="111"/>
        <v/>
      </c>
      <c r="L1284" s="1906" t="str">
        <f t="shared" si="112"/>
        <v/>
      </c>
      <c r="M1284" s="1906"/>
      <c r="N1284" s="1907" t="str" cm="1">
        <f t="array" aca="1" ref="N1284" ca="1">IF(CELL("format",G1284)="D1","","X")</f>
        <v/>
      </c>
      <c r="O1284" s="2250"/>
      <c r="P1284" s="2255"/>
    </row>
    <row r="1285" spans="2:16" s="986" customFormat="1" ht="15" customHeight="1" outlineLevel="1">
      <c r="B1285" s="1211"/>
      <c r="C1285" s="1211"/>
      <c r="D1285" s="2553"/>
      <c r="E1285" s="2554"/>
      <c r="F1285" s="1553" t="s">
        <v>2169</v>
      </c>
      <c r="G1285" s="1555"/>
      <c r="H1285" s="636"/>
      <c r="I1285" s="2254"/>
      <c r="J1285" s="2255"/>
      <c r="K1285" s="1993" t="str">
        <f t="shared" si="111"/>
        <v/>
      </c>
      <c r="L1285" s="1906" t="str">
        <f t="shared" si="112"/>
        <v/>
      </c>
      <c r="M1285" s="1906"/>
      <c r="N1285" s="1907" t="str" cm="1">
        <f t="array" aca="1" ref="N1285" ca="1">IF(CELL("format",G1285)="D1","","X")</f>
        <v/>
      </c>
      <c r="O1285" s="2250"/>
      <c r="P1285" s="2255"/>
    </row>
    <row r="1286" spans="2:16" s="986" customFormat="1" ht="15" customHeight="1" outlineLevel="1">
      <c r="B1286" s="1211"/>
      <c r="C1286" s="1211"/>
      <c r="D1286" s="2553" t="s">
        <v>874</v>
      </c>
      <c r="E1286" s="2554" t="s">
        <v>1823</v>
      </c>
      <c r="F1286" s="1553" t="s">
        <v>2168</v>
      </c>
      <c r="G1286" s="1556"/>
      <c r="H1286" s="636"/>
      <c r="I1286" s="2254"/>
      <c r="J1286" s="2255"/>
      <c r="K1286" s="1993" t="str">
        <f t="shared" si="111"/>
        <v/>
      </c>
      <c r="L1286" s="1906" t="str">
        <f t="shared" si="112"/>
        <v/>
      </c>
      <c r="M1286" s="1906"/>
      <c r="N1286" s="2250"/>
      <c r="O1286" s="1907" t="str" cm="1">
        <f t="array" aca="1" ref="O1286" ca="1">IF(G1286="","",IF(CELL("format",G1286)="D9","","X"))</f>
        <v/>
      </c>
      <c r="P1286" s="2255"/>
    </row>
    <row r="1287" spans="2:16" s="986" customFormat="1" ht="15" customHeight="1" outlineLevel="1">
      <c r="B1287" s="1211"/>
      <c r="C1287" s="1211"/>
      <c r="D1287" s="2553"/>
      <c r="E1287" s="2554"/>
      <c r="F1287" s="1553" t="s">
        <v>2169</v>
      </c>
      <c r="G1287" s="1556"/>
      <c r="H1287" s="636"/>
      <c r="I1287" s="2254"/>
      <c r="J1287" s="2255"/>
      <c r="K1287" s="1993" t="str">
        <f t="shared" si="111"/>
        <v/>
      </c>
      <c r="L1287" s="1906" t="str">
        <f t="shared" si="112"/>
        <v/>
      </c>
      <c r="M1287" s="1906"/>
      <c r="N1287" s="2250"/>
      <c r="O1287" s="1907" t="str" cm="1">
        <f t="array" aca="1" ref="O1287" ca="1">IF(G1287="","",IF(CELL("format",G1287)="D9","","X"))</f>
        <v/>
      </c>
      <c r="P1287" s="2255"/>
    </row>
    <row r="1288" spans="2:16" s="986" customFormat="1" ht="15" customHeight="1" outlineLevel="1">
      <c r="B1288" s="1211"/>
      <c r="C1288" s="1211"/>
      <c r="D1288" s="2553" t="s">
        <v>2171</v>
      </c>
      <c r="E1288" s="2554" t="s">
        <v>2327</v>
      </c>
      <c r="F1288" s="1553" t="s">
        <v>2168</v>
      </c>
      <c r="G1288" s="1554"/>
      <c r="H1288" s="636"/>
      <c r="I1288" s="2254"/>
      <c r="J1288" s="2255"/>
      <c r="K1288" s="1993" t="str">
        <f t="shared" si="111"/>
        <v/>
      </c>
      <c r="L1288" s="1906" t="str">
        <f t="shared" si="112"/>
        <v/>
      </c>
      <c r="M1288" s="1906"/>
      <c r="N1288" s="2250"/>
      <c r="O1288" s="2250"/>
      <c r="P1288" s="1913" t="str">
        <f>IF(G1288="","",(IF(OR(G1288="Winter",G1288="Summer"),"","X")))</f>
        <v/>
      </c>
    </row>
    <row r="1289" spans="2:16" s="986" customFormat="1" ht="15" customHeight="1" outlineLevel="1">
      <c r="B1289" s="1211"/>
      <c r="C1289" s="1211"/>
      <c r="D1289" s="2553"/>
      <c r="E1289" s="2554"/>
      <c r="F1289" s="1553" t="s">
        <v>2169</v>
      </c>
      <c r="G1289" s="1554"/>
      <c r="H1289" s="636"/>
      <c r="I1289" s="2254"/>
      <c r="J1289" s="2255"/>
      <c r="K1289" s="1993" t="str">
        <f t="shared" si="111"/>
        <v/>
      </c>
      <c r="L1289" s="1906" t="str">
        <f t="shared" si="112"/>
        <v/>
      </c>
      <c r="M1289" s="1906"/>
      <c r="N1289" s="2250"/>
      <c r="O1289" s="2250"/>
      <c r="P1289" s="1913" t="str">
        <f>IF(G1289="","",(IF(OR(G1289="Winter",G1289="Summer"),"","X")))</f>
        <v/>
      </c>
    </row>
    <row r="1290" spans="2:16" s="986" customFormat="1" ht="15" customHeight="1" outlineLevel="1">
      <c r="B1290" s="1211"/>
      <c r="C1290" s="1211"/>
      <c r="D1290" s="2553" t="s">
        <v>2172</v>
      </c>
      <c r="E1290" s="2554" t="s">
        <v>638</v>
      </c>
      <c r="F1290" s="1553" t="s">
        <v>2168</v>
      </c>
      <c r="G1290" s="1554"/>
      <c r="H1290" s="636"/>
      <c r="I1290" s="2254"/>
      <c r="J1290" s="2255"/>
      <c r="K1290" s="1994" t="str">
        <f t="shared" si="111"/>
        <v/>
      </c>
      <c r="L1290" s="1907" t="str">
        <f t="shared" si="112"/>
        <v/>
      </c>
      <c r="M1290" s="1906"/>
      <c r="N1290" s="2250"/>
      <c r="O1290" s="2250"/>
      <c r="P1290" s="2255"/>
    </row>
    <row r="1291" spans="2:16" s="986" customFormat="1" ht="15" customHeight="1" outlineLevel="1">
      <c r="B1291" s="1211"/>
      <c r="C1291" s="1211"/>
      <c r="D1291" s="2553"/>
      <c r="E1291" s="2554"/>
      <c r="F1291" s="1553" t="s">
        <v>2169</v>
      </c>
      <c r="G1291" s="1554"/>
      <c r="I1291" s="2254"/>
      <c r="J1291" s="2255"/>
      <c r="K1291" s="1994" t="str">
        <f t="shared" si="111"/>
        <v/>
      </c>
      <c r="L1291" s="1907" t="str">
        <f t="shared" si="112"/>
        <v/>
      </c>
      <c r="M1291" s="1906"/>
      <c r="N1291" s="2250"/>
      <c r="O1291" s="2250"/>
      <c r="P1291" s="2255"/>
    </row>
    <row r="1292" spans="2:16" s="986" customFormat="1" ht="15" customHeight="1" outlineLevel="1">
      <c r="B1292" s="1211"/>
      <c r="C1292" s="1211"/>
      <c r="D1292" s="2553" t="s">
        <v>2173</v>
      </c>
      <c r="E1292" s="2554" t="s">
        <v>638</v>
      </c>
      <c r="F1292" s="1553" t="s">
        <v>2168</v>
      </c>
      <c r="G1292" s="1554"/>
      <c r="I1292" s="2254"/>
      <c r="J1292" s="2255"/>
      <c r="K1292" s="1994" t="str">
        <f t="shared" si="111"/>
        <v/>
      </c>
      <c r="L1292" s="1907" t="str">
        <f t="shared" si="112"/>
        <v/>
      </c>
      <c r="M1292" s="1906"/>
      <c r="N1292" s="2250"/>
      <c r="O1292" s="2250"/>
      <c r="P1292" s="2255"/>
    </row>
    <row r="1293" spans="2:16" s="986" customFormat="1" ht="15" customHeight="1" outlineLevel="1">
      <c r="B1293" s="1211"/>
      <c r="C1293" s="1211"/>
      <c r="D1293" s="2553"/>
      <c r="E1293" s="2554"/>
      <c r="F1293" s="1553" t="s">
        <v>2169</v>
      </c>
      <c r="G1293" s="1554"/>
      <c r="I1293" s="2254"/>
      <c r="J1293" s="2255"/>
      <c r="K1293" s="1994" t="str">
        <f t="shared" si="111"/>
        <v/>
      </c>
      <c r="L1293" s="1907" t="str">
        <f t="shared" si="112"/>
        <v/>
      </c>
      <c r="M1293" s="1906"/>
      <c r="N1293" s="2250"/>
      <c r="O1293" s="2250"/>
      <c r="P1293" s="2255"/>
    </row>
    <row r="1294" spans="2:16" s="986" customFormat="1" ht="15" customHeight="1" outlineLevel="1">
      <c r="B1294" s="1211"/>
      <c r="C1294" s="1211"/>
      <c r="D1294" s="2553" t="s">
        <v>2173</v>
      </c>
      <c r="E1294" s="2554" t="s">
        <v>650</v>
      </c>
      <c r="F1294" s="1553" t="s">
        <v>2168</v>
      </c>
      <c r="G1294" s="1554"/>
      <c r="I1294" s="2254"/>
      <c r="J1294" s="2255"/>
      <c r="K1294" s="1994" t="str">
        <f t="shared" si="111"/>
        <v/>
      </c>
      <c r="L1294" s="1907" t="str">
        <f t="shared" si="112"/>
        <v/>
      </c>
      <c r="M1294" s="1906"/>
      <c r="N1294" s="2250"/>
      <c r="O1294" s="2250"/>
      <c r="P1294" s="2255"/>
    </row>
    <row r="1295" spans="2:16" s="986" customFormat="1" ht="15" customHeight="1" outlineLevel="1">
      <c r="B1295" s="1211"/>
      <c r="C1295" s="1211"/>
      <c r="D1295" s="2553"/>
      <c r="E1295" s="2554"/>
      <c r="F1295" s="1553" t="s">
        <v>2169</v>
      </c>
      <c r="G1295" s="1554"/>
      <c r="I1295" s="2254"/>
      <c r="J1295" s="2255"/>
      <c r="K1295" s="1994" t="str">
        <f t="shared" si="111"/>
        <v/>
      </c>
      <c r="L1295" s="1907" t="str">
        <f t="shared" si="112"/>
        <v/>
      </c>
      <c r="M1295" s="1906"/>
      <c r="N1295" s="2250"/>
      <c r="O1295" s="2250"/>
      <c r="P1295" s="2255"/>
    </row>
    <row r="1296" spans="2:16" s="986" customFormat="1" ht="15" customHeight="1" outlineLevel="1">
      <c r="B1296" s="1211"/>
      <c r="C1296" s="1211"/>
      <c r="D1296" s="2553" t="s">
        <v>2174</v>
      </c>
      <c r="E1296" s="2554" t="s">
        <v>638</v>
      </c>
      <c r="F1296" s="1553" t="s">
        <v>2168</v>
      </c>
      <c r="G1296" s="1554"/>
      <c r="I1296" s="2254"/>
      <c r="J1296" s="2256"/>
      <c r="K1296" s="1994" t="str">
        <f t="shared" si="111"/>
        <v/>
      </c>
      <c r="L1296" s="1907" t="str">
        <f t="shared" si="112"/>
        <v/>
      </c>
      <c r="M1296" s="1906"/>
      <c r="N1296" s="2250"/>
      <c r="O1296" s="2250"/>
      <c r="P1296" s="2255"/>
    </row>
    <row r="1297" spans="2:16" s="986" customFormat="1" ht="15" customHeight="1" outlineLevel="1">
      <c r="B1297" s="1211"/>
      <c r="C1297" s="1211"/>
      <c r="D1297" s="2553"/>
      <c r="E1297" s="2554"/>
      <c r="F1297" s="1553" t="s">
        <v>2169</v>
      </c>
      <c r="G1297" s="1554"/>
      <c r="I1297" s="2254"/>
      <c r="J1297" s="2256"/>
      <c r="K1297" s="1994" t="str">
        <f t="shared" si="111"/>
        <v/>
      </c>
      <c r="L1297" s="1907" t="str">
        <f t="shared" si="112"/>
        <v/>
      </c>
      <c r="M1297" s="1906"/>
      <c r="N1297" s="2250"/>
      <c r="O1297" s="2250"/>
      <c r="P1297" s="2255"/>
    </row>
    <row r="1298" spans="2:16" s="986" customFormat="1" ht="15" customHeight="1" outlineLevel="1">
      <c r="B1298" s="1211"/>
      <c r="C1298" s="1211"/>
      <c r="D1298" s="2553" t="s">
        <v>2174</v>
      </c>
      <c r="E1298" s="2554" t="s">
        <v>650</v>
      </c>
      <c r="F1298" s="1553" t="s">
        <v>2168</v>
      </c>
      <c r="G1298" s="1554"/>
      <c r="I1298" s="2254"/>
      <c r="J1298" s="2256"/>
      <c r="K1298" s="1994" t="str">
        <f t="shared" si="111"/>
        <v/>
      </c>
      <c r="L1298" s="1907" t="str">
        <f t="shared" si="112"/>
        <v/>
      </c>
      <c r="M1298" s="1906"/>
      <c r="N1298" s="2250"/>
      <c r="O1298" s="2250"/>
      <c r="P1298" s="2255"/>
    </row>
    <row r="1299" spans="2:16" s="986" customFormat="1" ht="15" customHeight="1" outlineLevel="1">
      <c r="B1299" s="1211"/>
      <c r="C1299" s="1211"/>
      <c r="D1299" s="2555"/>
      <c r="E1299" s="2556"/>
      <c r="F1299" s="1557" t="s">
        <v>2169</v>
      </c>
      <c r="G1299" s="1558"/>
      <c r="I1299" s="2254"/>
      <c r="J1299" s="2256"/>
      <c r="K1299" s="1994" t="str">
        <f t="shared" si="111"/>
        <v/>
      </c>
      <c r="L1299" s="1907" t="str">
        <f t="shared" si="112"/>
        <v/>
      </c>
      <c r="M1299" s="1906"/>
      <c r="N1299" s="2250"/>
      <c r="O1299" s="2250"/>
      <c r="P1299" s="2255"/>
    </row>
    <row r="1300" spans="2:16" s="986" customFormat="1" ht="15" customHeight="1">
      <c r="B1300" s="1342"/>
      <c r="C1300" s="985"/>
      <c r="D1300" s="1307" t="s">
        <v>2166</v>
      </c>
      <c r="E1300" s="973"/>
      <c r="F1300" s="1549"/>
      <c r="G1300" s="1550"/>
      <c r="H1300" s="636"/>
      <c r="I1300" s="2251"/>
      <c r="J1300" s="1912"/>
      <c r="K1300" s="2254"/>
      <c r="L1300" s="2250"/>
      <c r="M1300" s="2250"/>
      <c r="N1300" s="2250"/>
      <c r="O1300" s="2250"/>
      <c r="P1300" s="2255"/>
    </row>
    <row r="1301" spans="2:16" s="986" customFormat="1" ht="15" customHeight="1" outlineLevel="1">
      <c r="B1301" s="1342"/>
      <c r="C1301" s="985"/>
      <c r="D1301" s="2557" t="s">
        <v>2167</v>
      </c>
      <c r="E1301" s="2558" t="s">
        <v>650</v>
      </c>
      <c r="F1301" s="1551" t="s">
        <v>2168</v>
      </c>
      <c r="G1301" s="1552"/>
      <c r="H1301" s="636"/>
      <c r="I1301" s="2252"/>
      <c r="J1301" s="2253"/>
      <c r="K1301" s="1994" t="str">
        <f>IF(ISNONTEXT(G1301)=TRUE,"","X")</f>
        <v/>
      </c>
      <c r="L1301" s="1907" t="str">
        <f>IF(AND(G1301&gt;=0)=TRUE,"","X")</f>
        <v/>
      </c>
      <c r="M1301" s="1906"/>
      <c r="N1301" s="2250"/>
      <c r="O1301" s="2250"/>
      <c r="P1301" s="2255"/>
    </row>
    <row r="1302" spans="2:16" s="986" customFormat="1" ht="15" customHeight="1" outlineLevel="1">
      <c r="B1302" s="1342"/>
      <c r="C1302" s="985"/>
      <c r="D1302" s="2553"/>
      <c r="E1302" s="2554"/>
      <c r="F1302" s="1553" t="s">
        <v>2169</v>
      </c>
      <c r="G1302" s="1554"/>
      <c r="H1302" s="636"/>
      <c r="I1302" s="2252"/>
      <c r="J1302" s="2253"/>
      <c r="K1302" s="1994" t="str">
        <f>IF(ISNONTEXT(G1302)=TRUE,"","X")</f>
        <v/>
      </c>
      <c r="L1302" s="1907" t="str">
        <f>IF(AND(G1302&gt;=0)=TRUE,"","X")</f>
        <v/>
      </c>
      <c r="M1302" s="1906"/>
      <c r="N1302" s="2250"/>
      <c r="O1302" s="2250"/>
      <c r="P1302" s="2255"/>
    </row>
    <row r="1303" spans="2:16" s="986" customFormat="1" ht="15" customHeight="1" outlineLevel="1">
      <c r="B1303" s="1342"/>
      <c r="C1303" s="985"/>
      <c r="D1303" s="2553" t="s">
        <v>2170</v>
      </c>
      <c r="E1303" s="2554" t="s">
        <v>638</v>
      </c>
      <c r="F1303" s="1553" t="s">
        <v>2168</v>
      </c>
      <c r="G1303" s="1554"/>
      <c r="H1303" s="636"/>
      <c r="I1303" s="2252"/>
      <c r="J1303" s="2253"/>
      <c r="K1303" s="1994" t="str">
        <f t="shared" ref="K1303:K1322" si="113">IF(ISNONTEXT(G1303)=TRUE,"","X")</f>
        <v/>
      </c>
      <c r="L1303" s="1907" t="str">
        <f t="shared" ref="L1303:L1322" si="114">IF(AND(G1303&gt;=0)=TRUE,"","X")</f>
        <v/>
      </c>
      <c r="M1303" s="1906"/>
      <c r="N1303" s="2250"/>
      <c r="O1303" s="2250"/>
      <c r="P1303" s="2255"/>
    </row>
    <row r="1304" spans="2:16" s="986" customFormat="1" ht="15" customHeight="1" outlineLevel="1">
      <c r="B1304" s="1342"/>
      <c r="C1304" s="985"/>
      <c r="D1304" s="2553"/>
      <c r="E1304" s="2554"/>
      <c r="F1304" s="1553" t="s">
        <v>2169</v>
      </c>
      <c r="G1304" s="1554"/>
      <c r="H1304" s="636"/>
      <c r="I1304" s="2252"/>
      <c r="J1304" s="2253"/>
      <c r="K1304" s="1994" t="str">
        <f t="shared" si="113"/>
        <v/>
      </c>
      <c r="L1304" s="1907" t="str">
        <f t="shared" si="114"/>
        <v/>
      </c>
      <c r="M1304" s="1906"/>
      <c r="N1304" s="2250"/>
      <c r="O1304" s="2250"/>
      <c r="P1304" s="2255"/>
    </row>
    <row r="1305" spans="2:16" s="986" customFormat="1" ht="15" customHeight="1" outlineLevel="1">
      <c r="B1305" s="1342"/>
      <c r="C1305" s="985"/>
      <c r="D1305" s="2553" t="s">
        <v>2170</v>
      </c>
      <c r="E1305" s="2554" t="s">
        <v>650</v>
      </c>
      <c r="F1305" s="1553" t="s">
        <v>2168</v>
      </c>
      <c r="G1305" s="1554"/>
      <c r="H1305" s="636"/>
      <c r="I1305" s="2252"/>
      <c r="J1305" s="2253"/>
      <c r="K1305" s="1994" t="str">
        <f t="shared" si="113"/>
        <v/>
      </c>
      <c r="L1305" s="1907" t="str">
        <f t="shared" si="114"/>
        <v/>
      </c>
      <c r="M1305" s="1906"/>
      <c r="N1305" s="2250"/>
      <c r="O1305" s="2250"/>
      <c r="P1305" s="2255"/>
    </row>
    <row r="1306" spans="2:16" s="986" customFormat="1" ht="15" customHeight="1" outlineLevel="1">
      <c r="B1306" s="1342"/>
      <c r="C1306" s="985"/>
      <c r="D1306" s="2553"/>
      <c r="E1306" s="2554"/>
      <c r="F1306" s="1553" t="s">
        <v>2169</v>
      </c>
      <c r="G1306" s="1554"/>
      <c r="H1306" s="636"/>
      <c r="I1306" s="2254"/>
      <c r="J1306" s="2255"/>
      <c r="K1306" s="1994" t="str">
        <f t="shared" si="113"/>
        <v/>
      </c>
      <c r="L1306" s="1907" t="str">
        <f t="shared" si="114"/>
        <v/>
      </c>
      <c r="M1306" s="1906"/>
      <c r="N1306" s="2250"/>
      <c r="O1306" s="2250"/>
      <c r="P1306" s="2255"/>
    </row>
    <row r="1307" spans="2:16" s="986" customFormat="1" ht="15" customHeight="1" outlineLevel="1">
      <c r="B1307" s="1342"/>
      <c r="C1307" s="985"/>
      <c r="D1307" s="2553" t="s">
        <v>873</v>
      </c>
      <c r="E1307" s="2554" t="s">
        <v>1822</v>
      </c>
      <c r="F1307" s="1553" t="s">
        <v>2168</v>
      </c>
      <c r="G1307" s="1555"/>
      <c r="H1307" s="636"/>
      <c r="I1307" s="2254"/>
      <c r="J1307" s="2255"/>
      <c r="K1307" s="1993" t="str">
        <f t="shared" si="113"/>
        <v/>
      </c>
      <c r="L1307" s="1906" t="str">
        <f t="shared" si="114"/>
        <v/>
      </c>
      <c r="M1307" s="1906"/>
      <c r="N1307" s="1907" t="str" cm="1">
        <f t="array" aca="1" ref="N1307" ca="1">IF(CELL("format",G1307)="D1","","X")</f>
        <v/>
      </c>
      <c r="O1307" s="2250"/>
      <c r="P1307" s="2255"/>
    </row>
    <row r="1308" spans="2:16" s="986" customFormat="1" ht="15" customHeight="1" outlineLevel="1">
      <c r="B1308" s="1211"/>
      <c r="C1308" s="1211"/>
      <c r="D1308" s="2553"/>
      <c r="E1308" s="2554"/>
      <c r="F1308" s="1553" t="s">
        <v>2169</v>
      </c>
      <c r="G1308" s="1555"/>
      <c r="H1308" s="636"/>
      <c r="I1308" s="2254"/>
      <c r="J1308" s="2255"/>
      <c r="K1308" s="1993" t="str">
        <f t="shared" si="113"/>
        <v/>
      </c>
      <c r="L1308" s="1906" t="str">
        <f t="shared" si="114"/>
        <v/>
      </c>
      <c r="M1308" s="1906"/>
      <c r="N1308" s="1907" t="str" cm="1">
        <f t="array" aca="1" ref="N1308" ca="1">IF(CELL("format",G1308)="D1","","X")</f>
        <v/>
      </c>
      <c r="O1308" s="2250"/>
      <c r="P1308" s="2255"/>
    </row>
    <row r="1309" spans="2:16" s="986" customFormat="1" ht="15" customHeight="1" outlineLevel="1">
      <c r="B1309" s="1211"/>
      <c r="C1309" s="1211"/>
      <c r="D1309" s="2553" t="s">
        <v>874</v>
      </c>
      <c r="E1309" s="2554" t="s">
        <v>1823</v>
      </c>
      <c r="F1309" s="1553" t="s">
        <v>2168</v>
      </c>
      <c r="G1309" s="1556"/>
      <c r="H1309" s="636"/>
      <c r="I1309" s="2254"/>
      <c r="J1309" s="2255"/>
      <c r="K1309" s="1993" t="str">
        <f t="shared" si="113"/>
        <v/>
      </c>
      <c r="L1309" s="1906" t="str">
        <f t="shared" si="114"/>
        <v/>
      </c>
      <c r="M1309" s="1906"/>
      <c r="N1309" s="2250"/>
      <c r="O1309" s="1907" t="str" cm="1">
        <f t="array" aca="1" ref="O1309" ca="1">IF(G1309="","",IF(CELL("format",G1309)="D9","","X"))</f>
        <v/>
      </c>
      <c r="P1309" s="2255"/>
    </row>
    <row r="1310" spans="2:16" s="986" customFormat="1" ht="15" customHeight="1" outlineLevel="1">
      <c r="B1310" s="1211"/>
      <c r="C1310" s="1211"/>
      <c r="D1310" s="2553"/>
      <c r="E1310" s="2554"/>
      <c r="F1310" s="1553" t="s">
        <v>2169</v>
      </c>
      <c r="G1310" s="1556"/>
      <c r="H1310" s="636"/>
      <c r="I1310" s="2254"/>
      <c r="J1310" s="2255"/>
      <c r="K1310" s="1993" t="str">
        <f t="shared" si="113"/>
        <v/>
      </c>
      <c r="L1310" s="1906" t="str">
        <f t="shared" si="114"/>
        <v/>
      </c>
      <c r="M1310" s="1906"/>
      <c r="N1310" s="2250"/>
      <c r="O1310" s="1907" t="str" cm="1">
        <f t="array" aca="1" ref="O1310" ca="1">IF(G1310="","",IF(CELL("format",G1310)="D9","","X"))</f>
        <v/>
      </c>
      <c r="P1310" s="2255"/>
    </row>
    <row r="1311" spans="2:16" s="986" customFormat="1" ht="15" customHeight="1" outlineLevel="1">
      <c r="B1311" s="1211"/>
      <c r="C1311" s="1211"/>
      <c r="D1311" s="2553" t="s">
        <v>2171</v>
      </c>
      <c r="E1311" s="2554" t="s">
        <v>2327</v>
      </c>
      <c r="F1311" s="1553" t="s">
        <v>2168</v>
      </c>
      <c r="G1311" s="1554"/>
      <c r="H1311" s="636"/>
      <c r="I1311" s="2254"/>
      <c r="J1311" s="2255"/>
      <c r="K1311" s="1993" t="str">
        <f t="shared" si="113"/>
        <v/>
      </c>
      <c r="L1311" s="1906" t="str">
        <f t="shared" si="114"/>
        <v/>
      </c>
      <c r="M1311" s="1906"/>
      <c r="N1311" s="2250"/>
      <c r="O1311" s="2250"/>
      <c r="P1311" s="1913" t="str">
        <f>IF(G1311="","",(IF(OR(G1311="Winter",G1311="Summer"),"","X")))</f>
        <v/>
      </c>
    </row>
    <row r="1312" spans="2:16" s="986" customFormat="1" ht="15" customHeight="1" outlineLevel="1">
      <c r="B1312" s="1211"/>
      <c r="C1312" s="1211"/>
      <c r="D1312" s="2553"/>
      <c r="E1312" s="2554"/>
      <c r="F1312" s="1553" t="s">
        <v>2169</v>
      </c>
      <c r="G1312" s="1554"/>
      <c r="H1312" s="636"/>
      <c r="I1312" s="2254"/>
      <c r="J1312" s="2255"/>
      <c r="K1312" s="1993" t="str">
        <f t="shared" si="113"/>
        <v/>
      </c>
      <c r="L1312" s="1906" t="str">
        <f t="shared" si="114"/>
        <v/>
      </c>
      <c r="M1312" s="1906"/>
      <c r="N1312" s="2250"/>
      <c r="O1312" s="2250"/>
      <c r="P1312" s="1913" t="str">
        <f>IF(G1312="","",(IF(OR(G1312="Winter",G1312="Summer"),"","X")))</f>
        <v/>
      </c>
    </row>
    <row r="1313" spans="2:16" s="986" customFormat="1" ht="15" customHeight="1" outlineLevel="1">
      <c r="B1313" s="1211"/>
      <c r="C1313" s="1211"/>
      <c r="D1313" s="2553" t="s">
        <v>2172</v>
      </c>
      <c r="E1313" s="2554" t="s">
        <v>638</v>
      </c>
      <c r="F1313" s="1553" t="s">
        <v>2168</v>
      </c>
      <c r="G1313" s="1554"/>
      <c r="H1313" s="636"/>
      <c r="I1313" s="2254"/>
      <c r="J1313" s="2255"/>
      <c r="K1313" s="1994" t="str">
        <f t="shared" si="113"/>
        <v/>
      </c>
      <c r="L1313" s="1907" t="str">
        <f t="shared" si="114"/>
        <v/>
      </c>
      <c r="M1313" s="1906"/>
      <c r="N1313" s="2250"/>
      <c r="O1313" s="2250"/>
      <c r="P1313" s="2255"/>
    </row>
    <row r="1314" spans="2:16" s="986" customFormat="1" ht="15" customHeight="1" outlineLevel="1">
      <c r="B1314" s="1211"/>
      <c r="C1314" s="1211"/>
      <c r="D1314" s="2553"/>
      <c r="E1314" s="2554"/>
      <c r="F1314" s="1553" t="s">
        <v>2169</v>
      </c>
      <c r="G1314" s="1554"/>
      <c r="I1314" s="2254"/>
      <c r="J1314" s="2255"/>
      <c r="K1314" s="1994" t="str">
        <f t="shared" si="113"/>
        <v/>
      </c>
      <c r="L1314" s="1907" t="str">
        <f t="shared" si="114"/>
        <v/>
      </c>
      <c r="M1314" s="1906"/>
      <c r="N1314" s="2250"/>
      <c r="O1314" s="2250"/>
      <c r="P1314" s="2255"/>
    </row>
    <row r="1315" spans="2:16" s="986" customFormat="1" ht="15" customHeight="1" outlineLevel="1">
      <c r="B1315" s="1211"/>
      <c r="C1315" s="1211"/>
      <c r="D1315" s="2553" t="s">
        <v>2173</v>
      </c>
      <c r="E1315" s="2554" t="s">
        <v>638</v>
      </c>
      <c r="F1315" s="1553" t="s">
        <v>2168</v>
      </c>
      <c r="G1315" s="1554"/>
      <c r="I1315" s="2254"/>
      <c r="J1315" s="2255"/>
      <c r="K1315" s="1994" t="str">
        <f t="shared" si="113"/>
        <v/>
      </c>
      <c r="L1315" s="1907" t="str">
        <f t="shared" si="114"/>
        <v/>
      </c>
      <c r="M1315" s="1906"/>
      <c r="N1315" s="2250"/>
      <c r="O1315" s="2250"/>
      <c r="P1315" s="2255"/>
    </row>
    <row r="1316" spans="2:16" s="986" customFormat="1" ht="15" customHeight="1" outlineLevel="1">
      <c r="B1316" s="1211"/>
      <c r="C1316" s="1211"/>
      <c r="D1316" s="2553"/>
      <c r="E1316" s="2554"/>
      <c r="F1316" s="1553" t="s">
        <v>2169</v>
      </c>
      <c r="G1316" s="1554"/>
      <c r="I1316" s="2254"/>
      <c r="J1316" s="2255"/>
      <c r="K1316" s="1994" t="str">
        <f t="shared" si="113"/>
        <v/>
      </c>
      <c r="L1316" s="1907" t="str">
        <f t="shared" si="114"/>
        <v/>
      </c>
      <c r="M1316" s="1906"/>
      <c r="N1316" s="2250"/>
      <c r="O1316" s="2250"/>
      <c r="P1316" s="2255"/>
    </row>
    <row r="1317" spans="2:16" s="986" customFormat="1" ht="15" customHeight="1" outlineLevel="1">
      <c r="B1317" s="1211"/>
      <c r="C1317" s="1211"/>
      <c r="D1317" s="2553" t="s">
        <v>2173</v>
      </c>
      <c r="E1317" s="2554" t="s">
        <v>650</v>
      </c>
      <c r="F1317" s="1553" t="s">
        <v>2168</v>
      </c>
      <c r="G1317" s="1554"/>
      <c r="I1317" s="2254"/>
      <c r="J1317" s="2255"/>
      <c r="K1317" s="1994" t="str">
        <f t="shared" si="113"/>
        <v/>
      </c>
      <c r="L1317" s="1907" t="str">
        <f t="shared" si="114"/>
        <v/>
      </c>
      <c r="M1317" s="1906"/>
      <c r="N1317" s="2250"/>
      <c r="O1317" s="2250"/>
      <c r="P1317" s="2255"/>
    </row>
    <row r="1318" spans="2:16" s="986" customFormat="1" ht="15" customHeight="1" outlineLevel="1">
      <c r="B1318" s="1211"/>
      <c r="C1318" s="1211"/>
      <c r="D1318" s="2553"/>
      <c r="E1318" s="2554"/>
      <c r="F1318" s="1553" t="s">
        <v>2169</v>
      </c>
      <c r="G1318" s="1554"/>
      <c r="I1318" s="2254"/>
      <c r="J1318" s="2255"/>
      <c r="K1318" s="1994" t="str">
        <f t="shared" si="113"/>
        <v/>
      </c>
      <c r="L1318" s="1907" t="str">
        <f t="shared" si="114"/>
        <v/>
      </c>
      <c r="M1318" s="1906"/>
      <c r="N1318" s="2250"/>
      <c r="O1318" s="2250"/>
      <c r="P1318" s="2255"/>
    </row>
    <row r="1319" spans="2:16" s="986" customFormat="1" ht="15" customHeight="1" outlineLevel="1">
      <c r="B1319" s="1211"/>
      <c r="C1319" s="1211"/>
      <c r="D1319" s="2553" t="s">
        <v>2174</v>
      </c>
      <c r="E1319" s="2554" t="s">
        <v>638</v>
      </c>
      <c r="F1319" s="1553" t="s">
        <v>2168</v>
      </c>
      <c r="G1319" s="1554"/>
      <c r="I1319" s="2254"/>
      <c r="J1319" s="2256"/>
      <c r="K1319" s="1994" t="str">
        <f t="shared" si="113"/>
        <v/>
      </c>
      <c r="L1319" s="1907" t="str">
        <f t="shared" si="114"/>
        <v/>
      </c>
      <c r="M1319" s="1906"/>
      <c r="N1319" s="2250"/>
      <c r="O1319" s="2250"/>
      <c r="P1319" s="2255"/>
    </row>
    <row r="1320" spans="2:16" s="986" customFormat="1" ht="15" customHeight="1" outlineLevel="1">
      <c r="B1320" s="1211"/>
      <c r="C1320" s="1211"/>
      <c r="D1320" s="2553"/>
      <c r="E1320" s="2554"/>
      <c r="F1320" s="1553" t="s">
        <v>2169</v>
      </c>
      <c r="G1320" s="1554"/>
      <c r="I1320" s="2254"/>
      <c r="J1320" s="2256"/>
      <c r="K1320" s="1994" t="str">
        <f t="shared" si="113"/>
        <v/>
      </c>
      <c r="L1320" s="1907" t="str">
        <f t="shared" si="114"/>
        <v/>
      </c>
      <c r="M1320" s="1906"/>
      <c r="N1320" s="2250"/>
      <c r="O1320" s="2250"/>
      <c r="P1320" s="2255"/>
    </row>
    <row r="1321" spans="2:16" s="986" customFormat="1" ht="15" customHeight="1" outlineLevel="1">
      <c r="B1321" s="1211"/>
      <c r="C1321" s="1211"/>
      <c r="D1321" s="2553" t="s">
        <v>2174</v>
      </c>
      <c r="E1321" s="2554" t="s">
        <v>650</v>
      </c>
      <c r="F1321" s="1553" t="s">
        <v>2168</v>
      </c>
      <c r="G1321" s="1554"/>
      <c r="I1321" s="2254"/>
      <c r="J1321" s="2256"/>
      <c r="K1321" s="1994" t="str">
        <f t="shared" si="113"/>
        <v/>
      </c>
      <c r="L1321" s="1907" t="str">
        <f t="shared" si="114"/>
        <v/>
      </c>
      <c r="M1321" s="1906"/>
      <c r="N1321" s="2250"/>
      <c r="O1321" s="2250"/>
      <c r="P1321" s="2255"/>
    </row>
    <row r="1322" spans="2:16" s="986" customFormat="1" ht="15" customHeight="1" outlineLevel="1">
      <c r="B1322" s="1211"/>
      <c r="C1322" s="1211"/>
      <c r="D1322" s="2555"/>
      <c r="E1322" s="2556"/>
      <c r="F1322" s="1557" t="s">
        <v>2169</v>
      </c>
      <c r="G1322" s="1558"/>
      <c r="I1322" s="2254"/>
      <c r="J1322" s="2256"/>
      <c r="K1322" s="1994" t="str">
        <f t="shared" si="113"/>
        <v/>
      </c>
      <c r="L1322" s="1907" t="str">
        <f t="shared" si="114"/>
        <v/>
      </c>
      <c r="M1322" s="1906"/>
      <c r="N1322" s="2250"/>
      <c r="O1322" s="2250"/>
      <c r="P1322" s="2255"/>
    </row>
    <row r="1323" spans="2:16" s="986" customFormat="1" ht="15" customHeight="1">
      <c r="B1323" s="1342"/>
      <c r="C1323" s="985"/>
      <c r="D1323" s="1307" t="s">
        <v>2166</v>
      </c>
      <c r="E1323" s="973"/>
      <c r="F1323" s="1549"/>
      <c r="G1323" s="1550"/>
      <c r="H1323" s="636"/>
      <c r="I1323" s="2251"/>
      <c r="J1323" s="1912"/>
      <c r="K1323" s="2254"/>
      <c r="L1323" s="2250"/>
      <c r="M1323" s="2250"/>
      <c r="N1323" s="2250"/>
      <c r="O1323" s="2250"/>
      <c r="P1323" s="2255"/>
    </row>
    <row r="1324" spans="2:16" s="986" customFormat="1" ht="15" customHeight="1" outlineLevel="1">
      <c r="B1324" s="1342"/>
      <c r="C1324" s="985"/>
      <c r="D1324" s="2557" t="s">
        <v>2167</v>
      </c>
      <c r="E1324" s="2558" t="s">
        <v>650</v>
      </c>
      <c r="F1324" s="1551" t="s">
        <v>2168</v>
      </c>
      <c r="G1324" s="1552"/>
      <c r="H1324" s="636"/>
      <c r="I1324" s="2252"/>
      <c r="J1324" s="2253"/>
      <c r="K1324" s="1994" t="str">
        <f>IF(ISNONTEXT(G1324)=TRUE,"","X")</f>
        <v/>
      </c>
      <c r="L1324" s="1907" t="str">
        <f>IF(AND(G1324&gt;=0)=TRUE,"","X")</f>
        <v/>
      </c>
      <c r="M1324" s="1906"/>
      <c r="N1324" s="2250"/>
      <c r="O1324" s="2250"/>
      <c r="P1324" s="2255"/>
    </row>
    <row r="1325" spans="2:16" s="986" customFormat="1" ht="15" customHeight="1" outlineLevel="1">
      <c r="B1325" s="1342"/>
      <c r="C1325" s="985"/>
      <c r="D1325" s="2553"/>
      <c r="E1325" s="2554"/>
      <c r="F1325" s="1553" t="s">
        <v>2169</v>
      </c>
      <c r="G1325" s="1554"/>
      <c r="H1325" s="636"/>
      <c r="I1325" s="2252"/>
      <c r="J1325" s="2253"/>
      <c r="K1325" s="1994" t="str">
        <f>IF(ISNONTEXT(G1325)=TRUE,"","X")</f>
        <v/>
      </c>
      <c r="L1325" s="1907" t="str">
        <f>IF(AND(G1325&gt;=0)=TRUE,"","X")</f>
        <v/>
      </c>
      <c r="M1325" s="1906"/>
      <c r="N1325" s="2250"/>
      <c r="O1325" s="2250"/>
      <c r="P1325" s="2255"/>
    </row>
    <row r="1326" spans="2:16" s="986" customFormat="1" ht="15" customHeight="1" outlineLevel="1">
      <c r="B1326" s="1342"/>
      <c r="C1326" s="985"/>
      <c r="D1326" s="2553" t="s">
        <v>2170</v>
      </c>
      <c r="E1326" s="2554" t="s">
        <v>638</v>
      </c>
      <c r="F1326" s="1553" t="s">
        <v>2168</v>
      </c>
      <c r="G1326" s="1554"/>
      <c r="H1326" s="636"/>
      <c r="I1326" s="2252"/>
      <c r="J1326" s="2253"/>
      <c r="K1326" s="1994" t="str">
        <f t="shared" ref="K1326:K1345" si="115">IF(ISNONTEXT(G1326)=TRUE,"","X")</f>
        <v/>
      </c>
      <c r="L1326" s="1907" t="str">
        <f t="shared" ref="L1326:L1345" si="116">IF(AND(G1326&gt;=0)=TRUE,"","X")</f>
        <v/>
      </c>
      <c r="M1326" s="1906"/>
      <c r="N1326" s="2250"/>
      <c r="O1326" s="2250"/>
      <c r="P1326" s="2255"/>
    </row>
    <row r="1327" spans="2:16" s="986" customFormat="1" ht="15" customHeight="1" outlineLevel="1">
      <c r="B1327" s="1342"/>
      <c r="C1327" s="985"/>
      <c r="D1327" s="2553"/>
      <c r="E1327" s="2554"/>
      <c r="F1327" s="1553" t="s">
        <v>2169</v>
      </c>
      <c r="G1327" s="1554"/>
      <c r="H1327" s="636"/>
      <c r="I1327" s="2252"/>
      <c r="J1327" s="2253"/>
      <c r="K1327" s="1994" t="str">
        <f t="shared" si="115"/>
        <v/>
      </c>
      <c r="L1327" s="1907" t="str">
        <f t="shared" si="116"/>
        <v/>
      </c>
      <c r="M1327" s="1906"/>
      <c r="N1327" s="2250"/>
      <c r="O1327" s="2250"/>
      <c r="P1327" s="2255"/>
    </row>
    <row r="1328" spans="2:16" s="986" customFormat="1" ht="15" customHeight="1" outlineLevel="1">
      <c r="B1328" s="1342"/>
      <c r="C1328" s="985"/>
      <c r="D1328" s="2553" t="s">
        <v>2170</v>
      </c>
      <c r="E1328" s="2554" t="s">
        <v>650</v>
      </c>
      <c r="F1328" s="1553" t="s">
        <v>2168</v>
      </c>
      <c r="G1328" s="1554"/>
      <c r="H1328" s="636"/>
      <c r="I1328" s="2252"/>
      <c r="J1328" s="2253"/>
      <c r="K1328" s="1994" t="str">
        <f t="shared" si="115"/>
        <v/>
      </c>
      <c r="L1328" s="1907" t="str">
        <f t="shared" si="116"/>
        <v/>
      </c>
      <c r="M1328" s="1906"/>
      <c r="N1328" s="2250"/>
      <c r="O1328" s="2250"/>
      <c r="P1328" s="2255"/>
    </row>
    <row r="1329" spans="2:16" s="986" customFormat="1" ht="15" customHeight="1" outlineLevel="1">
      <c r="B1329" s="1342"/>
      <c r="C1329" s="985"/>
      <c r="D1329" s="2553"/>
      <c r="E1329" s="2554"/>
      <c r="F1329" s="1553" t="s">
        <v>2169</v>
      </c>
      <c r="G1329" s="1554"/>
      <c r="H1329" s="636"/>
      <c r="I1329" s="2254"/>
      <c r="J1329" s="2255"/>
      <c r="K1329" s="1994" t="str">
        <f t="shared" si="115"/>
        <v/>
      </c>
      <c r="L1329" s="1907" t="str">
        <f t="shared" si="116"/>
        <v/>
      </c>
      <c r="M1329" s="1906"/>
      <c r="N1329" s="2250"/>
      <c r="O1329" s="2250"/>
      <c r="P1329" s="2255"/>
    </row>
    <row r="1330" spans="2:16" s="986" customFormat="1" ht="15" customHeight="1" outlineLevel="1">
      <c r="B1330" s="1342"/>
      <c r="C1330" s="985"/>
      <c r="D1330" s="2553" t="s">
        <v>873</v>
      </c>
      <c r="E1330" s="2554" t="s">
        <v>1822</v>
      </c>
      <c r="F1330" s="1553" t="s">
        <v>2168</v>
      </c>
      <c r="G1330" s="1555"/>
      <c r="H1330" s="636"/>
      <c r="I1330" s="2254"/>
      <c r="J1330" s="2255"/>
      <c r="K1330" s="1993" t="str">
        <f t="shared" si="115"/>
        <v/>
      </c>
      <c r="L1330" s="1906" t="str">
        <f t="shared" si="116"/>
        <v/>
      </c>
      <c r="M1330" s="1906"/>
      <c r="N1330" s="1907" t="str" cm="1">
        <f t="array" aca="1" ref="N1330" ca="1">IF(CELL("format",G1330)="D1","","X")</f>
        <v/>
      </c>
      <c r="O1330" s="2250"/>
      <c r="P1330" s="2255"/>
    </row>
    <row r="1331" spans="2:16" s="986" customFormat="1" ht="15" customHeight="1" outlineLevel="1">
      <c r="B1331" s="1211"/>
      <c r="C1331" s="1211"/>
      <c r="D1331" s="2553"/>
      <c r="E1331" s="2554"/>
      <c r="F1331" s="1553" t="s">
        <v>2169</v>
      </c>
      <c r="G1331" s="1555"/>
      <c r="H1331" s="636"/>
      <c r="I1331" s="2254"/>
      <c r="J1331" s="2255"/>
      <c r="K1331" s="1993" t="str">
        <f t="shared" si="115"/>
        <v/>
      </c>
      <c r="L1331" s="1906" t="str">
        <f t="shared" si="116"/>
        <v/>
      </c>
      <c r="M1331" s="1906"/>
      <c r="N1331" s="1907" t="str" cm="1">
        <f t="array" aca="1" ref="N1331" ca="1">IF(CELL("format",G1331)="D1","","X")</f>
        <v/>
      </c>
      <c r="O1331" s="2250"/>
      <c r="P1331" s="2255"/>
    </row>
    <row r="1332" spans="2:16" s="986" customFormat="1" ht="15" customHeight="1" outlineLevel="1">
      <c r="B1332" s="1211"/>
      <c r="C1332" s="1211"/>
      <c r="D1332" s="2553" t="s">
        <v>874</v>
      </c>
      <c r="E1332" s="2554" t="s">
        <v>1823</v>
      </c>
      <c r="F1332" s="1553" t="s">
        <v>2168</v>
      </c>
      <c r="G1332" s="1556"/>
      <c r="H1332" s="636"/>
      <c r="I1332" s="2254"/>
      <c r="J1332" s="2255"/>
      <c r="K1332" s="1993" t="str">
        <f t="shared" si="115"/>
        <v/>
      </c>
      <c r="L1332" s="1906" t="str">
        <f t="shared" si="116"/>
        <v/>
      </c>
      <c r="M1332" s="1906"/>
      <c r="N1332" s="2250"/>
      <c r="O1332" s="1907" t="str" cm="1">
        <f t="array" aca="1" ref="O1332" ca="1">IF(G1332="","",IF(CELL("format",G1332)="D9","","X"))</f>
        <v/>
      </c>
      <c r="P1332" s="2255"/>
    </row>
    <row r="1333" spans="2:16" s="986" customFormat="1" ht="15" customHeight="1" outlineLevel="1">
      <c r="B1333" s="1211"/>
      <c r="C1333" s="1211"/>
      <c r="D1333" s="2553"/>
      <c r="E1333" s="2554"/>
      <c r="F1333" s="1553" t="s">
        <v>2169</v>
      </c>
      <c r="G1333" s="1556"/>
      <c r="H1333" s="636"/>
      <c r="I1333" s="2254"/>
      <c r="J1333" s="2255"/>
      <c r="K1333" s="1993" t="str">
        <f t="shared" si="115"/>
        <v/>
      </c>
      <c r="L1333" s="1906" t="str">
        <f t="shared" si="116"/>
        <v/>
      </c>
      <c r="M1333" s="1906"/>
      <c r="N1333" s="2250"/>
      <c r="O1333" s="1907" t="str" cm="1">
        <f t="array" aca="1" ref="O1333" ca="1">IF(G1333="","",IF(CELL("format",G1333)="D9","","X"))</f>
        <v/>
      </c>
      <c r="P1333" s="2255"/>
    </row>
    <row r="1334" spans="2:16" s="986" customFormat="1" ht="15" customHeight="1" outlineLevel="1">
      <c r="B1334" s="1211"/>
      <c r="C1334" s="1211"/>
      <c r="D1334" s="2553" t="s">
        <v>2171</v>
      </c>
      <c r="E1334" s="2554" t="s">
        <v>2327</v>
      </c>
      <c r="F1334" s="1553" t="s">
        <v>2168</v>
      </c>
      <c r="G1334" s="1554"/>
      <c r="H1334" s="636"/>
      <c r="I1334" s="2254"/>
      <c r="J1334" s="2255"/>
      <c r="K1334" s="1993" t="str">
        <f t="shared" si="115"/>
        <v/>
      </c>
      <c r="L1334" s="1906" t="str">
        <f t="shared" si="116"/>
        <v/>
      </c>
      <c r="M1334" s="1906"/>
      <c r="N1334" s="2250"/>
      <c r="O1334" s="2250"/>
      <c r="P1334" s="1913" t="str">
        <f>IF(G1334="","",(IF(OR(G1334="Winter",G1334="Summer"),"","X")))</f>
        <v/>
      </c>
    </row>
    <row r="1335" spans="2:16" s="986" customFormat="1" ht="15" customHeight="1" outlineLevel="1">
      <c r="B1335" s="1211"/>
      <c r="C1335" s="1211"/>
      <c r="D1335" s="2553"/>
      <c r="E1335" s="2554"/>
      <c r="F1335" s="1553" t="s">
        <v>2169</v>
      </c>
      <c r="G1335" s="1554"/>
      <c r="H1335" s="636"/>
      <c r="I1335" s="2254"/>
      <c r="J1335" s="2255"/>
      <c r="K1335" s="1993" t="str">
        <f t="shared" si="115"/>
        <v/>
      </c>
      <c r="L1335" s="1906" t="str">
        <f t="shared" si="116"/>
        <v/>
      </c>
      <c r="M1335" s="1906"/>
      <c r="N1335" s="2250"/>
      <c r="O1335" s="2250"/>
      <c r="P1335" s="1913" t="str">
        <f>IF(G1335="","",(IF(OR(G1335="Winter",G1335="Summer"),"","X")))</f>
        <v/>
      </c>
    </row>
    <row r="1336" spans="2:16" s="986" customFormat="1" ht="15" customHeight="1" outlineLevel="1">
      <c r="B1336" s="1211"/>
      <c r="C1336" s="1211"/>
      <c r="D1336" s="2553" t="s">
        <v>2172</v>
      </c>
      <c r="E1336" s="2554" t="s">
        <v>638</v>
      </c>
      <c r="F1336" s="1553" t="s">
        <v>2168</v>
      </c>
      <c r="G1336" s="1554"/>
      <c r="H1336" s="636"/>
      <c r="I1336" s="2254"/>
      <c r="J1336" s="2255"/>
      <c r="K1336" s="1994" t="str">
        <f t="shared" si="115"/>
        <v/>
      </c>
      <c r="L1336" s="1907" t="str">
        <f t="shared" si="116"/>
        <v/>
      </c>
      <c r="M1336" s="1906"/>
      <c r="N1336" s="2250"/>
      <c r="O1336" s="2250"/>
      <c r="P1336" s="2255"/>
    </row>
    <row r="1337" spans="2:16" s="986" customFormat="1" ht="15" customHeight="1" outlineLevel="1">
      <c r="B1337" s="1211"/>
      <c r="C1337" s="1211"/>
      <c r="D1337" s="2553"/>
      <c r="E1337" s="2554"/>
      <c r="F1337" s="1553" t="s">
        <v>2169</v>
      </c>
      <c r="G1337" s="1554"/>
      <c r="I1337" s="2254"/>
      <c r="J1337" s="2255"/>
      <c r="K1337" s="1994" t="str">
        <f t="shared" si="115"/>
        <v/>
      </c>
      <c r="L1337" s="1907" t="str">
        <f t="shared" si="116"/>
        <v/>
      </c>
      <c r="M1337" s="1906"/>
      <c r="N1337" s="2250"/>
      <c r="O1337" s="2250"/>
      <c r="P1337" s="2255"/>
    </row>
    <row r="1338" spans="2:16" s="986" customFormat="1" ht="15" customHeight="1" outlineLevel="1">
      <c r="B1338" s="1211"/>
      <c r="C1338" s="1211"/>
      <c r="D1338" s="2553" t="s">
        <v>2173</v>
      </c>
      <c r="E1338" s="2554" t="s">
        <v>638</v>
      </c>
      <c r="F1338" s="1553" t="s">
        <v>2168</v>
      </c>
      <c r="G1338" s="1554"/>
      <c r="I1338" s="2254"/>
      <c r="J1338" s="2255"/>
      <c r="K1338" s="1994" t="str">
        <f t="shared" si="115"/>
        <v/>
      </c>
      <c r="L1338" s="1907" t="str">
        <f t="shared" si="116"/>
        <v/>
      </c>
      <c r="M1338" s="1906"/>
      <c r="N1338" s="2250"/>
      <c r="O1338" s="2250"/>
      <c r="P1338" s="2255"/>
    </row>
    <row r="1339" spans="2:16" s="986" customFormat="1" ht="15" customHeight="1" outlineLevel="1">
      <c r="B1339" s="1211"/>
      <c r="C1339" s="1211"/>
      <c r="D1339" s="2553"/>
      <c r="E1339" s="2554"/>
      <c r="F1339" s="1553" t="s">
        <v>2169</v>
      </c>
      <c r="G1339" s="1554"/>
      <c r="I1339" s="2254"/>
      <c r="J1339" s="2255"/>
      <c r="K1339" s="1994" t="str">
        <f t="shared" si="115"/>
        <v/>
      </c>
      <c r="L1339" s="1907" t="str">
        <f t="shared" si="116"/>
        <v/>
      </c>
      <c r="M1339" s="1906"/>
      <c r="N1339" s="2250"/>
      <c r="O1339" s="2250"/>
      <c r="P1339" s="2255"/>
    </row>
    <row r="1340" spans="2:16" s="986" customFormat="1" ht="15" customHeight="1" outlineLevel="1">
      <c r="B1340" s="1211"/>
      <c r="C1340" s="1211"/>
      <c r="D1340" s="2553" t="s">
        <v>2173</v>
      </c>
      <c r="E1340" s="2554" t="s">
        <v>650</v>
      </c>
      <c r="F1340" s="1553" t="s">
        <v>2168</v>
      </c>
      <c r="G1340" s="1554"/>
      <c r="I1340" s="2254"/>
      <c r="J1340" s="2255"/>
      <c r="K1340" s="1994" t="str">
        <f t="shared" si="115"/>
        <v/>
      </c>
      <c r="L1340" s="1907" t="str">
        <f t="shared" si="116"/>
        <v/>
      </c>
      <c r="M1340" s="1906"/>
      <c r="N1340" s="2250"/>
      <c r="O1340" s="2250"/>
      <c r="P1340" s="2255"/>
    </row>
    <row r="1341" spans="2:16" s="986" customFormat="1" ht="15" customHeight="1" outlineLevel="1">
      <c r="B1341" s="1211"/>
      <c r="C1341" s="1211"/>
      <c r="D1341" s="2553"/>
      <c r="E1341" s="2554"/>
      <c r="F1341" s="1553" t="s">
        <v>2169</v>
      </c>
      <c r="G1341" s="1554"/>
      <c r="I1341" s="2254"/>
      <c r="J1341" s="2255"/>
      <c r="K1341" s="1994" t="str">
        <f t="shared" si="115"/>
        <v/>
      </c>
      <c r="L1341" s="1907" t="str">
        <f t="shared" si="116"/>
        <v/>
      </c>
      <c r="M1341" s="1906"/>
      <c r="N1341" s="2250"/>
      <c r="O1341" s="2250"/>
      <c r="P1341" s="2255"/>
    </row>
    <row r="1342" spans="2:16" s="986" customFormat="1" ht="15" customHeight="1" outlineLevel="1">
      <c r="B1342" s="1211"/>
      <c r="C1342" s="1211"/>
      <c r="D1342" s="2553" t="s">
        <v>2174</v>
      </c>
      <c r="E1342" s="2554" t="s">
        <v>638</v>
      </c>
      <c r="F1342" s="1553" t="s">
        <v>2168</v>
      </c>
      <c r="G1342" s="1554"/>
      <c r="I1342" s="2254"/>
      <c r="J1342" s="2256"/>
      <c r="K1342" s="1994" t="str">
        <f t="shared" si="115"/>
        <v/>
      </c>
      <c r="L1342" s="1907" t="str">
        <f t="shared" si="116"/>
        <v/>
      </c>
      <c r="M1342" s="1906"/>
      <c r="N1342" s="2250"/>
      <c r="O1342" s="2250"/>
      <c r="P1342" s="2255"/>
    </row>
    <row r="1343" spans="2:16" s="986" customFormat="1" ht="15" customHeight="1" outlineLevel="1">
      <c r="B1343" s="1211"/>
      <c r="C1343" s="1211"/>
      <c r="D1343" s="2553"/>
      <c r="E1343" s="2554"/>
      <c r="F1343" s="1553" t="s">
        <v>2169</v>
      </c>
      <c r="G1343" s="1554"/>
      <c r="I1343" s="2254"/>
      <c r="J1343" s="2256"/>
      <c r="K1343" s="1994" t="str">
        <f t="shared" si="115"/>
        <v/>
      </c>
      <c r="L1343" s="1907" t="str">
        <f t="shared" si="116"/>
        <v/>
      </c>
      <c r="M1343" s="1906"/>
      <c r="N1343" s="2250"/>
      <c r="O1343" s="2250"/>
      <c r="P1343" s="2255"/>
    </row>
    <row r="1344" spans="2:16" s="986" customFormat="1" ht="15" customHeight="1" outlineLevel="1">
      <c r="B1344" s="1211"/>
      <c r="C1344" s="1211"/>
      <c r="D1344" s="2553" t="s">
        <v>2174</v>
      </c>
      <c r="E1344" s="2554" t="s">
        <v>650</v>
      </c>
      <c r="F1344" s="1553" t="s">
        <v>2168</v>
      </c>
      <c r="G1344" s="1554"/>
      <c r="I1344" s="2254"/>
      <c r="J1344" s="2256"/>
      <c r="K1344" s="1994" t="str">
        <f t="shared" si="115"/>
        <v/>
      </c>
      <c r="L1344" s="1907" t="str">
        <f t="shared" si="116"/>
        <v/>
      </c>
      <c r="M1344" s="1906"/>
      <c r="N1344" s="2250"/>
      <c r="O1344" s="2250"/>
      <c r="P1344" s="2255"/>
    </row>
    <row r="1345" spans="2:16" s="986" customFormat="1" ht="15" customHeight="1" outlineLevel="1">
      <c r="B1345" s="1211"/>
      <c r="C1345" s="1211"/>
      <c r="D1345" s="2555"/>
      <c r="E1345" s="2556"/>
      <c r="F1345" s="1557" t="s">
        <v>2169</v>
      </c>
      <c r="G1345" s="1558"/>
      <c r="I1345" s="2254"/>
      <c r="J1345" s="2256"/>
      <c r="K1345" s="1994" t="str">
        <f t="shared" si="115"/>
        <v/>
      </c>
      <c r="L1345" s="1907" t="str">
        <f t="shared" si="116"/>
        <v/>
      </c>
      <c r="M1345" s="1906"/>
      <c r="N1345" s="2250"/>
      <c r="O1345" s="2250"/>
      <c r="P1345" s="2255"/>
    </row>
    <row r="1346" spans="2:16" s="986" customFormat="1" ht="15" customHeight="1">
      <c r="B1346" s="1342"/>
      <c r="C1346" s="985"/>
      <c r="D1346" s="1307" t="s">
        <v>2166</v>
      </c>
      <c r="E1346" s="973"/>
      <c r="F1346" s="1549"/>
      <c r="G1346" s="1550"/>
      <c r="H1346" s="636"/>
      <c r="I1346" s="2251"/>
      <c r="J1346" s="1912"/>
      <c r="K1346" s="2254"/>
      <c r="L1346" s="2250"/>
      <c r="M1346" s="2250"/>
      <c r="N1346" s="2250"/>
      <c r="O1346" s="2250"/>
      <c r="P1346" s="2255"/>
    </row>
    <row r="1347" spans="2:16" s="986" customFormat="1" ht="15" customHeight="1" outlineLevel="1">
      <c r="B1347" s="1342"/>
      <c r="C1347" s="985"/>
      <c r="D1347" s="2557" t="s">
        <v>2167</v>
      </c>
      <c r="E1347" s="2558" t="s">
        <v>650</v>
      </c>
      <c r="F1347" s="1551" t="s">
        <v>2168</v>
      </c>
      <c r="G1347" s="1552"/>
      <c r="H1347" s="636"/>
      <c r="I1347" s="2252"/>
      <c r="J1347" s="2253"/>
      <c r="K1347" s="1994" t="str">
        <f>IF(ISNONTEXT(G1347)=TRUE,"","X")</f>
        <v/>
      </c>
      <c r="L1347" s="1907" t="str">
        <f>IF(AND(G1347&gt;=0)=TRUE,"","X")</f>
        <v/>
      </c>
      <c r="M1347" s="1906"/>
      <c r="N1347" s="2250"/>
      <c r="O1347" s="2250"/>
      <c r="P1347" s="2255"/>
    </row>
    <row r="1348" spans="2:16" s="986" customFormat="1" ht="15" customHeight="1" outlineLevel="1">
      <c r="B1348" s="1342"/>
      <c r="C1348" s="985"/>
      <c r="D1348" s="2553"/>
      <c r="E1348" s="2554"/>
      <c r="F1348" s="1553" t="s">
        <v>2169</v>
      </c>
      <c r="G1348" s="1554"/>
      <c r="H1348" s="636"/>
      <c r="I1348" s="2252"/>
      <c r="J1348" s="2253"/>
      <c r="K1348" s="1994" t="str">
        <f>IF(ISNONTEXT(G1348)=TRUE,"","X")</f>
        <v/>
      </c>
      <c r="L1348" s="1907" t="str">
        <f>IF(AND(G1348&gt;=0)=TRUE,"","X")</f>
        <v/>
      </c>
      <c r="M1348" s="1906"/>
      <c r="N1348" s="2250"/>
      <c r="O1348" s="2250"/>
      <c r="P1348" s="2255"/>
    </row>
    <row r="1349" spans="2:16" s="986" customFormat="1" ht="15" customHeight="1" outlineLevel="1">
      <c r="B1349" s="1342"/>
      <c r="C1349" s="985"/>
      <c r="D1349" s="2553" t="s">
        <v>2170</v>
      </c>
      <c r="E1349" s="2554" t="s">
        <v>638</v>
      </c>
      <c r="F1349" s="1553" t="s">
        <v>2168</v>
      </c>
      <c r="G1349" s="1554"/>
      <c r="H1349" s="636"/>
      <c r="I1349" s="2252"/>
      <c r="J1349" s="2253"/>
      <c r="K1349" s="1994" t="str">
        <f t="shared" ref="K1349:K1368" si="117">IF(ISNONTEXT(G1349)=TRUE,"","X")</f>
        <v/>
      </c>
      <c r="L1349" s="1907" t="str">
        <f t="shared" ref="L1349:L1368" si="118">IF(AND(G1349&gt;=0)=TRUE,"","X")</f>
        <v/>
      </c>
      <c r="M1349" s="1906"/>
      <c r="N1349" s="2250"/>
      <c r="O1349" s="2250"/>
      <c r="P1349" s="2255"/>
    </row>
    <row r="1350" spans="2:16" s="986" customFormat="1" ht="15" customHeight="1" outlineLevel="1">
      <c r="B1350" s="1342"/>
      <c r="C1350" s="985"/>
      <c r="D1350" s="2553"/>
      <c r="E1350" s="2554"/>
      <c r="F1350" s="1553" t="s">
        <v>2169</v>
      </c>
      <c r="G1350" s="1554"/>
      <c r="H1350" s="636"/>
      <c r="I1350" s="2252"/>
      <c r="J1350" s="2253"/>
      <c r="K1350" s="1994" t="str">
        <f t="shared" si="117"/>
        <v/>
      </c>
      <c r="L1350" s="1907" t="str">
        <f t="shared" si="118"/>
        <v/>
      </c>
      <c r="M1350" s="1906"/>
      <c r="N1350" s="2250"/>
      <c r="O1350" s="2250"/>
      <c r="P1350" s="2255"/>
    </row>
    <row r="1351" spans="2:16" s="986" customFormat="1" ht="15" customHeight="1" outlineLevel="1">
      <c r="B1351" s="1342"/>
      <c r="C1351" s="985"/>
      <c r="D1351" s="2553" t="s">
        <v>2170</v>
      </c>
      <c r="E1351" s="2554" t="s">
        <v>650</v>
      </c>
      <c r="F1351" s="1553" t="s">
        <v>2168</v>
      </c>
      <c r="G1351" s="1554"/>
      <c r="H1351" s="636"/>
      <c r="I1351" s="2252"/>
      <c r="J1351" s="2253"/>
      <c r="K1351" s="1994" t="str">
        <f t="shared" si="117"/>
        <v/>
      </c>
      <c r="L1351" s="1907" t="str">
        <f t="shared" si="118"/>
        <v/>
      </c>
      <c r="M1351" s="1906"/>
      <c r="N1351" s="2250"/>
      <c r="O1351" s="2250"/>
      <c r="P1351" s="2255"/>
    </row>
    <row r="1352" spans="2:16" s="986" customFormat="1" ht="15" customHeight="1" outlineLevel="1">
      <c r="B1352" s="1342"/>
      <c r="C1352" s="985"/>
      <c r="D1352" s="2553"/>
      <c r="E1352" s="2554"/>
      <c r="F1352" s="1553" t="s">
        <v>2169</v>
      </c>
      <c r="G1352" s="1554"/>
      <c r="H1352" s="636"/>
      <c r="I1352" s="2254"/>
      <c r="J1352" s="2255"/>
      <c r="K1352" s="1994" t="str">
        <f t="shared" si="117"/>
        <v/>
      </c>
      <c r="L1352" s="1907" t="str">
        <f t="shared" si="118"/>
        <v/>
      </c>
      <c r="M1352" s="1906"/>
      <c r="N1352" s="2250"/>
      <c r="O1352" s="2250"/>
      <c r="P1352" s="2255"/>
    </row>
    <row r="1353" spans="2:16" s="986" customFormat="1" ht="15" customHeight="1" outlineLevel="1">
      <c r="B1353" s="1342"/>
      <c r="C1353" s="985"/>
      <c r="D1353" s="2553" t="s">
        <v>873</v>
      </c>
      <c r="E1353" s="2554" t="s">
        <v>1822</v>
      </c>
      <c r="F1353" s="1553" t="s">
        <v>2168</v>
      </c>
      <c r="G1353" s="1555"/>
      <c r="H1353" s="636"/>
      <c r="I1353" s="2254"/>
      <c r="J1353" s="2255"/>
      <c r="K1353" s="1993" t="str">
        <f t="shared" si="117"/>
        <v/>
      </c>
      <c r="L1353" s="1906" t="str">
        <f t="shared" si="118"/>
        <v/>
      </c>
      <c r="M1353" s="1906"/>
      <c r="N1353" s="1907" t="str" cm="1">
        <f t="array" aca="1" ref="N1353" ca="1">IF(CELL("format",G1353)="D1","","X")</f>
        <v/>
      </c>
      <c r="O1353" s="2250"/>
      <c r="P1353" s="2255"/>
    </row>
    <row r="1354" spans="2:16" s="986" customFormat="1" ht="15" customHeight="1" outlineLevel="1">
      <c r="B1354" s="1211"/>
      <c r="C1354" s="1211"/>
      <c r="D1354" s="2553"/>
      <c r="E1354" s="2554"/>
      <c r="F1354" s="1553" t="s">
        <v>2169</v>
      </c>
      <c r="G1354" s="1555"/>
      <c r="H1354" s="636"/>
      <c r="I1354" s="2254"/>
      <c r="J1354" s="2255"/>
      <c r="K1354" s="1993" t="str">
        <f t="shared" si="117"/>
        <v/>
      </c>
      <c r="L1354" s="1906" t="str">
        <f t="shared" si="118"/>
        <v/>
      </c>
      <c r="M1354" s="1906"/>
      <c r="N1354" s="1907" t="str" cm="1">
        <f t="array" aca="1" ref="N1354" ca="1">IF(CELL("format",G1354)="D1","","X")</f>
        <v/>
      </c>
      <c r="O1354" s="2250"/>
      <c r="P1354" s="2255"/>
    </row>
    <row r="1355" spans="2:16" s="986" customFormat="1" ht="15" customHeight="1" outlineLevel="1">
      <c r="B1355" s="1211"/>
      <c r="C1355" s="1211"/>
      <c r="D1355" s="2553" t="s">
        <v>874</v>
      </c>
      <c r="E1355" s="2554" t="s">
        <v>1823</v>
      </c>
      <c r="F1355" s="1553" t="s">
        <v>2168</v>
      </c>
      <c r="G1355" s="1556"/>
      <c r="H1355" s="636"/>
      <c r="I1355" s="2254"/>
      <c r="J1355" s="2255"/>
      <c r="K1355" s="1993" t="str">
        <f t="shared" si="117"/>
        <v/>
      </c>
      <c r="L1355" s="1906" t="str">
        <f t="shared" si="118"/>
        <v/>
      </c>
      <c r="M1355" s="1906"/>
      <c r="N1355" s="2250"/>
      <c r="O1355" s="1907" t="str" cm="1">
        <f t="array" aca="1" ref="O1355" ca="1">IF(G1355="","",IF(CELL("format",G1355)="D9","","X"))</f>
        <v/>
      </c>
      <c r="P1355" s="2255"/>
    </row>
    <row r="1356" spans="2:16" s="986" customFormat="1" ht="15" customHeight="1" outlineLevel="1">
      <c r="B1356" s="1211"/>
      <c r="C1356" s="1211"/>
      <c r="D1356" s="2553"/>
      <c r="E1356" s="2554"/>
      <c r="F1356" s="1553" t="s">
        <v>2169</v>
      </c>
      <c r="G1356" s="1556"/>
      <c r="H1356" s="636"/>
      <c r="I1356" s="2254"/>
      <c r="J1356" s="2255"/>
      <c r="K1356" s="1993" t="str">
        <f t="shared" si="117"/>
        <v/>
      </c>
      <c r="L1356" s="1906" t="str">
        <f t="shared" si="118"/>
        <v/>
      </c>
      <c r="M1356" s="1906"/>
      <c r="N1356" s="2250"/>
      <c r="O1356" s="1907" t="str" cm="1">
        <f t="array" aca="1" ref="O1356" ca="1">IF(G1356="","",IF(CELL("format",G1356)="D9","","X"))</f>
        <v/>
      </c>
      <c r="P1356" s="2255"/>
    </row>
    <row r="1357" spans="2:16" s="986" customFormat="1" ht="15" customHeight="1" outlineLevel="1">
      <c r="B1357" s="1211"/>
      <c r="C1357" s="1211"/>
      <c r="D1357" s="2553" t="s">
        <v>2171</v>
      </c>
      <c r="E1357" s="2554" t="s">
        <v>2327</v>
      </c>
      <c r="F1357" s="1553" t="s">
        <v>2168</v>
      </c>
      <c r="G1357" s="1554"/>
      <c r="H1357" s="636"/>
      <c r="I1357" s="2254"/>
      <c r="J1357" s="2255"/>
      <c r="K1357" s="1993" t="str">
        <f t="shared" si="117"/>
        <v/>
      </c>
      <c r="L1357" s="1906" t="str">
        <f t="shared" si="118"/>
        <v/>
      </c>
      <c r="M1357" s="1906"/>
      <c r="N1357" s="2250"/>
      <c r="O1357" s="2250"/>
      <c r="P1357" s="1913" t="str">
        <f>IF(G1357="","",(IF(OR(G1357="Winter",G1357="Summer"),"","X")))</f>
        <v/>
      </c>
    </row>
    <row r="1358" spans="2:16" s="986" customFormat="1" ht="15" customHeight="1" outlineLevel="1">
      <c r="B1358" s="1211"/>
      <c r="C1358" s="1211"/>
      <c r="D1358" s="2553"/>
      <c r="E1358" s="2554"/>
      <c r="F1358" s="1553" t="s">
        <v>2169</v>
      </c>
      <c r="G1358" s="1554"/>
      <c r="H1358" s="636"/>
      <c r="I1358" s="2254"/>
      <c r="J1358" s="2255"/>
      <c r="K1358" s="1993" t="str">
        <f t="shared" si="117"/>
        <v/>
      </c>
      <c r="L1358" s="1906" t="str">
        <f t="shared" si="118"/>
        <v/>
      </c>
      <c r="M1358" s="1906"/>
      <c r="N1358" s="2250"/>
      <c r="O1358" s="2250"/>
      <c r="P1358" s="1913" t="str">
        <f>IF(G1358="","",(IF(OR(G1358="Winter",G1358="Summer"),"","X")))</f>
        <v/>
      </c>
    </row>
    <row r="1359" spans="2:16" s="986" customFormat="1" ht="15" customHeight="1" outlineLevel="1">
      <c r="B1359" s="1211"/>
      <c r="C1359" s="1211"/>
      <c r="D1359" s="2553" t="s">
        <v>2172</v>
      </c>
      <c r="E1359" s="2554" t="s">
        <v>638</v>
      </c>
      <c r="F1359" s="1553" t="s">
        <v>2168</v>
      </c>
      <c r="G1359" s="1554"/>
      <c r="H1359" s="636"/>
      <c r="I1359" s="2254"/>
      <c r="J1359" s="2255"/>
      <c r="K1359" s="1994" t="str">
        <f t="shared" si="117"/>
        <v/>
      </c>
      <c r="L1359" s="1907" t="str">
        <f t="shared" si="118"/>
        <v/>
      </c>
      <c r="M1359" s="1906"/>
      <c r="N1359" s="2250"/>
      <c r="O1359" s="2250"/>
      <c r="P1359" s="2255"/>
    </row>
    <row r="1360" spans="2:16" s="986" customFormat="1" ht="15" customHeight="1" outlineLevel="1">
      <c r="B1360" s="1211"/>
      <c r="C1360" s="1211"/>
      <c r="D1360" s="2553"/>
      <c r="E1360" s="2554"/>
      <c r="F1360" s="1553" t="s">
        <v>2169</v>
      </c>
      <c r="G1360" s="1554"/>
      <c r="I1360" s="2254"/>
      <c r="J1360" s="2255"/>
      <c r="K1360" s="1994" t="str">
        <f t="shared" si="117"/>
        <v/>
      </c>
      <c r="L1360" s="1907" t="str">
        <f t="shared" si="118"/>
        <v/>
      </c>
      <c r="M1360" s="1906"/>
      <c r="N1360" s="2250"/>
      <c r="O1360" s="2250"/>
      <c r="P1360" s="2255"/>
    </row>
    <row r="1361" spans="2:16" s="986" customFormat="1" ht="15" customHeight="1" outlineLevel="1">
      <c r="B1361" s="1211"/>
      <c r="C1361" s="1211"/>
      <c r="D1361" s="2553" t="s">
        <v>2173</v>
      </c>
      <c r="E1361" s="2554" t="s">
        <v>638</v>
      </c>
      <c r="F1361" s="1553" t="s">
        <v>2168</v>
      </c>
      <c r="G1361" s="1554"/>
      <c r="I1361" s="2254"/>
      <c r="J1361" s="2255"/>
      <c r="K1361" s="1994" t="str">
        <f t="shared" si="117"/>
        <v/>
      </c>
      <c r="L1361" s="1907" t="str">
        <f t="shared" si="118"/>
        <v/>
      </c>
      <c r="M1361" s="1906"/>
      <c r="N1361" s="2250"/>
      <c r="O1361" s="2250"/>
      <c r="P1361" s="2255"/>
    </row>
    <row r="1362" spans="2:16" s="986" customFormat="1" ht="15" customHeight="1" outlineLevel="1">
      <c r="B1362" s="1211"/>
      <c r="C1362" s="1211"/>
      <c r="D1362" s="2553"/>
      <c r="E1362" s="2554"/>
      <c r="F1362" s="1553" t="s">
        <v>2169</v>
      </c>
      <c r="G1362" s="1554"/>
      <c r="I1362" s="2254"/>
      <c r="J1362" s="2255"/>
      <c r="K1362" s="1994" t="str">
        <f t="shared" si="117"/>
        <v/>
      </c>
      <c r="L1362" s="1907" t="str">
        <f t="shared" si="118"/>
        <v/>
      </c>
      <c r="M1362" s="1906"/>
      <c r="N1362" s="2250"/>
      <c r="O1362" s="2250"/>
      <c r="P1362" s="2255"/>
    </row>
    <row r="1363" spans="2:16" s="986" customFormat="1" ht="15" customHeight="1" outlineLevel="1">
      <c r="B1363" s="1211"/>
      <c r="C1363" s="1211"/>
      <c r="D1363" s="2553" t="s">
        <v>2173</v>
      </c>
      <c r="E1363" s="2554" t="s">
        <v>650</v>
      </c>
      <c r="F1363" s="1553" t="s">
        <v>2168</v>
      </c>
      <c r="G1363" s="1554"/>
      <c r="I1363" s="2254"/>
      <c r="J1363" s="2255"/>
      <c r="K1363" s="1994" t="str">
        <f t="shared" si="117"/>
        <v/>
      </c>
      <c r="L1363" s="1907" t="str">
        <f t="shared" si="118"/>
        <v/>
      </c>
      <c r="M1363" s="1906"/>
      <c r="N1363" s="2250"/>
      <c r="O1363" s="2250"/>
      <c r="P1363" s="2255"/>
    </row>
    <row r="1364" spans="2:16" s="986" customFormat="1" ht="15" customHeight="1" outlineLevel="1">
      <c r="B1364" s="1211"/>
      <c r="C1364" s="1211"/>
      <c r="D1364" s="2553"/>
      <c r="E1364" s="2554"/>
      <c r="F1364" s="1553" t="s">
        <v>2169</v>
      </c>
      <c r="G1364" s="1554"/>
      <c r="I1364" s="2254"/>
      <c r="J1364" s="2255"/>
      <c r="K1364" s="1994" t="str">
        <f t="shared" si="117"/>
        <v/>
      </c>
      <c r="L1364" s="1907" t="str">
        <f t="shared" si="118"/>
        <v/>
      </c>
      <c r="M1364" s="1906"/>
      <c r="N1364" s="2250"/>
      <c r="O1364" s="2250"/>
      <c r="P1364" s="2255"/>
    </row>
    <row r="1365" spans="2:16" s="986" customFormat="1" ht="15" customHeight="1" outlineLevel="1">
      <c r="B1365" s="1211"/>
      <c r="C1365" s="1211"/>
      <c r="D1365" s="2553" t="s">
        <v>2174</v>
      </c>
      <c r="E1365" s="2554" t="s">
        <v>638</v>
      </c>
      <c r="F1365" s="1553" t="s">
        <v>2168</v>
      </c>
      <c r="G1365" s="1554"/>
      <c r="I1365" s="2254"/>
      <c r="J1365" s="2256"/>
      <c r="K1365" s="1994" t="str">
        <f t="shared" si="117"/>
        <v/>
      </c>
      <c r="L1365" s="1907" t="str">
        <f t="shared" si="118"/>
        <v/>
      </c>
      <c r="M1365" s="1906"/>
      <c r="N1365" s="2250"/>
      <c r="O1365" s="2250"/>
      <c r="P1365" s="2255"/>
    </row>
    <row r="1366" spans="2:16" s="986" customFormat="1" ht="15" customHeight="1" outlineLevel="1">
      <c r="B1366" s="1211"/>
      <c r="C1366" s="1211"/>
      <c r="D1366" s="2553"/>
      <c r="E1366" s="2554"/>
      <c r="F1366" s="1553" t="s">
        <v>2169</v>
      </c>
      <c r="G1366" s="1554"/>
      <c r="I1366" s="2254"/>
      <c r="J1366" s="2256"/>
      <c r="K1366" s="1994" t="str">
        <f t="shared" si="117"/>
        <v/>
      </c>
      <c r="L1366" s="1907" t="str">
        <f t="shared" si="118"/>
        <v/>
      </c>
      <c r="M1366" s="1906"/>
      <c r="N1366" s="2250"/>
      <c r="O1366" s="2250"/>
      <c r="P1366" s="2255"/>
    </row>
    <row r="1367" spans="2:16" s="986" customFormat="1" ht="15" customHeight="1" outlineLevel="1">
      <c r="B1367" s="1211"/>
      <c r="C1367" s="1211"/>
      <c r="D1367" s="2553" t="s">
        <v>2174</v>
      </c>
      <c r="E1367" s="2554" t="s">
        <v>650</v>
      </c>
      <c r="F1367" s="1553" t="s">
        <v>2168</v>
      </c>
      <c r="G1367" s="1554"/>
      <c r="I1367" s="2254"/>
      <c r="J1367" s="2256"/>
      <c r="K1367" s="1994" t="str">
        <f t="shared" si="117"/>
        <v/>
      </c>
      <c r="L1367" s="1907" t="str">
        <f t="shared" si="118"/>
        <v/>
      </c>
      <c r="M1367" s="1906"/>
      <c r="N1367" s="2250"/>
      <c r="O1367" s="2250"/>
      <c r="P1367" s="2255"/>
    </row>
    <row r="1368" spans="2:16" s="986" customFormat="1" ht="15" customHeight="1" outlineLevel="1">
      <c r="B1368" s="1211"/>
      <c r="C1368" s="1211"/>
      <c r="D1368" s="2555"/>
      <c r="E1368" s="2556"/>
      <c r="F1368" s="1557" t="s">
        <v>2169</v>
      </c>
      <c r="G1368" s="1558"/>
      <c r="I1368" s="2254"/>
      <c r="J1368" s="2256"/>
      <c r="K1368" s="1994" t="str">
        <f t="shared" si="117"/>
        <v/>
      </c>
      <c r="L1368" s="1907" t="str">
        <f t="shared" si="118"/>
        <v/>
      </c>
      <c r="M1368" s="1906"/>
      <c r="N1368" s="2250"/>
      <c r="O1368" s="2250"/>
      <c r="P1368" s="2255"/>
    </row>
    <row r="1369" spans="2:16" s="986" customFormat="1" ht="15" customHeight="1">
      <c r="B1369" s="1342"/>
      <c r="C1369" s="985"/>
      <c r="D1369" s="1307" t="s">
        <v>2166</v>
      </c>
      <c r="E1369" s="973"/>
      <c r="F1369" s="1549"/>
      <c r="G1369" s="1550"/>
      <c r="H1369" s="636"/>
      <c r="I1369" s="2251"/>
      <c r="J1369" s="1912"/>
      <c r="K1369" s="2254"/>
      <c r="L1369" s="2250"/>
      <c r="M1369" s="2250"/>
      <c r="N1369" s="2250"/>
      <c r="O1369" s="2250"/>
      <c r="P1369" s="2255"/>
    </row>
    <row r="1370" spans="2:16" s="986" customFormat="1" ht="15" customHeight="1" outlineLevel="1">
      <c r="B1370" s="1342"/>
      <c r="C1370" s="985"/>
      <c r="D1370" s="2557" t="s">
        <v>2167</v>
      </c>
      <c r="E1370" s="2558" t="s">
        <v>650</v>
      </c>
      <c r="F1370" s="1551" t="s">
        <v>2168</v>
      </c>
      <c r="G1370" s="1552"/>
      <c r="H1370" s="636"/>
      <c r="I1370" s="2252"/>
      <c r="J1370" s="2253"/>
      <c r="K1370" s="1994" t="str">
        <f>IF(ISNONTEXT(G1370)=TRUE,"","X")</f>
        <v/>
      </c>
      <c r="L1370" s="1907" t="str">
        <f>IF(AND(G1370&gt;=0)=TRUE,"","X")</f>
        <v/>
      </c>
      <c r="M1370" s="1906"/>
      <c r="N1370" s="2250"/>
      <c r="O1370" s="2250"/>
      <c r="P1370" s="2255"/>
    </row>
    <row r="1371" spans="2:16" s="986" customFormat="1" ht="15" customHeight="1" outlineLevel="1">
      <c r="B1371" s="1342"/>
      <c r="C1371" s="985"/>
      <c r="D1371" s="2553"/>
      <c r="E1371" s="2554"/>
      <c r="F1371" s="1553" t="s">
        <v>2169</v>
      </c>
      <c r="G1371" s="1554"/>
      <c r="H1371" s="636"/>
      <c r="I1371" s="2252"/>
      <c r="J1371" s="2253"/>
      <c r="K1371" s="1994" t="str">
        <f>IF(ISNONTEXT(G1371)=TRUE,"","X")</f>
        <v/>
      </c>
      <c r="L1371" s="1907" t="str">
        <f>IF(AND(G1371&gt;=0)=TRUE,"","X")</f>
        <v/>
      </c>
      <c r="M1371" s="1906"/>
      <c r="N1371" s="2250"/>
      <c r="O1371" s="2250"/>
      <c r="P1371" s="2255"/>
    </row>
    <row r="1372" spans="2:16" s="986" customFormat="1" ht="15" customHeight="1" outlineLevel="1">
      <c r="B1372" s="1342"/>
      <c r="C1372" s="985"/>
      <c r="D1372" s="2553" t="s">
        <v>2170</v>
      </c>
      <c r="E1372" s="2554" t="s">
        <v>638</v>
      </c>
      <c r="F1372" s="1553" t="s">
        <v>2168</v>
      </c>
      <c r="G1372" s="1554"/>
      <c r="H1372" s="636"/>
      <c r="I1372" s="2252"/>
      <c r="J1372" s="2253"/>
      <c r="K1372" s="1994" t="str">
        <f t="shared" ref="K1372:K1391" si="119">IF(ISNONTEXT(G1372)=TRUE,"","X")</f>
        <v/>
      </c>
      <c r="L1372" s="1907" t="str">
        <f t="shared" ref="L1372:L1391" si="120">IF(AND(G1372&gt;=0)=TRUE,"","X")</f>
        <v/>
      </c>
      <c r="M1372" s="1906"/>
      <c r="N1372" s="2250"/>
      <c r="O1372" s="2250"/>
      <c r="P1372" s="2255"/>
    </row>
    <row r="1373" spans="2:16" s="986" customFormat="1" ht="15" customHeight="1" outlineLevel="1">
      <c r="B1373" s="1342"/>
      <c r="C1373" s="985"/>
      <c r="D1373" s="2553"/>
      <c r="E1373" s="2554"/>
      <c r="F1373" s="1553" t="s">
        <v>2169</v>
      </c>
      <c r="G1373" s="1554"/>
      <c r="H1373" s="636"/>
      <c r="I1373" s="2252"/>
      <c r="J1373" s="2253"/>
      <c r="K1373" s="1994" t="str">
        <f t="shared" si="119"/>
        <v/>
      </c>
      <c r="L1373" s="1907" t="str">
        <f t="shared" si="120"/>
        <v/>
      </c>
      <c r="M1373" s="1906"/>
      <c r="N1373" s="2250"/>
      <c r="O1373" s="2250"/>
      <c r="P1373" s="2255"/>
    </row>
    <row r="1374" spans="2:16" s="986" customFormat="1" ht="15" customHeight="1" outlineLevel="1">
      <c r="B1374" s="1342"/>
      <c r="C1374" s="985"/>
      <c r="D1374" s="2553" t="s">
        <v>2170</v>
      </c>
      <c r="E1374" s="2554" t="s">
        <v>650</v>
      </c>
      <c r="F1374" s="1553" t="s">
        <v>2168</v>
      </c>
      <c r="G1374" s="1554"/>
      <c r="H1374" s="636"/>
      <c r="I1374" s="2252"/>
      <c r="J1374" s="2253"/>
      <c r="K1374" s="1994" t="str">
        <f t="shared" si="119"/>
        <v/>
      </c>
      <c r="L1374" s="1907" t="str">
        <f t="shared" si="120"/>
        <v/>
      </c>
      <c r="M1374" s="1906"/>
      <c r="N1374" s="2250"/>
      <c r="O1374" s="2250"/>
      <c r="P1374" s="2255"/>
    </row>
    <row r="1375" spans="2:16" s="986" customFormat="1" ht="15" customHeight="1" outlineLevel="1">
      <c r="B1375" s="1342"/>
      <c r="C1375" s="985"/>
      <c r="D1375" s="2553"/>
      <c r="E1375" s="2554"/>
      <c r="F1375" s="1553" t="s">
        <v>2169</v>
      </c>
      <c r="G1375" s="1554"/>
      <c r="H1375" s="636"/>
      <c r="I1375" s="2254"/>
      <c r="J1375" s="2255"/>
      <c r="K1375" s="1994" t="str">
        <f t="shared" si="119"/>
        <v/>
      </c>
      <c r="L1375" s="1907" t="str">
        <f t="shared" si="120"/>
        <v/>
      </c>
      <c r="M1375" s="1906"/>
      <c r="N1375" s="2250"/>
      <c r="O1375" s="2250"/>
      <c r="P1375" s="2255"/>
    </row>
    <row r="1376" spans="2:16" s="986" customFormat="1" ht="15" customHeight="1" outlineLevel="1">
      <c r="B1376" s="1342"/>
      <c r="C1376" s="985"/>
      <c r="D1376" s="2553" t="s">
        <v>873</v>
      </c>
      <c r="E1376" s="2554" t="s">
        <v>1822</v>
      </c>
      <c r="F1376" s="1553" t="s">
        <v>2168</v>
      </c>
      <c r="G1376" s="1555"/>
      <c r="H1376" s="636"/>
      <c r="I1376" s="2254"/>
      <c r="J1376" s="2255"/>
      <c r="K1376" s="1993" t="str">
        <f t="shared" si="119"/>
        <v/>
      </c>
      <c r="L1376" s="1906" t="str">
        <f t="shared" si="120"/>
        <v/>
      </c>
      <c r="M1376" s="1906"/>
      <c r="N1376" s="1907" t="str" cm="1">
        <f t="array" aca="1" ref="N1376" ca="1">IF(CELL("format",G1376)="D1","","X")</f>
        <v/>
      </c>
      <c r="O1376" s="2250"/>
      <c r="P1376" s="2255"/>
    </row>
    <row r="1377" spans="2:16" s="986" customFormat="1" ht="15" customHeight="1" outlineLevel="1">
      <c r="B1377" s="1211"/>
      <c r="C1377" s="1211"/>
      <c r="D1377" s="2553"/>
      <c r="E1377" s="2554"/>
      <c r="F1377" s="1553" t="s">
        <v>2169</v>
      </c>
      <c r="G1377" s="1555"/>
      <c r="H1377" s="636"/>
      <c r="I1377" s="2254"/>
      <c r="J1377" s="2255"/>
      <c r="K1377" s="1993" t="str">
        <f t="shared" si="119"/>
        <v/>
      </c>
      <c r="L1377" s="1906" t="str">
        <f t="shared" si="120"/>
        <v/>
      </c>
      <c r="M1377" s="1906"/>
      <c r="N1377" s="1907" t="str" cm="1">
        <f t="array" aca="1" ref="N1377" ca="1">IF(CELL("format",G1377)="D1","","X")</f>
        <v/>
      </c>
      <c r="O1377" s="2250"/>
      <c r="P1377" s="2255"/>
    </row>
    <row r="1378" spans="2:16" s="986" customFormat="1" ht="15" customHeight="1" outlineLevel="1">
      <c r="B1378" s="1211"/>
      <c r="C1378" s="1211"/>
      <c r="D1378" s="2553" t="s">
        <v>874</v>
      </c>
      <c r="E1378" s="2554" t="s">
        <v>1823</v>
      </c>
      <c r="F1378" s="1553" t="s">
        <v>2168</v>
      </c>
      <c r="G1378" s="1556"/>
      <c r="H1378" s="636"/>
      <c r="I1378" s="2254"/>
      <c r="J1378" s="2255"/>
      <c r="K1378" s="1993" t="str">
        <f t="shared" si="119"/>
        <v/>
      </c>
      <c r="L1378" s="1906" t="str">
        <f t="shared" si="120"/>
        <v/>
      </c>
      <c r="M1378" s="1906"/>
      <c r="N1378" s="2250"/>
      <c r="O1378" s="1907" t="str" cm="1">
        <f t="array" aca="1" ref="O1378" ca="1">IF(G1378="","",IF(CELL("format",G1378)="D9","","X"))</f>
        <v/>
      </c>
      <c r="P1378" s="2255"/>
    </row>
    <row r="1379" spans="2:16" s="986" customFormat="1" ht="15" customHeight="1" outlineLevel="1">
      <c r="B1379" s="1211"/>
      <c r="C1379" s="1211"/>
      <c r="D1379" s="2553"/>
      <c r="E1379" s="2554"/>
      <c r="F1379" s="1553" t="s">
        <v>2169</v>
      </c>
      <c r="G1379" s="1556"/>
      <c r="H1379" s="636"/>
      <c r="I1379" s="2254"/>
      <c r="J1379" s="2255"/>
      <c r="K1379" s="1993" t="str">
        <f t="shared" si="119"/>
        <v/>
      </c>
      <c r="L1379" s="1906" t="str">
        <f t="shared" si="120"/>
        <v/>
      </c>
      <c r="M1379" s="1906"/>
      <c r="N1379" s="2250"/>
      <c r="O1379" s="1907" t="str" cm="1">
        <f t="array" aca="1" ref="O1379" ca="1">IF(G1379="","",IF(CELL("format",G1379)="D9","","X"))</f>
        <v/>
      </c>
      <c r="P1379" s="2255"/>
    </row>
    <row r="1380" spans="2:16" s="986" customFormat="1" ht="15" customHeight="1" outlineLevel="1">
      <c r="B1380" s="1211"/>
      <c r="C1380" s="1211"/>
      <c r="D1380" s="2553" t="s">
        <v>2171</v>
      </c>
      <c r="E1380" s="2554" t="s">
        <v>2327</v>
      </c>
      <c r="F1380" s="1553" t="s">
        <v>2168</v>
      </c>
      <c r="G1380" s="1554"/>
      <c r="H1380" s="636"/>
      <c r="I1380" s="2254"/>
      <c r="J1380" s="2255"/>
      <c r="K1380" s="1993" t="str">
        <f t="shared" si="119"/>
        <v/>
      </c>
      <c r="L1380" s="1906" t="str">
        <f t="shared" si="120"/>
        <v/>
      </c>
      <c r="M1380" s="1906"/>
      <c r="N1380" s="2250"/>
      <c r="O1380" s="2250"/>
      <c r="P1380" s="1913" t="str">
        <f>IF(G1380="","",(IF(OR(G1380="Winter",G1380="Summer"),"","X")))</f>
        <v/>
      </c>
    </row>
    <row r="1381" spans="2:16" s="986" customFormat="1" ht="15" customHeight="1" outlineLevel="1">
      <c r="B1381" s="1211"/>
      <c r="C1381" s="1211"/>
      <c r="D1381" s="2553"/>
      <c r="E1381" s="2554"/>
      <c r="F1381" s="1553" t="s">
        <v>2169</v>
      </c>
      <c r="G1381" s="1554"/>
      <c r="H1381" s="636"/>
      <c r="I1381" s="2254"/>
      <c r="J1381" s="2255"/>
      <c r="K1381" s="1993" t="str">
        <f t="shared" si="119"/>
        <v/>
      </c>
      <c r="L1381" s="1906" t="str">
        <f t="shared" si="120"/>
        <v/>
      </c>
      <c r="M1381" s="1906"/>
      <c r="N1381" s="2250"/>
      <c r="O1381" s="2250"/>
      <c r="P1381" s="1913" t="str">
        <f>IF(G1381="","",(IF(OR(G1381="Winter",G1381="Summer"),"","X")))</f>
        <v/>
      </c>
    </row>
    <row r="1382" spans="2:16" s="986" customFormat="1" ht="15" customHeight="1" outlineLevel="1">
      <c r="B1382" s="1211"/>
      <c r="C1382" s="1211"/>
      <c r="D1382" s="2553" t="s">
        <v>2172</v>
      </c>
      <c r="E1382" s="2554" t="s">
        <v>638</v>
      </c>
      <c r="F1382" s="1553" t="s">
        <v>2168</v>
      </c>
      <c r="G1382" s="1554"/>
      <c r="H1382" s="636"/>
      <c r="I1382" s="2254"/>
      <c r="J1382" s="2255"/>
      <c r="K1382" s="1994" t="str">
        <f t="shared" si="119"/>
        <v/>
      </c>
      <c r="L1382" s="1907" t="str">
        <f t="shared" si="120"/>
        <v/>
      </c>
      <c r="M1382" s="1906"/>
      <c r="N1382" s="2250"/>
      <c r="O1382" s="2250"/>
      <c r="P1382" s="2255"/>
    </row>
    <row r="1383" spans="2:16" s="986" customFormat="1" ht="15" customHeight="1" outlineLevel="1">
      <c r="B1383" s="1211"/>
      <c r="C1383" s="1211"/>
      <c r="D1383" s="2553"/>
      <c r="E1383" s="2554"/>
      <c r="F1383" s="1553" t="s">
        <v>2169</v>
      </c>
      <c r="G1383" s="1554"/>
      <c r="I1383" s="2254"/>
      <c r="J1383" s="2255"/>
      <c r="K1383" s="1994" t="str">
        <f t="shared" si="119"/>
        <v/>
      </c>
      <c r="L1383" s="1907" t="str">
        <f t="shared" si="120"/>
        <v/>
      </c>
      <c r="M1383" s="1906"/>
      <c r="N1383" s="2250"/>
      <c r="O1383" s="2250"/>
      <c r="P1383" s="2255"/>
    </row>
    <row r="1384" spans="2:16" s="986" customFormat="1" ht="15" customHeight="1" outlineLevel="1">
      <c r="B1384" s="1211"/>
      <c r="C1384" s="1211"/>
      <c r="D1384" s="2553" t="s">
        <v>2173</v>
      </c>
      <c r="E1384" s="2554" t="s">
        <v>638</v>
      </c>
      <c r="F1384" s="1553" t="s">
        <v>2168</v>
      </c>
      <c r="G1384" s="1554"/>
      <c r="I1384" s="2254"/>
      <c r="J1384" s="2255"/>
      <c r="K1384" s="1994" t="str">
        <f t="shared" si="119"/>
        <v/>
      </c>
      <c r="L1384" s="1907" t="str">
        <f t="shared" si="120"/>
        <v/>
      </c>
      <c r="M1384" s="1906"/>
      <c r="N1384" s="2250"/>
      <c r="O1384" s="2250"/>
      <c r="P1384" s="2255"/>
    </row>
    <row r="1385" spans="2:16" s="986" customFormat="1" ht="15" customHeight="1" outlineLevel="1">
      <c r="B1385" s="1211"/>
      <c r="C1385" s="1211"/>
      <c r="D1385" s="2553"/>
      <c r="E1385" s="2554"/>
      <c r="F1385" s="1553" t="s">
        <v>2169</v>
      </c>
      <c r="G1385" s="1554"/>
      <c r="I1385" s="2254"/>
      <c r="J1385" s="2255"/>
      <c r="K1385" s="1994" t="str">
        <f t="shared" si="119"/>
        <v/>
      </c>
      <c r="L1385" s="1907" t="str">
        <f t="shared" si="120"/>
        <v/>
      </c>
      <c r="M1385" s="1906"/>
      <c r="N1385" s="2250"/>
      <c r="O1385" s="2250"/>
      <c r="P1385" s="2255"/>
    </row>
    <row r="1386" spans="2:16" s="986" customFormat="1" ht="15" customHeight="1" outlineLevel="1">
      <c r="B1386" s="1211"/>
      <c r="C1386" s="1211"/>
      <c r="D1386" s="2553" t="s">
        <v>2173</v>
      </c>
      <c r="E1386" s="2554" t="s">
        <v>650</v>
      </c>
      <c r="F1386" s="1553" t="s">
        <v>2168</v>
      </c>
      <c r="G1386" s="1554"/>
      <c r="I1386" s="2254"/>
      <c r="J1386" s="2255"/>
      <c r="K1386" s="1994" t="str">
        <f t="shared" si="119"/>
        <v/>
      </c>
      <c r="L1386" s="1907" t="str">
        <f t="shared" si="120"/>
        <v/>
      </c>
      <c r="M1386" s="1906"/>
      <c r="N1386" s="2250"/>
      <c r="O1386" s="2250"/>
      <c r="P1386" s="2255"/>
    </row>
    <row r="1387" spans="2:16" s="986" customFormat="1" ht="15" customHeight="1" outlineLevel="1">
      <c r="B1387" s="1211"/>
      <c r="C1387" s="1211"/>
      <c r="D1387" s="2553"/>
      <c r="E1387" s="2554"/>
      <c r="F1387" s="1553" t="s">
        <v>2169</v>
      </c>
      <c r="G1387" s="1554"/>
      <c r="I1387" s="2254"/>
      <c r="J1387" s="2255"/>
      <c r="K1387" s="1994" t="str">
        <f t="shared" si="119"/>
        <v/>
      </c>
      <c r="L1387" s="1907" t="str">
        <f t="shared" si="120"/>
        <v/>
      </c>
      <c r="M1387" s="1906"/>
      <c r="N1387" s="2250"/>
      <c r="O1387" s="2250"/>
      <c r="P1387" s="2255"/>
    </row>
    <row r="1388" spans="2:16" s="986" customFormat="1" ht="15" customHeight="1" outlineLevel="1">
      <c r="B1388" s="1211"/>
      <c r="C1388" s="1211"/>
      <c r="D1388" s="2553" t="s">
        <v>2174</v>
      </c>
      <c r="E1388" s="2554" t="s">
        <v>638</v>
      </c>
      <c r="F1388" s="1553" t="s">
        <v>2168</v>
      </c>
      <c r="G1388" s="1554"/>
      <c r="I1388" s="2254"/>
      <c r="J1388" s="2256"/>
      <c r="K1388" s="1994" t="str">
        <f t="shared" si="119"/>
        <v/>
      </c>
      <c r="L1388" s="1907" t="str">
        <f t="shared" si="120"/>
        <v/>
      </c>
      <c r="M1388" s="1906"/>
      <c r="N1388" s="2250"/>
      <c r="O1388" s="2250"/>
      <c r="P1388" s="2255"/>
    </row>
    <row r="1389" spans="2:16" s="986" customFormat="1" ht="15" customHeight="1" outlineLevel="1">
      <c r="B1389" s="1211"/>
      <c r="C1389" s="1211"/>
      <c r="D1389" s="2553"/>
      <c r="E1389" s="2554"/>
      <c r="F1389" s="1553" t="s">
        <v>2169</v>
      </c>
      <c r="G1389" s="1554"/>
      <c r="I1389" s="2254"/>
      <c r="J1389" s="2256"/>
      <c r="K1389" s="1994" t="str">
        <f t="shared" si="119"/>
        <v/>
      </c>
      <c r="L1389" s="1907" t="str">
        <f t="shared" si="120"/>
        <v/>
      </c>
      <c r="M1389" s="1906"/>
      <c r="N1389" s="2250"/>
      <c r="O1389" s="2250"/>
      <c r="P1389" s="2255"/>
    </row>
    <row r="1390" spans="2:16" s="986" customFormat="1" ht="15" customHeight="1" outlineLevel="1">
      <c r="B1390" s="1211"/>
      <c r="C1390" s="1211"/>
      <c r="D1390" s="2553" t="s">
        <v>2174</v>
      </c>
      <c r="E1390" s="2554" t="s">
        <v>650</v>
      </c>
      <c r="F1390" s="1553" t="s">
        <v>2168</v>
      </c>
      <c r="G1390" s="1554"/>
      <c r="I1390" s="2254"/>
      <c r="J1390" s="2256"/>
      <c r="K1390" s="1994" t="str">
        <f t="shared" si="119"/>
        <v/>
      </c>
      <c r="L1390" s="1907" t="str">
        <f t="shared" si="120"/>
        <v/>
      </c>
      <c r="M1390" s="1906"/>
      <c r="N1390" s="2250"/>
      <c r="O1390" s="2250"/>
      <c r="P1390" s="2255"/>
    </row>
    <row r="1391" spans="2:16" s="986" customFormat="1" ht="15" customHeight="1" outlineLevel="1">
      <c r="B1391" s="1211"/>
      <c r="C1391" s="1211"/>
      <c r="D1391" s="2555"/>
      <c r="E1391" s="2556"/>
      <c r="F1391" s="1557" t="s">
        <v>2169</v>
      </c>
      <c r="G1391" s="1558"/>
      <c r="I1391" s="2254"/>
      <c r="J1391" s="2256"/>
      <c r="K1391" s="1994" t="str">
        <f t="shared" si="119"/>
        <v/>
      </c>
      <c r="L1391" s="1907" t="str">
        <f t="shared" si="120"/>
        <v/>
      </c>
      <c r="M1391" s="1906"/>
      <c r="N1391" s="2250"/>
      <c r="O1391" s="2250"/>
      <c r="P1391" s="2255"/>
    </row>
    <row r="1392" spans="2:16" s="986" customFormat="1" ht="15" customHeight="1">
      <c r="B1392" s="1342"/>
      <c r="C1392" s="985"/>
      <c r="D1392" s="1307" t="s">
        <v>2166</v>
      </c>
      <c r="E1392" s="973"/>
      <c r="F1392" s="1549"/>
      <c r="G1392" s="1550"/>
      <c r="H1392" s="636"/>
      <c r="I1392" s="2251"/>
      <c r="J1392" s="1912"/>
      <c r="K1392" s="2254"/>
      <c r="L1392" s="2250"/>
      <c r="M1392" s="2250"/>
      <c r="N1392" s="2250"/>
      <c r="O1392" s="2250"/>
      <c r="P1392" s="2255"/>
    </row>
    <row r="1393" spans="2:16" s="986" customFormat="1" ht="15" customHeight="1" outlineLevel="1">
      <c r="B1393" s="1342"/>
      <c r="C1393" s="985"/>
      <c r="D1393" s="2557" t="s">
        <v>2167</v>
      </c>
      <c r="E1393" s="2558" t="s">
        <v>650</v>
      </c>
      <c r="F1393" s="1551" t="s">
        <v>2168</v>
      </c>
      <c r="G1393" s="1552"/>
      <c r="H1393" s="636"/>
      <c r="I1393" s="2252"/>
      <c r="J1393" s="2253"/>
      <c r="K1393" s="1994" t="str">
        <f>IF(ISNONTEXT(G1393)=TRUE,"","X")</f>
        <v/>
      </c>
      <c r="L1393" s="1907" t="str">
        <f>IF(AND(G1393&gt;=0)=TRUE,"","X")</f>
        <v/>
      </c>
      <c r="M1393" s="1906"/>
      <c r="N1393" s="2250"/>
      <c r="O1393" s="2250"/>
      <c r="P1393" s="2255"/>
    </row>
    <row r="1394" spans="2:16" s="986" customFormat="1" ht="15" customHeight="1" outlineLevel="1">
      <c r="B1394" s="1342"/>
      <c r="C1394" s="985"/>
      <c r="D1394" s="2553"/>
      <c r="E1394" s="2554"/>
      <c r="F1394" s="1553" t="s">
        <v>2169</v>
      </c>
      <c r="G1394" s="1554"/>
      <c r="H1394" s="636"/>
      <c r="I1394" s="2252"/>
      <c r="J1394" s="2253"/>
      <c r="K1394" s="1994" t="str">
        <f>IF(ISNONTEXT(G1394)=TRUE,"","X")</f>
        <v/>
      </c>
      <c r="L1394" s="1907" t="str">
        <f>IF(AND(G1394&gt;=0)=TRUE,"","X")</f>
        <v/>
      </c>
      <c r="M1394" s="1906"/>
      <c r="N1394" s="2250"/>
      <c r="O1394" s="2250"/>
      <c r="P1394" s="2255"/>
    </row>
    <row r="1395" spans="2:16" s="986" customFormat="1" ht="15" customHeight="1" outlineLevel="1">
      <c r="B1395" s="1342"/>
      <c r="C1395" s="985"/>
      <c r="D1395" s="2553" t="s">
        <v>2170</v>
      </c>
      <c r="E1395" s="2554" t="s">
        <v>638</v>
      </c>
      <c r="F1395" s="1553" t="s">
        <v>2168</v>
      </c>
      <c r="G1395" s="1554"/>
      <c r="H1395" s="636"/>
      <c r="I1395" s="2252"/>
      <c r="J1395" s="2253"/>
      <c r="K1395" s="1994" t="str">
        <f t="shared" ref="K1395:K1414" si="121">IF(ISNONTEXT(G1395)=TRUE,"","X")</f>
        <v/>
      </c>
      <c r="L1395" s="1907" t="str">
        <f t="shared" ref="L1395:L1414" si="122">IF(AND(G1395&gt;=0)=TRUE,"","X")</f>
        <v/>
      </c>
      <c r="M1395" s="1906"/>
      <c r="N1395" s="2250"/>
      <c r="O1395" s="2250"/>
      <c r="P1395" s="2255"/>
    </row>
    <row r="1396" spans="2:16" s="986" customFormat="1" ht="15" customHeight="1" outlineLevel="1">
      <c r="B1396" s="1342"/>
      <c r="C1396" s="985"/>
      <c r="D1396" s="2553"/>
      <c r="E1396" s="2554"/>
      <c r="F1396" s="1553" t="s">
        <v>2169</v>
      </c>
      <c r="G1396" s="1554"/>
      <c r="H1396" s="636"/>
      <c r="I1396" s="2252"/>
      <c r="J1396" s="2253"/>
      <c r="K1396" s="1994" t="str">
        <f t="shared" si="121"/>
        <v/>
      </c>
      <c r="L1396" s="1907" t="str">
        <f t="shared" si="122"/>
        <v/>
      </c>
      <c r="M1396" s="1906"/>
      <c r="N1396" s="2250"/>
      <c r="O1396" s="2250"/>
      <c r="P1396" s="2255"/>
    </row>
    <row r="1397" spans="2:16" s="986" customFormat="1" ht="15" customHeight="1" outlineLevel="1">
      <c r="B1397" s="1342"/>
      <c r="C1397" s="985"/>
      <c r="D1397" s="2553" t="s">
        <v>2170</v>
      </c>
      <c r="E1397" s="2554" t="s">
        <v>650</v>
      </c>
      <c r="F1397" s="1553" t="s">
        <v>2168</v>
      </c>
      <c r="G1397" s="1554"/>
      <c r="H1397" s="636"/>
      <c r="I1397" s="2252"/>
      <c r="J1397" s="2253"/>
      <c r="K1397" s="1994" t="str">
        <f t="shared" si="121"/>
        <v/>
      </c>
      <c r="L1397" s="1907" t="str">
        <f t="shared" si="122"/>
        <v/>
      </c>
      <c r="M1397" s="1906"/>
      <c r="N1397" s="2250"/>
      <c r="O1397" s="2250"/>
      <c r="P1397" s="2255"/>
    </row>
    <row r="1398" spans="2:16" s="986" customFormat="1" ht="15" customHeight="1" outlineLevel="1">
      <c r="B1398" s="1342"/>
      <c r="C1398" s="985"/>
      <c r="D1398" s="2553"/>
      <c r="E1398" s="2554"/>
      <c r="F1398" s="1553" t="s">
        <v>2169</v>
      </c>
      <c r="G1398" s="1554"/>
      <c r="H1398" s="636"/>
      <c r="I1398" s="2254"/>
      <c r="J1398" s="2255"/>
      <c r="K1398" s="1994" t="str">
        <f t="shared" si="121"/>
        <v/>
      </c>
      <c r="L1398" s="1907" t="str">
        <f t="shared" si="122"/>
        <v/>
      </c>
      <c r="M1398" s="1906"/>
      <c r="N1398" s="2250"/>
      <c r="O1398" s="2250"/>
      <c r="P1398" s="2255"/>
    </row>
    <row r="1399" spans="2:16" s="986" customFormat="1" ht="15" customHeight="1" outlineLevel="1">
      <c r="B1399" s="1342"/>
      <c r="C1399" s="985"/>
      <c r="D1399" s="2553" t="s">
        <v>873</v>
      </c>
      <c r="E1399" s="2554" t="s">
        <v>1822</v>
      </c>
      <c r="F1399" s="1553" t="s">
        <v>2168</v>
      </c>
      <c r="G1399" s="1555"/>
      <c r="H1399" s="636"/>
      <c r="I1399" s="2254"/>
      <c r="J1399" s="2255"/>
      <c r="K1399" s="1993" t="str">
        <f t="shared" si="121"/>
        <v/>
      </c>
      <c r="L1399" s="1906" t="str">
        <f t="shared" si="122"/>
        <v/>
      </c>
      <c r="M1399" s="1906"/>
      <c r="N1399" s="1907" t="str" cm="1">
        <f t="array" aca="1" ref="N1399" ca="1">IF(CELL("format",G1399)="D1","","X")</f>
        <v/>
      </c>
      <c r="O1399" s="2250"/>
      <c r="P1399" s="2255"/>
    </row>
    <row r="1400" spans="2:16" s="986" customFormat="1" ht="15" customHeight="1" outlineLevel="1">
      <c r="B1400" s="1211"/>
      <c r="C1400" s="1211"/>
      <c r="D1400" s="2553"/>
      <c r="E1400" s="2554"/>
      <c r="F1400" s="1553" t="s">
        <v>2169</v>
      </c>
      <c r="G1400" s="1555"/>
      <c r="H1400" s="636"/>
      <c r="I1400" s="2254"/>
      <c r="J1400" s="2255"/>
      <c r="K1400" s="1993" t="str">
        <f t="shared" si="121"/>
        <v/>
      </c>
      <c r="L1400" s="1906" t="str">
        <f t="shared" si="122"/>
        <v/>
      </c>
      <c r="M1400" s="1906"/>
      <c r="N1400" s="1907" t="str" cm="1">
        <f t="array" aca="1" ref="N1400" ca="1">IF(CELL("format",G1400)="D1","","X")</f>
        <v/>
      </c>
      <c r="O1400" s="2250"/>
      <c r="P1400" s="2255"/>
    </row>
    <row r="1401" spans="2:16" s="986" customFormat="1" ht="15" customHeight="1" outlineLevel="1">
      <c r="B1401" s="1211"/>
      <c r="C1401" s="1211"/>
      <c r="D1401" s="2553" t="s">
        <v>874</v>
      </c>
      <c r="E1401" s="2554" t="s">
        <v>1823</v>
      </c>
      <c r="F1401" s="1553" t="s">
        <v>2168</v>
      </c>
      <c r="G1401" s="1556"/>
      <c r="H1401" s="636"/>
      <c r="I1401" s="2254"/>
      <c r="J1401" s="2255"/>
      <c r="K1401" s="1993" t="str">
        <f t="shared" si="121"/>
        <v/>
      </c>
      <c r="L1401" s="1906" t="str">
        <f t="shared" si="122"/>
        <v/>
      </c>
      <c r="M1401" s="1906"/>
      <c r="N1401" s="2250"/>
      <c r="O1401" s="1907" t="str" cm="1">
        <f t="array" aca="1" ref="O1401" ca="1">IF(G1401="","",IF(CELL("format",G1401)="D9","","X"))</f>
        <v/>
      </c>
      <c r="P1401" s="2255"/>
    </row>
    <row r="1402" spans="2:16" s="986" customFormat="1" ht="15" customHeight="1" outlineLevel="1">
      <c r="B1402" s="1211"/>
      <c r="C1402" s="1211"/>
      <c r="D1402" s="2553"/>
      <c r="E1402" s="2554"/>
      <c r="F1402" s="1553" t="s">
        <v>2169</v>
      </c>
      <c r="G1402" s="1556"/>
      <c r="H1402" s="636"/>
      <c r="I1402" s="2254"/>
      <c r="J1402" s="2255"/>
      <c r="K1402" s="1993" t="str">
        <f t="shared" si="121"/>
        <v/>
      </c>
      <c r="L1402" s="1906" t="str">
        <f t="shared" si="122"/>
        <v/>
      </c>
      <c r="M1402" s="1906"/>
      <c r="N1402" s="2250"/>
      <c r="O1402" s="1907" t="str" cm="1">
        <f t="array" aca="1" ref="O1402" ca="1">IF(G1402="","",IF(CELL("format",G1402)="D9","","X"))</f>
        <v/>
      </c>
      <c r="P1402" s="2255"/>
    </row>
    <row r="1403" spans="2:16" s="986" customFormat="1" ht="15" customHeight="1" outlineLevel="1">
      <c r="B1403" s="1211"/>
      <c r="C1403" s="1211"/>
      <c r="D1403" s="2553" t="s">
        <v>2171</v>
      </c>
      <c r="E1403" s="2554" t="s">
        <v>2327</v>
      </c>
      <c r="F1403" s="1553" t="s">
        <v>2168</v>
      </c>
      <c r="G1403" s="1554"/>
      <c r="H1403" s="636"/>
      <c r="I1403" s="2254"/>
      <c r="J1403" s="2255"/>
      <c r="K1403" s="1993" t="str">
        <f t="shared" si="121"/>
        <v/>
      </c>
      <c r="L1403" s="1906" t="str">
        <f t="shared" si="122"/>
        <v/>
      </c>
      <c r="M1403" s="1906"/>
      <c r="N1403" s="2250"/>
      <c r="O1403" s="2250"/>
      <c r="P1403" s="1913" t="str">
        <f>IF(G1403="","",(IF(OR(G1403="Winter",G1403="Summer"),"","X")))</f>
        <v/>
      </c>
    </row>
    <row r="1404" spans="2:16" s="986" customFormat="1" ht="15" customHeight="1" outlineLevel="1">
      <c r="B1404" s="1211"/>
      <c r="C1404" s="1211"/>
      <c r="D1404" s="2553"/>
      <c r="E1404" s="2554"/>
      <c r="F1404" s="1553" t="s">
        <v>2169</v>
      </c>
      <c r="G1404" s="1554"/>
      <c r="H1404" s="636"/>
      <c r="I1404" s="2254"/>
      <c r="J1404" s="2255"/>
      <c r="K1404" s="1993" t="str">
        <f t="shared" si="121"/>
        <v/>
      </c>
      <c r="L1404" s="1906" t="str">
        <f t="shared" si="122"/>
        <v/>
      </c>
      <c r="M1404" s="1906"/>
      <c r="N1404" s="2250"/>
      <c r="O1404" s="2250"/>
      <c r="P1404" s="1913" t="str">
        <f>IF(G1404="","",(IF(OR(G1404="Winter",G1404="Summer"),"","X")))</f>
        <v/>
      </c>
    </row>
    <row r="1405" spans="2:16" s="986" customFormat="1" ht="15" customHeight="1" outlineLevel="1">
      <c r="B1405" s="1211"/>
      <c r="C1405" s="1211"/>
      <c r="D1405" s="2553" t="s">
        <v>2172</v>
      </c>
      <c r="E1405" s="2554" t="s">
        <v>638</v>
      </c>
      <c r="F1405" s="1553" t="s">
        <v>2168</v>
      </c>
      <c r="G1405" s="1554"/>
      <c r="H1405" s="636"/>
      <c r="I1405" s="2254"/>
      <c r="J1405" s="2255"/>
      <c r="K1405" s="1994" t="str">
        <f t="shared" si="121"/>
        <v/>
      </c>
      <c r="L1405" s="1907" t="str">
        <f t="shared" si="122"/>
        <v/>
      </c>
      <c r="M1405" s="1906"/>
      <c r="N1405" s="2250"/>
      <c r="O1405" s="2250"/>
      <c r="P1405" s="2255"/>
    </row>
    <row r="1406" spans="2:16" s="986" customFormat="1" ht="15" customHeight="1" outlineLevel="1">
      <c r="B1406" s="1211"/>
      <c r="C1406" s="1211"/>
      <c r="D1406" s="2553"/>
      <c r="E1406" s="2554"/>
      <c r="F1406" s="1553" t="s">
        <v>2169</v>
      </c>
      <c r="G1406" s="1554"/>
      <c r="I1406" s="2254"/>
      <c r="J1406" s="2255"/>
      <c r="K1406" s="1994" t="str">
        <f t="shared" si="121"/>
        <v/>
      </c>
      <c r="L1406" s="1907" t="str">
        <f t="shared" si="122"/>
        <v/>
      </c>
      <c r="M1406" s="1906"/>
      <c r="N1406" s="2250"/>
      <c r="O1406" s="2250"/>
      <c r="P1406" s="2255"/>
    </row>
    <row r="1407" spans="2:16" s="986" customFormat="1" ht="15" customHeight="1" outlineLevel="1">
      <c r="B1407" s="1211"/>
      <c r="C1407" s="1211"/>
      <c r="D1407" s="2553" t="s">
        <v>2173</v>
      </c>
      <c r="E1407" s="2554" t="s">
        <v>638</v>
      </c>
      <c r="F1407" s="1553" t="s">
        <v>2168</v>
      </c>
      <c r="G1407" s="1554"/>
      <c r="I1407" s="2254"/>
      <c r="J1407" s="2255"/>
      <c r="K1407" s="1994" t="str">
        <f t="shared" si="121"/>
        <v/>
      </c>
      <c r="L1407" s="1907" t="str">
        <f t="shared" si="122"/>
        <v/>
      </c>
      <c r="M1407" s="1906"/>
      <c r="N1407" s="2250"/>
      <c r="O1407" s="2250"/>
      <c r="P1407" s="2255"/>
    </row>
    <row r="1408" spans="2:16" s="986" customFormat="1" ht="15" customHeight="1" outlineLevel="1">
      <c r="B1408" s="1211"/>
      <c r="C1408" s="1211"/>
      <c r="D1408" s="2553"/>
      <c r="E1408" s="2554"/>
      <c r="F1408" s="1553" t="s">
        <v>2169</v>
      </c>
      <c r="G1408" s="1554"/>
      <c r="I1408" s="2254"/>
      <c r="J1408" s="2255"/>
      <c r="K1408" s="1994" t="str">
        <f t="shared" si="121"/>
        <v/>
      </c>
      <c r="L1408" s="1907" t="str">
        <f t="shared" si="122"/>
        <v/>
      </c>
      <c r="M1408" s="1906"/>
      <c r="N1408" s="2250"/>
      <c r="O1408" s="2250"/>
      <c r="P1408" s="2255"/>
    </row>
    <row r="1409" spans="2:16" s="986" customFormat="1" ht="15" customHeight="1" outlineLevel="1">
      <c r="B1409" s="1211"/>
      <c r="C1409" s="1211"/>
      <c r="D1409" s="2553" t="s">
        <v>2173</v>
      </c>
      <c r="E1409" s="2554" t="s">
        <v>650</v>
      </c>
      <c r="F1409" s="1553" t="s">
        <v>2168</v>
      </c>
      <c r="G1409" s="1554"/>
      <c r="I1409" s="2254"/>
      <c r="J1409" s="2255"/>
      <c r="K1409" s="1994" t="str">
        <f t="shared" si="121"/>
        <v/>
      </c>
      <c r="L1409" s="1907" t="str">
        <f t="shared" si="122"/>
        <v/>
      </c>
      <c r="M1409" s="1906"/>
      <c r="N1409" s="2250"/>
      <c r="O1409" s="2250"/>
      <c r="P1409" s="2255"/>
    </row>
    <row r="1410" spans="2:16" s="986" customFormat="1" ht="15" customHeight="1" outlineLevel="1">
      <c r="B1410" s="1211"/>
      <c r="C1410" s="1211"/>
      <c r="D1410" s="2553"/>
      <c r="E1410" s="2554"/>
      <c r="F1410" s="1553" t="s">
        <v>2169</v>
      </c>
      <c r="G1410" s="1554"/>
      <c r="I1410" s="2254"/>
      <c r="J1410" s="2255"/>
      <c r="K1410" s="1994" t="str">
        <f t="shared" si="121"/>
        <v/>
      </c>
      <c r="L1410" s="1907" t="str">
        <f t="shared" si="122"/>
        <v/>
      </c>
      <c r="M1410" s="1906"/>
      <c r="N1410" s="2250"/>
      <c r="O1410" s="2250"/>
      <c r="P1410" s="2255"/>
    </row>
    <row r="1411" spans="2:16" s="986" customFormat="1" ht="15" customHeight="1" outlineLevel="1">
      <c r="B1411" s="1211"/>
      <c r="C1411" s="1211"/>
      <c r="D1411" s="2553" t="s">
        <v>2174</v>
      </c>
      <c r="E1411" s="2554" t="s">
        <v>638</v>
      </c>
      <c r="F1411" s="1553" t="s">
        <v>2168</v>
      </c>
      <c r="G1411" s="1554"/>
      <c r="I1411" s="2254"/>
      <c r="J1411" s="2256"/>
      <c r="K1411" s="1994" t="str">
        <f t="shared" si="121"/>
        <v/>
      </c>
      <c r="L1411" s="1907" t="str">
        <f t="shared" si="122"/>
        <v/>
      </c>
      <c r="M1411" s="1906"/>
      <c r="N1411" s="2250"/>
      <c r="O1411" s="2250"/>
      <c r="P1411" s="2255"/>
    </row>
    <row r="1412" spans="2:16" s="986" customFormat="1" ht="15" customHeight="1" outlineLevel="1">
      <c r="B1412" s="1211"/>
      <c r="C1412" s="1211"/>
      <c r="D1412" s="2553"/>
      <c r="E1412" s="2554"/>
      <c r="F1412" s="1553" t="s">
        <v>2169</v>
      </c>
      <c r="G1412" s="1554"/>
      <c r="I1412" s="2254"/>
      <c r="J1412" s="2256"/>
      <c r="K1412" s="1994" t="str">
        <f t="shared" si="121"/>
        <v/>
      </c>
      <c r="L1412" s="1907" t="str">
        <f t="shared" si="122"/>
        <v/>
      </c>
      <c r="M1412" s="1906"/>
      <c r="N1412" s="2250"/>
      <c r="O1412" s="2250"/>
      <c r="P1412" s="2255"/>
    </row>
    <row r="1413" spans="2:16" s="986" customFormat="1" ht="15" customHeight="1" outlineLevel="1">
      <c r="B1413" s="1211"/>
      <c r="C1413" s="1211"/>
      <c r="D1413" s="2553" t="s">
        <v>2174</v>
      </c>
      <c r="E1413" s="2554" t="s">
        <v>650</v>
      </c>
      <c r="F1413" s="1553" t="s">
        <v>2168</v>
      </c>
      <c r="G1413" s="1554"/>
      <c r="I1413" s="2254"/>
      <c r="J1413" s="2256"/>
      <c r="K1413" s="1994" t="str">
        <f t="shared" si="121"/>
        <v/>
      </c>
      <c r="L1413" s="1907" t="str">
        <f t="shared" si="122"/>
        <v/>
      </c>
      <c r="M1413" s="1906"/>
      <c r="N1413" s="2250"/>
      <c r="O1413" s="2250"/>
      <c r="P1413" s="2255"/>
    </row>
    <row r="1414" spans="2:16" s="986" customFormat="1" ht="15" customHeight="1" outlineLevel="1">
      <c r="B1414" s="1211"/>
      <c r="C1414" s="1211"/>
      <c r="D1414" s="2555"/>
      <c r="E1414" s="2556"/>
      <c r="F1414" s="1557" t="s">
        <v>2169</v>
      </c>
      <c r="G1414" s="1558"/>
      <c r="I1414" s="2254"/>
      <c r="J1414" s="2256"/>
      <c r="K1414" s="1994" t="str">
        <f t="shared" si="121"/>
        <v/>
      </c>
      <c r="L1414" s="1907" t="str">
        <f t="shared" si="122"/>
        <v/>
      </c>
      <c r="M1414" s="1906"/>
      <c r="N1414" s="2250"/>
      <c r="O1414" s="2250"/>
      <c r="P1414" s="2255"/>
    </row>
    <row r="1415" spans="2:16" s="986" customFormat="1" ht="15" customHeight="1">
      <c r="B1415" s="1342"/>
      <c r="C1415" s="985"/>
      <c r="D1415" s="1307" t="s">
        <v>2166</v>
      </c>
      <c r="E1415" s="973"/>
      <c r="F1415" s="1549"/>
      <c r="G1415" s="1550"/>
      <c r="H1415" s="636"/>
      <c r="I1415" s="2251"/>
      <c r="J1415" s="1912"/>
      <c r="K1415" s="2254"/>
      <c r="L1415" s="2250"/>
      <c r="M1415" s="2250"/>
      <c r="N1415" s="2250"/>
      <c r="O1415" s="2250"/>
      <c r="P1415" s="2255"/>
    </row>
    <row r="1416" spans="2:16" s="986" customFormat="1" ht="15" customHeight="1" outlineLevel="1">
      <c r="B1416" s="1342"/>
      <c r="C1416" s="985"/>
      <c r="D1416" s="2557" t="s">
        <v>2167</v>
      </c>
      <c r="E1416" s="2558" t="s">
        <v>650</v>
      </c>
      <c r="F1416" s="1551" t="s">
        <v>2168</v>
      </c>
      <c r="G1416" s="1552"/>
      <c r="H1416" s="636"/>
      <c r="I1416" s="2252"/>
      <c r="J1416" s="2253"/>
      <c r="K1416" s="1994" t="str">
        <f>IF(ISNONTEXT(G1416)=TRUE,"","X")</f>
        <v/>
      </c>
      <c r="L1416" s="1907" t="str">
        <f>IF(AND(G1416&gt;=0)=TRUE,"","X")</f>
        <v/>
      </c>
      <c r="M1416" s="1906"/>
      <c r="N1416" s="2250"/>
      <c r="O1416" s="2250"/>
      <c r="P1416" s="2255"/>
    </row>
    <row r="1417" spans="2:16" s="986" customFormat="1" ht="15" customHeight="1" outlineLevel="1">
      <c r="B1417" s="1342"/>
      <c r="C1417" s="985"/>
      <c r="D1417" s="2553"/>
      <c r="E1417" s="2554"/>
      <c r="F1417" s="1553" t="s">
        <v>2169</v>
      </c>
      <c r="G1417" s="1554"/>
      <c r="H1417" s="636"/>
      <c r="I1417" s="2252"/>
      <c r="J1417" s="2253"/>
      <c r="K1417" s="1994" t="str">
        <f>IF(ISNONTEXT(G1417)=TRUE,"","X")</f>
        <v/>
      </c>
      <c r="L1417" s="1907" t="str">
        <f>IF(AND(G1417&gt;=0)=TRUE,"","X")</f>
        <v/>
      </c>
      <c r="M1417" s="1906"/>
      <c r="N1417" s="2250"/>
      <c r="O1417" s="2250"/>
      <c r="P1417" s="2255"/>
    </row>
    <row r="1418" spans="2:16" s="986" customFormat="1" ht="15" customHeight="1" outlineLevel="1">
      <c r="B1418" s="1342"/>
      <c r="C1418" s="985"/>
      <c r="D1418" s="2553" t="s">
        <v>2170</v>
      </c>
      <c r="E1418" s="2554" t="s">
        <v>638</v>
      </c>
      <c r="F1418" s="1553" t="s">
        <v>2168</v>
      </c>
      <c r="G1418" s="1554"/>
      <c r="H1418" s="636"/>
      <c r="I1418" s="2252"/>
      <c r="J1418" s="2253"/>
      <c r="K1418" s="1994" t="str">
        <f t="shared" ref="K1418:K1437" si="123">IF(ISNONTEXT(G1418)=TRUE,"","X")</f>
        <v/>
      </c>
      <c r="L1418" s="1907" t="str">
        <f t="shared" ref="L1418:L1437" si="124">IF(AND(G1418&gt;=0)=TRUE,"","X")</f>
        <v/>
      </c>
      <c r="M1418" s="1906"/>
      <c r="N1418" s="2250"/>
      <c r="O1418" s="2250"/>
      <c r="P1418" s="2255"/>
    </row>
    <row r="1419" spans="2:16" s="986" customFormat="1" ht="15" customHeight="1" outlineLevel="1">
      <c r="B1419" s="1342"/>
      <c r="C1419" s="985"/>
      <c r="D1419" s="2553"/>
      <c r="E1419" s="2554"/>
      <c r="F1419" s="1553" t="s">
        <v>2169</v>
      </c>
      <c r="G1419" s="1554"/>
      <c r="H1419" s="636"/>
      <c r="I1419" s="2252"/>
      <c r="J1419" s="2253"/>
      <c r="K1419" s="1994" t="str">
        <f t="shared" si="123"/>
        <v/>
      </c>
      <c r="L1419" s="1907" t="str">
        <f t="shared" si="124"/>
        <v/>
      </c>
      <c r="M1419" s="1906"/>
      <c r="N1419" s="2250"/>
      <c r="O1419" s="2250"/>
      <c r="P1419" s="2255"/>
    </row>
    <row r="1420" spans="2:16" s="986" customFormat="1" ht="15" customHeight="1" outlineLevel="1">
      <c r="B1420" s="1342"/>
      <c r="C1420" s="985"/>
      <c r="D1420" s="2553" t="s">
        <v>2170</v>
      </c>
      <c r="E1420" s="2554" t="s">
        <v>650</v>
      </c>
      <c r="F1420" s="1553" t="s">
        <v>2168</v>
      </c>
      <c r="G1420" s="1554"/>
      <c r="H1420" s="636"/>
      <c r="I1420" s="2252"/>
      <c r="J1420" s="2253"/>
      <c r="K1420" s="1994" t="str">
        <f t="shared" si="123"/>
        <v/>
      </c>
      <c r="L1420" s="1907" t="str">
        <f t="shared" si="124"/>
        <v/>
      </c>
      <c r="M1420" s="1906"/>
      <c r="N1420" s="2250"/>
      <c r="O1420" s="2250"/>
      <c r="P1420" s="2255"/>
    </row>
    <row r="1421" spans="2:16" s="986" customFormat="1" ht="15" customHeight="1" outlineLevel="1">
      <c r="B1421" s="1342"/>
      <c r="C1421" s="985"/>
      <c r="D1421" s="2553"/>
      <c r="E1421" s="2554"/>
      <c r="F1421" s="1553" t="s">
        <v>2169</v>
      </c>
      <c r="G1421" s="1554"/>
      <c r="H1421" s="636"/>
      <c r="I1421" s="2254"/>
      <c r="J1421" s="2255"/>
      <c r="K1421" s="1994" t="str">
        <f t="shared" si="123"/>
        <v/>
      </c>
      <c r="L1421" s="1907" t="str">
        <f t="shared" si="124"/>
        <v/>
      </c>
      <c r="M1421" s="1906"/>
      <c r="N1421" s="2250"/>
      <c r="O1421" s="2250"/>
      <c r="P1421" s="2255"/>
    </row>
    <row r="1422" spans="2:16" s="986" customFormat="1" ht="15" customHeight="1" outlineLevel="1">
      <c r="B1422" s="1342"/>
      <c r="C1422" s="985"/>
      <c r="D1422" s="2553" t="s">
        <v>873</v>
      </c>
      <c r="E1422" s="2554" t="s">
        <v>1822</v>
      </c>
      <c r="F1422" s="1553" t="s">
        <v>2168</v>
      </c>
      <c r="G1422" s="1555"/>
      <c r="H1422" s="636"/>
      <c r="I1422" s="2254"/>
      <c r="J1422" s="2255"/>
      <c r="K1422" s="1993" t="str">
        <f t="shared" si="123"/>
        <v/>
      </c>
      <c r="L1422" s="1906" t="str">
        <f t="shared" si="124"/>
        <v/>
      </c>
      <c r="M1422" s="1906"/>
      <c r="N1422" s="1907" t="str" cm="1">
        <f t="array" aca="1" ref="N1422" ca="1">IF(CELL("format",G1422)="D1","","X")</f>
        <v/>
      </c>
      <c r="O1422" s="2250"/>
      <c r="P1422" s="2255"/>
    </row>
    <row r="1423" spans="2:16" s="986" customFormat="1" ht="15" customHeight="1" outlineLevel="1">
      <c r="B1423" s="1211"/>
      <c r="C1423" s="1211"/>
      <c r="D1423" s="2553"/>
      <c r="E1423" s="2554"/>
      <c r="F1423" s="1553" t="s">
        <v>2169</v>
      </c>
      <c r="G1423" s="1555"/>
      <c r="H1423" s="636"/>
      <c r="I1423" s="2254"/>
      <c r="J1423" s="2255"/>
      <c r="K1423" s="1993" t="str">
        <f t="shared" si="123"/>
        <v/>
      </c>
      <c r="L1423" s="1906" t="str">
        <f t="shared" si="124"/>
        <v/>
      </c>
      <c r="M1423" s="1906"/>
      <c r="N1423" s="1907" t="str" cm="1">
        <f t="array" aca="1" ref="N1423" ca="1">IF(CELL("format",G1423)="D1","","X")</f>
        <v/>
      </c>
      <c r="O1423" s="2250"/>
      <c r="P1423" s="2255"/>
    </row>
    <row r="1424" spans="2:16" s="986" customFormat="1" ht="15" customHeight="1" outlineLevel="1">
      <c r="B1424" s="1211"/>
      <c r="C1424" s="1211"/>
      <c r="D1424" s="2553" t="s">
        <v>874</v>
      </c>
      <c r="E1424" s="2554" t="s">
        <v>1823</v>
      </c>
      <c r="F1424" s="1553" t="s">
        <v>2168</v>
      </c>
      <c r="G1424" s="1556"/>
      <c r="H1424" s="636"/>
      <c r="I1424" s="2254"/>
      <c r="J1424" s="2255"/>
      <c r="K1424" s="1993" t="str">
        <f t="shared" si="123"/>
        <v/>
      </c>
      <c r="L1424" s="1906" t="str">
        <f t="shared" si="124"/>
        <v/>
      </c>
      <c r="M1424" s="1906"/>
      <c r="N1424" s="2250"/>
      <c r="O1424" s="1907" t="str" cm="1">
        <f t="array" aca="1" ref="O1424" ca="1">IF(G1424="","",IF(CELL("format",G1424)="D9","","X"))</f>
        <v/>
      </c>
      <c r="P1424" s="2255"/>
    </row>
    <row r="1425" spans="2:16" s="986" customFormat="1" ht="15" customHeight="1" outlineLevel="1">
      <c r="B1425" s="1211"/>
      <c r="C1425" s="1211"/>
      <c r="D1425" s="2553"/>
      <c r="E1425" s="2554"/>
      <c r="F1425" s="1553" t="s">
        <v>2169</v>
      </c>
      <c r="G1425" s="1556"/>
      <c r="H1425" s="636"/>
      <c r="I1425" s="2254"/>
      <c r="J1425" s="2255"/>
      <c r="K1425" s="1993" t="str">
        <f t="shared" si="123"/>
        <v/>
      </c>
      <c r="L1425" s="1906" t="str">
        <f t="shared" si="124"/>
        <v/>
      </c>
      <c r="M1425" s="1906"/>
      <c r="N1425" s="2250"/>
      <c r="O1425" s="1907" t="str" cm="1">
        <f t="array" aca="1" ref="O1425" ca="1">IF(G1425="","",IF(CELL("format",G1425)="D9","","X"))</f>
        <v/>
      </c>
      <c r="P1425" s="2255"/>
    </row>
    <row r="1426" spans="2:16" s="986" customFormat="1" ht="15" customHeight="1" outlineLevel="1">
      <c r="B1426" s="1211"/>
      <c r="C1426" s="1211"/>
      <c r="D1426" s="2553" t="s">
        <v>2171</v>
      </c>
      <c r="E1426" s="2554" t="s">
        <v>2327</v>
      </c>
      <c r="F1426" s="1553" t="s">
        <v>2168</v>
      </c>
      <c r="G1426" s="1554"/>
      <c r="H1426" s="636"/>
      <c r="I1426" s="2254"/>
      <c r="J1426" s="2255"/>
      <c r="K1426" s="1993" t="str">
        <f t="shared" si="123"/>
        <v/>
      </c>
      <c r="L1426" s="1906" t="str">
        <f t="shared" si="124"/>
        <v/>
      </c>
      <c r="M1426" s="1906"/>
      <c r="N1426" s="2250"/>
      <c r="O1426" s="2250"/>
      <c r="P1426" s="1913" t="str">
        <f>IF(G1426="","",(IF(OR(G1426="Winter",G1426="Summer"),"","X")))</f>
        <v/>
      </c>
    </row>
    <row r="1427" spans="2:16" s="986" customFormat="1" ht="15" customHeight="1" outlineLevel="1">
      <c r="B1427" s="1211"/>
      <c r="C1427" s="1211"/>
      <c r="D1427" s="2553"/>
      <c r="E1427" s="2554"/>
      <c r="F1427" s="1553" t="s">
        <v>2169</v>
      </c>
      <c r="G1427" s="1554"/>
      <c r="H1427" s="636"/>
      <c r="I1427" s="2254"/>
      <c r="J1427" s="2255"/>
      <c r="K1427" s="1993" t="str">
        <f t="shared" si="123"/>
        <v/>
      </c>
      <c r="L1427" s="1906" t="str">
        <f t="shared" si="124"/>
        <v/>
      </c>
      <c r="M1427" s="1906"/>
      <c r="N1427" s="2250"/>
      <c r="O1427" s="2250"/>
      <c r="P1427" s="1913" t="str">
        <f>IF(G1427="","",(IF(OR(G1427="Winter",G1427="Summer"),"","X")))</f>
        <v/>
      </c>
    </row>
    <row r="1428" spans="2:16" s="986" customFormat="1" ht="15" customHeight="1" outlineLevel="1">
      <c r="B1428" s="1211"/>
      <c r="C1428" s="1211"/>
      <c r="D1428" s="2553" t="s">
        <v>2172</v>
      </c>
      <c r="E1428" s="2554" t="s">
        <v>638</v>
      </c>
      <c r="F1428" s="1553" t="s">
        <v>2168</v>
      </c>
      <c r="G1428" s="1554"/>
      <c r="H1428" s="636"/>
      <c r="I1428" s="2254"/>
      <c r="J1428" s="2255"/>
      <c r="K1428" s="1994" t="str">
        <f t="shared" si="123"/>
        <v/>
      </c>
      <c r="L1428" s="1907" t="str">
        <f t="shared" si="124"/>
        <v/>
      </c>
      <c r="M1428" s="1906"/>
      <c r="N1428" s="2250"/>
      <c r="O1428" s="2250"/>
      <c r="P1428" s="2255"/>
    </row>
    <row r="1429" spans="2:16" s="986" customFormat="1" ht="15" customHeight="1" outlineLevel="1">
      <c r="B1429" s="1211"/>
      <c r="C1429" s="1211"/>
      <c r="D1429" s="2553"/>
      <c r="E1429" s="2554"/>
      <c r="F1429" s="1553" t="s">
        <v>2169</v>
      </c>
      <c r="G1429" s="1554"/>
      <c r="I1429" s="2254"/>
      <c r="J1429" s="2255"/>
      <c r="K1429" s="1994" t="str">
        <f t="shared" si="123"/>
        <v/>
      </c>
      <c r="L1429" s="1907" t="str">
        <f t="shared" si="124"/>
        <v/>
      </c>
      <c r="M1429" s="1906"/>
      <c r="N1429" s="2250"/>
      <c r="O1429" s="2250"/>
      <c r="P1429" s="2255"/>
    </row>
    <row r="1430" spans="2:16" s="986" customFormat="1" ht="15" customHeight="1" outlineLevel="1">
      <c r="B1430" s="1211"/>
      <c r="C1430" s="1211"/>
      <c r="D1430" s="2553" t="s">
        <v>2173</v>
      </c>
      <c r="E1430" s="2554" t="s">
        <v>638</v>
      </c>
      <c r="F1430" s="1553" t="s">
        <v>2168</v>
      </c>
      <c r="G1430" s="1554"/>
      <c r="I1430" s="2254"/>
      <c r="J1430" s="2255"/>
      <c r="K1430" s="1994" t="str">
        <f t="shared" si="123"/>
        <v/>
      </c>
      <c r="L1430" s="1907" t="str">
        <f t="shared" si="124"/>
        <v/>
      </c>
      <c r="M1430" s="1906"/>
      <c r="N1430" s="2250"/>
      <c r="O1430" s="2250"/>
      <c r="P1430" s="2255"/>
    </row>
    <row r="1431" spans="2:16" s="986" customFormat="1" ht="15" customHeight="1" outlineLevel="1">
      <c r="B1431" s="1211"/>
      <c r="C1431" s="1211"/>
      <c r="D1431" s="2553"/>
      <c r="E1431" s="2554"/>
      <c r="F1431" s="1553" t="s">
        <v>2169</v>
      </c>
      <c r="G1431" s="1554"/>
      <c r="I1431" s="2254"/>
      <c r="J1431" s="2255"/>
      <c r="K1431" s="1994" t="str">
        <f t="shared" si="123"/>
        <v/>
      </c>
      <c r="L1431" s="1907" t="str">
        <f t="shared" si="124"/>
        <v/>
      </c>
      <c r="M1431" s="1906"/>
      <c r="N1431" s="2250"/>
      <c r="O1431" s="2250"/>
      <c r="P1431" s="2255"/>
    </row>
    <row r="1432" spans="2:16" s="986" customFormat="1" ht="15" customHeight="1" outlineLevel="1">
      <c r="B1432" s="1211"/>
      <c r="C1432" s="1211"/>
      <c r="D1432" s="2553" t="s">
        <v>2173</v>
      </c>
      <c r="E1432" s="2554" t="s">
        <v>650</v>
      </c>
      <c r="F1432" s="1553" t="s">
        <v>2168</v>
      </c>
      <c r="G1432" s="1554"/>
      <c r="I1432" s="2254"/>
      <c r="J1432" s="2255"/>
      <c r="K1432" s="1994" t="str">
        <f t="shared" si="123"/>
        <v/>
      </c>
      <c r="L1432" s="1907" t="str">
        <f t="shared" si="124"/>
        <v/>
      </c>
      <c r="M1432" s="1906"/>
      <c r="N1432" s="2250"/>
      <c r="O1432" s="2250"/>
      <c r="P1432" s="2255"/>
    </row>
    <row r="1433" spans="2:16" s="986" customFormat="1" ht="15" customHeight="1" outlineLevel="1">
      <c r="B1433" s="1211"/>
      <c r="C1433" s="1211"/>
      <c r="D1433" s="2553"/>
      <c r="E1433" s="2554"/>
      <c r="F1433" s="1553" t="s">
        <v>2169</v>
      </c>
      <c r="G1433" s="1554"/>
      <c r="I1433" s="2254"/>
      <c r="J1433" s="2255"/>
      <c r="K1433" s="1994" t="str">
        <f t="shared" si="123"/>
        <v/>
      </c>
      <c r="L1433" s="1907" t="str">
        <f t="shared" si="124"/>
        <v/>
      </c>
      <c r="M1433" s="1906"/>
      <c r="N1433" s="2250"/>
      <c r="O1433" s="2250"/>
      <c r="P1433" s="2255"/>
    </row>
    <row r="1434" spans="2:16" s="986" customFormat="1" ht="15" customHeight="1" outlineLevel="1">
      <c r="B1434" s="1211"/>
      <c r="C1434" s="1211"/>
      <c r="D1434" s="2553" t="s">
        <v>2174</v>
      </c>
      <c r="E1434" s="2554" t="s">
        <v>638</v>
      </c>
      <c r="F1434" s="1553" t="s">
        <v>2168</v>
      </c>
      <c r="G1434" s="1554"/>
      <c r="I1434" s="2254"/>
      <c r="J1434" s="2256"/>
      <c r="K1434" s="1994" t="str">
        <f t="shared" si="123"/>
        <v/>
      </c>
      <c r="L1434" s="1907" t="str">
        <f t="shared" si="124"/>
        <v/>
      </c>
      <c r="M1434" s="1906"/>
      <c r="N1434" s="2250"/>
      <c r="O1434" s="2250"/>
      <c r="P1434" s="2255"/>
    </row>
    <row r="1435" spans="2:16" s="986" customFormat="1" ht="15" customHeight="1" outlineLevel="1">
      <c r="B1435" s="1211"/>
      <c r="C1435" s="1211"/>
      <c r="D1435" s="2553"/>
      <c r="E1435" s="2554"/>
      <c r="F1435" s="1553" t="s">
        <v>2169</v>
      </c>
      <c r="G1435" s="1554"/>
      <c r="I1435" s="2254"/>
      <c r="J1435" s="2256"/>
      <c r="K1435" s="1994" t="str">
        <f t="shared" si="123"/>
        <v/>
      </c>
      <c r="L1435" s="1907" t="str">
        <f t="shared" si="124"/>
        <v/>
      </c>
      <c r="M1435" s="1906"/>
      <c r="N1435" s="2250"/>
      <c r="O1435" s="2250"/>
      <c r="P1435" s="2255"/>
    </row>
    <row r="1436" spans="2:16" s="986" customFormat="1" ht="15" customHeight="1" outlineLevel="1">
      <c r="B1436" s="1211"/>
      <c r="C1436" s="1211"/>
      <c r="D1436" s="2553" t="s">
        <v>2174</v>
      </c>
      <c r="E1436" s="2554" t="s">
        <v>650</v>
      </c>
      <c r="F1436" s="1553" t="s">
        <v>2168</v>
      </c>
      <c r="G1436" s="1554"/>
      <c r="I1436" s="2254"/>
      <c r="J1436" s="2256"/>
      <c r="K1436" s="1994" t="str">
        <f t="shared" si="123"/>
        <v/>
      </c>
      <c r="L1436" s="1907" t="str">
        <f t="shared" si="124"/>
        <v/>
      </c>
      <c r="M1436" s="1906"/>
      <c r="N1436" s="2250"/>
      <c r="O1436" s="2250"/>
      <c r="P1436" s="2255"/>
    </row>
    <row r="1437" spans="2:16" s="986" customFormat="1" ht="15" customHeight="1" outlineLevel="1">
      <c r="B1437" s="1211"/>
      <c r="C1437" s="1211"/>
      <c r="D1437" s="2555"/>
      <c r="E1437" s="2556"/>
      <c r="F1437" s="1557" t="s">
        <v>2169</v>
      </c>
      <c r="G1437" s="1558"/>
      <c r="I1437" s="2254"/>
      <c r="J1437" s="2256"/>
      <c r="K1437" s="1994" t="str">
        <f t="shared" si="123"/>
        <v/>
      </c>
      <c r="L1437" s="1907" t="str">
        <f t="shared" si="124"/>
        <v/>
      </c>
      <c r="M1437" s="1906"/>
      <c r="N1437" s="2250"/>
      <c r="O1437" s="2250"/>
      <c r="P1437" s="2255"/>
    </row>
    <row r="1438" spans="2:16" s="986" customFormat="1" ht="15" customHeight="1">
      <c r="B1438" s="1342"/>
      <c r="C1438" s="985"/>
      <c r="D1438" s="1307" t="s">
        <v>2166</v>
      </c>
      <c r="E1438" s="973"/>
      <c r="F1438" s="1549"/>
      <c r="G1438" s="1550"/>
      <c r="H1438" s="636"/>
      <c r="I1438" s="2251"/>
      <c r="J1438" s="1912"/>
      <c r="K1438" s="2254"/>
      <c r="L1438" s="2250"/>
      <c r="M1438" s="2250"/>
      <c r="N1438" s="2250"/>
      <c r="O1438" s="2250"/>
      <c r="P1438" s="2255"/>
    </row>
    <row r="1439" spans="2:16" s="986" customFormat="1" ht="15" customHeight="1" outlineLevel="1">
      <c r="B1439" s="1342"/>
      <c r="C1439" s="985"/>
      <c r="D1439" s="2557" t="s">
        <v>2167</v>
      </c>
      <c r="E1439" s="2558" t="s">
        <v>650</v>
      </c>
      <c r="F1439" s="1551" t="s">
        <v>2168</v>
      </c>
      <c r="G1439" s="1552"/>
      <c r="H1439" s="636"/>
      <c r="I1439" s="2252"/>
      <c r="J1439" s="2253"/>
      <c r="K1439" s="1994" t="str">
        <f>IF(ISNONTEXT(G1439)=TRUE,"","X")</f>
        <v/>
      </c>
      <c r="L1439" s="1907" t="str">
        <f>IF(AND(G1439&gt;=0)=TRUE,"","X")</f>
        <v/>
      </c>
      <c r="M1439" s="1906"/>
      <c r="N1439" s="2250"/>
      <c r="O1439" s="2250"/>
      <c r="P1439" s="2255"/>
    </row>
    <row r="1440" spans="2:16" s="986" customFormat="1" ht="15" customHeight="1" outlineLevel="1">
      <c r="B1440" s="1342"/>
      <c r="C1440" s="985"/>
      <c r="D1440" s="2553"/>
      <c r="E1440" s="2554"/>
      <c r="F1440" s="1553" t="s">
        <v>2169</v>
      </c>
      <c r="G1440" s="1554"/>
      <c r="H1440" s="636"/>
      <c r="I1440" s="2252"/>
      <c r="J1440" s="2253"/>
      <c r="K1440" s="1994" t="str">
        <f>IF(ISNONTEXT(G1440)=TRUE,"","X")</f>
        <v/>
      </c>
      <c r="L1440" s="1907" t="str">
        <f>IF(AND(G1440&gt;=0)=TRUE,"","X")</f>
        <v/>
      </c>
      <c r="M1440" s="1906"/>
      <c r="N1440" s="2250"/>
      <c r="O1440" s="2250"/>
      <c r="P1440" s="2255"/>
    </row>
    <row r="1441" spans="2:16" s="986" customFormat="1" ht="15" customHeight="1" outlineLevel="1">
      <c r="B1441" s="1342"/>
      <c r="C1441" s="985"/>
      <c r="D1441" s="2553" t="s">
        <v>2170</v>
      </c>
      <c r="E1441" s="2554" t="s">
        <v>638</v>
      </c>
      <c r="F1441" s="1553" t="s">
        <v>2168</v>
      </c>
      <c r="G1441" s="1554"/>
      <c r="H1441" s="636"/>
      <c r="I1441" s="2252"/>
      <c r="J1441" s="2253"/>
      <c r="K1441" s="1994" t="str">
        <f t="shared" ref="K1441:K1460" si="125">IF(ISNONTEXT(G1441)=TRUE,"","X")</f>
        <v/>
      </c>
      <c r="L1441" s="1907" t="str">
        <f t="shared" ref="L1441:L1460" si="126">IF(AND(G1441&gt;=0)=TRUE,"","X")</f>
        <v/>
      </c>
      <c r="M1441" s="1906"/>
      <c r="N1441" s="2250"/>
      <c r="O1441" s="2250"/>
      <c r="P1441" s="2255"/>
    </row>
    <row r="1442" spans="2:16" s="986" customFormat="1" ht="15" customHeight="1" outlineLevel="1">
      <c r="B1442" s="1342"/>
      <c r="C1442" s="985"/>
      <c r="D1442" s="2553"/>
      <c r="E1442" s="2554"/>
      <c r="F1442" s="1553" t="s">
        <v>2169</v>
      </c>
      <c r="G1442" s="1554"/>
      <c r="H1442" s="636"/>
      <c r="I1442" s="2252"/>
      <c r="J1442" s="2253"/>
      <c r="K1442" s="1994" t="str">
        <f t="shared" si="125"/>
        <v/>
      </c>
      <c r="L1442" s="1907" t="str">
        <f t="shared" si="126"/>
        <v/>
      </c>
      <c r="M1442" s="1906"/>
      <c r="N1442" s="2250"/>
      <c r="O1442" s="2250"/>
      <c r="P1442" s="2255"/>
    </row>
    <row r="1443" spans="2:16" s="986" customFormat="1" ht="15" customHeight="1" outlineLevel="1">
      <c r="B1443" s="1342"/>
      <c r="C1443" s="985"/>
      <c r="D1443" s="2553" t="s">
        <v>2170</v>
      </c>
      <c r="E1443" s="2554" t="s">
        <v>650</v>
      </c>
      <c r="F1443" s="1553" t="s">
        <v>2168</v>
      </c>
      <c r="G1443" s="1554"/>
      <c r="H1443" s="636"/>
      <c r="I1443" s="2252"/>
      <c r="J1443" s="2253"/>
      <c r="K1443" s="1994" t="str">
        <f t="shared" si="125"/>
        <v/>
      </c>
      <c r="L1443" s="1907" t="str">
        <f t="shared" si="126"/>
        <v/>
      </c>
      <c r="M1443" s="1906"/>
      <c r="N1443" s="2250"/>
      <c r="O1443" s="2250"/>
      <c r="P1443" s="2255"/>
    </row>
    <row r="1444" spans="2:16" s="986" customFormat="1" ht="15" customHeight="1" outlineLevel="1">
      <c r="B1444" s="1342"/>
      <c r="C1444" s="985"/>
      <c r="D1444" s="2553"/>
      <c r="E1444" s="2554"/>
      <c r="F1444" s="1553" t="s">
        <v>2169</v>
      </c>
      <c r="G1444" s="1554"/>
      <c r="H1444" s="636"/>
      <c r="I1444" s="2254"/>
      <c r="J1444" s="2255"/>
      <c r="K1444" s="1994" t="str">
        <f t="shared" si="125"/>
        <v/>
      </c>
      <c r="L1444" s="1907" t="str">
        <f t="shared" si="126"/>
        <v/>
      </c>
      <c r="M1444" s="1906"/>
      <c r="N1444" s="2250"/>
      <c r="O1444" s="2250"/>
      <c r="P1444" s="2255"/>
    </row>
    <row r="1445" spans="2:16" s="986" customFormat="1" ht="15" customHeight="1" outlineLevel="1">
      <c r="B1445" s="1342"/>
      <c r="C1445" s="985"/>
      <c r="D1445" s="2553" t="s">
        <v>873</v>
      </c>
      <c r="E1445" s="2554" t="s">
        <v>1822</v>
      </c>
      <c r="F1445" s="1553" t="s">
        <v>2168</v>
      </c>
      <c r="G1445" s="1555"/>
      <c r="H1445" s="636"/>
      <c r="I1445" s="2254"/>
      <c r="J1445" s="2255"/>
      <c r="K1445" s="1993" t="str">
        <f t="shared" si="125"/>
        <v/>
      </c>
      <c r="L1445" s="1906" t="str">
        <f t="shared" si="126"/>
        <v/>
      </c>
      <c r="M1445" s="1906"/>
      <c r="N1445" s="1907" t="str" cm="1">
        <f t="array" aca="1" ref="N1445" ca="1">IF(CELL("format",G1445)="D1","","X")</f>
        <v/>
      </c>
      <c r="O1445" s="2250"/>
      <c r="P1445" s="2255"/>
    </row>
    <row r="1446" spans="2:16" s="986" customFormat="1" ht="15" customHeight="1" outlineLevel="1">
      <c r="B1446" s="1211"/>
      <c r="C1446" s="1211"/>
      <c r="D1446" s="2553"/>
      <c r="E1446" s="2554"/>
      <c r="F1446" s="1553" t="s">
        <v>2169</v>
      </c>
      <c r="G1446" s="1555"/>
      <c r="H1446" s="636"/>
      <c r="I1446" s="2254"/>
      <c r="J1446" s="2255"/>
      <c r="K1446" s="1993" t="str">
        <f t="shared" si="125"/>
        <v/>
      </c>
      <c r="L1446" s="1906" t="str">
        <f t="shared" si="126"/>
        <v/>
      </c>
      <c r="M1446" s="1906"/>
      <c r="N1446" s="1907" t="str" cm="1">
        <f t="array" aca="1" ref="N1446" ca="1">IF(CELL("format",G1446)="D1","","X")</f>
        <v/>
      </c>
      <c r="O1446" s="2250"/>
      <c r="P1446" s="2255"/>
    </row>
    <row r="1447" spans="2:16" s="986" customFormat="1" ht="15" customHeight="1" outlineLevel="1">
      <c r="B1447" s="1211"/>
      <c r="C1447" s="1211"/>
      <c r="D1447" s="2553" t="s">
        <v>874</v>
      </c>
      <c r="E1447" s="2554" t="s">
        <v>1823</v>
      </c>
      <c r="F1447" s="1553" t="s">
        <v>2168</v>
      </c>
      <c r="G1447" s="1556"/>
      <c r="H1447" s="636"/>
      <c r="I1447" s="2254"/>
      <c r="J1447" s="2255"/>
      <c r="K1447" s="1993" t="str">
        <f t="shared" si="125"/>
        <v/>
      </c>
      <c r="L1447" s="1906" t="str">
        <f t="shared" si="126"/>
        <v/>
      </c>
      <c r="M1447" s="1906"/>
      <c r="N1447" s="2250"/>
      <c r="O1447" s="1907" t="str" cm="1">
        <f t="array" aca="1" ref="O1447" ca="1">IF(G1447="","",IF(CELL("format",G1447)="D9","","X"))</f>
        <v/>
      </c>
      <c r="P1447" s="2255"/>
    </row>
    <row r="1448" spans="2:16" s="986" customFormat="1" ht="15" customHeight="1" outlineLevel="1">
      <c r="B1448" s="1211"/>
      <c r="C1448" s="1211"/>
      <c r="D1448" s="2553"/>
      <c r="E1448" s="2554"/>
      <c r="F1448" s="1553" t="s">
        <v>2169</v>
      </c>
      <c r="G1448" s="1556"/>
      <c r="H1448" s="636"/>
      <c r="I1448" s="2254"/>
      <c r="J1448" s="2255"/>
      <c r="K1448" s="1993" t="str">
        <f t="shared" si="125"/>
        <v/>
      </c>
      <c r="L1448" s="1906" t="str">
        <f t="shared" si="126"/>
        <v/>
      </c>
      <c r="M1448" s="1906"/>
      <c r="N1448" s="2250"/>
      <c r="O1448" s="1907" t="str" cm="1">
        <f t="array" aca="1" ref="O1448" ca="1">IF(G1448="","",IF(CELL("format",G1448)="D9","","X"))</f>
        <v/>
      </c>
      <c r="P1448" s="2255"/>
    </row>
    <row r="1449" spans="2:16" s="986" customFormat="1" ht="15" customHeight="1" outlineLevel="1">
      <c r="B1449" s="1211"/>
      <c r="C1449" s="1211"/>
      <c r="D1449" s="2553" t="s">
        <v>2171</v>
      </c>
      <c r="E1449" s="2554" t="s">
        <v>2327</v>
      </c>
      <c r="F1449" s="1553" t="s">
        <v>2168</v>
      </c>
      <c r="G1449" s="1554"/>
      <c r="H1449" s="636"/>
      <c r="I1449" s="2254"/>
      <c r="J1449" s="2255"/>
      <c r="K1449" s="1993" t="str">
        <f t="shared" si="125"/>
        <v/>
      </c>
      <c r="L1449" s="1906" t="str">
        <f t="shared" si="126"/>
        <v/>
      </c>
      <c r="M1449" s="1906"/>
      <c r="N1449" s="2250"/>
      <c r="O1449" s="2250"/>
      <c r="P1449" s="1913" t="str">
        <f>IF(G1449="","",(IF(OR(G1449="Winter",G1449="Summer"),"","X")))</f>
        <v/>
      </c>
    </row>
    <row r="1450" spans="2:16" s="986" customFormat="1" ht="15" customHeight="1" outlineLevel="1">
      <c r="B1450" s="1211"/>
      <c r="C1450" s="1211"/>
      <c r="D1450" s="2553"/>
      <c r="E1450" s="2554"/>
      <c r="F1450" s="1553" t="s">
        <v>2169</v>
      </c>
      <c r="G1450" s="1554"/>
      <c r="H1450" s="636"/>
      <c r="I1450" s="2254"/>
      <c r="J1450" s="2255"/>
      <c r="K1450" s="1993" t="str">
        <f t="shared" si="125"/>
        <v/>
      </c>
      <c r="L1450" s="1906" t="str">
        <f t="shared" si="126"/>
        <v/>
      </c>
      <c r="M1450" s="1906"/>
      <c r="N1450" s="2250"/>
      <c r="O1450" s="2250"/>
      <c r="P1450" s="1913" t="str">
        <f>IF(G1450="","",(IF(OR(G1450="Winter",G1450="Summer"),"","X")))</f>
        <v/>
      </c>
    </row>
    <row r="1451" spans="2:16" s="986" customFormat="1" ht="15" customHeight="1" outlineLevel="1">
      <c r="B1451" s="1211"/>
      <c r="C1451" s="1211"/>
      <c r="D1451" s="2553" t="s">
        <v>2172</v>
      </c>
      <c r="E1451" s="2554" t="s">
        <v>638</v>
      </c>
      <c r="F1451" s="1553" t="s">
        <v>2168</v>
      </c>
      <c r="G1451" s="1554"/>
      <c r="H1451" s="636"/>
      <c r="I1451" s="2254"/>
      <c r="J1451" s="2255"/>
      <c r="K1451" s="1994" t="str">
        <f t="shared" si="125"/>
        <v/>
      </c>
      <c r="L1451" s="1907" t="str">
        <f t="shared" si="126"/>
        <v/>
      </c>
      <c r="M1451" s="1906"/>
      <c r="N1451" s="2250"/>
      <c r="O1451" s="2250"/>
      <c r="P1451" s="2255"/>
    </row>
    <row r="1452" spans="2:16" s="986" customFormat="1" ht="15" customHeight="1" outlineLevel="1">
      <c r="B1452" s="1211"/>
      <c r="C1452" s="1211"/>
      <c r="D1452" s="2553"/>
      <c r="E1452" s="2554"/>
      <c r="F1452" s="1553" t="s">
        <v>2169</v>
      </c>
      <c r="G1452" s="1554"/>
      <c r="I1452" s="2254"/>
      <c r="J1452" s="2255"/>
      <c r="K1452" s="1994" t="str">
        <f t="shared" si="125"/>
        <v/>
      </c>
      <c r="L1452" s="1907" t="str">
        <f t="shared" si="126"/>
        <v/>
      </c>
      <c r="M1452" s="1906"/>
      <c r="N1452" s="2250"/>
      <c r="O1452" s="2250"/>
      <c r="P1452" s="2255"/>
    </row>
    <row r="1453" spans="2:16" s="986" customFormat="1" ht="15" customHeight="1" outlineLevel="1">
      <c r="B1453" s="1211"/>
      <c r="C1453" s="1211"/>
      <c r="D1453" s="2553" t="s">
        <v>2173</v>
      </c>
      <c r="E1453" s="2554" t="s">
        <v>638</v>
      </c>
      <c r="F1453" s="1553" t="s">
        <v>2168</v>
      </c>
      <c r="G1453" s="1554"/>
      <c r="I1453" s="2254"/>
      <c r="J1453" s="2255"/>
      <c r="K1453" s="1994" t="str">
        <f t="shared" si="125"/>
        <v/>
      </c>
      <c r="L1453" s="1907" t="str">
        <f t="shared" si="126"/>
        <v/>
      </c>
      <c r="M1453" s="1906"/>
      <c r="N1453" s="2250"/>
      <c r="O1453" s="2250"/>
      <c r="P1453" s="2255"/>
    </row>
    <row r="1454" spans="2:16" s="986" customFormat="1" ht="15" customHeight="1" outlineLevel="1">
      <c r="B1454" s="1211"/>
      <c r="C1454" s="1211"/>
      <c r="D1454" s="2553"/>
      <c r="E1454" s="2554"/>
      <c r="F1454" s="1553" t="s">
        <v>2169</v>
      </c>
      <c r="G1454" s="1554"/>
      <c r="I1454" s="2254"/>
      <c r="J1454" s="2255"/>
      <c r="K1454" s="1994" t="str">
        <f t="shared" si="125"/>
        <v/>
      </c>
      <c r="L1454" s="1907" t="str">
        <f t="shared" si="126"/>
        <v/>
      </c>
      <c r="M1454" s="1906"/>
      <c r="N1454" s="2250"/>
      <c r="O1454" s="2250"/>
      <c r="P1454" s="2255"/>
    </row>
    <row r="1455" spans="2:16" s="986" customFormat="1" ht="15" customHeight="1" outlineLevel="1">
      <c r="B1455" s="1211"/>
      <c r="C1455" s="1211"/>
      <c r="D1455" s="2553" t="s">
        <v>2173</v>
      </c>
      <c r="E1455" s="2554" t="s">
        <v>650</v>
      </c>
      <c r="F1455" s="1553" t="s">
        <v>2168</v>
      </c>
      <c r="G1455" s="1554"/>
      <c r="I1455" s="2254"/>
      <c r="J1455" s="2255"/>
      <c r="K1455" s="1994" t="str">
        <f t="shared" si="125"/>
        <v/>
      </c>
      <c r="L1455" s="1907" t="str">
        <f t="shared" si="126"/>
        <v/>
      </c>
      <c r="M1455" s="1906"/>
      <c r="N1455" s="2250"/>
      <c r="O1455" s="2250"/>
      <c r="P1455" s="2255"/>
    </row>
    <row r="1456" spans="2:16" s="986" customFormat="1" ht="15" customHeight="1" outlineLevel="1">
      <c r="B1456" s="1211"/>
      <c r="C1456" s="1211"/>
      <c r="D1456" s="2553"/>
      <c r="E1456" s="2554"/>
      <c r="F1456" s="1553" t="s">
        <v>2169</v>
      </c>
      <c r="G1456" s="1554"/>
      <c r="I1456" s="2254"/>
      <c r="J1456" s="2255"/>
      <c r="K1456" s="1994" t="str">
        <f t="shared" si="125"/>
        <v/>
      </c>
      <c r="L1456" s="1907" t="str">
        <f t="shared" si="126"/>
        <v/>
      </c>
      <c r="M1456" s="1906"/>
      <c r="N1456" s="2250"/>
      <c r="O1456" s="2250"/>
      <c r="P1456" s="2255"/>
    </row>
    <row r="1457" spans="2:16" s="986" customFormat="1" ht="15" customHeight="1" outlineLevel="1">
      <c r="B1457" s="1211"/>
      <c r="C1457" s="1211"/>
      <c r="D1457" s="2553" t="s">
        <v>2174</v>
      </c>
      <c r="E1457" s="2554" t="s">
        <v>638</v>
      </c>
      <c r="F1457" s="1553" t="s">
        <v>2168</v>
      </c>
      <c r="G1457" s="1554"/>
      <c r="I1457" s="2254"/>
      <c r="J1457" s="2256"/>
      <c r="K1457" s="1994" t="str">
        <f t="shared" si="125"/>
        <v/>
      </c>
      <c r="L1457" s="1907" t="str">
        <f t="shared" si="126"/>
        <v/>
      </c>
      <c r="M1457" s="1906"/>
      <c r="N1457" s="2250"/>
      <c r="O1457" s="2250"/>
      <c r="P1457" s="2255"/>
    </row>
    <row r="1458" spans="2:16" s="986" customFormat="1" ht="15" customHeight="1" outlineLevel="1">
      <c r="B1458" s="1211"/>
      <c r="C1458" s="1211"/>
      <c r="D1458" s="2553"/>
      <c r="E1458" s="2554"/>
      <c r="F1458" s="1553" t="s">
        <v>2169</v>
      </c>
      <c r="G1458" s="1554"/>
      <c r="I1458" s="2254"/>
      <c r="J1458" s="2256"/>
      <c r="K1458" s="1994" t="str">
        <f t="shared" si="125"/>
        <v/>
      </c>
      <c r="L1458" s="1907" t="str">
        <f t="shared" si="126"/>
        <v/>
      </c>
      <c r="M1458" s="1906"/>
      <c r="N1458" s="2250"/>
      <c r="O1458" s="2250"/>
      <c r="P1458" s="2255"/>
    </row>
    <row r="1459" spans="2:16" s="986" customFormat="1" ht="15" customHeight="1" outlineLevel="1">
      <c r="B1459" s="1211"/>
      <c r="C1459" s="1211"/>
      <c r="D1459" s="2553" t="s">
        <v>2174</v>
      </c>
      <c r="E1459" s="2554" t="s">
        <v>650</v>
      </c>
      <c r="F1459" s="1553" t="s">
        <v>2168</v>
      </c>
      <c r="G1459" s="1554"/>
      <c r="I1459" s="2254"/>
      <c r="J1459" s="2256"/>
      <c r="K1459" s="1994" t="str">
        <f t="shared" si="125"/>
        <v/>
      </c>
      <c r="L1459" s="1907" t="str">
        <f t="shared" si="126"/>
        <v/>
      </c>
      <c r="M1459" s="1906"/>
      <c r="N1459" s="2250"/>
      <c r="O1459" s="2250"/>
      <c r="P1459" s="2255"/>
    </row>
    <row r="1460" spans="2:16" s="986" customFormat="1" ht="15" customHeight="1" outlineLevel="1">
      <c r="B1460" s="1211"/>
      <c r="C1460" s="1211"/>
      <c r="D1460" s="2555"/>
      <c r="E1460" s="2556"/>
      <c r="F1460" s="1557" t="s">
        <v>2169</v>
      </c>
      <c r="G1460" s="1558"/>
      <c r="I1460" s="2254"/>
      <c r="J1460" s="2256"/>
      <c r="K1460" s="1994" t="str">
        <f t="shared" si="125"/>
        <v/>
      </c>
      <c r="L1460" s="1907" t="str">
        <f t="shared" si="126"/>
        <v/>
      </c>
      <c r="M1460" s="1906"/>
      <c r="N1460" s="2250"/>
      <c r="O1460" s="2250"/>
      <c r="P1460" s="2255"/>
    </row>
    <row r="1461" spans="2:16" s="986" customFormat="1" ht="15" customHeight="1">
      <c r="B1461" s="1342"/>
      <c r="C1461" s="985"/>
      <c r="D1461" s="1307" t="s">
        <v>2166</v>
      </c>
      <c r="E1461" s="973"/>
      <c r="F1461" s="1549"/>
      <c r="G1461" s="1550"/>
      <c r="H1461" s="636"/>
      <c r="I1461" s="2251"/>
      <c r="J1461" s="1912"/>
      <c r="K1461" s="2254"/>
      <c r="L1461" s="2250"/>
      <c r="M1461" s="2250"/>
      <c r="N1461" s="2250"/>
      <c r="O1461" s="2250"/>
      <c r="P1461" s="2255"/>
    </row>
    <row r="1462" spans="2:16" s="986" customFormat="1" ht="15" customHeight="1" outlineLevel="1">
      <c r="B1462" s="1342"/>
      <c r="C1462" s="985"/>
      <c r="D1462" s="2557" t="s">
        <v>2167</v>
      </c>
      <c r="E1462" s="2558" t="s">
        <v>650</v>
      </c>
      <c r="F1462" s="1551" t="s">
        <v>2168</v>
      </c>
      <c r="G1462" s="1552"/>
      <c r="H1462" s="636"/>
      <c r="I1462" s="2252"/>
      <c r="J1462" s="2253"/>
      <c r="K1462" s="1994" t="str">
        <f>IF(ISNONTEXT(G1462)=TRUE,"","X")</f>
        <v/>
      </c>
      <c r="L1462" s="1907" t="str">
        <f>IF(AND(G1462&gt;=0)=TRUE,"","X")</f>
        <v/>
      </c>
      <c r="M1462" s="1906"/>
      <c r="N1462" s="2250"/>
      <c r="O1462" s="2250"/>
      <c r="P1462" s="2255"/>
    </row>
    <row r="1463" spans="2:16" s="986" customFormat="1" ht="15" customHeight="1" outlineLevel="1">
      <c r="B1463" s="1342"/>
      <c r="C1463" s="985"/>
      <c r="D1463" s="2553"/>
      <c r="E1463" s="2554"/>
      <c r="F1463" s="1553" t="s">
        <v>2169</v>
      </c>
      <c r="G1463" s="1554"/>
      <c r="H1463" s="636"/>
      <c r="I1463" s="2252"/>
      <c r="J1463" s="2253"/>
      <c r="K1463" s="1994" t="str">
        <f>IF(ISNONTEXT(G1463)=TRUE,"","X")</f>
        <v/>
      </c>
      <c r="L1463" s="1907" t="str">
        <f>IF(AND(G1463&gt;=0)=TRUE,"","X")</f>
        <v/>
      </c>
      <c r="M1463" s="1906"/>
      <c r="N1463" s="2250"/>
      <c r="O1463" s="2250"/>
      <c r="P1463" s="2255"/>
    </row>
    <row r="1464" spans="2:16" s="986" customFormat="1" ht="15" customHeight="1" outlineLevel="1">
      <c r="B1464" s="1342"/>
      <c r="C1464" s="985"/>
      <c r="D1464" s="2553" t="s">
        <v>2170</v>
      </c>
      <c r="E1464" s="2554" t="s">
        <v>638</v>
      </c>
      <c r="F1464" s="1553" t="s">
        <v>2168</v>
      </c>
      <c r="G1464" s="1554"/>
      <c r="H1464" s="636"/>
      <c r="I1464" s="2252"/>
      <c r="J1464" s="2253"/>
      <c r="K1464" s="1994" t="str">
        <f t="shared" ref="K1464:K1483" si="127">IF(ISNONTEXT(G1464)=TRUE,"","X")</f>
        <v/>
      </c>
      <c r="L1464" s="1907" t="str">
        <f t="shared" ref="L1464:L1483" si="128">IF(AND(G1464&gt;=0)=TRUE,"","X")</f>
        <v/>
      </c>
      <c r="M1464" s="1906"/>
      <c r="N1464" s="2250"/>
      <c r="O1464" s="2250"/>
      <c r="P1464" s="2255"/>
    </row>
    <row r="1465" spans="2:16" s="986" customFormat="1" ht="15" customHeight="1" outlineLevel="1">
      <c r="B1465" s="1342"/>
      <c r="C1465" s="985"/>
      <c r="D1465" s="2553"/>
      <c r="E1465" s="2554"/>
      <c r="F1465" s="1553" t="s">
        <v>2169</v>
      </c>
      <c r="G1465" s="1554"/>
      <c r="H1465" s="636"/>
      <c r="I1465" s="2252"/>
      <c r="J1465" s="2253"/>
      <c r="K1465" s="1994" t="str">
        <f t="shared" si="127"/>
        <v/>
      </c>
      <c r="L1465" s="1907" t="str">
        <f t="shared" si="128"/>
        <v/>
      </c>
      <c r="M1465" s="1906"/>
      <c r="N1465" s="2250"/>
      <c r="O1465" s="2250"/>
      <c r="P1465" s="2255"/>
    </row>
    <row r="1466" spans="2:16" s="986" customFormat="1" ht="15" customHeight="1" outlineLevel="1">
      <c r="B1466" s="1342"/>
      <c r="C1466" s="985"/>
      <c r="D1466" s="2553" t="s">
        <v>2170</v>
      </c>
      <c r="E1466" s="2554" t="s">
        <v>650</v>
      </c>
      <c r="F1466" s="1553" t="s">
        <v>2168</v>
      </c>
      <c r="G1466" s="1554"/>
      <c r="H1466" s="636"/>
      <c r="I1466" s="2252"/>
      <c r="J1466" s="2253"/>
      <c r="K1466" s="1994" t="str">
        <f t="shared" si="127"/>
        <v/>
      </c>
      <c r="L1466" s="1907" t="str">
        <f t="shared" si="128"/>
        <v/>
      </c>
      <c r="M1466" s="1906"/>
      <c r="N1466" s="2250"/>
      <c r="O1466" s="2250"/>
      <c r="P1466" s="2255"/>
    </row>
    <row r="1467" spans="2:16" s="986" customFormat="1" ht="15" customHeight="1" outlineLevel="1">
      <c r="B1467" s="1342"/>
      <c r="C1467" s="985"/>
      <c r="D1467" s="2553"/>
      <c r="E1467" s="2554"/>
      <c r="F1467" s="1553" t="s">
        <v>2169</v>
      </c>
      <c r="G1467" s="1554"/>
      <c r="H1467" s="636"/>
      <c r="I1467" s="2254"/>
      <c r="J1467" s="2255"/>
      <c r="K1467" s="1994" t="str">
        <f t="shared" si="127"/>
        <v/>
      </c>
      <c r="L1467" s="1907" t="str">
        <f t="shared" si="128"/>
        <v/>
      </c>
      <c r="M1467" s="1906"/>
      <c r="N1467" s="2250"/>
      <c r="O1467" s="2250"/>
      <c r="P1467" s="2255"/>
    </row>
    <row r="1468" spans="2:16" s="986" customFormat="1" ht="15" customHeight="1" outlineLevel="1">
      <c r="B1468" s="1342"/>
      <c r="C1468" s="985"/>
      <c r="D1468" s="2553" t="s">
        <v>873</v>
      </c>
      <c r="E1468" s="2554" t="s">
        <v>1822</v>
      </c>
      <c r="F1468" s="1553" t="s">
        <v>2168</v>
      </c>
      <c r="G1468" s="1555"/>
      <c r="H1468" s="636"/>
      <c r="I1468" s="2254"/>
      <c r="J1468" s="2255"/>
      <c r="K1468" s="1993" t="str">
        <f t="shared" si="127"/>
        <v/>
      </c>
      <c r="L1468" s="1906" t="str">
        <f t="shared" si="128"/>
        <v/>
      </c>
      <c r="M1468" s="1906"/>
      <c r="N1468" s="1907" t="str" cm="1">
        <f t="array" aca="1" ref="N1468" ca="1">IF(CELL("format",G1468)="D1","","X")</f>
        <v/>
      </c>
      <c r="O1468" s="2250"/>
      <c r="P1468" s="2255"/>
    </row>
    <row r="1469" spans="2:16" s="986" customFormat="1" ht="15" customHeight="1" outlineLevel="1">
      <c r="B1469" s="1211"/>
      <c r="C1469" s="1211"/>
      <c r="D1469" s="2553"/>
      <c r="E1469" s="2554"/>
      <c r="F1469" s="1553" t="s">
        <v>2169</v>
      </c>
      <c r="G1469" s="1555"/>
      <c r="H1469" s="636"/>
      <c r="I1469" s="2254"/>
      <c r="J1469" s="2255"/>
      <c r="K1469" s="1993" t="str">
        <f t="shared" si="127"/>
        <v/>
      </c>
      <c r="L1469" s="1906" t="str">
        <f t="shared" si="128"/>
        <v/>
      </c>
      <c r="M1469" s="1906"/>
      <c r="N1469" s="1907" t="str" cm="1">
        <f t="array" aca="1" ref="N1469" ca="1">IF(CELL("format",G1469)="D1","","X")</f>
        <v/>
      </c>
      <c r="O1469" s="2250"/>
      <c r="P1469" s="2255"/>
    </row>
    <row r="1470" spans="2:16" s="986" customFormat="1" ht="15" customHeight="1" outlineLevel="1">
      <c r="B1470" s="1211"/>
      <c r="C1470" s="1211"/>
      <c r="D1470" s="2553" t="s">
        <v>874</v>
      </c>
      <c r="E1470" s="2554" t="s">
        <v>1823</v>
      </c>
      <c r="F1470" s="1553" t="s">
        <v>2168</v>
      </c>
      <c r="G1470" s="1556"/>
      <c r="H1470" s="636"/>
      <c r="I1470" s="2254"/>
      <c r="J1470" s="2255"/>
      <c r="K1470" s="1993" t="str">
        <f t="shared" si="127"/>
        <v/>
      </c>
      <c r="L1470" s="1906" t="str">
        <f t="shared" si="128"/>
        <v/>
      </c>
      <c r="M1470" s="1906"/>
      <c r="N1470" s="2250"/>
      <c r="O1470" s="1907" t="str" cm="1">
        <f t="array" aca="1" ref="O1470" ca="1">IF(G1470="","",IF(CELL("format",G1470)="D9","","X"))</f>
        <v/>
      </c>
      <c r="P1470" s="2255"/>
    </row>
    <row r="1471" spans="2:16" s="986" customFormat="1" ht="15" customHeight="1" outlineLevel="1">
      <c r="B1471" s="1211"/>
      <c r="C1471" s="1211"/>
      <c r="D1471" s="2553"/>
      <c r="E1471" s="2554"/>
      <c r="F1471" s="1553" t="s">
        <v>2169</v>
      </c>
      <c r="G1471" s="1556"/>
      <c r="H1471" s="636"/>
      <c r="I1471" s="2254"/>
      <c r="J1471" s="2255"/>
      <c r="K1471" s="1993" t="str">
        <f t="shared" si="127"/>
        <v/>
      </c>
      <c r="L1471" s="1906" t="str">
        <f t="shared" si="128"/>
        <v/>
      </c>
      <c r="M1471" s="1906"/>
      <c r="N1471" s="2250"/>
      <c r="O1471" s="1907" t="str" cm="1">
        <f t="array" aca="1" ref="O1471" ca="1">IF(G1471="","",IF(CELL("format",G1471)="D9","","X"))</f>
        <v/>
      </c>
      <c r="P1471" s="2255"/>
    </row>
    <row r="1472" spans="2:16" s="986" customFormat="1" ht="15" customHeight="1" outlineLevel="1">
      <c r="B1472" s="1211"/>
      <c r="C1472" s="1211"/>
      <c r="D1472" s="2553" t="s">
        <v>2171</v>
      </c>
      <c r="E1472" s="2554" t="s">
        <v>2327</v>
      </c>
      <c r="F1472" s="1553" t="s">
        <v>2168</v>
      </c>
      <c r="G1472" s="1554"/>
      <c r="H1472" s="636"/>
      <c r="I1472" s="2254"/>
      <c r="J1472" s="2255"/>
      <c r="K1472" s="1993" t="str">
        <f t="shared" si="127"/>
        <v/>
      </c>
      <c r="L1472" s="1906" t="str">
        <f t="shared" si="128"/>
        <v/>
      </c>
      <c r="M1472" s="1906"/>
      <c r="N1472" s="2250"/>
      <c r="O1472" s="2250"/>
      <c r="P1472" s="1913" t="str">
        <f>IF(G1472="","",(IF(OR(G1472="Winter",G1472="Summer"),"","X")))</f>
        <v/>
      </c>
    </row>
    <row r="1473" spans="2:16" s="986" customFormat="1" ht="15" customHeight="1" outlineLevel="1">
      <c r="B1473" s="1211"/>
      <c r="C1473" s="1211"/>
      <c r="D1473" s="2553"/>
      <c r="E1473" s="2554"/>
      <c r="F1473" s="1553" t="s">
        <v>2169</v>
      </c>
      <c r="G1473" s="1554"/>
      <c r="H1473" s="636"/>
      <c r="I1473" s="2254"/>
      <c r="J1473" s="2255"/>
      <c r="K1473" s="1993" t="str">
        <f t="shared" si="127"/>
        <v/>
      </c>
      <c r="L1473" s="1906" t="str">
        <f t="shared" si="128"/>
        <v/>
      </c>
      <c r="M1473" s="1906"/>
      <c r="N1473" s="2250"/>
      <c r="O1473" s="2250"/>
      <c r="P1473" s="1913" t="str">
        <f>IF(G1473="","",(IF(OR(G1473="Winter",G1473="Summer"),"","X")))</f>
        <v/>
      </c>
    </row>
    <row r="1474" spans="2:16" s="986" customFormat="1" ht="15" customHeight="1" outlineLevel="1">
      <c r="B1474" s="1211"/>
      <c r="C1474" s="1211"/>
      <c r="D1474" s="2553" t="s">
        <v>2172</v>
      </c>
      <c r="E1474" s="2554" t="s">
        <v>638</v>
      </c>
      <c r="F1474" s="1553" t="s">
        <v>2168</v>
      </c>
      <c r="G1474" s="1554"/>
      <c r="H1474" s="636"/>
      <c r="I1474" s="2254"/>
      <c r="J1474" s="2255"/>
      <c r="K1474" s="1994" t="str">
        <f t="shared" si="127"/>
        <v/>
      </c>
      <c r="L1474" s="1907" t="str">
        <f t="shared" si="128"/>
        <v/>
      </c>
      <c r="M1474" s="1906"/>
      <c r="N1474" s="2250"/>
      <c r="O1474" s="2250"/>
      <c r="P1474" s="2255"/>
    </row>
    <row r="1475" spans="2:16" s="986" customFormat="1" ht="15" customHeight="1" outlineLevel="1">
      <c r="B1475" s="1211"/>
      <c r="C1475" s="1211"/>
      <c r="D1475" s="2553"/>
      <c r="E1475" s="2554"/>
      <c r="F1475" s="1553" t="s">
        <v>2169</v>
      </c>
      <c r="G1475" s="1554"/>
      <c r="I1475" s="2254"/>
      <c r="J1475" s="2255"/>
      <c r="K1475" s="1994" t="str">
        <f t="shared" si="127"/>
        <v/>
      </c>
      <c r="L1475" s="1907" t="str">
        <f t="shared" si="128"/>
        <v/>
      </c>
      <c r="M1475" s="1906"/>
      <c r="N1475" s="2250"/>
      <c r="O1475" s="2250"/>
      <c r="P1475" s="2255"/>
    </row>
    <row r="1476" spans="2:16" s="986" customFormat="1" ht="15" customHeight="1" outlineLevel="1">
      <c r="B1476" s="1211"/>
      <c r="C1476" s="1211"/>
      <c r="D1476" s="2553" t="s">
        <v>2173</v>
      </c>
      <c r="E1476" s="2554" t="s">
        <v>638</v>
      </c>
      <c r="F1476" s="1553" t="s">
        <v>2168</v>
      </c>
      <c r="G1476" s="1554"/>
      <c r="I1476" s="2254"/>
      <c r="J1476" s="2255"/>
      <c r="K1476" s="1994" t="str">
        <f t="shared" si="127"/>
        <v/>
      </c>
      <c r="L1476" s="1907" t="str">
        <f t="shared" si="128"/>
        <v/>
      </c>
      <c r="M1476" s="1906"/>
      <c r="N1476" s="2250"/>
      <c r="O1476" s="2250"/>
      <c r="P1476" s="2255"/>
    </row>
    <row r="1477" spans="2:16" s="986" customFormat="1" ht="15" customHeight="1" outlineLevel="1">
      <c r="B1477" s="1211"/>
      <c r="C1477" s="1211"/>
      <c r="D1477" s="2553"/>
      <c r="E1477" s="2554"/>
      <c r="F1477" s="1553" t="s">
        <v>2169</v>
      </c>
      <c r="G1477" s="1554"/>
      <c r="I1477" s="2254"/>
      <c r="J1477" s="2255"/>
      <c r="K1477" s="1994" t="str">
        <f t="shared" si="127"/>
        <v/>
      </c>
      <c r="L1477" s="1907" t="str">
        <f t="shared" si="128"/>
        <v/>
      </c>
      <c r="M1477" s="1906"/>
      <c r="N1477" s="2250"/>
      <c r="O1477" s="2250"/>
      <c r="P1477" s="2255"/>
    </row>
    <row r="1478" spans="2:16" s="986" customFormat="1" ht="15" customHeight="1" outlineLevel="1">
      <c r="B1478" s="1211"/>
      <c r="C1478" s="1211"/>
      <c r="D1478" s="2553" t="s">
        <v>2173</v>
      </c>
      <c r="E1478" s="2554" t="s">
        <v>650</v>
      </c>
      <c r="F1478" s="1553" t="s">
        <v>2168</v>
      </c>
      <c r="G1478" s="1554"/>
      <c r="I1478" s="2254"/>
      <c r="J1478" s="2255"/>
      <c r="K1478" s="1994" t="str">
        <f t="shared" si="127"/>
        <v/>
      </c>
      <c r="L1478" s="1907" t="str">
        <f t="shared" si="128"/>
        <v/>
      </c>
      <c r="M1478" s="1906"/>
      <c r="N1478" s="2250"/>
      <c r="O1478" s="2250"/>
      <c r="P1478" s="2255"/>
    </row>
    <row r="1479" spans="2:16" s="986" customFormat="1" ht="15" customHeight="1" outlineLevel="1">
      <c r="B1479" s="1211"/>
      <c r="C1479" s="1211"/>
      <c r="D1479" s="2553"/>
      <c r="E1479" s="2554"/>
      <c r="F1479" s="1553" t="s">
        <v>2169</v>
      </c>
      <c r="G1479" s="1554"/>
      <c r="I1479" s="2254"/>
      <c r="J1479" s="2255"/>
      <c r="K1479" s="1994" t="str">
        <f t="shared" si="127"/>
        <v/>
      </c>
      <c r="L1479" s="1907" t="str">
        <f t="shared" si="128"/>
        <v/>
      </c>
      <c r="M1479" s="1906"/>
      <c r="N1479" s="2250"/>
      <c r="O1479" s="2250"/>
      <c r="P1479" s="2255"/>
    </row>
    <row r="1480" spans="2:16" s="986" customFormat="1" ht="15" customHeight="1" outlineLevel="1">
      <c r="B1480" s="1211"/>
      <c r="C1480" s="1211"/>
      <c r="D1480" s="2553" t="s">
        <v>2174</v>
      </c>
      <c r="E1480" s="2554" t="s">
        <v>638</v>
      </c>
      <c r="F1480" s="1553" t="s">
        <v>2168</v>
      </c>
      <c r="G1480" s="1554"/>
      <c r="I1480" s="2254"/>
      <c r="J1480" s="2256"/>
      <c r="K1480" s="1994" t="str">
        <f t="shared" si="127"/>
        <v/>
      </c>
      <c r="L1480" s="1907" t="str">
        <f t="shared" si="128"/>
        <v/>
      </c>
      <c r="M1480" s="1906"/>
      <c r="N1480" s="2250"/>
      <c r="O1480" s="2250"/>
      <c r="P1480" s="2255"/>
    </row>
    <row r="1481" spans="2:16" s="986" customFormat="1" ht="15" customHeight="1" outlineLevel="1">
      <c r="B1481" s="1211"/>
      <c r="C1481" s="1211"/>
      <c r="D1481" s="2553"/>
      <c r="E1481" s="2554"/>
      <c r="F1481" s="1553" t="s">
        <v>2169</v>
      </c>
      <c r="G1481" s="1554"/>
      <c r="I1481" s="2254"/>
      <c r="J1481" s="2256"/>
      <c r="K1481" s="1994" t="str">
        <f t="shared" si="127"/>
        <v/>
      </c>
      <c r="L1481" s="1907" t="str">
        <f t="shared" si="128"/>
        <v/>
      </c>
      <c r="M1481" s="1906"/>
      <c r="N1481" s="2250"/>
      <c r="O1481" s="2250"/>
      <c r="P1481" s="2255"/>
    </row>
    <row r="1482" spans="2:16" s="986" customFormat="1" ht="15" customHeight="1" outlineLevel="1">
      <c r="B1482" s="1211"/>
      <c r="C1482" s="1211"/>
      <c r="D1482" s="2553" t="s">
        <v>2174</v>
      </c>
      <c r="E1482" s="2554" t="s">
        <v>650</v>
      </c>
      <c r="F1482" s="1553" t="s">
        <v>2168</v>
      </c>
      <c r="G1482" s="1554"/>
      <c r="I1482" s="2254"/>
      <c r="J1482" s="2256"/>
      <c r="K1482" s="1994" t="str">
        <f t="shared" si="127"/>
        <v/>
      </c>
      <c r="L1482" s="1907" t="str">
        <f t="shared" si="128"/>
        <v/>
      </c>
      <c r="M1482" s="1906"/>
      <c r="N1482" s="2250"/>
      <c r="O1482" s="2250"/>
      <c r="P1482" s="2255"/>
    </row>
    <row r="1483" spans="2:16" s="986" customFormat="1" ht="15" customHeight="1" outlineLevel="1">
      <c r="B1483" s="1211"/>
      <c r="C1483" s="1211"/>
      <c r="D1483" s="2555"/>
      <c r="E1483" s="2556"/>
      <c r="F1483" s="1557" t="s">
        <v>2169</v>
      </c>
      <c r="G1483" s="1558"/>
      <c r="I1483" s="2254"/>
      <c r="J1483" s="2256"/>
      <c r="K1483" s="1994" t="str">
        <f t="shared" si="127"/>
        <v/>
      </c>
      <c r="L1483" s="1907" t="str">
        <f t="shared" si="128"/>
        <v/>
      </c>
      <c r="M1483" s="1906"/>
      <c r="N1483" s="2250"/>
      <c r="O1483" s="2250"/>
      <c r="P1483" s="2255"/>
    </row>
    <row r="1484" spans="2:16" s="986" customFormat="1" ht="15" customHeight="1">
      <c r="B1484" s="1342"/>
      <c r="C1484" s="985"/>
      <c r="D1484" s="1307" t="s">
        <v>2166</v>
      </c>
      <c r="E1484" s="973"/>
      <c r="F1484" s="1549"/>
      <c r="G1484" s="1550"/>
      <c r="H1484" s="636"/>
      <c r="I1484" s="2251"/>
      <c r="J1484" s="1912"/>
      <c r="K1484" s="2254"/>
      <c r="L1484" s="2250"/>
      <c r="M1484" s="2250"/>
      <c r="N1484" s="2250"/>
      <c r="O1484" s="2250"/>
      <c r="P1484" s="2255"/>
    </row>
    <row r="1485" spans="2:16" s="986" customFormat="1" ht="15" customHeight="1" outlineLevel="1">
      <c r="B1485" s="1342"/>
      <c r="C1485" s="985"/>
      <c r="D1485" s="2557" t="s">
        <v>2167</v>
      </c>
      <c r="E1485" s="2558" t="s">
        <v>650</v>
      </c>
      <c r="F1485" s="1551" t="s">
        <v>2168</v>
      </c>
      <c r="G1485" s="1552"/>
      <c r="H1485" s="636"/>
      <c r="I1485" s="2252"/>
      <c r="J1485" s="2253"/>
      <c r="K1485" s="1994" t="str">
        <f>IF(ISNONTEXT(G1485)=TRUE,"","X")</f>
        <v/>
      </c>
      <c r="L1485" s="1907" t="str">
        <f>IF(AND(G1485&gt;=0)=TRUE,"","X")</f>
        <v/>
      </c>
      <c r="M1485" s="1906"/>
      <c r="N1485" s="2250"/>
      <c r="O1485" s="2250"/>
      <c r="P1485" s="2255"/>
    </row>
    <row r="1486" spans="2:16" s="986" customFormat="1" ht="15" customHeight="1" outlineLevel="1">
      <c r="B1486" s="1342"/>
      <c r="C1486" s="985"/>
      <c r="D1486" s="2553"/>
      <c r="E1486" s="2554"/>
      <c r="F1486" s="1553" t="s">
        <v>2169</v>
      </c>
      <c r="G1486" s="1554"/>
      <c r="H1486" s="636"/>
      <c r="I1486" s="2252"/>
      <c r="J1486" s="2253"/>
      <c r="K1486" s="1994" t="str">
        <f>IF(ISNONTEXT(G1486)=TRUE,"","X")</f>
        <v/>
      </c>
      <c r="L1486" s="1907" t="str">
        <f>IF(AND(G1486&gt;=0)=TRUE,"","X")</f>
        <v/>
      </c>
      <c r="M1486" s="1906"/>
      <c r="N1486" s="2250"/>
      <c r="O1486" s="2250"/>
      <c r="P1486" s="2255"/>
    </row>
    <row r="1487" spans="2:16" s="986" customFormat="1" ht="15" customHeight="1" outlineLevel="1">
      <c r="B1487" s="1342"/>
      <c r="C1487" s="985"/>
      <c r="D1487" s="2553" t="s">
        <v>2170</v>
      </c>
      <c r="E1487" s="2554" t="s">
        <v>638</v>
      </c>
      <c r="F1487" s="1553" t="s">
        <v>2168</v>
      </c>
      <c r="G1487" s="1554"/>
      <c r="H1487" s="636"/>
      <c r="I1487" s="2252"/>
      <c r="J1487" s="2253"/>
      <c r="K1487" s="1994" t="str">
        <f t="shared" ref="K1487:K1506" si="129">IF(ISNONTEXT(G1487)=TRUE,"","X")</f>
        <v/>
      </c>
      <c r="L1487" s="1907" t="str">
        <f t="shared" ref="L1487:L1506" si="130">IF(AND(G1487&gt;=0)=TRUE,"","X")</f>
        <v/>
      </c>
      <c r="M1487" s="1906"/>
      <c r="N1487" s="2250"/>
      <c r="O1487" s="2250"/>
      <c r="P1487" s="2255"/>
    </row>
    <row r="1488" spans="2:16" s="986" customFormat="1" ht="15" customHeight="1" outlineLevel="1">
      <c r="B1488" s="1342"/>
      <c r="C1488" s="985"/>
      <c r="D1488" s="2553"/>
      <c r="E1488" s="2554"/>
      <c r="F1488" s="1553" t="s">
        <v>2169</v>
      </c>
      <c r="G1488" s="1554"/>
      <c r="H1488" s="636"/>
      <c r="I1488" s="2252"/>
      <c r="J1488" s="2253"/>
      <c r="K1488" s="1994" t="str">
        <f t="shared" si="129"/>
        <v/>
      </c>
      <c r="L1488" s="1907" t="str">
        <f t="shared" si="130"/>
        <v/>
      </c>
      <c r="M1488" s="1906"/>
      <c r="N1488" s="2250"/>
      <c r="O1488" s="2250"/>
      <c r="P1488" s="2255"/>
    </row>
    <row r="1489" spans="2:16" s="986" customFormat="1" ht="15" customHeight="1" outlineLevel="1">
      <c r="B1489" s="1342"/>
      <c r="C1489" s="985"/>
      <c r="D1489" s="2553" t="s">
        <v>2170</v>
      </c>
      <c r="E1489" s="2554" t="s">
        <v>650</v>
      </c>
      <c r="F1489" s="1553" t="s">
        <v>2168</v>
      </c>
      <c r="G1489" s="1554"/>
      <c r="H1489" s="636"/>
      <c r="I1489" s="2252"/>
      <c r="J1489" s="2253"/>
      <c r="K1489" s="1994" t="str">
        <f t="shared" si="129"/>
        <v/>
      </c>
      <c r="L1489" s="1907" t="str">
        <f t="shared" si="130"/>
        <v/>
      </c>
      <c r="M1489" s="1906"/>
      <c r="N1489" s="2250"/>
      <c r="O1489" s="2250"/>
      <c r="P1489" s="2255"/>
    </row>
    <row r="1490" spans="2:16" s="986" customFormat="1" ht="15" customHeight="1" outlineLevel="1">
      <c r="B1490" s="1342"/>
      <c r="C1490" s="985"/>
      <c r="D1490" s="2553"/>
      <c r="E1490" s="2554"/>
      <c r="F1490" s="1553" t="s">
        <v>2169</v>
      </c>
      <c r="G1490" s="1554"/>
      <c r="H1490" s="636"/>
      <c r="I1490" s="2254"/>
      <c r="J1490" s="2255"/>
      <c r="K1490" s="1994" t="str">
        <f t="shared" si="129"/>
        <v/>
      </c>
      <c r="L1490" s="1907" t="str">
        <f t="shared" si="130"/>
        <v/>
      </c>
      <c r="M1490" s="1906"/>
      <c r="N1490" s="2250"/>
      <c r="O1490" s="2250"/>
      <c r="P1490" s="2255"/>
    </row>
    <row r="1491" spans="2:16" s="986" customFormat="1" ht="15" customHeight="1" outlineLevel="1">
      <c r="B1491" s="1342"/>
      <c r="C1491" s="985"/>
      <c r="D1491" s="2553" t="s">
        <v>873</v>
      </c>
      <c r="E1491" s="2554" t="s">
        <v>1822</v>
      </c>
      <c r="F1491" s="1553" t="s">
        <v>2168</v>
      </c>
      <c r="G1491" s="1555"/>
      <c r="H1491" s="636"/>
      <c r="I1491" s="2254"/>
      <c r="J1491" s="2255"/>
      <c r="K1491" s="1993" t="str">
        <f t="shared" si="129"/>
        <v/>
      </c>
      <c r="L1491" s="1906" t="str">
        <f t="shared" si="130"/>
        <v/>
      </c>
      <c r="M1491" s="1906"/>
      <c r="N1491" s="1907" t="str" cm="1">
        <f t="array" aca="1" ref="N1491" ca="1">IF(CELL("format",G1491)="D1","","X")</f>
        <v/>
      </c>
      <c r="O1491" s="2250"/>
      <c r="P1491" s="2255"/>
    </row>
    <row r="1492" spans="2:16" s="986" customFormat="1" ht="15" customHeight="1" outlineLevel="1">
      <c r="B1492" s="1211"/>
      <c r="C1492" s="1211"/>
      <c r="D1492" s="2553"/>
      <c r="E1492" s="2554"/>
      <c r="F1492" s="1553" t="s">
        <v>2169</v>
      </c>
      <c r="G1492" s="1555"/>
      <c r="H1492" s="636"/>
      <c r="I1492" s="2254"/>
      <c r="J1492" s="2255"/>
      <c r="K1492" s="1993" t="str">
        <f t="shared" si="129"/>
        <v/>
      </c>
      <c r="L1492" s="1906" t="str">
        <f t="shared" si="130"/>
        <v/>
      </c>
      <c r="M1492" s="1906"/>
      <c r="N1492" s="1907" t="str" cm="1">
        <f t="array" aca="1" ref="N1492" ca="1">IF(CELL("format",G1492)="D1","","X")</f>
        <v/>
      </c>
      <c r="O1492" s="2250"/>
      <c r="P1492" s="2255"/>
    </row>
    <row r="1493" spans="2:16" s="986" customFormat="1" ht="15" customHeight="1" outlineLevel="1">
      <c r="B1493" s="1211"/>
      <c r="C1493" s="1211"/>
      <c r="D1493" s="2553" t="s">
        <v>874</v>
      </c>
      <c r="E1493" s="2554" t="s">
        <v>1823</v>
      </c>
      <c r="F1493" s="1553" t="s">
        <v>2168</v>
      </c>
      <c r="G1493" s="1556"/>
      <c r="H1493" s="636"/>
      <c r="I1493" s="2254"/>
      <c r="J1493" s="2255"/>
      <c r="K1493" s="1993" t="str">
        <f t="shared" si="129"/>
        <v/>
      </c>
      <c r="L1493" s="1906" t="str">
        <f t="shared" si="130"/>
        <v/>
      </c>
      <c r="M1493" s="1906"/>
      <c r="N1493" s="2250"/>
      <c r="O1493" s="1907" t="str" cm="1">
        <f t="array" aca="1" ref="O1493" ca="1">IF(G1493="","",IF(CELL("format",G1493)="D9","","X"))</f>
        <v/>
      </c>
      <c r="P1493" s="2255"/>
    </row>
    <row r="1494" spans="2:16" s="986" customFormat="1" ht="15" customHeight="1" outlineLevel="1">
      <c r="B1494" s="1211"/>
      <c r="C1494" s="1211"/>
      <c r="D1494" s="2553"/>
      <c r="E1494" s="2554"/>
      <c r="F1494" s="1553" t="s">
        <v>2169</v>
      </c>
      <c r="G1494" s="1556"/>
      <c r="H1494" s="636"/>
      <c r="I1494" s="2254"/>
      <c r="J1494" s="2255"/>
      <c r="K1494" s="1993" t="str">
        <f t="shared" si="129"/>
        <v/>
      </c>
      <c r="L1494" s="1906" t="str">
        <f t="shared" si="130"/>
        <v/>
      </c>
      <c r="M1494" s="1906"/>
      <c r="N1494" s="2250"/>
      <c r="O1494" s="1907" t="str" cm="1">
        <f t="array" aca="1" ref="O1494" ca="1">IF(G1494="","",IF(CELL("format",G1494)="D9","","X"))</f>
        <v/>
      </c>
      <c r="P1494" s="2255"/>
    </row>
    <row r="1495" spans="2:16" s="986" customFormat="1" ht="15" customHeight="1" outlineLevel="1">
      <c r="B1495" s="1211"/>
      <c r="C1495" s="1211"/>
      <c r="D1495" s="2553" t="s">
        <v>2171</v>
      </c>
      <c r="E1495" s="2554" t="s">
        <v>2327</v>
      </c>
      <c r="F1495" s="1553" t="s">
        <v>2168</v>
      </c>
      <c r="G1495" s="1554"/>
      <c r="H1495" s="636"/>
      <c r="I1495" s="2254"/>
      <c r="J1495" s="2255"/>
      <c r="K1495" s="1993" t="str">
        <f t="shared" si="129"/>
        <v/>
      </c>
      <c r="L1495" s="1906" t="str">
        <f t="shared" si="130"/>
        <v/>
      </c>
      <c r="M1495" s="1906"/>
      <c r="N1495" s="2250"/>
      <c r="O1495" s="2250"/>
      <c r="P1495" s="1913" t="str">
        <f>IF(G1495="","",(IF(OR(G1495="Winter",G1495="Summer"),"","X")))</f>
        <v/>
      </c>
    </row>
    <row r="1496" spans="2:16" s="986" customFormat="1" ht="15" customHeight="1" outlineLevel="1">
      <c r="B1496" s="1211"/>
      <c r="C1496" s="1211"/>
      <c r="D1496" s="2553"/>
      <c r="E1496" s="2554"/>
      <c r="F1496" s="1553" t="s">
        <v>2169</v>
      </c>
      <c r="G1496" s="1554"/>
      <c r="H1496" s="636"/>
      <c r="I1496" s="2254"/>
      <c r="J1496" s="2255"/>
      <c r="K1496" s="1993" t="str">
        <f t="shared" si="129"/>
        <v/>
      </c>
      <c r="L1496" s="1906" t="str">
        <f t="shared" si="130"/>
        <v/>
      </c>
      <c r="M1496" s="1906"/>
      <c r="N1496" s="2250"/>
      <c r="O1496" s="2250"/>
      <c r="P1496" s="1913" t="str">
        <f>IF(G1496="","",(IF(OR(G1496="Winter",G1496="Summer"),"","X")))</f>
        <v/>
      </c>
    </row>
    <row r="1497" spans="2:16" s="986" customFormat="1" ht="15" customHeight="1" outlineLevel="1">
      <c r="B1497" s="1211"/>
      <c r="C1497" s="1211"/>
      <c r="D1497" s="2553" t="s">
        <v>2172</v>
      </c>
      <c r="E1497" s="2554" t="s">
        <v>638</v>
      </c>
      <c r="F1497" s="1553" t="s">
        <v>2168</v>
      </c>
      <c r="G1497" s="1554"/>
      <c r="H1497" s="636"/>
      <c r="I1497" s="2254"/>
      <c r="J1497" s="2255"/>
      <c r="K1497" s="1994" t="str">
        <f t="shared" si="129"/>
        <v/>
      </c>
      <c r="L1497" s="1907" t="str">
        <f t="shared" si="130"/>
        <v/>
      </c>
      <c r="M1497" s="1906"/>
      <c r="N1497" s="2250"/>
      <c r="O1497" s="2250"/>
      <c r="P1497" s="2255"/>
    </row>
    <row r="1498" spans="2:16" s="986" customFormat="1" ht="15" customHeight="1" outlineLevel="1">
      <c r="B1498" s="1211"/>
      <c r="C1498" s="1211"/>
      <c r="D1498" s="2553"/>
      <c r="E1498" s="2554"/>
      <c r="F1498" s="1553" t="s">
        <v>2169</v>
      </c>
      <c r="G1498" s="1554"/>
      <c r="I1498" s="2254"/>
      <c r="J1498" s="2255"/>
      <c r="K1498" s="1994" t="str">
        <f t="shared" si="129"/>
        <v/>
      </c>
      <c r="L1498" s="1907" t="str">
        <f t="shared" si="130"/>
        <v/>
      </c>
      <c r="M1498" s="1906"/>
      <c r="N1498" s="2250"/>
      <c r="O1498" s="2250"/>
      <c r="P1498" s="2255"/>
    </row>
    <row r="1499" spans="2:16" s="986" customFormat="1" ht="15" customHeight="1" outlineLevel="1">
      <c r="B1499" s="1211"/>
      <c r="C1499" s="1211"/>
      <c r="D1499" s="2553" t="s">
        <v>2173</v>
      </c>
      <c r="E1499" s="2554" t="s">
        <v>638</v>
      </c>
      <c r="F1499" s="1553" t="s">
        <v>2168</v>
      </c>
      <c r="G1499" s="1554"/>
      <c r="I1499" s="2254"/>
      <c r="J1499" s="2255"/>
      <c r="K1499" s="1994" t="str">
        <f t="shared" si="129"/>
        <v/>
      </c>
      <c r="L1499" s="1907" t="str">
        <f t="shared" si="130"/>
        <v/>
      </c>
      <c r="M1499" s="1906"/>
      <c r="N1499" s="2250"/>
      <c r="O1499" s="2250"/>
      <c r="P1499" s="2255"/>
    </row>
    <row r="1500" spans="2:16" s="986" customFormat="1" ht="15" customHeight="1" outlineLevel="1">
      <c r="B1500" s="1211"/>
      <c r="C1500" s="1211"/>
      <c r="D1500" s="2553"/>
      <c r="E1500" s="2554"/>
      <c r="F1500" s="1553" t="s">
        <v>2169</v>
      </c>
      <c r="G1500" s="1554"/>
      <c r="I1500" s="2254"/>
      <c r="J1500" s="2255"/>
      <c r="K1500" s="1994" t="str">
        <f t="shared" si="129"/>
        <v/>
      </c>
      <c r="L1500" s="1907" t="str">
        <f t="shared" si="130"/>
        <v/>
      </c>
      <c r="M1500" s="1906"/>
      <c r="N1500" s="2250"/>
      <c r="O1500" s="2250"/>
      <c r="P1500" s="2255"/>
    </row>
    <row r="1501" spans="2:16" s="986" customFormat="1" ht="15" customHeight="1" outlineLevel="1">
      <c r="B1501" s="1211"/>
      <c r="C1501" s="1211"/>
      <c r="D1501" s="2553" t="s">
        <v>2173</v>
      </c>
      <c r="E1501" s="2554" t="s">
        <v>650</v>
      </c>
      <c r="F1501" s="1553" t="s">
        <v>2168</v>
      </c>
      <c r="G1501" s="1554"/>
      <c r="I1501" s="2254"/>
      <c r="J1501" s="2255"/>
      <c r="K1501" s="1994" t="str">
        <f t="shared" si="129"/>
        <v/>
      </c>
      <c r="L1501" s="1907" t="str">
        <f t="shared" si="130"/>
        <v/>
      </c>
      <c r="M1501" s="1906"/>
      <c r="N1501" s="2250"/>
      <c r="O1501" s="2250"/>
      <c r="P1501" s="2255"/>
    </row>
    <row r="1502" spans="2:16" s="986" customFormat="1" ht="15" customHeight="1" outlineLevel="1">
      <c r="B1502" s="1211"/>
      <c r="C1502" s="1211"/>
      <c r="D1502" s="2553"/>
      <c r="E1502" s="2554"/>
      <c r="F1502" s="1553" t="s">
        <v>2169</v>
      </c>
      <c r="G1502" s="1554"/>
      <c r="I1502" s="2254"/>
      <c r="J1502" s="2255"/>
      <c r="K1502" s="1994" t="str">
        <f t="shared" si="129"/>
        <v/>
      </c>
      <c r="L1502" s="1907" t="str">
        <f t="shared" si="130"/>
        <v/>
      </c>
      <c r="M1502" s="1906"/>
      <c r="N1502" s="2250"/>
      <c r="O1502" s="2250"/>
      <c r="P1502" s="2255"/>
    </row>
    <row r="1503" spans="2:16" s="986" customFormat="1" ht="15" customHeight="1" outlineLevel="1">
      <c r="B1503" s="1211"/>
      <c r="C1503" s="1211"/>
      <c r="D1503" s="2553" t="s">
        <v>2174</v>
      </c>
      <c r="E1503" s="2554" t="s">
        <v>638</v>
      </c>
      <c r="F1503" s="1553" t="s">
        <v>2168</v>
      </c>
      <c r="G1503" s="1554"/>
      <c r="I1503" s="2254"/>
      <c r="J1503" s="2256"/>
      <c r="K1503" s="1994" t="str">
        <f t="shared" si="129"/>
        <v/>
      </c>
      <c r="L1503" s="1907" t="str">
        <f t="shared" si="130"/>
        <v/>
      </c>
      <c r="M1503" s="1906"/>
      <c r="N1503" s="2250"/>
      <c r="O1503" s="2250"/>
      <c r="P1503" s="2255"/>
    </row>
    <row r="1504" spans="2:16" s="986" customFormat="1" ht="15" customHeight="1" outlineLevel="1">
      <c r="B1504" s="1211"/>
      <c r="C1504" s="1211"/>
      <c r="D1504" s="2553"/>
      <c r="E1504" s="2554"/>
      <c r="F1504" s="1553" t="s">
        <v>2169</v>
      </c>
      <c r="G1504" s="1554"/>
      <c r="I1504" s="2254"/>
      <c r="J1504" s="2256"/>
      <c r="K1504" s="1994" t="str">
        <f t="shared" si="129"/>
        <v/>
      </c>
      <c r="L1504" s="1907" t="str">
        <f t="shared" si="130"/>
        <v/>
      </c>
      <c r="M1504" s="1906"/>
      <c r="N1504" s="2250"/>
      <c r="O1504" s="2250"/>
      <c r="P1504" s="2255"/>
    </row>
    <row r="1505" spans="2:16" s="986" customFormat="1" ht="15" customHeight="1" outlineLevel="1">
      <c r="B1505" s="1211"/>
      <c r="C1505" s="1211"/>
      <c r="D1505" s="2553" t="s">
        <v>2174</v>
      </c>
      <c r="E1505" s="2554" t="s">
        <v>650</v>
      </c>
      <c r="F1505" s="1553" t="s">
        <v>2168</v>
      </c>
      <c r="G1505" s="1554"/>
      <c r="I1505" s="2254"/>
      <c r="J1505" s="2256"/>
      <c r="K1505" s="1994" t="str">
        <f t="shared" si="129"/>
        <v/>
      </c>
      <c r="L1505" s="1907" t="str">
        <f t="shared" si="130"/>
        <v/>
      </c>
      <c r="M1505" s="1906"/>
      <c r="N1505" s="2250"/>
      <c r="O1505" s="2250"/>
      <c r="P1505" s="2255"/>
    </row>
    <row r="1506" spans="2:16" s="986" customFormat="1" ht="15" customHeight="1" outlineLevel="1">
      <c r="B1506" s="1211"/>
      <c r="C1506" s="1211"/>
      <c r="D1506" s="2555"/>
      <c r="E1506" s="2556"/>
      <c r="F1506" s="1557" t="s">
        <v>2169</v>
      </c>
      <c r="G1506" s="1558"/>
      <c r="I1506" s="2254"/>
      <c r="J1506" s="2256"/>
      <c r="K1506" s="1994" t="str">
        <f t="shared" si="129"/>
        <v/>
      </c>
      <c r="L1506" s="1907" t="str">
        <f t="shared" si="130"/>
        <v/>
      </c>
      <c r="M1506" s="1906"/>
      <c r="N1506" s="2250"/>
      <c r="O1506" s="2250"/>
      <c r="P1506" s="2255"/>
    </row>
    <row r="1507" spans="2:16" s="986" customFormat="1" ht="15" customHeight="1">
      <c r="B1507" s="1342"/>
      <c r="C1507" s="985"/>
      <c r="D1507" s="1307" t="s">
        <v>2166</v>
      </c>
      <c r="E1507" s="973"/>
      <c r="F1507" s="1549"/>
      <c r="G1507" s="1550"/>
      <c r="H1507" s="636"/>
      <c r="I1507" s="2251"/>
      <c r="J1507" s="1912"/>
      <c r="K1507" s="2254"/>
      <c r="L1507" s="2250"/>
      <c r="M1507" s="2250"/>
      <c r="N1507" s="2250"/>
      <c r="O1507" s="2250"/>
      <c r="P1507" s="2255"/>
    </row>
    <row r="1508" spans="2:16" s="986" customFormat="1" ht="15" customHeight="1" outlineLevel="1">
      <c r="B1508" s="1342"/>
      <c r="C1508" s="985"/>
      <c r="D1508" s="2557" t="s">
        <v>2167</v>
      </c>
      <c r="E1508" s="2558" t="s">
        <v>650</v>
      </c>
      <c r="F1508" s="1551" t="s">
        <v>2168</v>
      </c>
      <c r="G1508" s="1552"/>
      <c r="H1508" s="636"/>
      <c r="I1508" s="2252"/>
      <c r="J1508" s="2253"/>
      <c r="K1508" s="1994" t="str">
        <f>IF(ISNONTEXT(G1508)=TRUE,"","X")</f>
        <v/>
      </c>
      <c r="L1508" s="1907" t="str">
        <f>IF(AND(G1508&gt;=0)=TRUE,"","X")</f>
        <v/>
      </c>
      <c r="M1508" s="1906"/>
      <c r="N1508" s="2250"/>
      <c r="O1508" s="2250"/>
      <c r="P1508" s="2255"/>
    </row>
    <row r="1509" spans="2:16" s="986" customFormat="1" ht="15" customHeight="1" outlineLevel="1">
      <c r="B1509" s="1342"/>
      <c r="C1509" s="985"/>
      <c r="D1509" s="2553"/>
      <c r="E1509" s="2554"/>
      <c r="F1509" s="1553" t="s">
        <v>2169</v>
      </c>
      <c r="G1509" s="1554"/>
      <c r="H1509" s="636"/>
      <c r="I1509" s="2252"/>
      <c r="J1509" s="2253"/>
      <c r="K1509" s="1994" t="str">
        <f>IF(ISNONTEXT(G1509)=TRUE,"","X")</f>
        <v/>
      </c>
      <c r="L1509" s="1907" t="str">
        <f>IF(AND(G1509&gt;=0)=TRUE,"","X")</f>
        <v/>
      </c>
      <c r="M1509" s="1906"/>
      <c r="N1509" s="2250"/>
      <c r="O1509" s="2250"/>
      <c r="P1509" s="2255"/>
    </row>
    <row r="1510" spans="2:16" s="986" customFormat="1" ht="15" customHeight="1" outlineLevel="1">
      <c r="B1510" s="1342"/>
      <c r="C1510" s="985"/>
      <c r="D1510" s="2553" t="s">
        <v>2170</v>
      </c>
      <c r="E1510" s="2554" t="s">
        <v>638</v>
      </c>
      <c r="F1510" s="1553" t="s">
        <v>2168</v>
      </c>
      <c r="G1510" s="1554"/>
      <c r="H1510" s="636"/>
      <c r="I1510" s="2252"/>
      <c r="J1510" s="2253"/>
      <c r="K1510" s="1994" t="str">
        <f t="shared" ref="K1510:K1529" si="131">IF(ISNONTEXT(G1510)=TRUE,"","X")</f>
        <v/>
      </c>
      <c r="L1510" s="1907" t="str">
        <f t="shared" ref="L1510:L1529" si="132">IF(AND(G1510&gt;=0)=TRUE,"","X")</f>
        <v/>
      </c>
      <c r="M1510" s="1906"/>
      <c r="N1510" s="2250"/>
      <c r="O1510" s="2250"/>
      <c r="P1510" s="2255"/>
    </row>
    <row r="1511" spans="2:16" s="986" customFormat="1" ht="15" customHeight="1" outlineLevel="1">
      <c r="B1511" s="1342"/>
      <c r="C1511" s="985"/>
      <c r="D1511" s="2553"/>
      <c r="E1511" s="2554"/>
      <c r="F1511" s="1553" t="s">
        <v>2169</v>
      </c>
      <c r="G1511" s="1554"/>
      <c r="H1511" s="636"/>
      <c r="I1511" s="2252"/>
      <c r="J1511" s="2253"/>
      <c r="K1511" s="1994" t="str">
        <f t="shared" si="131"/>
        <v/>
      </c>
      <c r="L1511" s="1907" t="str">
        <f t="shared" si="132"/>
        <v/>
      </c>
      <c r="M1511" s="1906"/>
      <c r="N1511" s="2250"/>
      <c r="O1511" s="2250"/>
      <c r="P1511" s="2255"/>
    </row>
    <row r="1512" spans="2:16" s="986" customFormat="1" ht="15" customHeight="1" outlineLevel="1">
      <c r="B1512" s="1342"/>
      <c r="C1512" s="985"/>
      <c r="D1512" s="2553" t="s">
        <v>2170</v>
      </c>
      <c r="E1512" s="2554" t="s">
        <v>650</v>
      </c>
      <c r="F1512" s="1553" t="s">
        <v>2168</v>
      </c>
      <c r="G1512" s="1554"/>
      <c r="H1512" s="636"/>
      <c r="I1512" s="2252"/>
      <c r="J1512" s="2253"/>
      <c r="K1512" s="1994" t="str">
        <f t="shared" si="131"/>
        <v/>
      </c>
      <c r="L1512" s="1907" t="str">
        <f t="shared" si="132"/>
        <v/>
      </c>
      <c r="M1512" s="1906"/>
      <c r="N1512" s="2250"/>
      <c r="O1512" s="2250"/>
      <c r="P1512" s="2255"/>
    </row>
    <row r="1513" spans="2:16" s="986" customFormat="1" ht="15" customHeight="1" outlineLevel="1">
      <c r="B1513" s="1342"/>
      <c r="C1513" s="985"/>
      <c r="D1513" s="2553"/>
      <c r="E1513" s="2554"/>
      <c r="F1513" s="1553" t="s">
        <v>2169</v>
      </c>
      <c r="G1513" s="1554"/>
      <c r="H1513" s="636"/>
      <c r="I1513" s="2254"/>
      <c r="J1513" s="2255"/>
      <c r="K1513" s="1994" t="str">
        <f t="shared" si="131"/>
        <v/>
      </c>
      <c r="L1513" s="1907" t="str">
        <f t="shared" si="132"/>
        <v/>
      </c>
      <c r="M1513" s="1906"/>
      <c r="N1513" s="2250"/>
      <c r="O1513" s="2250"/>
      <c r="P1513" s="2255"/>
    </row>
    <row r="1514" spans="2:16" s="986" customFormat="1" ht="15" customHeight="1" outlineLevel="1">
      <c r="B1514" s="1342"/>
      <c r="C1514" s="985"/>
      <c r="D1514" s="2553" t="s">
        <v>873</v>
      </c>
      <c r="E1514" s="2554" t="s">
        <v>1822</v>
      </c>
      <c r="F1514" s="1553" t="s">
        <v>2168</v>
      </c>
      <c r="G1514" s="1555"/>
      <c r="H1514" s="636"/>
      <c r="I1514" s="2254"/>
      <c r="J1514" s="2255"/>
      <c r="K1514" s="1993" t="str">
        <f t="shared" si="131"/>
        <v/>
      </c>
      <c r="L1514" s="1906" t="str">
        <f t="shared" si="132"/>
        <v/>
      </c>
      <c r="M1514" s="1906"/>
      <c r="N1514" s="1907" t="str" cm="1">
        <f t="array" aca="1" ref="N1514" ca="1">IF(CELL("format",G1514)="D1","","X")</f>
        <v/>
      </c>
      <c r="O1514" s="2250"/>
      <c r="P1514" s="2255"/>
    </row>
    <row r="1515" spans="2:16" s="986" customFormat="1" ht="15" customHeight="1" outlineLevel="1">
      <c r="B1515" s="1211"/>
      <c r="C1515" s="1211"/>
      <c r="D1515" s="2553"/>
      <c r="E1515" s="2554"/>
      <c r="F1515" s="1553" t="s">
        <v>2169</v>
      </c>
      <c r="G1515" s="1555"/>
      <c r="H1515" s="636"/>
      <c r="I1515" s="2254"/>
      <c r="J1515" s="2255"/>
      <c r="K1515" s="1993" t="str">
        <f t="shared" si="131"/>
        <v/>
      </c>
      <c r="L1515" s="1906" t="str">
        <f t="shared" si="132"/>
        <v/>
      </c>
      <c r="M1515" s="1906"/>
      <c r="N1515" s="1907" t="str" cm="1">
        <f t="array" aca="1" ref="N1515" ca="1">IF(CELL("format",G1515)="D1","","X")</f>
        <v/>
      </c>
      <c r="O1515" s="2250"/>
      <c r="P1515" s="2255"/>
    </row>
    <row r="1516" spans="2:16" s="986" customFormat="1" ht="15" customHeight="1" outlineLevel="1">
      <c r="B1516" s="1211"/>
      <c r="C1516" s="1211"/>
      <c r="D1516" s="2553" t="s">
        <v>874</v>
      </c>
      <c r="E1516" s="2554" t="s">
        <v>1823</v>
      </c>
      <c r="F1516" s="1553" t="s">
        <v>2168</v>
      </c>
      <c r="G1516" s="1556"/>
      <c r="H1516" s="636"/>
      <c r="I1516" s="2254"/>
      <c r="J1516" s="2255"/>
      <c r="K1516" s="1993" t="str">
        <f t="shared" si="131"/>
        <v/>
      </c>
      <c r="L1516" s="1906" t="str">
        <f t="shared" si="132"/>
        <v/>
      </c>
      <c r="M1516" s="1906"/>
      <c r="N1516" s="2250"/>
      <c r="O1516" s="1907" t="str" cm="1">
        <f t="array" aca="1" ref="O1516" ca="1">IF(G1516="","",IF(CELL("format",G1516)="D9","","X"))</f>
        <v/>
      </c>
      <c r="P1516" s="2255"/>
    </row>
    <row r="1517" spans="2:16" s="986" customFormat="1" ht="15" customHeight="1" outlineLevel="1">
      <c r="B1517" s="1211"/>
      <c r="C1517" s="1211"/>
      <c r="D1517" s="2553"/>
      <c r="E1517" s="2554"/>
      <c r="F1517" s="1553" t="s">
        <v>2169</v>
      </c>
      <c r="G1517" s="1556"/>
      <c r="H1517" s="636"/>
      <c r="I1517" s="2254"/>
      <c r="J1517" s="2255"/>
      <c r="K1517" s="1993" t="str">
        <f t="shared" si="131"/>
        <v/>
      </c>
      <c r="L1517" s="1906" t="str">
        <f t="shared" si="132"/>
        <v/>
      </c>
      <c r="M1517" s="1906"/>
      <c r="N1517" s="2250"/>
      <c r="O1517" s="1907" t="str" cm="1">
        <f t="array" aca="1" ref="O1517" ca="1">IF(G1517="","",IF(CELL("format",G1517)="D9","","X"))</f>
        <v/>
      </c>
      <c r="P1517" s="2255"/>
    </row>
    <row r="1518" spans="2:16" s="986" customFormat="1" ht="15" customHeight="1" outlineLevel="1">
      <c r="B1518" s="1211"/>
      <c r="C1518" s="1211"/>
      <c r="D1518" s="2553" t="s">
        <v>2171</v>
      </c>
      <c r="E1518" s="2554" t="s">
        <v>2327</v>
      </c>
      <c r="F1518" s="1553" t="s">
        <v>2168</v>
      </c>
      <c r="G1518" s="1554"/>
      <c r="H1518" s="636"/>
      <c r="I1518" s="2254"/>
      <c r="J1518" s="2255"/>
      <c r="K1518" s="1993" t="str">
        <f t="shared" si="131"/>
        <v/>
      </c>
      <c r="L1518" s="1906" t="str">
        <f t="shared" si="132"/>
        <v/>
      </c>
      <c r="M1518" s="1906"/>
      <c r="N1518" s="2250"/>
      <c r="O1518" s="2250"/>
      <c r="P1518" s="1913" t="str">
        <f>IF(G1518="","",(IF(OR(G1518="Winter",G1518="Summer"),"","X")))</f>
        <v/>
      </c>
    </row>
    <row r="1519" spans="2:16" s="986" customFormat="1" ht="15" customHeight="1" outlineLevel="1">
      <c r="B1519" s="1211"/>
      <c r="C1519" s="1211"/>
      <c r="D1519" s="2553"/>
      <c r="E1519" s="2554"/>
      <c r="F1519" s="1553" t="s">
        <v>2169</v>
      </c>
      <c r="G1519" s="1554"/>
      <c r="H1519" s="636"/>
      <c r="I1519" s="2254"/>
      <c r="J1519" s="2255"/>
      <c r="K1519" s="1993" t="str">
        <f t="shared" si="131"/>
        <v/>
      </c>
      <c r="L1519" s="1906" t="str">
        <f t="shared" si="132"/>
        <v/>
      </c>
      <c r="M1519" s="1906"/>
      <c r="N1519" s="2250"/>
      <c r="O1519" s="2250"/>
      <c r="P1519" s="1913" t="str">
        <f>IF(G1519="","",(IF(OR(G1519="Winter",G1519="Summer"),"","X")))</f>
        <v/>
      </c>
    </row>
    <row r="1520" spans="2:16" s="986" customFormat="1" ht="15" customHeight="1" outlineLevel="1">
      <c r="B1520" s="1211"/>
      <c r="C1520" s="1211"/>
      <c r="D1520" s="2553" t="s">
        <v>2172</v>
      </c>
      <c r="E1520" s="2554" t="s">
        <v>638</v>
      </c>
      <c r="F1520" s="1553" t="s">
        <v>2168</v>
      </c>
      <c r="G1520" s="1554"/>
      <c r="H1520" s="636"/>
      <c r="I1520" s="2254"/>
      <c r="J1520" s="2255"/>
      <c r="K1520" s="1994" t="str">
        <f t="shared" si="131"/>
        <v/>
      </c>
      <c r="L1520" s="1907" t="str">
        <f t="shared" si="132"/>
        <v/>
      </c>
      <c r="M1520" s="1906"/>
      <c r="N1520" s="2250"/>
      <c r="O1520" s="2250"/>
      <c r="P1520" s="2255"/>
    </row>
    <row r="1521" spans="2:16" s="986" customFormat="1" ht="15" customHeight="1" outlineLevel="1">
      <c r="B1521" s="1211"/>
      <c r="C1521" s="1211"/>
      <c r="D1521" s="2553"/>
      <c r="E1521" s="2554"/>
      <c r="F1521" s="1553" t="s">
        <v>2169</v>
      </c>
      <c r="G1521" s="1554"/>
      <c r="I1521" s="2254"/>
      <c r="J1521" s="2255"/>
      <c r="K1521" s="1994" t="str">
        <f t="shared" si="131"/>
        <v/>
      </c>
      <c r="L1521" s="1907" t="str">
        <f t="shared" si="132"/>
        <v/>
      </c>
      <c r="M1521" s="1906"/>
      <c r="N1521" s="2250"/>
      <c r="O1521" s="2250"/>
      <c r="P1521" s="2255"/>
    </row>
    <row r="1522" spans="2:16" s="986" customFormat="1" ht="15" customHeight="1" outlineLevel="1">
      <c r="B1522" s="1211"/>
      <c r="C1522" s="1211"/>
      <c r="D1522" s="2553" t="s">
        <v>2173</v>
      </c>
      <c r="E1522" s="2554" t="s">
        <v>638</v>
      </c>
      <c r="F1522" s="1553" t="s">
        <v>2168</v>
      </c>
      <c r="G1522" s="1554"/>
      <c r="I1522" s="2254"/>
      <c r="J1522" s="2255"/>
      <c r="K1522" s="1994" t="str">
        <f t="shared" si="131"/>
        <v/>
      </c>
      <c r="L1522" s="1907" t="str">
        <f t="shared" si="132"/>
        <v/>
      </c>
      <c r="M1522" s="1906"/>
      <c r="N1522" s="2250"/>
      <c r="O1522" s="2250"/>
      <c r="P1522" s="2255"/>
    </row>
    <row r="1523" spans="2:16" s="986" customFormat="1" ht="15" customHeight="1" outlineLevel="1">
      <c r="B1523" s="1211"/>
      <c r="C1523" s="1211"/>
      <c r="D1523" s="2553"/>
      <c r="E1523" s="2554"/>
      <c r="F1523" s="1553" t="s">
        <v>2169</v>
      </c>
      <c r="G1523" s="1554"/>
      <c r="I1523" s="2254"/>
      <c r="J1523" s="2255"/>
      <c r="K1523" s="1994" t="str">
        <f t="shared" si="131"/>
        <v/>
      </c>
      <c r="L1523" s="1907" t="str">
        <f t="shared" si="132"/>
        <v/>
      </c>
      <c r="M1523" s="1906"/>
      <c r="N1523" s="2250"/>
      <c r="O1523" s="2250"/>
      <c r="P1523" s="2255"/>
    </row>
    <row r="1524" spans="2:16" s="986" customFormat="1" ht="15" customHeight="1" outlineLevel="1">
      <c r="B1524" s="1211"/>
      <c r="C1524" s="1211"/>
      <c r="D1524" s="2553" t="s">
        <v>2173</v>
      </c>
      <c r="E1524" s="2554" t="s">
        <v>650</v>
      </c>
      <c r="F1524" s="1553" t="s">
        <v>2168</v>
      </c>
      <c r="G1524" s="1554"/>
      <c r="I1524" s="2254"/>
      <c r="J1524" s="2255"/>
      <c r="K1524" s="1994" t="str">
        <f t="shared" si="131"/>
        <v/>
      </c>
      <c r="L1524" s="1907" t="str">
        <f t="shared" si="132"/>
        <v/>
      </c>
      <c r="M1524" s="1906"/>
      <c r="N1524" s="2250"/>
      <c r="O1524" s="2250"/>
      <c r="P1524" s="2255"/>
    </row>
    <row r="1525" spans="2:16" s="986" customFormat="1" ht="15" customHeight="1" outlineLevel="1">
      <c r="B1525" s="1211"/>
      <c r="C1525" s="1211"/>
      <c r="D1525" s="2553"/>
      <c r="E1525" s="2554"/>
      <c r="F1525" s="1553" t="s">
        <v>2169</v>
      </c>
      <c r="G1525" s="1554"/>
      <c r="I1525" s="2254"/>
      <c r="J1525" s="2255"/>
      <c r="K1525" s="1994" t="str">
        <f t="shared" si="131"/>
        <v/>
      </c>
      <c r="L1525" s="1907" t="str">
        <f t="shared" si="132"/>
        <v/>
      </c>
      <c r="M1525" s="1906"/>
      <c r="N1525" s="2250"/>
      <c r="O1525" s="2250"/>
      <c r="P1525" s="2255"/>
    </row>
    <row r="1526" spans="2:16" s="986" customFormat="1" ht="15" customHeight="1" outlineLevel="1">
      <c r="B1526" s="1211"/>
      <c r="C1526" s="1211"/>
      <c r="D1526" s="2553" t="s">
        <v>2174</v>
      </c>
      <c r="E1526" s="2554" t="s">
        <v>638</v>
      </c>
      <c r="F1526" s="1553" t="s">
        <v>2168</v>
      </c>
      <c r="G1526" s="1554"/>
      <c r="I1526" s="2254"/>
      <c r="J1526" s="2256"/>
      <c r="K1526" s="1994" t="str">
        <f t="shared" si="131"/>
        <v/>
      </c>
      <c r="L1526" s="1907" t="str">
        <f t="shared" si="132"/>
        <v/>
      </c>
      <c r="M1526" s="1906"/>
      <c r="N1526" s="2250"/>
      <c r="O1526" s="2250"/>
      <c r="P1526" s="2255"/>
    </row>
    <row r="1527" spans="2:16" s="986" customFormat="1" ht="15" customHeight="1" outlineLevel="1">
      <c r="B1527" s="1211"/>
      <c r="C1527" s="1211"/>
      <c r="D1527" s="2553"/>
      <c r="E1527" s="2554"/>
      <c r="F1527" s="1553" t="s">
        <v>2169</v>
      </c>
      <c r="G1527" s="1554"/>
      <c r="I1527" s="2254"/>
      <c r="J1527" s="2256"/>
      <c r="K1527" s="1994" t="str">
        <f t="shared" si="131"/>
        <v/>
      </c>
      <c r="L1527" s="1907" t="str">
        <f t="shared" si="132"/>
        <v/>
      </c>
      <c r="M1527" s="1906"/>
      <c r="N1527" s="2250"/>
      <c r="O1527" s="2250"/>
      <c r="P1527" s="2255"/>
    </row>
    <row r="1528" spans="2:16" s="986" customFormat="1" ht="15" customHeight="1" outlineLevel="1">
      <c r="B1528" s="1211"/>
      <c r="C1528" s="1211"/>
      <c r="D1528" s="2553" t="s">
        <v>2174</v>
      </c>
      <c r="E1528" s="2554" t="s">
        <v>650</v>
      </c>
      <c r="F1528" s="1553" t="s">
        <v>2168</v>
      </c>
      <c r="G1528" s="1554"/>
      <c r="I1528" s="2254"/>
      <c r="J1528" s="2256"/>
      <c r="K1528" s="1994" t="str">
        <f t="shared" si="131"/>
        <v/>
      </c>
      <c r="L1528" s="1907" t="str">
        <f t="shared" si="132"/>
        <v/>
      </c>
      <c r="M1528" s="1906"/>
      <c r="N1528" s="2250"/>
      <c r="O1528" s="2250"/>
      <c r="P1528" s="2255"/>
    </row>
    <row r="1529" spans="2:16" s="986" customFormat="1" ht="15" customHeight="1" outlineLevel="1">
      <c r="B1529" s="1211"/>
      <c r="C1529" s="1211"/>
      <c r="D1529" s="2555"/>
      <c r="E1529" s="2556"/>
      <c r="F1529" s="1557" t="s">
        <v>2169</v>
      </c>
      <c r="G1529" s="1558"/>
      <c r="I1529" s="2254"/>
      <c r="J1529" s="2256"/>
      <c r="K1529" s="1994" t="str">
        <f t="shared" si="131"/>
        <v/>
      </c>
      <c r="L1529" s="1907" t="str">
        <f t="shared" si="132"/>
        <v/>
      </c>
      <c r="M1529" s="1906"/>
      <c r="N1529" s="2250"/>
      <c r="O1529" s="2250"/>
      <c r="P1529" s="2255"/>
    </row>
    <row r="1530" spans="2:16" s="986" customFormat="1" ht="15" customHeight="1">
      <c r="B1530" s="1342"/>
      <c r="C1530" s="985"/>
      <c r="D1530" s="1307" t="s">
        <v>2166</v>
      </c>
      <c r="E1530" s="973"/>
      <c r="F1530" s="1549"/>
      <c r="G1530" s="1550"/>
      <c r="H1530" s="636"/>
      <c r="I1530" s="2251"/>
      <c r="J1530" s="1912"/>
      <c r="K1530" s="2254"/>
      <c r="L1530" s="2250"/>
      <c r="M1530" s="2250"/>
      <c r="N1530" s="2250"/>
      <c r="O1530" s="2250"/>
      <c r="P1530" s="2255"/>
    </row>
    <row r="1531" spans="2:16" s="986" customFormat="1" ht="15" customHeight="1" outlineLevel="1">
      <c r="B1531" s="1342"/>
      <c r="C1531" s="985"/>
      <c r="D1531" s="2557" t="s">
        <v>2167</v>
      </c>
      <c r="E1531" s="2558" t="s">
        <v>650</v>
      </c>
      <c r="F1531" s="1551" t="s">
        <v>2168</v>
      </c>
      <c r="G1531" s="1552"/>
      <c r="H1531" s="636"/>
      <c r="I1531" s="2252"/>
      <c r="J1531" s="2253"/>
      <c r="K1531" s="1994" t="str">
        <f>IF(ISNONTEXT(G1531)=TRUE,"","X")</f>
        <v/>
      </c>
      <c r="L1531" s="1907" t="str">
        <f>IF(AND(G1531&gt;=0)=TRUE,"","X")</f>
        <v/>
      </c>
      <c r="M1531" s="1906"/>
      <c r="N1531" s="2250"/>
      <c r="O1531" s="2250"/>
      <c r="P1531" s="2255"/>
    </row>
    <row r="1532" spans="2:16" s="986" customFormat="1" ht="15" customHeight="1" outlineLevel="1">
      <c r="B1532" s="1342"/>
      <c r="C1532" s="985"/>
      <c r="D1532" s="2553"/>
      <c r="E1532" s="2554"/>
      <c r="F1532" s="1553" t="s">
        <v>2169</v>
      </c>
      <c r="G1532" s="1554"/>
      <c r="H1532" s="636"/>
      <c r="I1532" s="2252"/>
      <c r="J1532" s="2253"/>
      <c r="K1532" s="1994" t="str">
        <f>IF(ISNONTEXT(G1532)=TRUE,"","X")</f>
        <v/>
      </c>
      <c r="L1532" s="1907" t="str">
        <f>IF(AND(G1532&gt;=0)=TRUE,"","X")</f>
        <v/>
      </c>
      <c r="M1532" s="1906"/>
      <c r="N1532" s="2250"/>
      <c r="O1532" s="2250"/>
      <c r="P1532" s="2255"/>
    </row>
    <row r="1533" spans="2:16" s="986" customFormat="1" ht="15" customHeight="1" outlineLevel="1">
      <c r="B1533" s="1342"/>
      <c r="C1533" s="985"/>
      <c r="D1533" s="2553" t="s">
        <v>2170</v>
      </c>
      <c r="E1533" s="2554" t="s">
        <v>638</v>
      </c>
      <c r="F1533" s="1553" t="s">
        <v>2168</v>
      </c>
      <c r="G1533" s="1554"/>
      <c r="H1533" s="636"/>
      <c r="I1533" s="2252"/>
      <c r="J1533" s="2253"/>
      <c r="K1533" s="1994" t="str">
        <f t="shared" ref="K1533:K1552" si="133">IF(ISNONTEXT(G1533)=TRUE,"","X")</f>
        <v/>
      </c>
      <c r="L1533" s="1907" t="str">
        <f t="shared" ref="L1533:L1552" si="134">IF(AND(G1533&gt;=0)=TRUE,"","X")</f>
        <v/>
      </c>
      <c r="M1533" s="1906"/>
      <c r="N1533" s="2250"/>
      <c r="O1533" s="2250"/>
      <c r="P1533" s="2255"/>
    </row>
    <row r="1534" spans="2:16" s="986" customFormat="1" ht="15" customHeight="1" outlineLevel="1">
      <c r="B1534" s="1342"/>
      <c r="C1534" s="985"/>
      <c r="D1534" s="2553"/>
      <c r="E1534" s="2554"/>
      <c r="F1534" s="1553" t="s">
        <v>2169</v>
      </c>
      <c r="G1534" s="1554"/>
      <c r="H1534" s="636"/>
      <c r="I1534" s="2252"/>
      <c r="J1534" s="2253"/>
      <c r="K1534" s="1994" t="str">
        <f t="shared" si="133"/>
        <v/>
      </c>
      <c r="L1534" s="1907" t="str">
        <f t="shared" si="134"/>
        <v/>
      </c>
      <c r="M1534" s="1906"/>
      <c r="N1534" s="2250"/>
      <c r="O1534" s="2250"/>
      <c r="P1534" s="2255"/>
    </row>
    <row r="1535" spans="2:16" s="986" customFormat="1" ht="15" customHeight="1" outlineLevel="1">
      <c r="B1535" s="1342"/>
      <c r="C1535" s="985"/>
      <c r="D1535" s="2553" t="s">
        <v>2170</v>
      </c>
      <c r="E1535" s="2554" t="s">
        <v>650</v>
      </c>
      <c r="F1535" s="1553" t="s">
        <v>2168</v>
      </c>
      <c r="G1535" s="1554"/>
      <c r="H1535" s="636"/>
      <c r="I1535" s="2252"/>
      <c r="J1535" s="2253"/>
      <c r="K1535" s="1994" t="str">
        <f t="shared" si="133"/>
        <v/>
      </c>
      <c r="L1535" s="1907" t="str">
        <f t="shared" si="134"/>
        <v/>
      </c>
      <c r="M1535" s="1906"/>
      <c r="N1535" s="2250"/>
      <c r="O1535" s="2250"/>
      <c r="P1535" s="2255"/>
    </row>
    <row r="1536" spans="2:16" s="986" customFormat="1" ht="15" customHeight="1" outlineLevel="1">
      <c r="B1536" s="1342"/>
      <c r="C1536" s="985"/>
      <c r="D1536" s="2553"/>
      <c r="E1536" s="2554"/>
      <c r="F1536" s="1553" t="s">
        <v>2169</v>
      </c>
      <c r="G1536" s="1554"/>
      <c r="H1536" s="636"/>
      <c r="I1536" s="2254"/>
      <c r="J1536" s="2255"/>
      <c r="K1536" s="1994" t="str">
        <f t="shared" si="133"/>
        <v/>
      </c>
      <c r="L1536" s="1907" t="str">
        <f t="shared" si="134"/>
        <v/>
      </c>
      <c r="M1536" s="1906"/>
      <c r="N1536" s="2250"/>
      <c r="O1536" s="2250"/>
      <c r="P1536" s="2255"/>
    </row>
    <row r="1537" spans="2:16" s="986" customFormat="1" ht="15" customHeight="1" outlineLevel="1">
      <c r="B1537" s="1342"/>
      <c r="C1537" s="985"/>
      <c r="D1537" s="2553" t="s">
        <v>873</v>
      </c>
      <c r="E1537" s="2554" t="s">
        <v>1822</v>
      </c>
      <c r="F1537" s="1553" t="s">
        <v>2168</v>
      </c>
      <c r="G1537" s="1555"/>
      <c r="H1537" s="636"/>
      <c r="I1537" s="2254"/>
      <c r="J1537" s="2255"/>
      <c r="K1537" s="1993" t="str">
        <f t="shared" si="133"/>
        <v/>
      </c>
      <c r="L1537" s="1906" t="str">
        <f t="shared" si="134"/>
        <v/>
      </c>
      <c r="M1537" s="1906"/>
      <c r="N1537" s="1907" t="str" cm="1">
        <f t="array" aca="1" ref="N1537" ca="1">IF(CELL("format",G1537)="D1","","X")</f>
        <v/>
      </c>
      <c r="O1537" s="2250"/>
      <c r="P1537" s="2255"/>
    </row>
    <row r="1538" spans="2:16" s="986" customFormat="1" ht="15" customHeight="1" outlineLevel="1">
      <c r="B1538" s="1211"/>
      <c r="C1538" s="1211"/>
      <c r="D1538" s="2553"/>
      <c r="E1538" s="2554"/>
      <c r="F1538" s="1553" t="s">
        <v>2169</v>
      </c>
      <c r="G1538" s="1555"/>
      <c r="H1538" s="636"/>
      <c r="I1538" s="2254"/>
      <c r="J1538" s="2255"/>
      <c r="K1538" s="1993" t="str">
        <f t="shared" si="133"/>
        <v/>
      </c>
      <c r="L1538" s="1906" t="str">
        <f t="shared" si="134"/>
        <v/>
      </c>
      <c r="M1538" s="1906"/>
      <c r="N1538" s="1907" t="str" cm="1">
        <f t="array" aca="1" ref="N1538" ca="1">IF(CELL("format",G1538)="D1","","X")</f>
        <v/>
      </c>
      <c r="O1538" s="2250"/>
      <c r="P1538" s="2255"/>
    </row>
    <row r="1539" spans="2:16" s="986" customFormat="1" ht="15" customHeight="1" outlineLevel="1">
      <c r="B1539" s="1211"/>
      <c r="C1539" s="1211"/>
      <c r="D1539" s="2553" t="s">
        <v>874</v>
      </c>
      <c r="E1539" s="2554" t="s">
        <v>1823</v>
      </c>
      <c r="F1539" s="1553" t="s">
        <v>2168</v>
      </c>
      <c r="G1539" s="1556"/>
      <c r="H1539" s="636"/>
      <c r="I1539" s="2254"/>
      <c r="J1539" s="2255"/>
      <c r="K1539" s="1993" t="str">
        <f t="shared" si="133"/>
        <v/>
      </c>
      <c r="L1539" s="1906" t="str">
        <f t="shared" si="134"/>
        <v/>
      </c>
      <c r="M1539" s="1906"/>
      <c r="N1539" s="2250"/>
      <c r="O1539" s="1907" t="str" cm="1">
        <f t="array" aca="1" ref="O1539" ca="1">IF(G1539="","",IF(CELL("format",G1539)="D9","","X"))</f>
        <v/>
      </c>
      <c r="P1539" s="2255"/>
    </row>
    <row r="1540" spans="2:16" s="986" customFormat="1" ht="15" customHeight="1" outlineLevel="1">
      <c r="B1540" s="1211"/>
      <c r="C1540" s="1211"/>
      <c r="D1540" s="2553"/>
      <c r="E1540" s="2554"/>
      <c r="F1540" s="1553" t="s">
        <v>2169</v>
      </c>
      <c r="G1540" s="1556"/>
      <c r="H1540" s="636"/>
      <c r="I1540" s="2254"/>
      <c r="J1540" s="2255"/>
      <c r="K1540" s="1993" t="str">
        <f t="shared" si="133"/>
        <v/>
      </c>
      <c r="L1540" s="1906" t="str">
        <f t="shared" si="134"/>
        <v/>
      </c>
      <c r="M1540" s="1906"/>
      <c r="N1540" s="2250"/>
      <c r="O1540" s="1907" t="str" cm="1">
        <f t="array" aca="1" ref="O1540" ca="1">IF(G1540="","",IF(CELL("format",G1540)="D9","","X"))</f>
        <v/>
      </c>
      <c r="P1540" s="2255"/>
    </row>
    <row r="1541" spans="2:16" s="986" customFormat="1" ht="15" customHeight="1" outlineLevel="1">
      <c r="B1541" s="1211"/>
      <c r="C1541" s="1211"/>
      <c r="D1541" s="2553" t="s">
        <v>2171</v>
      </c>
      <c r="E1541" s="2554" t="s">
        <v>2327</v>
      </c>
      <c r="F1541" s="1553" t="s">
        <v>2168</v>
      </c>
      <c r="G1541" s="1554"/>
      <c r="H1541" s="636"/>
      <c r="I1541" s="2254"/>
      <c r="J1541" s="2255"/>
      <c r="K1541" s="1993" t="str">
        <f t="shared" si="133"/>
        <v/>
      </c>
      <c r="L1541" s="1906" t="str">
        <f t="shared" si="134"/>
        <v/>
      </c>
      <c r="M1541" s="1906"/>
      <c r="N1541" s="2250"/>
      <c r="O1541" s="2250"/>
      <c r="P1541" s="1913" t="str">
        <f>IF(G1541="","",(IF(OR(G1541="Winter",G1541="Summer"),"","X")))</f>
        <v/>
      </c>
    </row>
    <row r="1542" spans="2:16" s="986" customFormat="1" ht="15" customHeight="1" outlineLevel="1">
      <c r="B1542" s="1211"/>
      <c r="C1542" s="1211"/>
      <c r="D1542" s="2553"/>
      <c r="E1542" s="2554"/>
      <c r="F1542" s="1553" t="s">
        <v>2169</v>
      </c>
      <c r="G1542" s="1554"/>
      <c r="H1542" s="636"/>
      <c r="I1542" s="2254"/>
      <c r="J1542" s="2255"/>
      <c r="K1542" s="1993" t="str">
        <f t="shared" si="133"/>
        <v/>
      </c>
      <c r="L1542" s="1906" t="str">
        <f t="shared" si="134"/>
        <v/>
      </c>
      <c r="M1542" s="1906"/>
      <c r="N1542" s="2250"/>
      <c r="O1542" s="2250"/>
      <c r="P1542" s="1913" t="str">
        <f>IF(G1542="","",(IF(OR(G1542="Winter",G1542="Summer"),"","X")))</f>
        <v/>
      </c>
    </row>
    <row r="1543" spans="2:16" s="986" customFormat="1" ht="15" customHeight="1" outlineLevel="1">
      <c r="B1543" s="1211"/>
      <c r="C1543" s="1211"/>
      <c r="D1543" s="2553" t="s">
        <v>2172</v>
      </c>
      <c r="E1543" s="2554" t="s">
        <v>638</v>
      </c>
      <c r="F1543" s="1553" t="s">
        <v>2168</v>
      </c>
      <c r="G1543" s="1554"/>
      <c r="H1543" s="636"/>
      <c r="I1543" s="2254"/>
      <c r="J1543" s="2255"/>
      <c r="K1543" s="1994" t="str">
        <f t="shared" si="133"/>
        <v/>
      </c>
      <c r="L1543" s="1907" t="str">
        <f t="shared" si="134"/>
        <v/>
      </c>
      <c r="M1543" s="1906"/>
      <c r="N1543" s="2250"/>
      <c r="O1543" s="2250"/>
      <c r="P1543" s="2255"/>
    </row>
    <row r="1544" spans="2:16" s="986" customFormat="1" ht="15" customHeight="1" outlineLevel="1">
      <c r="B1544" s="1211"/>
      <c r="C1544" s="1211"/>
      <c r="D1544" s="2553"/>
      <c r="E1544" s="2554"/>
      <c r="F1544" s="1553" t="s">
        <v>2169</v>
      </c>
      <c r="G1544" s="1554"/>
      <c r="I1544" s="2254"/>
      <c r="J1544" s="2255"/>
      <c r="K1544" s="1994" t="str">
        <f t="shared" si="133"/>
        <v/>
      </c>
      <c r="L1544" s="1907" t="str">
        <f t="shared" si="134"/>
        <v/>
      </c>
      <c r="M1544" s="1906"/>
      <c r="N1544" s="2250"/>
      <c r="O1544" s="2250"/>
      <c r="P1544" s="2255"/>
    </row>
    <row r="1545" spans="2:16" s="986" customFormat="1" ht="15" customHeight="1" outlineLevel="1">
      <c r="B1545" s="1211"/>
      <c r="C1545" s="1211"/>
      <c r="D1545" s="2553" t="s">
        <v>2173</v>
      </c>
      <c r="E1545" s="2554" t="s">
        <v>638</v>
      </c>
      <c r="F1545" s="1553" t="s">
        <v>2168</v>
      </c>
      <c r="G1545" s="1554"/>
      <c r="I1545" s="2254"/>
      <c r="J1545" s="2255"/>
      <c r="K1545" s="1994" t="str">
        <f t="shared" si="133"/>
        <v/>
      </c>
      <c r="L1545" s="1907" t="str">
        <f t="shared" si="134"/>
        <v/>
      </c>
      <c r="M1545" s="1906"/>
      <c r="N1545" s="2250"/>
      <c r="O1545" s="2250"/>
      <c r="P1545" s="2255"/>
    </row>
    <row r="1546" spans="2:16" s="986" customFormat="1" ht="15" customHeight="1" outlineLevel="1">
      <c r="B1546" s="1211"/>
      <c r="C1546" s="1211"/>
      <c r="D1546" s="2553"/>
      <c r="E1546" s="2554"/>
      <c r="F1546" s="1553" t="s">
        <v>2169</v>
      </c>
      <c r="G1546" s="1554"/>
      <c r="I1546" s="2254"/>
      <c r="J1546" s="2255"/>
      <c r="K1546" s="1994" t="str">
        <f t="shared" si="133"/>
        <v/>
      </c>
      <c r="L1546" s="1907" t="str">
        <f t="shared" si="134"/>
        <v/>
      </c>
      <c r="M1546" s="1906"/>
      <c r="N1546" s="2250"/>
      <c r="O1546" s="2250"/>
      <c r="P1546" s="2255"/>
    </row>
    <row r="1547" spans="2:16" s="986" customFormat="1" ht="15" customHeight="1" outlineLevel="1">
      <c r="B1547" s="1211"/>
      <c r="C1547" s="1211"/>
      <c r="D1547" s="2553" t="s">
        <v>2173</v>
      </c>
      <c r="E1547" s="2554" t="s">
        <v>650</v>
      </c>
      <c r="F1547" s="1553" t="s">
        <v>2168</v>
      </c>
      <c r="G1547" s="1554"/>
      <c r="I1547" s="2254"/>
      <c r="J1547" s="2255"/>
      <c r="K1547" s="1994" t="str">
        <f t="shared" si="133"/>
        <v/>
      </c>
      <c r="L1547" s="1907" t="str">
        <f t="shared" si="134"/>
        <v/>
      </c>
      <c r="M1547" s="1906"/>
      <c r="N1547" s="2250"/>
      <c r="O1547" s="2250"/>
      <c r="P1547" s="2255"/>
    </row>
    <row r="1548" spans="2:16" s="986" customFormat="1" ht="15" customHeight="1" outlineLevel="1">
      <c r="B1548" s="1211"/>
      <c r="C1548" s="1211"/>
      <c r="D1548" s="2553"/>
      <c r="E1548" s="2554"/>
      <c r="F1548" s="1553" t="s">
        <v>2169</v>
      </c>
      <c r="G1548" s="1554"/>
      <c r="I1548" s="2254"/>
      <c r="J1548" s="2255"/>
      <c r="K1548" s="1994" t="str">
        <f t="shared" si="133"/>
        <v/>
      </c>
      <c r="L1548" s="1907" t="str">
        <f t="shared" si="134"/>
        <v/>
      </c>
      <c r="M1548" s="1906"/>
      <c r="N1548" s="2250"/>
      <c r="O1548" s="2250"/>
      <c r="P1548" s="2255"/>
    </row>
    <row r="1549" spans="2:16" s="986" customFormat="1" ht="15" customHeight="1" outlineLevel="1">
      <c r="B1549" s="1211"/>
      <c r="C1549" s="1211"/>
      <c r="D1549" s="2553" t="s">
        <v>2174</v>
      </c>
      <c r="E1549" s="2554" t="s">
        <v>638</v>
      </c>
      <c r="F1549" s="1553" t="s">
        <v>2168</v>
      </c>
      <c r="G1549" s="1554"/>
      <c r="I1549" s="2254"/>
      <c r="J1549" s="2256"/>
      <c r="K1549" s="1994" t="str">
        <f t="shared" si="133"/>
        <v/>
      </c>
      <c r="L1549" s="1907" t="str">
        <f t="shared" si="134"/>
        <v/>
      </c>
      <c r="M1549" s="1906"/>
      <c r="N1549" s="2250"/>
      <c r="O1549" s="2250"/>
      <c r="P1549" s="2255"/>
    </row>
    <row r="1550" spans="2:16" s="986" customFormat="1" ht="15" customHeight="1" outlineLevel="1">
      <c r="B1550" s="1211"/>
      <c r="C1550" s="1211"/>
      <c r="D1550" s="2553"/>
      <c r="E1550" s="2554"/>
      <c r="F1550" s="1553" t="s">
        <v>2169</v>
      </c>
      <c r="G1550" s="1554"/>
      <c r="I1550" s="2254"/>
      <c r="J1550" s="2256"/>
      <c r="K1550" s="1994" t="str">
        <f t="shared" si="133"/>
        <v/>
      </c>
      <c r="L1550" s="1907" t="str">
        <f t="shared" si="134"/>
        <v/>
      </c>
      <c r="M1550" s="1906"/>
      <c r="N1550" s="2250"/>
      <c r="O1550" s="2250"/>
      <c r="P1550" s="2255"/>
    </row>
    <row r="1551" spans="2:16" s="986" customFormat="1" ht="15" customHeight="1" outlineLevel="1">
      <c r="B1551" s="1211"/>
      <c r="C1551" s="1211"/>
      <c r="D1551" s="2553" t="s">
        <v>2174</v>
      </c>
      <c r="E1551" s="2554" t="s">
        <v>650</v>
      </c>
      <c r="F1551" s="1553" t="s">
        <v>2168</v>
      </c>
      <c r="G1551" s="1554"/>
      <c r="I1551" s="2254"/>
      <c r="J1551" s="2256"/>
      <c r="K1551" s="1994" t="str">
        <f t="shared" si="133"/>
        <v/>
      </c>
      <c r="L1551" s="1907" t="str">
        <f t="shared" si="134"/>
        <v/>
      </c>
      <c r="M1551" s="1906"/>
      <c r="N1551" s="2250"/>
      <c r="O1551" s="2250"/>
      <c r="P1551" s="2255"/>
    </row>
    <row r="1552" spans="2:16" s="986" customFormat="1" ht="15" customHeight="1" outlineLevel="1">
      <c r="B1552" s="1211"/>
      <c r="C1552" s="1211"/>
      <c r="D1552" s="2555"/>
      <c r="E1552" s="2556"/>
      <c r="F1552" s="1557" t="s">
        <v>2169</v>
      </c>
      <c r="G1552" s="1558"/>
      <c r="I1552" s="2254"/>
      <c r="J1552" s="2256"/>
      <c r="K1552" s="1994" t="str">
        <f t="shared" si="133"/>
        <v/>
      </c>
      <c r="L1552" s="1907" t="str">
        <f t="shared" si="134"/>
        <v/>
      </c>
      <c r="M1552" s="1906"/>
      <c r="N1552" s="2250"/>
      <c r="O1552" s="2250"/>
      <c r="P1552" s="2255"/>
    </row>
    <row r="1553" spans="2:16" s="986" customFormat="1" ht="15" customHeight="1">
      <c r="B1553" s="1342"/>
      <c r="C1553" s="985"/>
      <c r="D1553" s="1307" t="s">
        <v>2166</v>
      </c>
      <c r="E1553" s="973"/>
      <c r="F1553" s="1549"/>
      <c r="G1553" s="1550"/>
      <c r="H1553" s="636"/>
      <c r="I1553" s="2251"/>
      <c r="J1553" s="1912"/>
      <c r="K1553" s="2254"/>
      <c r="L1553" s="2250"/>
      <c r="M1553" s="2250"/>
      <c r="N1553" s="2250"/>
      <c r="O1553" s="2250"/>
      <c r="P1553" s="2255"/>
    </row>
    <row r="1554" spans="2:16" s="986" customFormat="1" ht="15" customHeight="1" outlineLevel="1">
      <c r="B1554" s="1342"/>
      <c r="C1554" s="985"/>
      <c r="D1554" s="2557" t="s">
        <v>2167</v>
      </c>
      <c r="E1554" s="2558" t="s">
        <v>650</v>
      </c>
      <c r="F1554" s="1551" t="s">
        <v>2168</v>
      </c>
      <c r="G1554" s="1552"/>
      <c r="H1554" s="636"/>
      <c r="I1554" s="2252"/>
      <c r="J1554" s="2253"/>
      <c r="K1554" s="1994" t="str">
        <f>IF(ISNONTEXT(G1554)=TRUE,"","X")</f>
        <v/>
      </c>
      <c r="L1554" s="1907" t="str">
        <f>IF(AND(G1554&gt;=0)=TRUE,"","X")</f>
        <v/>
      </c>
      <c r="M1554" s="1906"/>
      <c r="N1554" s="2250"/>
      <c r="O1554" s="2250"/>
      <c r="P1554" s="2255"/>
    </row>
    <row r="1555" spans="2:16" s="986" customFormat="1" ht="15" customHeight="1" outlineLevel="1">
      <c r="B1555" s="1342"/>
      <c r="C1555" s="985"/>
      <c r="D1555" s="2553"/>
      <c r="E1555" s="2554"/>
      <c r="F1555" s="1553" t="s">
        <v>2169</v>
      </c>
      <c r="G1555" s="1554"/>
      <c r="H1555" s="636"/>
      <c r="I1555" s="2252"/>
      <c r="J1555" s="2253"/>
      <c r="K1555" s="1994" t="str">
        <f>IF(ISNONTEXT(G1555)=TRUE,"","X")</f>
        <v/>
      </c>
      <c r="L1555" s="1907" t="str">
        <f>IF(AND(G1555&gt;=0)=TRUE,"","X")</f>
        <v/>
      </c>
      <c r="M1555" s="1906"/>
      <c r="N1555" s="2250"/>
      <c r="O1555" s="2250"/>
      <c r="P1555" s="2255"/>
    </row>
    <row r="1556" spans="2:16" s="986" customFormat="1" ht="15" customHeight="1" outlineLevel="1">
      <c r="B1556" s="1342"/>
      <c r="C1556" s="985"/>
      <c r="D1556" s="2553" t="s">
        <v>2170</v>
      </c>
      <c r="E1556" s="2554" t="s">
        <v>638</v>
      </c>
      <c r="F1556" s="1553" t="s">
        <v>2168</v>
      </c>
      <c r="G1556" s="1554"/>
      <c r="H1556" s="636"/>
      <c r="I1556" s="2252"/>
      <c r="J1556" s="2253"/>
      <c r="K1556" s="1994" t="str">
        <f t="shared" ref="K1556:K1575" si="135">IF(ISNONTEXT(G1556)=TRUE,"","X")</f>
        <v/>
      </c>
      <c r="L1556" s="1907" t="str">
        <f t="shared" ref="L1556:L1575" si="136">IF(AND(G1556&gt;=0)=TRUE,"","X")</f>
        <v/>
      </c>
      <c r="M1556" s="1906"/>
      <c r="N1556" s="2250"/>
      <c r="O1556" s="2250"/>
      <c r="P1556" s="2255"/>
    </row>
    <row r="1557" spans="2:16" s="986" customFormat="1" ht="15" customHeight="1" outlineLevel="1">
      <c r="B1557" s="1342"/>
      <c r="C1557" s="985"/>
      <c r="D1557" s="2553"/>
      <c r="E1557" s="2554"/>
      <c r="F1557" s="1553" t="s">
        <v>2169</v>
      </c>
      <c r="G1557" s="1554"/>
      <c r="H1557" s="636"/>
      <c r="I1557" s="2252"/>
      <c r="J1557" s="2253"/>
      <c r="K1557" s="1994" t="str">
        <f t="shared" si="135"/>
        <v/>
      </c>
      <c r="L1557" s="1907" t="str">
        <f t="shared" si="136"/>
        <v/>
      </c>
      <c r="M1557" s="1906"/>
      <c r="N1557" s="2250"/>
      <c r="O1557" s="2250"/>
      <c r="P1557" s="2255"/>
    </row>
    <row r="1558" spans="2:16" s="986" customFormat="1" ht="15" customHeight="1" outlineLevel="1">
      <c r="B1558" s="1342"/>
      <c r="C1558" s="985"/>
      <c r="D1558" s="2553" t="s">
        <v>2170</v>
      </c>
      <c r="E1558" s="2554" t="s">
        <v>650</v>
      </c>
      <c r="F1558" s="1553" t="s">
        <v>2168</v>
      </c>
      <c r="G1558" s="1554"/>
      <c r="H1558" s="636"/>
      <c r="I1558" s="2252"/>
      <c r="J1558" s="2253"/>
      <c r="K1558" s="1994" t="str">
        <f t="shared" si="135"/>
        <v/>
      </c>
      <c r="L1558" s="1907" t="str">
        <f t="shared" si="136"/>
        <v/>
      </c>
      <c r="M1558" s="1906"/>
      <c r="N1558" s="2250"/>
      <c r="O1558" s="2250"/>
      <c r="P1558" s="2255"/>
    </row>
    <row r="1559" spans="2:16" s="986" customFormat="1" ht="15" customHeight="1" outlineLevel="1">
      <c r="B1559" s="1342"/>
      <c r="C1559" s="985"/>
      <c r="D1559" s="2553"/>
      <c r="E1559" s="2554"/>
      <c r="F1559" s="1553" t="s">
        <v>2169</v>
      </c>
      <c r="G1559" s="1554"/>
      <c r="H1559" s="636"/>
      <c r="I1559" s="2254"/>
      <c r="J1559" s="2255"/>
      <c r="K1559" s="1994" t="str">
        <f t="shared" si="135"/>
        <v/>
      </c>
      <c r="L1559" s="1907" t="str">
        <f t="shared" si="136"/>
        <v/>
      </c>
      <c r="M1559" s="1906"/>
      <c r="N1559" s="2250"/>
      <c r="O1559" s="2250"/>
      <c r="P1559" s="2255"/>
    </row>
    <row r="1560" spans="2:16" s="986" customFormat="1" ht="15" customHeight="1" outlineLevel="1">
      <c r="B1560" s="1342"/>
      <c r="C1560" s="985"/>
      <c r="D1560" s="2553" t="s">
        <v>873</v>
      </c>
      <c r="E1560" s="2554" t="s">
        <v>1822</v>
      </c>
      <c r="F1560" s="1553" t="s">
        <v>2168</v>
      </c>
      <c r="G1560" s="1555"/>
      <c r="H1560" s="636"/>
      <c r="I1560" s="2254"/>
      <c r="J1560" s="2255"/>
      <c r="K1560" s="1993" t="str">
        <f t="shared" si="135"/>
        <v/>
      </c>
      <c r="L1560" s="1906" t="str">
        <f t="shared" si="136"/>
        <v/>
      </c>
      <c r="M1560" s="1906"/>
      <c r="N1560" s="1907" t="str" cm="1">
        <f t="array" aca="1" ref="N1560" ca="1">IF(CELL("format",G1560)="D1","","X")</f>
        <v/>
      </c>
      <c r="O1560" s="2250"/>
      <c r="P1560" s="2255"/>
    </row>
    <row r="1561" spans="2:16" s="986" customFormat="1" ht="15" customHeight="1" outlineLevel="1">
      <c r="B1561" s="1211"/>
      <c r="C1561" s="1211"/>
      <c r="D1561" s="2553"/>
      <c r="E1561" s="2554"/>
      <c r="F1561" s="1553" t="s">
        <v>2169</v>
      </c>
      <c r="G1561" s="1555"/>
      <c r="H1561" s="636"/>
      <c r="I1561" s="2254"/>
      <c r="J1561" s="2255"/>
      <c r="K1561" s="1993" t="str">
        <f t="shared" si="135"/>
        <v/>
      </c>
      <c r="L1561" s="1906" t="str">
        <f t="shared" si="136"/>
        <v/>
      </c>
      <c r="M1561" s="1906"/>
      <c r="N1561" s="1907" t="str" cm="1">
        <f t="array" aca="1" ref="N1561" ca="1">IF(CELL("format",G1561)="D1","","X")</f>
        <v/>
      </c>
      <c r="O1561" s="2250"/>
      <c r="P1561" s="2255"/>
    </row>
    <row r="1562" spans="2:16" s="986" customFormat="1" ht="15" customHeight="1" outlineLevel="1">
      <c r="B1562" s="1211"/>
      <c r="C1562" s="1211"/>
      <c r="D1562" s="2553" t="s">
        <v>874</v>
      </c>
      <c r="E1562" s="2554" t="s">
        <v>1823</v>
      </c>
      <c r="F1562" s="1553" t="s">
        <v>2168</v>
      </c>
      <c r="G1562" s="1556"/>
      <c r="H1562" s="636"/>
      <c r="I1562" s="2254"/>
      <c r="J1562" s="2255"/>
      <c r="K1562" s="1993" t="str">
        <f t="shared" si="135"/>
        <v/>
      </c>
      <c r="L1562" s="1906" t="str">
        <f t="shared" si="136"/>
        <v/>
      </c>
      <c r="M1562" s="1906"/>
      <c r="N1562" s="2250"/>
      <c r="O1562" s="1907" t="str" cm="1">
        <f t="array" aca="1" ref="O1562" ca="1">IF(G1562="","",IF(CELL("format",G1562)="D9","","X"))</f>
        <v/>
      </c>
      <c r="P1562" s="2255"/>
    </row>
    <row r="1563" spans="2:16" s="986" customFormat="1" ht="15" customHeight="1" outlineLevel="1">
      <c r="B1563" s="1211"/>
      <c r="C1563" s="1211"/>
      <c r="D1563" s="2553"/>
      <c r="E1563" s="2554"/>
      <c r="F1563" s="1553" t="s">
        <v>2169</v>
      </c>
      <c r="G1563" s="1556"/>
      <c r="H1563" s="636"/>
      <c r="I1563" s="2254"/>
      <c r="J1563" s="2255"/>
      <c r="K1563" s="1993" t="str">
        <f t="shared" si="135"/>
        <v/>
      </c>
      <c r="L1563" s="1906" t="str">
        <f t="shared" si="136"/>
        <v/>
      </c>
      <c r="M1563" s="1906"/>
      <c r="N1563" s="2250"/>
      <c r="O1563" s="1907" t="str" cm="1">
        <f t="array" aca="1" ref="O1563" ca="1">IF(G1563="","",IF(CELL("format",G1563)="D9","","X"))</f>
        <v/>
      </c>
      <c r="P1563" s="2255"/>
    </row>
    <row r="1564" spans="2:16" s="986" customFormat="1" ht="15" customHeight="1" outlineLevel="1">
      <c r="B1564" s="1211"/>
      <c r="C1564" s="1211"/>
      <c r="D1564" s="2553" t="s">
        <v>2171</v>
      </c>
      <c r="E1564" s="2554" t="s">
        <v>2327</v>
      </c>
      <c r="F1564" s="1553" t="s">
        <v>2168</v>
      </c>
      <c r="G1564" s="1554"/>
      <c r="H1564" s="636"/>
      <c r="I1564" s="2254"/>
      <c r="J1564" s="2255"/>
      <c r="K1564" s="1993" t="str">
        <f t="shared" si="135"/>
        <v/>
      </c>
      <c r="L1564" s="1906" t="str">
        <f t="shared" si="136"/>
        <v/>
      </c>
      <c r="M1564" s="1906"/>
      <c r="N1564" s="2250"/>
      <c r="O1564" s="2250"/>
      <c r="P1564" s="1913" t="str">
        <f>IF(G1564="","",(IF(OR(G1564="Winter",G1564="Summer"),"","X")))</f>
        <v/>
      </c>
    </row>
    <row r="1565" spans="2:16" s="986" customFormat="1" ht="15" customHeight="1" outlineLevel="1">
      <c r="B1565" s="1211"/>
      <c r="C1565" s="1211"/>
      <c r="D1565" s="2553"/>
      <c r="E1565" s="2554"/>
      <c r="F1565" s="1553" t="s">
        <v>2169</v>
      </c>
      <c r="G1565" s="1554"/>
      <c r="H1565" s="636"/>
      <c r="I1565" s="2254"/>
      <c r="J1565" s="2255"/>
      <c r="K1565" s="1993" t="str">
        <f t="shared" si="135"/>
        <v/>
      </c>
      <c r="L1565" s="1906" t="str">
        <f t="shared" si="136"/>
        <v/>
      </c>
      <c r="M1565" s="1906"/>
      <c r="N1565" s="2250"/>
      <c r="O1565" s="2250"/>
      <c r="P1565" s="1913" t="str">
        <f>IF(G1565="","",(IF(OR(G1565="Winter",G1565="Summer"),"","X")))</f>
        <v/>
      </c>
    </row>
    <row r="1566" spans="2:16" s="986" customFormat="1" ht="15" customHeight="1" outlineLevel="1">
      <c r="B1566" s="1211"/>
      <c r="C1566" s="1211"/>
      <c r="D1566" s="2553" t="s">
        <v>2172</v>
      </c>
      <c r="E1566" s="2554" t="s">
        <v>638</v>
      </c>
      <c r="F1566" s="1553" t="s">
        <v>2168</v>
      </c>
      <c r="G1566" s="1554"/>
      <c r="H1566" s="636"/>
      <c r="I1566" s="2254"/>
      <c r="J1566" s="2255"/>
      <c r="K1566" s="1994" t="str">
        <f t="shared" si="135"/>
        <v/>
      </c>
      <c r="L1566" s="1907" t="str">
        <f t="shared" si="136"/>
        <v/>
      </c>
      <c r="M1566" s="1906"/>
      <c r="N1566" s="2250"/>
      <c r="O1566" s="2250"/>
      <c r="P1566" s="2255"/>
    </row>
    <row r="1567" spans="2:16" s="986" customFormat="1" ht="15" customHeight="1" outlineLevel="1">
      <c r="B1567" s="1211"/>
      <c r="C1567" s="1211"/>
      <c r="D1567" s="2553"/>
      <c r="E1567" s="2554"/>
      <c r="F1567" s="1553" t="s">
        <v>2169</v>
      </c>
      <c r="G1567" s="1554"/>
      <c r="I1567" s="2254"/>
      <c r="J1567" s="2255"/>
      <c r="K1567" s="1994" t="str">
        <f t="shared" si="135"/>
        <v/>
      </c>
      <c r="L1567" s="1907" t="str">
        <f t="shared" si="136"/>
        <v/>
      </c>
      <c r="M1567" s="1906"/>
      <c r="N1567" s="2250"/>
      <c r="O1567" s="2250"/>
      <c r="P1567" s="2255"/>
    </row>
    <row r="1568" spans="2:16" s="986" customFormat="1" ht="15" customHeight="1" outlineLevel="1">
      <c r="B1568" s="1211"/>
      <c r="C1568" s="1211"/>
      <c r="D1568" s="2553" t="s">
        <v>2173</v>
      </c>
      <c r="E1568" s="2554" t="s">
        <v>638</v>
      </c>
      <c r="F1568" s="1553" t="s">
        <v>2168</v>
      </c>
      <c r="G1568" s="1554"/>
      <c r="I1568" s="2254"/>
      <c r="J1568" s="2255"/>
      <c r="K1568" s="1994" t="str">
        <f t="shared" si="135"/>
        <v/>
      </c>
      <c r="L1568" s="1907" t="str">
        <f t="shared" si="136"/>
        <v/>
      </c>
      <c r="M1568" s="1906"/>
      <c r="N1568" s="2250"/>
      <c r="O1568" s="2250"/>
      <c r="P1568" s="2255"/>
    </row>
    <row r="1569" spans="2:16" s="986" customFormat="1" ht="15" customHeight="1" outlineLevel="1">
      <c r="B1569" s="1211"/>
      <c r="C1569" s="1211"/>
      <c r="D1569" s="2553"/>
      <c r="E1569" s="2554"/>
      <c r="F1569" s="1553" t="s">
        <v>2169</v>
      </c>
      <c r="G1569" s="1554"/>
      <c r="I1569" s="2254"/>
      <c r="J1569" s="2255"/>
      <c r="K1569" s="1994" t="str">
        <f t="shared" si="135"/>
        <v/>
      </c>
      <c r="L1569" s="1907" t="str">
        <f t="shared" si="136"/>
        <v/>
      </c>
      <c r="M1569" s="1906"/>
      <c r="N1569" s="2250"/>
      <c r="O1569" s="2250"/>
      <c r="P1569" s="2255"/>
    </row>
    <row r="1570" spans="2:16" s="986" customFormat="1" ht="15" customHeight="1" outlineLevel="1">
      <c r="B1570" s="1211"/>
      <c r="C1570" s="1211"/>
      <c r="D1570" s="2553" t="s">
        <v>2173</v>
      </c>
      <c r="E1570" s="2554" t="s">
        <v>650</v>
      </c>
      <c r="F1570" s="1553" t="s">
        <v>2168</v>
      </c>
      <c r="G1570" s="1554"/>
      <c r="I1570" s="2254"/>
      <c r="J1570" s="2255"/>
      <c r="K1570" s="1994" t="str">
        <f t="shared" si="135"/>
        <v/>
      </c>
      <c r="L1570" s="1907" t="str">
        <f t="shared" si="136"/>
        <v/>
      </c>
      <c r="M1570" s="1906"/>
      <c r="N1570" s="2250"/>
      <c r="O1570" s="2250"/>
      <c r="P1570" s="2255"/>
    </row>
    <row r="1571" spans="2:16" s="986" customFormat="1" ht="15" customHeight="1" outlineLevel="1">
      <c r="B1571" s="1211"/>
      <c r="C1571" s="1211"/>
      <c r="D1571" s="2553"/>
      <c r="E1571" s="2554"/>
      <c r="F1571" s="1553" t="s">
        <v>2169</v>
      </c>
      <c r="G1571" s="1554"/>
      <c r="I1571" s="2254"/>
      <c r="J1571" s="2255"/>
      <c r="K1571" s="1994" t="str">
        <f t="shared" si="135"/>
        <v/>
      </c>
      <c r="L1571" s="1907" t="str">
        <f t="shared" si="136"/>
        <v/>
      </c>
      <c r="M1571" s="1906"/>
      <c r="N1571" s="2250"/>
      <c r="O1571" s="2250"/>
      <c r="P1571" s="2255"/>
    </row>
    <row r="1572" spans="2:16" s="986" customFormat="1" ht="15" customHeight="1" outlineLevel="1">
      <c r="B1572" s="1211"/>
      <c r="C1572" s="1211"/>
      <c r="D1572" s="2553" t="s">
        <v>2174</v>
      </c>
      <c r="E1572" s="2554" t="s">
        <v>638</v>
      </c>
      <c r="F1572" s="1553" t="s">
        <v>2168</v>
      </c>
      <c r="G1572" s="1554"/>
      <c r="I1572" s="2254"/>
      <c r="J1572" s="2256"/>
      <c r="K1572" s="1994" t="str">
        <f t="shared" si="135"/>
        <v/>
      </c>
      <c r="L1572" s="1907" t="str">
        <f t="shared" si="136"/>
        <v/>
      </c>
      <c r="M1572" s="1906"/>
      <c r="N1572" s="2250"/>
      <c r="O1572" s="2250"/>
      <c r="P1572" s="2255"/>
    </row>
    <row r="1573" spans="2:16" s="986" customFormat="1" ht="15" customHeight="1" outlineLevel="1">
      <c r="B1573" s="1211"/>
      <c r="C1573" s="1211"/>
      <c r="D1573" s="2553"/>
      <c r="E1573" s="2554"/>
      <c r="F1573" s="1553" t="s">
        <v>2169</v>
      </c>
      <c r="G1573" s="1554"/>
      <c r="I1573" s="2254"/>
      <c r="J1573" s="2256"/>
      <c r="K1573" s="1994" t="str">
        <f t="shared" si="135"/>
        <v/>
      </c>
      <c r="L1573" s="1907" t="str">
        <f t="shared" si="136"/>
        <v/>
      </c>
      <c r="M1573" s="1906"/>
      <c r="N1573" s="2250"/>
      <c r="O1573" s="2250"/>
      <c r="P1573" s="2255"/>
    </row>
    <row r="1574" spans="2:16" s="986" customFormat="1" ht="15" customHeight="1" outlineLevel="1">
      <c r="B1574" s="1211"/>
      <c r="C1574" s="1211"/>
      <c r="D1574" s="2553" t="s">
        <v>2174</v>
      </c>
      <c r="E1574" s="2554" t="s">
        <v>650</v>
      </c>
      <c r="F1574" s="1553" t="s">
        <v>2168</v>
      </c>
      <c r="G1574" s="1554"/>
      <c r="I1574" s="2254"/>
      <c r="J1574" s="2256"/>
      <c r="K1574" s="1994" t="str">
        <f t="shared" si="135"/>
        <v/>
      </c>
      <c r="L1574" s="1907" t="str">
        <f t="shared" si="136"/>
        <v/>
      </c>
      <c r="M1574" s="1906"/>
      <c r="N1574" s="2250"/>
      <c r="O1574" s="2250"/>
      <c r="P1574" s="2255"/>
    </row>
    <row r="1575" spans="2:16" s="986" customFormat="1" ht="15" customHeight="1" outlineLevel="1">
      <c r="B1575" s="1211"/>
      <c r="C1575" s="1211"/>
      <c r="D1575" s="2555"/>
      <c r="E1575" s="2556"/>
      <c r="F1575" s="1557" t="s">
        <v>2169</v>
      </c>
      <c r="G1575" s="1558"/>
      <c r="I1575" s="2254"/>
      <c r="J1575" s="2256"/>
      <c r="K1575" s="1994" t="str">
        <f t="shared" si="135"/>
        <v/>
      </c>
      <c r="L1575" s="1907" t="str">
        <f t="shared" si="136"/>
        <v/>
      </c>
      <c r="M1575" s="1906"/>
      <c r="N1575" s="2250"/>
      <c r="O1575" s="2250"/>
      <c r="P1575" s="2255"/>
    </row>
    <row r="1576" spans="2:16" s="986" customFormat="1" ht="15" customHeight="1">
      <c r="B1576" s="1342"/>
      <c r="C1576" s="985"/>
      <c r="D1576" s="1307" t="s">
        <v>2166</v>
      </c>
      <c r="E1576" s="973"/>
      <c r="F1576" s="1549"/>
      <c r="G1576" s="1550"/>
      <c r="H1576" s="636"/>
      <c r="I1576" s="2251"/>
      <c r="J1576" s="1912"/>
      <c r="K1576" s="2254"/>
      <c r="L1576" s="2250"/>
      <c r="M1576" s="2250"/>
      <c r="N1576" s="2250"/>
      <c r="O1576" s="2250"/>
      <c r="P1576" s="2255"/>
    </row>
    <row r="1577" spans="2:16" s="986" customFormat="1" ht="15" customHeight="1" outlineLevel="1">
      <c r="B1577" s="1342"/>
      <c r="C1577" s="985"/>
      <c r="D1577" s="2557" t="s">
        <v>2167</v>
      </c>
      <c r="E1577" s="2558" t="s">
        <v>650</v>
      </c>
      <c r="F1577" s="1551" t="s">
        <v>2168</v>
      </c>
      <c r="G1577" s="1552"/>
      <c r="H1577" s="636"/>
      <c r="I1577" s="2252"/>
      <c r="J1577" s="2253"/>
      <c r="K1577" s="1994" t="str">
        <f>IF(ISNONTEXT(G1577)=TRUE,"","X")</f>
        <v/>
      </c>
      <c r="L1577" s="1907" t="str">
        <f>IF(AND(G1577&gt;=0)=TRUE,"","X")</f>
        <v/>
      </c>
      <c r="M1577" s="1906"/>
      <c r="N1577" s="2250"/>
      <c r="O1577" s="2250"/>
      <c r="P1577" s="2255"/>
    </row>
    <row r="1578" spans="2:16" s="986" customFormat="1" ht="15" customHeight="1" outlineLevel="1">
      <c r="B1578" s="1342"/>
      <c r="C1578" s="985"/>
      <c r="D1578" s="2553"/>
      <c r="E1578" s="2554"/>
      <c r="F1578" s="1553" t="s">
        <v>2169</v>
      </c>
      <c r="G1578" s="1554"/>
      <c r="H1578" s="636"/>
      <c r="I1578" s="2252"/>
      <c r="J1578" s="2253"/>
      <c r="K1578" s="1994" t="str">
        <f>IF(ISNONTEXT(G1578)=TRUE,"","X")</f>
        <v/>
      </c>
      <c r="L1578" s="1907" t="str">
        <f>IF(AND(G1578&gt;=0)=TRUE,"","X")</f>
        <v/>
      </c>
      <c r="M1578" s="1906"/>
      <c r="N1578" s="2250"/>
      <c r="O1578" s="2250"/>
      <c r="P1578" s="2255"/>
    </row>
    <row r="1579" spans="2:16" s="986" customFormat="1" ht="15" customHeight="1" outlineLevel="1">
      <c r="B1579" s="1342"/>
      <c r="C1579" s="985"/>
      <c r="D1579" s="2553" t="s">
        <v>2170</v>
      </c>
      <c r="E1579" s="2554" t="s">
        <v>638</v>
      </c>
      <c r="F1579" s="1553" t="s">
        <v>2168</v>
      </c>
      <c r="G1579" s="1554"/>
      <c r="H1579" s="636"/>
      <c r="I1579" s="2252"/>
      <c r="J1579" s="2253"/>
      <c r="K1579" s="1994" t="str">
        <f t="shared" ref="K1579:K1598" si="137">IF(ISNONTEXT(G1579)=TRUE,"","X")</f>
        <v/>
      </c>
      <c r="L1579" s="1907" t="str">
        <f t="shared" ref="L1579:L1598" si="138">IF(AND(G1579&gt;=0)=TRUE,"","X")</f>
        <v/>
      </c>
      <c r="M1579" s="1906"/>
      <c r="N1579" s="2250"/>
      <c r="O1579" s="2250"/>
      <c r="P1579" s="2255"/>
    </row>
    <row r="1580" spans="2:16" s="986" customFormat="1" ht="15" customHeight="1" outlineLevel="1">
      <c r="B1580" s="1342"/>
      <c r="C1580" s="985"/>
      <c r="D1580" s="2553"/>
      <c r="E1580" s="2554"/>
      <c r="F1580" s="1553" t="s">
        <v>2169</v>
      </c>
      <c r="G1580" s="1554"/>
      <c r="H1580" s="636"/>
      <c r="I1580" s="2252"/>
      <c r="J1580" s="2253"/>
      <c r="K1580" s="1994" t="str">
        <f t="shared" si="137"/>
        <v/>
      </c>
      <c r="L1580" s="1907" t="str">
        <f t="shared" si="138"/>
        <v/>
      </c>
      <c r="M1580" s="1906"/>
      <c r="N1580" s="2250"/>
      <c r="O1580" s="2250"/>
      <c r="P1580" s="2255"/>
    </row>
    <row r="1581" spans="2:16" s="986" customFormat="1" ht="15" customHeight="1" outlineLevel="1">
      <c r="B1581" s="1342"/>
      <c r="C1581" s="985"/>
      <c r="D1581" s="2553" t="s">
        <v>2170</v>
      </c>
      <c r="E1581" s="2554" t="s">
        <v>650</v>
      </c>
      <c r="F1581" s="1553" t="s">
        <v>2168</v>
      </c>
      <c r="G1581" s="1554"/>
      <c r="H1581" s="636"/>
      <c r="I1581" s="2252"/>
      <c r="J1581" s="2253"/>
      <c r="K1581" s="1994" t="str">
        <f t="shared" si="137"/>
        <v/>
      </c>
      <c r="L1581" s="1907" t="str">
        <f t="shared" si="138"/>
        <v/>
      </c>
      <c r="M1581" s="1906"/>
      <c r="N1581" s="2250"/>
      <c r="O1581" s="2250"/>
      <c r="P1581" s="2255"/>
    </row>
    <row r="1582" spans="2:16" s="986" customFormat="1" ht="15" customHeight="1" outlineLevel="1">
      <c r="B1582" s="1342"/>
      <c r="C1582" s="985"/>
      <c r="D1582" s="2553"/>
      <c r="E1582" s="2554"/>
      <c r="F1582" s="1553" t="s">
        <v>2169</v>
      </c>
      <c r="G1582" s="1554"/>
      <c r="H1582" s="636"/>
      <c r="I1582" s="2254"/>
      <c r="J1582" s="2255"/>
      <c r="K1582" s="1994" t="str">
        <f t="shared" si="137"/>
        <v/>
      </c>
      <c r="L1582" s="1907" t="str">
        <f t="shared" si="138"/>
        <v/>
      </c>
      <c r="M1582" s="1906"/>
      <c r="N1582" s="2250"/>
      <c r="O1582" s="2250"/>
      <c r="P1582" s="2255"/>
    </row>
    <row r="1583" spans="2:16" s="986" customFormat="1" ht="15" customHeight="1" outlineLevel="1">
      <c r="B1583" s="1342"/>
      <c r="C1583" s="985"/>
      <c r="D1583" s="2553" t="s">
        <v>873</v>
      </c>
      <c r="E1583" s="2554" t="s">
        <v>1822</v>
      </c>
      <c r="F1583" s="1553" t="s">
        <v>2168</v>
      </c>
      <c r="G1583" s="1555"/>
      <c r="H1583" s="636"/>
      <c r="I1583" s="2254"/>
      <c r="J1583" s="2255"/>
      <c r="K1583" s="1993" t="str">
        <f t="shared" si="137"/>
        <v/>
      </c>
      <c r="L1583" s="1906" t="str">
        <f t="shared" si="138"/>
        <v/>
      </c>
      <c r="M1583" s="1906"/>
      <c r="N1583" s="1907" t="str" cm="1">
        <f t="array" aca="1" ref="N1583" ca="1">IF(CELL("format",G1583)="D1","","X")</f>
        <v/>
      </c>
      <c r="O1583" s="2250"/>
      <c r="P1583" s="2255"/>
    </row>
    <row r="1584" spans="2:16" s="986" customFormat="1" ht="15" customHeight="1" outlineLevel="1">
      <c r="B1584" s="1211"/>
      <c r="C1584" s="1211"/>
      <c r="D1584" s="2553"/>
      <c r="E1584" s="2554"/>
      <c r="F1584" s="1553" t="s">
        <v>2169</v>
      </c>
      <c r="G1584" s="1555"/>
      <c r="H1584" s="636"/>
      <c r="I1584" s="2254"/>
      <c r="J1584" s="2255"/>
      <c r="K1584" s="1993" t="str">
        <f t="shared" si="137"/>
        <v/>
      </c>
      <c r="L1584" s="1906" t="str">
        <f t="shared" si="138"/>
        <v/>
      </c>
      <c r="M1584" s="1906"/>
      <c r="N1584" s="1907" t="str" cm="1">
        <f t="array" aca="1" ref="N1584" ca="1">IF(CELL("format",G1584)="D1","","X")</f>
        <v/>
      </c>
      <c r="O1584" s="2250"/>
      <c r="P1584" s="2255"/>
    </row>
    <row r="1585" spans="2:16" s="986" customFormat="1" ht="15" customHeight="1" outlineLevel="1">
      <c r="B1585" s="1211"/>
      <c r="C1585" s="1211"/>
      <c r="D1585" s="2553" t="s">
        <v>874</v>
      </c>
      <c r="E1585" s="2554" t="s">
        <v>1823</v>
      </c>
      <c r="F1585" s="1553" t="s">
        <v>2168</v>
      </c>
      <c r="G1585" s="1556"/>
      <c r="H1585" s="636"/>
      <c r="I1585" s="2254"/>
      <c r="J1585" s="2255"/>
      <c r="K1585" s="1993" t="str">
        <f t="shared" si="137"/>
        <v/>
      </c>
      <c r="L1585" s="1906" t="str">
        <f t="shared" si="138"/>
        <v/>
      </c>
      <c r="M1585" s="1906"/>
      <c r="N1585" s="2250"/>
      <c r="O1585" s="1907" t="str" cm="1">
        <f t="array" aca="1" ref="O1585" ca="1">IF(G1585="","",IF(CELL("format",G1585)="D9","","X"))</f>
        <v/>
      </c>
      <c r="P1585" s="2255"/>
    </row>
    <row r="1586" spans="2:16" s="986" customFormat="1" ht="15" customHeight="1" outlineLevel="1">
      <c r="B1586" s="1211"/>
      <c r="C1586" s="1211"/>
      <c r="D1586" s="2553"/>
      <c r="E1586" s="2554"/>
      <c r="F1586" s="1553" t="s">
        <v>2169</v>
      </c>
      <c r="G1586" s="1556"/>
      <c r="H1586" s="636"/>
      <c r="I1586" s="2254"/>
      <c r="J1586" s="2255"/>
      <c r="K1586" s="1993" t="str">
        <f t="shared" si="137"/>
        <v/>
      </c>
      <c r="L1586" s="1906" t="str">
        <f t="shared" si="138"/>
        <v/>
      </c>
      <c r="M1586" s="1906"/>
      <c r="N1586" s="2250"/>
      <c r="O1586" s="1907" t="str" cm="1">
        <f t="array" aca="1" ref="O1586" ca="1">IF(G1586="","",IF(CELL("format",G1586)="D9","","X"))</f>
        <v/>
      </c>
      <c r="P1586" s="2255"/>
    </row>
    <row r="1587" spans="2:16" s="986" customFormat="1" ht="15" customHeight="1" outlineLevel="1">
      <c r="B1587" s="1211"/>
      <c r="C1587" s="1211"/>
      <c r="D1587" s="2553" t="s">
        <v>2171</v>
      </c>
      <c r="E1587" s="2554" t="s">
        <v>2327</v>
      </c>
      <c r="F1587" s="1553" t="s">
        <v>2168</v>
      </c>
      <c r="G1587" s="1554"/>
      <c r="H1587" s="636"/>
      <c r="I1587" s="2254"/>
      <c r="J1587" s="2255"/>
      <c r="K1587" s="1993" t="str">
        <f t="shared" si="137"/>
        <v/>
      </c>
      <c r="L1587" s="1906" t="str">
        <f t="shared" si="138"/>
        <v/>
      </c>
      <c r="M1587" s="1906"/>
      <c r="N1587" s="2250"/>
      <c r="O1587" s="2250"/>
      <c r="P1587" s="1913" t="str">
        <f>IF(G1587="","",(IF(OR(G1587="Winter",G1587="Summer"),"","X")))</f>
        <v/>
      </c>
    </row>
    <row r="1588" spans="2:16" s="986" customFormat="1" ht="15" customHeight="1" outlineLevel="1">
      <c r="B1588" s="1211"/>
      <c r="C1588" s="1211"/>
      <c r="D1588" s="2553"/>
      <c r="E1588" s="2554"/>
      <c r="F1588" s="1553" t="s">
        <v>2169</v>
      </c>
      <c r="G1588" s="1554"/>
      <c r="H1588" s="636"/>
      <c r="I1588" s="2254"/>
      <c r="J1588" s="2255"/>
      <c r="K1588" s="1993" t="str">
        <f t="shared" si="137"/>
        <v/>
      </c>
      <c r="L1588" s="1906" t="str">
        <f t="shared" si="138"/>
        <v/>
      </c>
      <c r="M1588" s="1906"/>
      <c r="N1588" s="2250"/>
      <c r="O1588" s="2250"/>
      <c r="P1588" s="1913" t="str">
        <f>IF(G1588="","",(IF(OR(G1588="Winter",G1588="Summer"),"","X")))</f>
        <v/>
      </c>
    </row>
    <row r="1589" spans="2:16" s="986" customFormat="1" ht="15" customHeight="1" outlineLevel="1">
      <c r="B1589" s="1211"/>
      <c r="C1589" s="1211"/>
      <c r="D1589" s="2553" t="s">
        <v>2172</v>
      </c>
      <c r="E1589" s="2554" t="s">
        <v>638</v>
      </c>
      <c r="F1589" s="1553" t="s">
        <v>2168</v>
      </c>
      <c r="G1589" s="1554"/>
      <c r="H1589" s="636"/>
      <c r="I1589" s="2254"/>
      <c r="J1589" s="2255"/>
      <c r="K1589" s="1994" t="str">
        <f t="shared" si="137"/>
        <v/>
      </c>
      <c r="L1589" s="1907" t="str">
        <f t="shared" si="138"/>
        <v/>
      </c>
      <c r="M1589" s="1906"/>
      <c r="N1589" s="2250"/>
      <c r="O1589" s="2250"/>
      <c r="P1589" s="2255"/>
    </row>
    <row r="1590" spans="2:16" s="986" customFormat="1" ht="15" customHeight="1" outlineLevel="1">
      <c r="B1590" s="1211"/>
      <c r="C1590" s="1211"/>
      <c r="D1590" s="2553"/>
      <c r="E1590" s="2554"/>
      <c r="F1590" s="1553" t="s">
        <v>2169</v>
      </c>
      <c r="G1590" s="1554"/>
      <c r="I1590" s="2254"/>
      <c r="J1590" s="2255"/>
      <c r="K1590" s="1994" t="str">
        <f t="shared" si="137"/>
        <v/>
      </c>
      <c r="L1590" s="1907" t="str">
        <f t="shared" si="138"/>
        <v/>
      </c>
      <c r="M1590" s="1906"/>
      <c r="N1590" s="2250"/>
      <c r="O1590" s="2250"/>
      <c r="P1590" s="2255"/>
    </row>
    <row r="1591" spans="2:16" s="986" customFormat="1" ht="15" customHeight="1" outlineLevel="1">
      <c r="B1591" s="1211"/>
      <c r="C1591" s="1211"/>
      <c r="D1591" s="2553" t="s">
        <v>2173</v>
      </c>
      <c r="E1591" s="2554" t="s">
        <v>638</v>
      </c>
      <c r="F1591" s="1553" t="s">
        <v>2168</v>
      </c>
      <c r="G1591" s="1554"/>
      <c r="I1591" s="2254"/>
      <c r="J1591" s="2255"/>
      <c r="K1591" s="1994" t="str">
        <f t="shared" si="137"/>
        <v/>
      </c>
      <c r="L1591" s="1907" t="str">
        <f t="shared" si="138"/>
        <v/>
      </c>
      <c r="M1591" s="1906"/>
      <c r="N1591" s="2250"/>
      <c r="O1591" s="2250"/>
      <c r="P1591" s="2255"/>
    </row>
    <row r="1592" spans="2:16" s="986" customFormat="1" ht="15" customHeight="1" outlineLevel="1">
      <c r="B1592" s="1211"/>
      <c r="C1592" s="1211"/>
      <c r="D1592" s="2553"/>
      <c r="E1592" s="2554"/>
      <c r="F1592" s="1553" t="s">
        <v>2169</v>
      </c>
      <c r="G1592" s="1554"/>
      <c r="I1592" s="2254"/>
      <c r="J1592" s="2255"/>
      <c r="K1592" s="1994" t="str">
        <f t="shared" si="137"/>
        <v/>
      </c>
      <c r="L1592" s="1907" t="str">
        <f t="shared" si="138"/>
        <v/>
      </c>
      <c r="M1592" s="1906"/>
      <c r="N1592" s="2250"/>
      <c r="O1592" s="2250"/>
      <c r="P1592" s="2255"/>
    </row>
    <row r="1593" spans="2:16" s="986" customFormat="1" ht="15" customHeight="1" outlineLevel="1">
      <c r="B1593" s="1211"/>
      <c r="C1593" s="1211"/>
      <c r="D1593" s="2553" t="s">
        <v>2173</v>
      </c>
      <c r="E1593" s="2554" t="s">
        <v>650</v>
      </c>
      <c r="F1593" s="1553" t="s">
        <v>2168</v>
      </c>
      <c r="G1593" s="1554"/>
      <c r="I1593" s="2254"/>
      <c r="J1593" s="2255"/>
      <c r="K1593" s="1994" t="str">
        <f t="shared" si="137"/>
        <v/>
      </c>
      <c r="L1593" s="1907" t="str">
        <f t="shared" si="138"/>
        <v/>
      </c>
      <c r="M1593" s="1906"/>
      <c r="N1593" s="2250"/>
      <c r="O1593" s="2250"/>
      <c r="P1593" s="2255"/>
    </row>
    <row r="1594" spans="2:16" s="986" customFormat="1" ht="15" customHeight="1" outlineLevel="1">
      <c r="B1594" s="1211"/>
      <c r="C1594" s="1211"/>
      <c r="D1594" s="2553"/>
      <c r="E1594" s="2554"/>
      <c r="F1594" s="1553" t="s">
        <v>2169</v>
      </c>
      <c r="G1594" s="1554"/>
      <c r="I1594" s="2254"/>
      <c r="J1594" s="2255"/>
      <c r="K1594" s="1994" t="str">
        <f t="shared" si="137"/>
        <v/>
      </c>
      <c r="L1594" s="1907" t="str">
        <f t="shared" si="138"/>
        <v/>
      </c>
      <c r="M1594" s="1906"/>
      <c r="N1594" s="2250"/>
      <c r="O1594" s="2250"/>
      <c r="P1594" s="2255"/>
    </row>
    <row r="1595" spans="2:16" s="986" customFormat="1" ht="15" customHeight="1" outlineLevel="1">
      <c r="B1595" s="1211"/>
      <c r="C1595" s="1211"/>
      <c r="D1595" s="2553" t="s">
        <v>2174</v>
      </c>
      <c r="E1595" s="2554" t="s">
        <v>638</v>
      </c>
      <c r="F1595" s="1553" t="s">
        <v>2168</v>
      </c>
      <c r="G1595" s="1554"/>
      <c r="I1595" s="2254"/>
      <c r="J1595" s="2256"/>
      <c r="K1595" s="1994" t="str">
        <f t="shared" si="137"/>
        <v/>
      </c>
      <c r="L1595" s="1907" t="str">
        <f t="shared" si="138"/>
        <v/>
      </c>
      <c r="M1595" s="1906"/>
      <c r="N1595" s="2250"/>
      <c r="O1595" s="2250"/>
      <c r="P1595" s="2255"/>
    </row>
    <row r="1596" spans="2:16" s="986" customFormat="1" ht="15" customHeight="1" outlineLevel="1">
      <c r="B1596" s="1211"/>
      <c r="C1596" s="1211"/>
      <c r="D1596" s="2553"/>
      <c r="E1596" s="2554"/>
      <c r="F1596" s="1553" t="s">
        <v>2169</v>
      </c>
      <c r="G1596" s="1554"/>
      <c r="I1596" s="2254"/>
      <c r="J1596" s="2256"/>
      <c r="K1596" s="1994" t="str">
        <f t="shared" si="137"/>
        <v/>
      </c>
      <c r="L1596" s="1907" t="str">
        <f t="shared" si="138"/>
        <v/>
      </c>
      <c r="M1596" s="1906"/>
      <c r="N1596" s="2250"/>
      <c r="O1596" s="2250"/>
      <c r="P1596" s="2255"/>
    </row>
    <row r="1597" spans="2:16" s="986" customFormat="1" ht="15" customHeight="1" outlineLevel="1">
      <c r="B1597" s="1211"/>
      <c r="C1597" s="1211"/>
      <c r="D1597" s="2553" t="s">
        <v>2174</v>
      </c>
      <c r="E1597" s="2554" t="s">
        <v>650</v>
      </c>
      <c r="F1597" s="1553" t="s">
        <v>2168</v>
      </c>
      <c r="G1597" s="1554"/>
      <c r="I1597" s="2254"/>
      <c r="J1597" s="2256"/>
      <c r="K1597" s="1994" t="str">
        <f t="shared" si="137"/>
        <v/>
      </c>
      <c r="L1597" s="1907" t="str">
        <f t="shared" si="138"/>
        <v/>
      </c>
      <c r="M1597" s="1906"/>
      <c r="N1597" s="2250"/>
      <c r="O1597" s="2250"/>
      <c r="P1597" s="2255"/>
    </row>
    <row r="1598" spans="2:16" s="986" customFormat="1" ht="15" customHeight="1" outlineLevel="1">
      <c r="B1598" s="1211"/>
      <c r="C1598" s="1211"/>
      <c r="D1598" s="2555"/>
      <c r="E1598" s="2556"/>
      <c r="F1598" s="1557" t="s">
        <v>2169</v>
      </c>
      <c r="G1598" s="1558"/>
      <c r="I1598" s="2254"/>
      <c r="J1598" s="2256"/>
      <c r="K1598" s="1994" t="str">
        <f t="shared" si="137"/>
        <v/>
      </c>
      <c r="L1598" s="1907" t="str">
        <f t="shared" si="138"/>
        <v/>
      </c>
      <c r="M1598" s="1906"/>
      <c r="N1598" s="2250"/>
      <c r="O1598" s="2250"/>
      <c r="P1598" s="2255"/>
    </row>
    <row r="1599" spans="2:16" s="986" customFormat="1" ht="15" customHeight="1">
      <c r="B1599" s="1342"/>
      <c r="C1599" s="985"/>
      <c r="D1599" s="1307" t="s">
        <v>2166</v>
      </c>
      <c r="E1599" s="973"/>
      <c r="F1599" s="1549"/>
      <c r="G1599" s="1550"/>
      <c r="H1599" s="636"/>
      <c r="I1599" s="2251"/>
      <c r="J1599" s="1912"/>
      <c r="K1599" s="2254"/>
      <c r="L1599" s="2250"/>
      <c r="M1599" s="2250"/>
      <c r="N1599" s="2250"/>
      <c r="O1599" s="2250"/>
      <c r="P1599" s="2255"/>
    </row>
    <row r="1600" spans="2:16" s="986" customFormat="1" ht="15" customHeight="1" outlineLevel="1">
      <c r="B1600" s="1342"/>
      <c r="C1600" s="985"/>
      <c r="D1600" s="2557" t="s">
        <v>2167</v>
      </c>
      <c r="E1600" s="2558" t="s">
        <v>650</v>
      </c>
      <c r="F1600" s="1551" t="s">
        <v>2168</v>
      </c>
      <c r="G1600" s="1552"/>
      <c r="H1600" s="636"/>
      <c r="I1600" s="2252"/>
      <c r="J1600" s="2253"/>
      <c r="K1600" s="1994" t="str">
        <f>IF(ISNONTEXT(G1600)=TRUE,"","X")</f>
        <v/>
      </c>
      <c r="L1600" s="1907" t="str">
        <f>IF(AND(G1600&gt;=0)=TRUE,"","X")</f>
        <v/>
      </c>
      <c r="M1600" s="1906"/>
      <c r="N1600" s="2250"/>
      <c r="O1600" s="2250"/>
      <c r="P1600" s="2255"/>
    </row>
    <row r="1601" spans="2:16" s="986" customFormat="1" ht="15" customHeight="1" outlineLevel="1">
      <c r="B1601" s="1342"/>
      <c r="C1601" s="985"/>
      <c r="D1601" s="2553"/>
      <c r="E1601" s="2554"/>
      <c r="F1601" s="1553" t="s">
        <v>2169</v>
      </c>
      <c r="G1601" s="1554"/>
      <c r="H1601" s="636"/>
      <c r="I1601" s="2252"/>
      <c r="J1601" s="2253"/>
      <c r="K1601" s="1994" t="str">
        <f>IF(ISNONTEXT(G1601)=TRUE,"","X")</f>
        <v/>
      </c>
      <c r="L1601" s="1907" t="str">
        <f>IF(AND(G1601&gt;=0)=TRUE,"","X")</f>
        <v/>
      </c>
      <c r="M1601" s="1906"/>
      <c r="N1601" s="2250"/>
      <c r="O1601" s="2250"/>
      <c r="P1601" s="2255"/>
    </row>
    <row r="1602" spans="2:16" s="986" customFormat="1" ht="15" customHeight="1" outlineLevel="1">
      <c r="B1602" s="1342"/>
      <c r="C1602" s="985"/>
      <c r="D1602" s="2553" t="s">
        <v>2170</v>
      </c>
      <c r="E1602" s="2554" t="s">
        <v>638</v>
      </c>
      <c r="F1602" s="1553" t="s">
        <v>2168</v>
      </c>
      <c r="G1602" s="1554"/>
      <c r="H1602" s="636"/>
      <c r="I1602" s="2252"/>
      <c r="J1602" s="2253"/>
      <c r="K1602" s="1994" t="str">
        <f t="shared" ref="K1602:K1621" si="139">IF(ISNONTEXT(G1602)=TRUE,"","X")</f>
        <v/>
      </c>
      <c r="L1602" s="1907" t="str">
        <f t="shared" ref="L1602:L1621" si="140">IF(AND(G1602&gt;=0)=TRUE,"","X")</f>
        <v/>
      </c>
      <c r="M1602" s="1906"/>
      <c r="N1602" s="2250"/>
      <c r="O1602" s="2250"/>
      <c r="P1602" s="2255"/>
    </row>
    <row r="1603" spans="2:16" s="986" customFormat="1" ht="15" customHeight="1" outlineLevel="1">
      <c r="B1603" s="1342"/>
      <c r="C1603" s="985"/>
      <c r="D1603" s="2553"/>
      <c r="E1603" s="2554"/>
      <c r="F1603" s="1553" t="s">
        <v>2169</v>
      </c>
      <c r="G1603" s="1554"/>
      <c r="H1603" s="636"/>
      <c r="I1603" s="2252"/>
      <c r="J1603" s="2253"/>
      <c r="K1603" s="1994" t="str">
        <f t="shared" si="139"/>
        <v/>
      </c>
      <c r="L1603" s="1907" t="str">
        <f t="shared" si="140"/>
        <v/>
      </c>
      <c r="M1603" s="1906"/>
      <c r="N1603" s="2250"/>
      <c r="O1603" s="2250"/>
      <c r="P1603" s="2255"/>
    </row>
    <row r="1604" spans="2:16" s="986" customFormat="1" ht="15" customHeight="1" outlineLevel="1">
      <c r="B1604" s="1342"/>
      <c r="C1604" s="985"/>
      <c r="D1604" s="2553" t="s">
        <v>2170</v>
      </c>
      <c r="E1604" s="2554" t="s">
        <v>650</v>
      </c>
      <c r="F1604" s="1553" t="s">
        <v>2168</v>
      </c>
      <c r="G1604" s="1554"/>
      <c r="H1604" s="636"/>
      <c r="I1604" s="2252"/>
      <c r="J1604" s="2253"/>
      <c r="K1604" s="1994" t="str">
        <f t="shared" si="139"/>
        <v/>
      </c>
      <c r="L1604" s="1907" t="str">
        <f t="shared" si="140"/>
        <v/>
      </c>
      <c r="M1604" s="1906"/>
      <c r="N1604" s="2250"/>
      <c r="O1604" s="2250"/>
      <c r="P1604" s="2255"/>
    </row>
    <row r="1605" spans="2:16" s="986" customFormat="1" ht="15" customHeight="1" outlineLevel="1">
      <c r="B1605" s="1342"/>
      <c r="C1605" s="985"/>
      <c r="D1605" s="2553"/>
      <c r="E1605" s="2554"/>
      <c r="F1605" s="1553" t="s">
        <v>2169</v>
      </c>
      <c r="G1605" s="1554"/>
      <c r="H1605" s="636"/>
      <c r="I1605" s="2254"/>
      <c r="J1605" s="2255"/>
      <c r="K1605" s="1994" t="str">
        <f t="shared" si="139"/>
        <v/>
      </c>
      <c r="L1605" s="1907" t="str">
        <f t="shared" si="140"/>
        <v/>
      </c>
      <c r="M1605" s="1906"/>
      <c r="N1605" s="2250"/>
      <c r="O1605" s="2250"/>
      <c r="P1605" s="2255"/>
    </row>
    <row r="1606" spans="2:16" s="986" customFormat="1" ht="15" customHeight="1" outlineLevel="1">
      <c r="B1606" s="1342"/>
      <c r="C1606" s="985"/>
      <c r="D1606" s="2553" t="s">
        <v>873</v>
      </c>
      <c r="E1606" s="2554" t="s">
        <v>1822</v>
      </c>
      <c r="F1606" s="1553" t="s">
        <v>2168</v>
      </c>
      <c r="G1606" s="1555"/>
      <c r="H1606" s="636"/>
      <c r="I1606" s="2254"/>
      <c r="J1606" s="2255"/>
      <c r="K1606" s="1993" t="str">
        <f t="shared" si="139"/>
        <v/>
      </c>
      <c r="L1606" s="1906" t="str">
        <f t="shared" si="140"/>
        <v/>
      </c>
      <c r="M1606" s="1906"/>
      <c r="N1606" s="1907" t="str" cm="1">
        <f t="array" aca="1" ref="N1606" ca="1">IF(CELL("format",G1606)="D1","","X")</f>
        <v/>
      </c>
      <c r="O1606" s="2250"/>
      <c r="P1606" s="2255"/>
    </row>
    <row r="1607" spans="2:16" s="986" customFormat="1" ht="15" customHeight="1" outlineLevel="1">
      <c r="B1607" s="1211"/>
      <c r="C1607" s="1211"/>
      <c r="D1607" s="2553"/>
      <c r="E1607" s="2554"/>
      <c r="F1607" s="1553" t="s">
        <v>2169</v>
      </c>
      <c r="G1607" s="1555"/>
      <c r="H1607" s="636"/>
      <c r="I1607" s="2254"/>
      <c r="J1607" s="2255"/>
      <c r="K1607" s="1993" t="str">
        <f t="shared" si="139"/>
        <v/>
      </c>
      <c r="L1607" s="1906" t="str">
        <f t="shared" si="140"/>
        <v/>
      </c>
      <c r="M1607" s="1906"/>
      <c r="N1607" s="1907" t="str" cm="1">
        <f t="array" aca="1" ref="N1607" ca="1">IF(CELL("format",G1607)="D1","","X")</f>
        <v/>
      </c>
      <c r="O1607" s="2250"/>
      <c r="P1607" s="2255"/>
    </row>
    <row r="1608" spans="2:16" s="986" customFormat="1" ht="15" customHeight="1" outlineLevel="1">
      <c r="B1608" s="1211"/>
      <c r="C1608" s="1211"/>
      <c r="D1608" s="2553" t="s">
        <v>874</v>
      </c>
      <c r="E1608" s="2554" t="s">
        <v>1823</v>
      </c>
      <c r="F1608" s="1553" t="s">
        <v>2168</v>
      </c>
      <c r="G1608" s="1556"/>
      <c r="H1608" s="636"/>
      <c r="I1608" s="2254"/>
      <c r="J1608" s="2255"/>
      <c r="K1608" s="1993" t="str">
        <f t="shared" si="139"/>
        <v/>
      </c>
      <c r="L1608" s="1906" t="str">
        <f t="shared" si="140"/>
        <v/>
      </c>
      <c r="M1608" s="1906"/>
      <c r="N1608" s="2250"/>
      <c r="O1608" s="1907" t="str" cm="1">
        <f t="array" aca="1" ref="O1608" ca="1">IF(G1608="","",IF(CELL("format",G1608)="D9","","X"))</f>
        <v/>
      </c>
      <c r="P1608" s="2255"/>
    </row>
    <row r="1609" spans="2:16" s="986" customFormat="1" ht="15" customHeight="1" outlineLevel="1">
      <c r="B1609" s="1211"/>
      <c r="C1609" s="1211"/>
      <c r="D1609" s="2553"/>
      <c r="E1609" s="2554"/>
      <c r="F1609" s="1553" t="s">
        <v>2169</v>
      </c>
      <c r="G1609" s="1556"/>
      <c r="H1609" s="636"/>
      <c r="I1609" s="2254"/>
      <c r="J1609" s="2255"/>
      <c r="K1609" s="1993" t="str">
        <f t="shared" si="139"/>
        <v/>
      </c>
      <c r="L1609" s="1906" t="str">
        <f t="shared" si="140"/>
        <v/>
      </c>
      <c r="M1609" s="1906"/>
      <c r="N1609" s="2250"/>
      <c r="O1609" s="1907" t="str" cm="1">
        <f t="array" aca="1" ref="O1609" ca="1">IF(G1609="","",IF(CELL("format",G1609)="D9","","X"))</f>
        <v/>
      </c>
      <c r="P1609" s="2255"/>
    </row>
    <row r="1610" spans="2:16" s="986" customFormat="1" ht="15" customHeight="1" outlineLevel="1">
      <c r="B1610" s="1211"/>
      <c r="C1610" s="1211"/>
      <c r="D1610" s="2553" t="s">
        <v>2171</v>
      </c>
      <c r="E1610" s="2554" t="s">
        <v>2327</v>
      </c>
      <c r="F1610" s="1553" t="s">
        <v>2168</v>
      </c>
      <c r="G1610" s="1554"/>
      <c r="H1610" s="636"/>
      <c r="I1610" s="2254"/>
      <c r="J1610" s="2255"/>
      <c r="K1610" s="1993" t="str">
        <f t="shared" si="139"/>
        <v/>
      </c>
      <c r="L1610" s="1906" t="str">
        <f t="shared" si="140"/>
        <v/>
      </c>
      <c r="M1610" s="1906"/>
      <c r="N1610" s="2250"/>
      <c r="O1610" s="2250"/>
      <c r="P1610" s="1913" t="str">
        <f>IF(G1610="","",(IF(OR(G1610="Winter",G1610="Summer"),"","X")))</f>
        <v/>
      </c>
    </row>
    <row r="1611" spans="2:16" s="986" customFormat="1" ht="15" customHeight="1" outlineLevel="1">
      <c r="B1611" s="1211"/>
      <c r="C1611" s="1211"/>
      <c r="D1611" s="2553"/>
      <c r="E1611" s="2554"/>
      <c r="F1611" s="1553" t="s">
        <v>2169</v>
      </c>
      <c r="G1611" s="1554"/>
      <c r="H1611" s="636"/>
      <c r="I1611" s="2254"/>
      <c r="J1611" s="2255"/>
      <c r="K1611" s="1993" t="str">
        <f t="shared" si="139"/>
        <v/>
      </c>
      <c r="L1611" s="1906" t="str">
        <f t="shared" si="140"/>
        <v/>
      </c>
      <c r="M1611" s="1906"/>
      <c r="N1611" s="2250"/>
      <c r="O1611" s="2250"/>
      <c r="P1611" s="1913" t="str">
        <f>IF(G1611="","",(IF(OR(G1611="Winter",G1611="Summer"),"","X")))</f>
        <v/>
      </c>
    </row>
    <row r="1612" spans="2:16" s="986" customFormat="1" ht="15" customHeight="1" outlineLevel="1">
      <c r="B1612" s="1211"/>
      <c r="C1612" s="1211"/>
      <c r="D1612" s="2553" t="s">
        <v>2172</v>
      </c>
      <c r="E1612" s="2554" t="s">
        <v>638</v>
      </c>
      <c r="F1612" s="1553" t="s">
        <v>2168</v>
      </c>
      <c r="G1612" s="1554"/>
      <c r="H1612" s="636"/>
      <c r="I1612" s="2254"/>
      <c r="J1612" s="2255"/>
      <c r="K1612" s="1994" t="str">
        <f t="shared" si="139"/>
        <v/>
      </c>
      <c r="L1612" s="1907" t="str">
        <f t="shared" si="140"/>
        <v/>
      </c>
      <c r="M1612" s="1906"/>
      <c r="N1612" s="2250"/>
      <c r="O1612" s="2250"/>
      <c r="P1612" s="2255"/>
    </row>
    <row r="1613" spans="2:16" s="986" customFormat="1" ht="15" customHeight="1" outlineLevel="1">
      <c r="B1613" s="1211"/>
      <c r="C1613" s="1211"/>
      <c r="D1613" s="2553"/>
      <c r="E1613" s="2554"/>
      <c r="F1613" s="1553" t="s">
        <v>2169</v>
      </c>
      <c r="G1613" s="1554"/>
      <c r="I1613" s="2254"/>
      <c r="J1613" s="2255"/>
      <c r="K1613" s="1994" t="str">
        <f t="shared" si="139"/>
        <v/>
      </c>
      <c r="L1613" s="1907" t="str">
        <f t="shared" si="140"/>
        <v/>
      </c>
      <c r="M1613" s="1906"/>
      <c r="N1613" s="2250"/>
      <c r="O1613" s="2250"/>
      <c r="P1613" s="2255"/>
    </row>
    <row r="1614" spans="2:16" s="986" customFormat="1" ht="15" customHeight="1" outlineLevel="1">
      <c r="B1614" s="1211"/>
      <c r="C1614" s="1211"/>
      <c r="D1614" s="2553" t="s">
        <v>2173</v>
      </c>
      <c r="E1614" s="2554" t="s">
        <v>638</v>
      </c>
      <c r="F1614" s="1553" t="s">
        <v>2168</v>
      </c>
      <c r="G1614" s="1554"/>
      <c r="I1614" s="2254"/>
      <c r="J1614" s="2255"/>
      <c r="K1614" s="1994" t="str">
        <f t="shared" si="139"/>
        <v/>
      </c>
      <c r="L1614" s="1907" t="str">
        <f t="shared" si="140"/>
        <v/>
      </c>
      <c r="M1614" s="1906"/>
      <c r="N1614" s="2250"/>
      <c r="O1614" s="2250"/>
      <c r="P1614" s="2255"/>
    </row>
    <row r="1615" spans="2:16" s="986" customFormat="1" ht="15" customHeight="1" outlineLevel="1">
      <c r="B1615" s="1211"/>
      <c r="C1615" s="1211"/>
      <c r="D1615" s="2553"/>
      <c r="E1615" s="2554"/>
      <c r="F1615" s="1553" t="s">
        <v>2169</v>
      </c>
      <c r="G1615" s="1554"/>
      <c r="I1615" s="2254"/>
      <c r="J1615" s="2255"/>
      <c r="K1615" s="1994" t="str">
        <f t="shared" si="139"/>
        <v/>
      </c>
      <c r="L1615" s="1907" t="str">
        <f t="shared" si="140"/>
        <v/>
      </c>
      <c r="M1615" s="1906"/>
      <c r="N1615" s="2250"/>
      <c r="O1615" s="2250"/>
      <c r="P1615" s="2255"/>
    </row>
    <row r="1616" spans="2:16" s="986" customFormat="1" ht="15" customHeight="1" outlineLevel="1">
      <c r="B1616" s="1211"/>
      <c r="C1616" s="1211"/>
      <c r="D1616" s="2553" t="s">
        <v>2173</v>
      </c>
      <c r="E1616" s="2554" t="s">
        <v>650</v>
      </c>
      <c r="F1616" s="1553" t="s">
        <v>2168</v>
      </c>
      <c r="G1616" s="1554"/>
      <c r="I1616" s="2254"/>
      <c r="J1616" s="2255"/>
      <c r="K1616" s="1994" t="str">
        <f t="shared" si="139"/>
        <v/>
      </c>
      <c r="L1616" s="1907" t="str">
        <f t="shared" si="140"/>
        <v/>
      </c>
      <c r="M1616" s="1906"/>
      <c r="N1616" s="2250"/>
      <c r="O1616" s="2250"/>
      <c r="P1616" s="2255"/>
    </row>
    <row r="1617" spans="2:16" s="986" customFormat="1" ht="15" customHeight="1" outlineLevel="1">
      <c r="B1617" s="1211"/>
      <c r="C1617" s="1211"/>
      <c r="D1617" s="2553"/>
      <c r="E1617" s="2554"/>
      <c r="F1617" s="1553" t="s">
        <v>2169</v>
      </c>
      <c r="G1617" s="1554"/>
      <c r="I1617" s="2254"/>
      <c r="J1617" s="2255"/>
      <c r="K1617" s="1994" t="str">
        <f t="shared" si="139"/>
        <v/>
      </c>
      <c r="L1617" s="1907" t="str">
        <f t="shared" si="140"/>
        <v/>
      </c>
      <c r="M1617" s="1906"/>
      <c r="N1617" s="2250"/>
      <c r="O1617" s="2250"/>
      <c r="P1617" s="2255"/>
    </row>
    <row r="1618" spans="2:16" s="986" customFormat="1" ht="15" customHeight="1" outlineLevel="1">
      <c r="B1618" s="1211"/>
      <c r="C1618" s="1211"/>
      <c r="D1618" s="2553" t="s">
        <v>2174</v>
      </c>
      <c r="E1618" s="2554" t="s">
        <v>638</v>
      </c>
      <c r="F1618" s="1553" t="s">
        <v>2168</v>
      </c>
      <c r="G1618" s="1554"/>
      <c r="I1618" s="2254"/>
      <c r="J1618" s="2256"/>
      <c r="K1618" s="1994" t="str">
        <f t="shared" si="139"/>
        <v/>
      </c>
      <c r="L1618" s="1907" t="str">
        <f t="shared" si="140"/>
        <v/>
      </c>
      <c r="M1618" s="1906"/>
      <c r="N1618" s="2250"/>
      <c r="O1618" s="2250"/>
      <c r="P1618" s="2255"/>
    </row>
    <row r="1619" spans="2:16" s="986" customFormat="1" ht="15" customHeight="1" outlineLevel="1">
      <c r="B1619" s="1211"/>
      <c r="C1619" s="1211"/>
      <c r="D1619" s="2553"/>
      <c r="E1619" s="2554"/>
      <c r="F1619" s="1553" t="s">
        <v>2169</v>
      </c>
      <c r="G1619" s="1554"/>
      <c r="I1619" s="2254"/>
      <c r="J1619" s="2256"/>
      <c r="K1619" s="1994" t="str">
        <f t="shared" si="139"/>
        <v/>
      </c>
      <c r="L1619" s="1907" t="str">
        <f t="shared" si="140"/>
        <v/>
      </c>
      <c r="M1619" s="1906"/>
      <c r="N1619" s="2250"/>
      <c r="O1619" s="2250"/>
      <c r="P1619" s="2255"/>
    </row>
    <row r="1620" spans="2:16" s="986" customFormat="1" ht="15" customHeight="1" outlineLevel="1">
      <c r="B1620" s="1211"/>
      <c r="C1620" s="1211"/>
      <c r="D1620" s="2553" t="s">
        <v>2174</v>
      </c>
      <c r="E1620" s="2554" t="s">
        <v>650</v>
      </c>
      <c r="F1620" s="1553" t="s">
        <v>2168</v>
      </c>
      <c r="G1620" s="1554"/>
      <c r="I1620" s="2254"/>
      <c r="J1620" s="2256"/>
      <c r="K1620" s="1994" t="str">
        <f t="shared" si="139"/>
        <v/>
      </c>
      <c r="L1620" s="1907" t="str">
        <f t="shared" si="140"/>
        <v/>
      </c>
      <c r="M1620" s="1906"/>
      <c r="N1620" s="2250"/>
      <c r="O1620" s="2250"/>
      <c r="P1620" s="2255"/>
    </row>
    <row r="1621" spans="2:16" s="986" customFormat="1" ht="15" customHeight="1" outlineLevel="1">
      <c r="B1621" s="1211"/>
      <c r="C1621" s="1211"/>
      <c r="D1621" s="2555"/>
      <c r="E1621" s="2556"/>
      <c r="F1621" s="1557" t="s">
        <v>2169</v>
      </c>
      <c r="G1621" s="1558"/>
      <c r="I1621" s="2254"/>
      <c r="J1621" s="2256"/>
      <c r="K1621" s="1994" t="str">
        <f t="shared" si="139"/>
        <v/>
      </c>
      <c r="L1621" s="1907" t="str">
        <f t="shared" si="140"/>
        <v/>
      </c>
      <c r="M1621" s="1906"/>
      <c r="N1621" s="2250"/>
      <c r="O1621" s="2250"/>
      <c r="P1621" s="2255"/>
    </row>
    <row r="1622" spans="2:16" s="986" customFormat="1" ht="15" customHeight="1">
      <c r="B1622" s="1342"/>
      <c r="C1622" s="985"/>
      <c r="D1622" s="1307" t="s">
        <v>2166</v>
      </c>
      <c r="E1622" s="973"/>
      <c r="F1622" s="1549"/>
      <c r="G1622" s="1550"/>
      <c r="H1622" s="636"/>
      <c r="I1622" s="2251"/>
      <c r="J1622" s="1912"/>
      <c r="K1622" s="2254"/>
      <c r="L1622" s="2250"/>
      <c r="M1622" s="2250"/>
      <c r="N1622" s="2250"/>
      <c r="O1622" s="2250"/>
      <c r="P1622" s="2255"/>
    </row>
    <row r="1623" spans="2:16" s="986" customFormat="1" ht="15" customHeight="1" outlineLevel="1">
      <c r="B1623" s="1342"/>
      <c r="C1623" s="985"/>
      <c r="D1623" s="2557" t="s">
        <v>2167</v>
      </c>
      <c r="E1623" s="2558" t="s">
        <v>650</v>
      </c>
      <c r="F1623" s="1551" t="s">
        <v>2168</v>
      </c>
      <c r="G1623" s="1552"/>
      <c r="H1623" s="636"/>
      <c r="I1623" s="2252"/>
      <c r="J1623" s="2253"/>
      <c r="K1623" s="1994" t="str">
        <f>IF(ISNONTEXT(G1623)=TRUE,"","X")</f>
        <v/>
      </c>
      <c r="L1623" s="1907" t="str">
        <f>IF(AND(G1623&gt;=0)=TRUE,"","X")</f>
        <v/>
      </c>
      <c r="M1623" s="1906"/>
      <c r="N1623" s="2250"/>
      <c r="O1623" s="2250"/>
      <c r="P1623" s="2255"/>
    </row>
    <row r="1624" spans="2:16" s="986" customFormat="1" ht="15" customHeight="1" outlineLevel="1">
      <c r="B1624" s="1342"/>
      <c r="C1624" s="985"/>
      <c r="D1624" s="2553"/>
      <c r="E1624" s="2554"/>
      <c r="F1624" s="1553" t="s">
        <v>2169</v>
      </c>
      <c r="G1624" s="1554"/>
      <c r="H1624" s="636"/>
      <c r="I1624" s="2252"/>
      <c r="J1624" s="2253"/>
      <c r="K1624" s="1994" t="str">
        <f>IF(ISNONTEXT(G1624)=TRUE,"","X")</f>
        <v/>
      </c>
      <c r="L1624" s="1907" t="str">
        <f>IF(AND(G1624&gt;=0)=TRUE,"","X")</f>
        <v/>
      </c>
      <c r="M1624" s="1906"/>
      <c r="N1624" s="2250"/>
      <c r="O1624" s="2250"/>
      <c r="P1624" s="2255"/>
    </row>
    <row r="1625" spans="2:16" s="986" customFormat="1" ht="15" customHeight="1" outlineLevel="1">
      <c r="B1625" s="1342"/>
      <c r="C1625" s="985"/>
      <c r="D1625" s="2553" t="s">
        <v>2170</v>
      </c>
      <c r="E1625" s="2554" t="s">
        <v>638</v>
      </c>
      <c r="F1625" s="1553" t="s">
        <v>2168</v>
      </c>
      <c r="G1625" s="1554"/>
      <c r="H1625" s="636"/>
      <c r="I1625" s="2252"/>
      <c r="J1625" s="2253"/>
      <c r="K1625" s="1994" t="str">
        <f t="shared" ref="K1625:K1644" si="141">IF(ISNONTEXT(G1625)=TRUE,"","X")</f>
        <v/>
      </c>
      <c r="L1625" s="1907" t="str">
        <f t="shared" ref="L1625:L1644" si="142">IF(AND(G1625&gt;=0)=TRUE,"","X")</f>
        <v/>
      </c>
      <c r="M1625" s="1906"/>
      <c r="N1625" s="2250"/>
      <c r="O1625" s="2250"/>
      <c r="P1625" s="2255"/>
    </row>
    <row r="1626" spans="2:16" s="986" customFormat="1" ht="15" customHeight="1" outlineLevel="1">
      <c r="B1626" s="1342"/>
      <c r="C1626" s="985"/>
      <c r="D1626" s="2553"/>
      <c r="E1626" s="2554"/>
      <c r="F1626" s="1553" t="s">
        <v>2169</v>
      </c>
      <c r="G1626" s="1554"/>
      <c r="H1626" s="636"/>
      <c r="I1626" s="2252"/>
      <c r="J1626" s="2253"/>
      <c r="K1626" s="1994" t="str">
        <f t="shared" si="141"/>
        <v/>
      </c>
      <c r="L1626" s="1907" t="str">
        <f t="shared" si="142"/>
        <v/>
      </c>
      <c r="M1626" s="1906"/>
      <c r="N1626" s="2250"/>
      <c r="O1626" s="2250"/>
      <c r="P1626" s="2255"/>
    </row>
    <row r="1627" spans="2:16" s="986" customFormat="1" ht="15" customHeight="1" outlineLevel="1">
      <c r="B1627" s="1342"/>
      <c r="C1627" s="985"/>
      <c r="D1627" s="2553" t="s">
        <v>2170</v>
      </c>
      <c r="E1627" s="2554" t="s">
        <v>650</v>
      </c>
      <c r="F1627" s="1553" t="s">
        <v>2168</v>
      </c>
      <c r="G1627" s="1554"/>
      <c r="H1627" s="636"/>
      <c r="I1627" s="2252"/>
      <c r="J1627" s="2253"/>
      <c r="K1627" s="1994" t="str">
        <f t="shared" si="141"/>
        <v/>
      </c>
      <c r="L1627" s="1907" t="str">
        <f t="shared" si="142"/>
        <v/>
      </c>
      <c r="M1627" s="1906"/>
      <c r="N1627" s="2250"/>
      <c r="O1627" s="2250"/>
      <c r="P1627" s="2255"/>
    </row>
    <row r="1628" spans="2:16" s="986" customFormat="1" ht="15" customHeight="1" outlineLevel="1">
      <c r="B1628" s="1342"/>
      <c r="C1628" s="985"/>
      <c r="D1628" s="2553"/>
      <c r="E1628" s="2554"/>
      <c r="F1628" s="1553" t="s">
        <v>2169</v>
      </c>
      <c r="G1628" s="1554"/>
      <c r="H1628" s="636"/>
      <c r="I1628" s="2254"/>
      <c r="J1628" s="2255"/>
      <c r="K1628" s="1994" t="str">
        <f t="shared" si="141"/>
        <v/>
      </c>
      <c r="L1628" s="1907" t="str">
        <f t="shared" si="142"/>
        <v/>
      </c>
      <c r="M1628" s="1906"/>
      <c r="N1628" s="2250"/>
      <c r="O1628" s="2250"/>
      <c r="P1628" s="2255"/>
    </row>
    <row r="1629" spans="2:16" s="986" customFormat="1" ht="15" customHeight="1" outlineLevel="1">
      <c r="B1629" s="1342"/>
      <c r="C1629" s="985"/>
      <c r="D1629" s="2553" t="s">
        <v>873</v>
      </c>
      <c r="E1629" s="2554" t="s">
        <v>1822</v>
      </c>
      <c r="F1629" s="1553" t="s">
        <v>2168</v>
      </c>
      <c r="G1629" s="1555"/>
      <c r="H1629" s="636"/>
      <c r="I1629" s="2254"/>
      <c r="J1629" s="2255"/>
      <c r="K1629" s="1993" t="str">
        <f t="shared" si="141"/>
        <v/>
      </c>
      <c r="L1629" s="1906" t="str">
        <f t="shared" si="142"/>
        <v/>
      </c>
      <c r="M1629" s="1906"/>
      <c r="N1629" s="1907" t="str" cm="1">
        <f t="array" aca="1" ref="N1629" ca="1">IF(CELL("format",G1629)="D1","","X")</f>
        <v/>
      </c>
      <c r="O1629" s="2250"/>
      <c r="P1629" s="2255"/>
    </row>
    <row r="1630" spans="2:16" s="986" customFormat="1" ht="15" customHeight="1" outlineLevel="1">
      <c r="B1630" s="1211"/>
      <c r="C1630" s="1211"/>
      <c r="D1630" s="2553"/>
      <c r="E1630" s="2554"/>
      <c r="F1630" s="1553" t="s">
        <v>2169</v>
      </c>
      <c r="G1630" s="1555"/>
      <c r="H1630" s="636"/>
      <c r="I1630" s="2254"/>
      <c r="J1630" s="2255"/>
      <c r="K1630" s="1993" t="str">
        <f t="shared" si="141"/>
        <v/>
      </c>
      <c r="L1630" s="1906" t="str">
        <f t="shared" si="142"/>
        <v/>
      </c>
      <c r="M1630" s="1906"/>
      <c r="N1630" s="1907" t="str" cm="1">
        <f t="array" aca="1" ref="N1630" ca="1">IF(CELL("format",G1630)="D1","","X")</f>
        <v/>
      </c>
      <c r="O1630" s="2250"/>
      <c r="P1630" s="2255"/>
    </row>
    <row r="1631" spans="2:16" s="986" customFormat="1" ht="15" customHeight="1" outlineLevel="1">
      <c r="B1631" s="1211"/>
      <c r="C1631" s="1211"/>
      <c r="D1631" s="2553" t="s">
        <v>874</v>
      </c>
      <c r="E1631" s="2554" t="s">
        <v>1823</v>
      </c>
      <c r="F1631" s="1553" t="s">
        <v>2168</v>
      </c>
      <c r="G1631" s="1556"/>
      <c r="H1631" s="636"/>
      <c r="I1631" s="2254"/>
      <c r="J1631" s="2255"/>
      <c r="K1631" s="1993" t="str">
        <f t="shared" si="141"/>
        <v/>
      </c>
      <c r="L1631" s="1906" t="str">
        <f t="shared" si="142"/>
        <v/>
      </c>
      <c r="M1631" s="1906"/>
      <c r="N1631" s="2250"/>
      <c r="O1631" s="1907" t="str" cm="1">
        <f t="array" aca="1" ref="O1631" ca="1">IF(G1631="","",IF(CELL("format",G1631)="D9","","X"))</f>
        <v/>
      </c>
      <c r="P1631" s="2255"/>
    </row>
    <row r="1632" spans="2:16" s="986" customFormat="1" ht="15" customHeight="1" outlineLevel="1">
      <c r="B1632" s="1211"/>
      <c r="C1632" s="1211"/>
      <c r="D1632" s="2553"/>
      <c r="E1632" s="2554"/>
      <c r="F1632" s="1553" t="s">
        <v>2169</v>
      </c>
      <c r="G1632" s="1556"/>
      <c r="H1632" s="636"/>
      <c r="I1632" s="2254"/>
      <c r="J1632" s="2255"/>
      <c r="K1632" s="1993" t="str">
        <f t="shared" si="141"/>
        <v/>
      </c>
      <c r="L1632" s="1906" t="str">
        <f t="shared" si="142"/>
        <v/>
      </c>
      <c r="M1632" s="1906"/>
      <c r="N1632" s="2250"/>
      <c r="O1632" s="1907" t="str" cm="1">
        <f t="array" aca="1" ref="O1632" ca="1">IF(G1632="","",IF(CELL("format",G1632)="D9","","X"))</f>
        <v/>
      </c>
      <c r="P1632" s="2255"/>
    </row>
    <row r="1633" spans="2:16" s="986" customFormat="1" ht="15" customHeight="1" outlineLevel="1">
      <c r="B1633" s="1211"/>
      <c r="C1633" s="1211"/>
      <c r="D1633" s="2553" t="s">
        <v>2171</v>
      </c>
      <c r="E1633" s="2554" t="s">
        <v>2327</v>
      </c>
      <c r="F1633" s="1553" t="s">
        <v>2168</v>
      </c>
      <c r="G1633" s="1554"/>
      <c r="H1633" s="636"/>
      <c r="I1633" s="2254"/>
      <c r="J1633" s="2255"/>
      <c r="K1633" s="1993" t="str">
        <f t="shared" si="141"/>
        <v/>
      </c>
      <c r="L1633" s="1906" t="str">
        <f t="shared" si="142"/>
        <v/>
      </c>
      <c r="M1633" s="1906"/>
      <c r="N1633" s="2250"/>
      <c r="O1633" s="2250"/>
      <c r="P1633" s="1913" t="str">
        <f>IF(G1633="","",(IF(OR(G1633="Winter",G1633="Summer"),"","X")))</f>
        <v/>
      </c>
    </row>
    <row r="1634" spans="2:16" s="986" customFormat="1" ht="15" customHeight="1" outlineLevel="1">
      <c r="B1634" s="1211"/>
      <c r="C1634" s="1211"/>
      <c r="D1634" s="2553"/>
      <c r="E1634" s="2554"/>
      <c r="F1634" s="1553" t="s">
        <v>2169</v>
      </c>
      <c r="G1634" s="1554"/>
      <c r="H1634" s="636"/>
      <c r="I1634" s="2254"/>
      <c r="J1634" s="2255"/>
      <c r="K1634" s="1993" t="str">
        <f t="shared" si="141"/>
        <v/>
      </c>
      <c r="L1634" s="1906" t="str">
        <f t="shared" si="142"/>
        <v/>
      </c>
      <c r="M1634" s="1906"/>
      <c r="N1634" s="2250"/>
      <c r="O1634" s="2250"/>
      <c r="P1634" s="1913" t="str">
        <f>IF(G1634="","",(IF(OR(G1634="Winter",G1634="Summer"),"","X")))</f>
        <v/>
      </c>
    </row>
    <row r="1635" spans="2:16" s="986" customFormat="1" ht="15" customHeight="1" outlineLevel="1">
      <c r="B1635" s="1211"/>
      <c r="C1635" s="1211"/>
      <c r="D1635" s="2553" t="s">
        <v>2172</v>
      </c>
      <c r="E1635" s="2554" t="s">
        <v>638</v>
      </c>
      <c r="F1635" s="1553" t="s">
        <v>2168</v>
      </c>
      <c r="G1635" s="1554"/>
      <c r="H1635" s="636"/>
      <c r="I1635" s="2254"/>
      <c r="J1635" s="2255"/>
      <c r="K1635" s="1994" t="str">
        <f t="shared" si="141"/>
        <v/>
      </c>
      <c r="L1635" s="1907" t="str">
        <f t="shared" si="142"/>
        <v/>
      </c>
      <c r="M1635" s="1906"/>
      <c r="N1635" s="2250"/>
      <c r="O1635" s="2250"/>
      <c r="P1635" s="2255"/>
    </row>
    <row r="1636" spans="2:16" s="986" customFormat="1" ht="15" customHeight="1" outlineLevel="1">
      <c r="B1636" s="1211"/>
      <c r="C1636" s="1211"/>
      <c r="D1636" s="2553"/>
      <c r="E1636" s="2554"/>
      <c r="F1636" s="1553" t="s">
        <v>2169</v>
      </c>
      <c r="G1636" s="1554"/>
      <c r="I1636" s="2254"/>
      <c r="J1636" s="2255"/>
      <c r="K1636" s="1994" t="str">
        <f t="shared" si="141"/>
        <v/>
      </c>
      <c r="L1636" s="1907" t="str">
        <f t="shared" si="142"/>
        <v/>
      </c>
      <c r="M1636" s="1906"/>
      <c r="N1636" s="2250"/>
      <c r="O1636" s="2250"/>
      <c r="P1636" s="2255"/>
    </row>
    <row r="1637" spans="2:16" s="986" customFormat="1" ht="15" customHeight="1" outlineLevel="1">
      <c r="B1637" s="1211"/>
      <c r="C1637" s="1211"/>
      <c r="D1637" s="2553" t="s">
        <v>2173</v>
      </c>
      <c r="E1637" s="2554" t="s">
        <v>638</v>
      </c>
      <c r="F1637" s="1553" t="s">
        <v>2168</v>
      </c>
      <c r="G1637" s="1554"/>
      <c r="I1637" s="2254"/>
      <c r="J1637" s="2255"/>
      <c r="K1637" s="1994" t="str">
        <f t="shared" si="141"/>
        <v/>
      </c>
      <c r="L1637" s="1907" t="str">
        <f t="shared" si="142"/>
        <v/>
      </c>
      <c r="M1637" s="1906"/>
      <c r="N1637" s="2250"/>
      <c r="O1637" s="2250"/>
      <c r="P1637" s="2255"/>
    </row>
    <row r="1638" spans="2:16" s="986" customFormat="1" ht="15" customHeight="1" outlineLevel="1">
      <c r="B1638" s="1211"/>
      <c r="C1638" s="1211"/>
      <c r="D1638" s="2553"/>
      <c r="E1638" s="2554"/>
      <c r="F1638" s="1553" t="s">
        <v>2169</v>
      </c>
      <c r="G1638" s="1554"/>
      <c r="I1638" s="2254"/>
      <c r="J1638" s="2255"/>
      <c r="K1638" s="1994" t="str">
        <f t="shared" si="141"/>
        <v/>
      </c>
      <c r="L1638" s="1907" t="str">
        <f t="shared" si="142"/>
        <v/>
      </c>
      <c r="M1638" s="1906"/>
      <c r="N1638" s="2250"/>
      <c r="O1638" s="2250"/>
      <c r="P1638" s="2255"/>
    </row>
    <row r="1639" spans="2:16" s="986" customFormat="1" ht="15" customHeight="1" outlineLevel="1">
      <c r="B1639" s="1211"/>
      <c r="C1639" s="1211"/>
      <c r="D1639" s="2553" t="s">
        <v>2173</v>
      </c>
      <c r="E1639" s="2554" t="s">
        <v>650</v>
      </c>
      <c r="F1639" s="1553" t="s">
        <v>2168</v>
      </c>
      <c r="G1639" s="1554"/>
      <c r="I1639" s="2254"/>
      <c r="J1639" s="2255"/>
      <c r="K1639" s="1994" t="str">
        <f t="shared" si="141"/>
        <v/>
      </c>
      <c r="L1639" s="1907" t="str">
        <f t="shared" si="142"/>
        <v/>
      </c>
      <c r="M1639" s="1906"/>
      <c r="N1639" s="2250"/>
      <c r="O1639" s="2250"/>
      <c r="P1639" s="2255"/>
    </row>
    <row r="1640" spans="2:16" s="986" customFormat="1" ht="15" customHeight="1" outlineLevel="1">
      <c r="B1640" s="1211"/>
      <c r="C1640" s="1211"/>
      <c r="D1640" s="2553"/>
      <c r="E1640" s="2554"/>
      <c r="F1640" s="1553" t="s">
        <v>2169</v>
      </c>
      <c r="G1640" s="1554"/>
      <c r="I1640" s="2254"/>
      <c r="J1640" s="2255"/>
      <c r="K1640" s="1994" t="str">
        <f t="shared" si="141"/>
        <v/>
      </c>
      <c r="L1640" s="1907" t="str">
        <f t="shared" si="142"/>
        <v/>
      </c>
      <c r="M1640" s="1906"/>
      <c r="N1640" s="2250"/>
      <c r="O1640" s="2250"/>
      <c r="P1640" s="2255"/>
    </row>
    <row r="1641" spans="2:16" s="986" customFormat="1" ht="15" customHeight="1" outlineLevel="1">
      <c r="B1641" s="1211"/>
      <c r="C1641" s="1211"/>
      <c r="D1641" s="2553" t="s">
        <v>2174</v>
      </c>
      <c r="E1641" s="2554" t="s">
        <v>638</v>
      </c>
      <c r="F1641" s="1553" t="s">
        <v>2168</v>
      </c>
      <c r="G1641" s="1554"/>
      <c r="I1641" s="2254"/>
      <c r="J1641" s="2256"/>
      <c r="K1641" s="1994" t="str">
        <f t="shared" si="141"/>
        <v/>
      </c>
      <c r="L1641" s="1907" t="str">
        <f t="shared" si="142"/>
        <v/>
      </c>
      <c r="M1641" s="1906"/>
      <c r="N1641" s="2250"/>
      <c r="O1641" s="2250"/>
      <c r="P1641" s="2255"/>
    </row>
    <row r="1642" spans="2:16" s="986" customFormat="1" ht="15" customHeight="1" outlineLevel="1">
      <c r="B1642" s="1211"/>
      <c r="C1642" s="1211"/>
      <c r="D1642" s="2553"/>
      <c r="E1642" s="2554"/>
      <c r="F1642" s="1553" t="s">
        <v>2169</v>
      </c>
      <c r="G1642" s="1554"/>
      <c r="I1642" s="2254"/>
      <c r="J1642" s="2256"/>
      <c r="K1642" s="1994" t="str">
        <f t="shared" si="141"/>
        <v/>
      </c>
      <c r="L1642" s="1907" t="str">
        <f t="shared" si="142"/>
        <v/>
      </c>
      <c r="M1642" s="1906"/>
      <c r="N1642" s="2250"/>
      <c r="O1642" s="2250"/>
      <c r="P1642" s="2255"/>
    </row>
    <row r="1643" spans="2:16" s="986" customFormat="1" ht="15" customHeight="1" outlineLevel="1">
      <c r="B1643" s="1211"/>
      <c r="C1643" s="1211"/>
      <c r="D1643" s="2553" t="s">
        <v>2174</v>
      </c>
      <c r="E1643" s="2554" t="s">
        <v>650</v>
      </c>
      <c r="F1643" s="1553" t="s">
        <v>2168</v>
      </c>
      <c r="G1643" s="1554"/>
      <c r="I1643" s="2254"/>
      <c r="J1643" s="2256"/>
      <c r="K1643" s="1994" t="str">
        <f t="shared" si="141"/>
        <v/>
      </c>
      <c r="L1643" s="1907" t="str">
        <f t="shared" si="142"/>
        <v/>
      </c>
      <c r="M1643" s="1906"/>
      <c r="N1643" s="2250"/>
      <c r="O1643" s="2250"/>
      <c r="P1643" s="2255"/>
    </row>
    <row r="1644" spans="2:16" s="986" customFormat="1" ht="15" customHeight="1" outlineLevel="1">
      <c r="B1644" s="1211"/>
      <c r="C1644" s="1211"/>
      <c r="D1644" s="2555"/>
      <c r="E1644" s="2556"/>
      <c r="F1644" s="1557" t="s">
        <v>2169</v>
      </c>
      <c r="G1644" s="1558"/>
      <c r="I1644" s="2254"/>
      <c r="J1644" s="2256"/>
      <c r="K1644" s="1994" t="str">
        <f t="shared" si="141"/>
        <v/>
      </c>
      <c r="L1644" s="1907" t="str">
        <f t="shared" si="142"/>
        <v/>
      </c>
      <c r="M1644" s="1906"/>
      <c r="N1644" s="2250"/>
      <c r="O1644" s="2250"/>
      <c r="P1644" s="2255"/>
    </row>
    <row r="1645" spans="2:16" s="986" customFormat="1" ht="15" customHeight="1">
      <c r="B1645" s="1342"/>
      <c r="C1645" s="985"/>
      <c r="D1645" s="1307" t="s">
        <v>2166</v>
      </c>
      <c r="E1645" s="973"/>
      <c r="F1645" s="1549"/>
      <c r="G1645" s="1550"/>
      <c r="H1645" s="636"/>
      <c r="I1645" s="2251"/>
      <c r="J1645" s="1912"/>
      <c r="K1645" s="2254"/>
      <c r="L1645" s="2250"/>
      <c r="M1645" s="2250"/>
      <c r="N1645" s="2250"/>
      <c r="O1645" s="2250"/>
      <c r="P1645" s="2255"/>
    </row>
    <row r="1646" spans="2:16" s="986" customFormat="1" ht="15" customHeight="1" outlineLevel="1">
      <c r="B1646" s="1342"/>
      <c r="C1646" s="985"/>
      <c r="D1646" s="2557" t="s">
        <v>2167</v>
      </c>
      <c r="E1646" s="2558" t="s">
        <v>650</v>
      </c>
      <c r="F1646" s="1551" t="s">
        <v>2168</v>
      </c>
      <c r="G1646" s="1552"/>
      <c r="H1646" s="636"/>
      <c r="I1646" s="2252"/>
      <c r="J1646" s="2253"/>
      <c r="K1646" s="1994" t="str">
        <f>IF(ISNONTEXT(G1646)=TRUE,"","X")</f>
        <v/>
      </c>
      <c r="L1646" s="1907" t="str">
        <f>IF(AND(G1646&gt;=0)=TRUE,"","X")</f>
        <v/>
      </c>
      <c r="M1646" s="1906"/>
      <c r="N1646" s="2250"/>
      <c r="O1646" s="2250"/>
      <c r="P1646" s="2255"/>
    </row>
    <row r="1647" spans="2:16" s="986" customFormat="1" ht="15" customHeight="1" outlineLevel="1">
      <c r="B1647" s="1342"/>
      <c r="C1647" s="985"/>
      <c r="D1647" s="2553"/>
      <c r="E1647" s="2554"/>
      <c r="F1647" s="1553" t="s">
        <v>2169</v>
      </c>
      <c r="G1647" s="1554"/>
      <c r="H1647" s="636"/>
      <c r="I1647" s="2252"/>
      <c r="J1647" s="2253"/>
      <c r="K1647" s="1994" t="str">
        <f>IF(ISNONTEXT(G1647)=TRUE,"","X")</f>
        <v/>
      </c>
      <c r="L1647" s="1907" t="str">
        <f>IF(AND(G1647&gt;=0)=TRUE,"","X")</f>
        <v/>
      </c>
      <c r="M1647" s="1906"/>
      <c r="N1647" s="2250"/>
      <c r="O1647" s="2250"/>
      <c r="P1647" s="2255"/>
    </row>
    <row r="1648" spans="2:16" s="986" customFormat="1" ht="15" customHeight="1" outlineLevel="1">
      <c r="B1648" s="1342"/>
      <c r="C1648" s="985"/>
      <c r="D1648" s="2553" t="s">
        <v>2170</v>
      </c>
      <c r="E1648" s="2554" t="s">
        <v>638</v>
      </c>
      <c r="F1648" s="1553" t="s">
        <v>2168</v>
      </c>
      <c r="G1648" s="1554"/>
      <c r="H1648" s="636"/>
      <c r="I1648" s="2252"/>
      <c r="J1648" s="2253"/>
      <c r="K1648" s="1994" t="str">
        <f t="shared" ref="K1648:K1667" si="143">IF(ISNONTEXT(G1648)=TRUE,"","X")</f>
        <v/>
      </c>
      <c r="L1648" s="1907" t="str">
        <f t="shared" ref="L1648:L1667" si="144">IF(AND(G1648&gt;=0)=TRUE,"","X")</f>
        <v/>
      </c>
      <c r="M1648" s="1906"/>
      <c r="N1648" s="2250"/>
      <c r="O1648" s="2250"/>
      <c r="P1648" s="2255"/>
    </row>
    <row r="1649" spans="2:16" s="986" customFormat="1" ht="15" customHeight="1" outlineLevel="1">
      <c r="B1649" s="1342"/>
      <c r="C1649" s="985"/>
      <c r="D1649" s="2553"/>
      <c r="E1649" s="2554"/>
      <c r="F1649" s="1553" t="s">
        <v>2169</v>
      </c>
      <c r="G1649" s="1554"/>
      <c r="H1649" s="636"/>
      <c r="I1649" s="2252"/>
      <c r="J1649" s="2253"/>
      <c r="K1649" s="1994" t="str">
        <f t="shared" si="143"/>
        <v/>
      </c>
      <c r="L1649" s="1907" t="str">
        <f t="shared" si="144"/>
        <v/>
      </c>
      <c r="M1649" s="1906"/>
      <c r="N1649" s="2250"/>
      <c r="O1649" s="2250"/>
      <c r="P1649" s="2255"/>
    </row>
    <row r="1650" spans="2:16" s="986" customFormat="1" ht="15" customHeight="1" outlineLevel="1">
      <c r="B1650" s="1342"/>
      <c r="C1650" s="985"/>
      <c r="D1650" s="2553" t="s">
        <v>2170</v>
      </c>
      <c r="E1650" s="2554" t="s">
        <v>650</v>
      </c>
      <c r="F1650" s="1553" t="s">
        <v>2168</v>
      </c>
      <c r="G1650" s="1554"/>
      <c r="H1650" s="636"/>
      <c r="I1650" s="2252"/>
      <c r="J1650" s="2253"/>
      <c r="K1650" s="1994" t="str">
        <f t="shared" si="143"/>
        <v/>
      </c>
      <c r="L1650" s="1907" t="str">
        <f t="shared" si="144"/>
        <v/>
      </c>
      <c r="M1650" s="1906"/>
      <c r="N1650" s="2250"/>
      <c r="O1650" s="2250"/>
      <c r="P1650" s="2255"/>
    </row>
    <row r="1651" spans="2:16" s="986" customFormat="1" ht="15" customHeight="1" outlineLevel="1">
      <c r="B1651" s="1342"/>
      <c r="C1651" s="985"/>
      <c r="D1651" s="2553"/>
      <c r="E1651" s="2554"/>
      <c r="F1651" s="1553" t="s">
        <v>2169</v>
      </c>
      <c r="G1651" s="1554"/>
      <c r="H1651" s="636"/>
      <c r="I1651" s="2254"/>
      <c r="J1651" s="2255"/>
      <c r="K1651" s="1994" t="str">
        <f t="shared" si="143"/>
        <v/>
      </c>
      <c r="L1651" s="1907" t="str">
        <f t="shared" si="144"/>
        <v/>
      </c>
      <c r="M1651" s="1906"/>
      <c r="N1651" s="2250"/>
      <c r="O1651" s="2250"/>
      <c r="P1651" s="2255"/>
    </row>
    <row r="1652" spans="2:16" s="986" customFormat="1" ht="15" customHeight="1" outlineLevel="1">
      <c r="B1652" s="1342"/>
      <c r="C1652" s="985"/>
      <c r="D1652" s="2553" t="s">
        <v>873</v>
      </c>
      <c r="E1652" s="2554" t="s">
        <v>1822</v>
      </c>
      <c r="F1652" s="1553" t="s">
        <v>2168</v>
      </c>
      <c r="G1652" s="1555"/>
      <c r="H1652" s="636"/>
      <c r="I1652" s="2254"/>
      <c r="J1652" s="2255"/>
      <c r="K1652" s="1993" t="str">
        <f t="shared" si="143"/>
        <v/>
      </c>
      <c r="L1652" s="1906" t="str">
        <f t="shared" si="144"/>
        <v/>
      </c>
      <c r="M1652" s="1906"/>
      <c r="N1652" s="1907" t="str" cm="1">
        <f t="array" aca="1" ref="N1652" ca="1">IF(CELL("format",G1652)="D1","","X")</f>
        <v/>
      </c>
      <c r="O1652" s="2250"/>
      <c r="P1652" s="2255"/>
    </row>
    <row r="1653" spans="2:16" s="986" customFormat="1" ht="15" customHeight="1" outlineLevel="1">
      <c r="B1653" s="1211"/>
      <c r="C1653" s="1211"/>
      <c r="D1653" s="2553"/>
      <c r="E1653" s="2554"/>
      <c r="F1653" s="1553" t="s">
        <v>2169</v>
      </c>
      <c r="G1653" s="1555"/>
      <c r="H1653" s="636"/>
      <c r="I1653" s="2254"/>
      <c r="J1653" s="2255"/>
      <c r="K1653" s="1993" t="str">
        <f t="shared" si="143"/>
        <v/>
      </c>
      <c r="L1653" s="1906" t="str">
        <f t="shared" si="144"/>
        <v/>
      </c>
      <c r="M1653" s="1906"/>
      <c r="N1653" s="1907" t="str" cm="1">
        <f t="array" aca="1" ref="N1653" ca="1">IF(CELL("format",G1653)="D1","","X")</f>
        <v/>
      </c>
      <c r="O1653" s="2250"/>
      <c r="P1653" s="2255"/>
    </row>
    <row r="1654" spans="2:16" s="986" customFormat="1" ht="15" customHeight="1" outlineLevel="1">
      <c r="B1654" s="1211"/>
      <c r="C1654" s="1211"/>
      <c r="D1654" s="2553" t="s">
        <v>874</v>
      </c>
      <c r="E1654" s="2554" t="s">
        <v>1823</v>
      </c>
      <c r="F1654" s="1553" t="s">
        <v>2168</v>
      </c>
      <c r="G1654" s="1556"/>
      <c r="H1654" s="636"/>
      <c r="I1654" s="2254"/>
      <c r="J1654" s="2255"/>
      <c r="K1654" s="1993" t="str">
        <f t="shared" si="143"/>
        <v/>
      </c>
      <c r="L1654" s="1906" t="str">
        <f t="shared" si="144"/>
        <v/>
      </c>
      <c r="M1654" s="1906"/>
      <c r="N1654" s="2250"/>
      <c r="O1654" s="1907" t="str" cm="1">
        <f t="array" aca="1" ref="O1654" ca="1">IF(G1654="","",IF(CELL("format",G1654)="D9","","X"))</f>
        <v/>
      </c>
      <c r="P1654" s="2255"/>
    </row>
    <row r="1655" spans="2:16" s="986" customFormat="1" ht="15" customHeight="1" outlineLevel="1">
      <c r="B1655" s="1211"/>
      <c r="C1655" s="1211"/>
      <c r="D1655" s="2553"/>
      <c r="E1655" s="2554"/>
      <c r="F1655" s="1553" t="s">
        <v>2169</v>
      </c>
      <c r="G1655" s="1556"/>
      <c r="H1655" s="636"/>
      <c r="I1655" s="2254"/>
      <c r="J1655" s="2255"/>
      <c r="K1655" s="1993" t="str">
        <f t="shared" si="143"/>
        <v/>
      </c>
      <c r="L1655" s="1906" t="str">
        <f t="shared" si="144"/>
        <v/>
      </c>
      <c r="M1655" s="1906"/>
      <c r="N1655" s="2250"/>
      <c r="O1655" s="1907" t="str" cm="1">
        <f t="array" aca="1" ref="O1655" ca="1">IF(G1655="","",IF(CELL("format",G1655)="D9","","X"))</f>
        <v/>
      </c>
      <c r="P1655" s="2255"/>
    </row>
    <row r="1656" spans="2:16" s="986" customFormat="1" ht="15" customHeight="1" outlineLevel="1">
      <c r="B1656" s="1211"/>
      <c r="C1656" s="1211"/>
      <c r="D1656" s="2553" t="s">
        <v>2171</v>
      </c>
      <c r="E1656" s="2554" t="s">
        <v>2327</v>
      </c>
      <c r="F1656" s="1553" t="s">
        <v>2168</v>
      </c>
      <c r="G1656" s="1554"/>
      <c r="H1656" s="636"/>
      <c r="I1656" s="2254"/>
      <c r="J1656" s="2255"/>
      <c r="K1656" s="1993" t="str">
        <f t="shared" si="143"/>
        <v/>
      </c>
      <c r="L1656" s="1906" t="str">
        <f t="shared" si="144"/>
        <v/>
      </c>
      <c r="M1656" s="1906"/>
      <c r="N1656" s="2250"/>
      <c r="O1656" s="2250"/>
      <c r="P1656" s="1913" t="str">
        <f>IF(G1656="","",(IF(OR(G1656="Winter",G1656="Summer"),"","X")))</f>
        <v/>
      </c>
    </row>
    <row r="1657" spans="2:16" s="986" customFormat="1" ht="15" customHeight="1" outlineLevel="1">
      <c r="B1657" s="1211"/>
      <c r="C1657" s="1211"/>
      <c r="D1657" s="2553"/>
      <c r="E1657" s="2554"/>
      <c r="F1657" s="1553" t="s">
        <v>2169</v>
      </c>
      <c r="G1657" s="1554"/>
      <c r="H1657" s="636"/>
      <c r="I1657" s="2254"/>
      <c r="J1657" s="2255"/>
      <c r="K1657" s="1993" t="str">
        <f t="shared" si="143"/>
        <v/>
      </c>
      <c r="L1657" s="1906" t="str">
        <f t="shared" si="144"/>
        <v/>
      </c>
      <c r="M1657" s="1906"/>
      <c r="N1657" s="2250"/>
      <c r="O1657" s="2250"/>
      <c r="P1657" s="1913" t="str">
        <f>IF(G1657="","",(IF(OR(G1657="Winter",G1657="Summer"),"","X")))</f>
        <v/>
      </c>
    </row>
    <row r="1658" spans="2:16" s="986" customFormat="1" ht="15" customHeight="1" outlineLevel="1">
      <c r="B1658" s="1211"/>
      <c r="C1658" s="1211"/>
      <c r="D1658" s="2553" t="s">
        <v>2172</v>
      </c>
      <c r="E1658" s="2554" t="s">
        <v>638</v>
      </c>
      <c r="F1658" s="1553" t="s">
        <v>2168</v>
      </c>
      <c r="G1658" s="1554"/>
      <c r="H1658" s="636"/>
      <c r="I1658" s="2254"/>
      <c r="J1658" s="2255"/>
      <c r="K1658" s="1994" t="str">
        <f t="shared" si="143"/>
        <v/>
      </c>
      <c r="L1658" s="1907" t="str">
        <f t="shared" si="144"/>
        <v/>
      </c>
      <c r="M1658" s="1906"/>
      <c r="N1658" s="2250"/>
      <c r="O1658" s="2250"/>
      <c r="P1658" s="2255"/>
    </row>
    <row r="1659" spans="2:16" s="986" customFormat="1" ht="15" customHeight="1" outlineLevel="1">
      <c r="B1659" s="1211"/>
      <c r="C1659" s="1211"/>
      <c r="D1659" s="2553"/>
      <c r="E1659" s="2554"/>
      <c r="F1659" s="1553" t="s">
        <v>2169</v>
      </c>
      <c r="G1659" s="1554"/>
      <c r="I1659" s="2254"/>
      <c r="J1659" s="2255"/>
      <c r="K1659" s="1994" t="str">
        <f t="shared" si="143"/>
        <v/>
      </c>
      <c r="L1659" s="1907" t="str">
        <f t="shared" si="144"/>
        <v/>
      </c>
      <c r="M1659" s="1906"/>
      <c r="N1659" s="2250"/>
      <c r="O1659" s="2250"/>
      <c r="P1659" s="2255"/>
    </row>
    <row r="1660" spans="2:16" s="986" customFormat="1" ht="15" customHeight="1" outlineLevel="1">
      <c r="B1660" s="1211"/>
      <c r="C1660" s="1211"/>
      <c r="D1660" s="2553" t="s">
        <v>2173</v>
      </c>
      <c r="E1660" s="2554" t="s">
        <v>638</v>
      </c>
      <c r="F1660" s="1553" t="s">
        <v>2168</v>
      </c>
      <c r="G1660" s="1554"/>
      <c r="I1660" s="2254"/>
      <c r="J1660" s="2255"/>
      <c r="K1660" s="1994" t="str">
        <f t="shared" si="143"/>
        <v/>
      </c>
      <c r="L1660" s="1907" t="str">
        <f t="shared" si="144"/>
        <v/>
      </c>
      <c r="M1660" s="1906"/>
      <c r="N1660" s="2250"/>
      <c r="O1660" s="2250"/>
      <c r="P1660" s="2255"/>
    </row>
    <row r="1661" spans="2:16" s="986" customFormat="1" ht="15" customHeight="1" outlineLevel="1">
      <c r="B1661" s="1211"/>
      <c r="C1661" s="1211"/>
      <c r="D1661" s="2553"/>
      <c r="E1661" s="2554"/>
      <c r="F1661" s="1553" t="s">
        <v>2169</v>
      </c>
      <c r="G1661" s="1554"/>
      <c r="I1661" s="2254"/>
      <c r="J1661" s="2255"/>
      <c r="K1661" s="1994" t="str">
        <f t="shared" si="143"/>
        <v/>
      </c>
      <c r="L1661" s="1907" t="str">
        <f t="shared" si="144"/>
        <v/>
      </c>
      <c r="M1661" s="1906"/>
      <c r="N1661" s="2250"/>
      <c r="O1661" s="2250"/>
      <c r="P1661" s="2255"/>
    </row>
    <row r="1662" spans="2:16" s="986" customFormat="1" ht="15" customHeight="1" outlineLevel="1">
      <c r="B1662" s="1211"/>
      <c r="C1662" s="1211"/>
      <c r="D1662" s="2553" t="s">
        <v>2173</v>
      </c>
      <c r="E1662" s="2554" t="s">
        <v>650</v>
      </c>
      <c r="F1662" s="1553" t="s">
        <v>2168</v>
      </c>
      <c r="G1662" s="1554"/>
      <c r="I1662" s="2254"/>
      <c r="J1662" s="2255"/>
      <c r="K1662" s="1994" t="str">
        <f t="shared" si="143"/>
        <v/>
      </c>
      <c r="L1662" s="1907" t="str">
        <f t="shared" si="144"/>
        <v/>
      </c>
      <c r="M1662" s="1906"/>
      <c r="N1662" s="2250"/>
      <c r="O1662" s="2250"/>
      <c r="P1662" s="2255"/>
    </row>
    <row r="1663" spans="2:16" s="986" customFormat="1" ht="15" customHeight="1" outlineLevel="1">
      <c r="B1663" s="1211"/>
      <c r="C1663" s="1211"/>
      <c r="D1663" s="2553"/>
      <c r="E1663" s="2554"/>
      <c r="F1663" s="1553" t="s">
        <v>2169</v>
      </c>
      <c r="G1663" s="1554"/>
      <c r="I1663" s="2254"/>
      <c r="J1663" s="2255"/>
      <c r="K1663" s="1994" t="str">
        <f t="shared" si="143"/>
        <v/>
      </c>
      <c r="L1663" s="1907" t="str">
        <f t="shared" si="144"/>
        <v/>
      </c>
      <c r="M1663" s="1906"/>
      <c r="N1663" s="2250"/>
      <c r="O1663" s="2250"/>
      <c r="P1663" s="2255"/>
    </row>
    <row r="1664" spans="2:16" s="986" customFormat="1" ht="15" customHeight="1" outlineLevel="1">
      <c r="B1664" s="1211"/>
      <c r="C1664" s="1211"/>
      <c r="D1664" s="2553" t="s">
        <v>2174</v>
      </c>
      <c r="E1664" s="2554" t="s">
        <v>638</v>
      </c>
      <c r="F1664" s="1553" t="s">
        <v>2168</v>
      </c>
      <c r="G1664" s="1554"/>
      <c r="I1664" s="2254"/>
      <c r="J1664" s="2256"/>
      <c r="K1664" s="1994" t="str">
        <f t="shared" si="143"/>
        <v/>
      </c>
      <c r="L1664" s="1907" t="str">
        <f t="shared" si="144"/>
        <v/>
      </c>
      <c r="M1664" s="1906"/>
      <c r="N1664" s="2250"/>
      <c r="O1664" s="2250"/>
      <c r="P1664" s="2255"/>
    </row>
    <row r="1665" spans="2:16" s="986" customFormat="1" ht="15" customHeight="1" outlineLevel="1">
      <c r="B1665" s="1211"/>
      <c r="C1665" s="1211"/>
      <c r="D1665" s="2553"/>
      <c r="E1665" s="2554"/>
      <c r="F1665" s="1553" t="s">
        <v>2169</v>
      </c>
      <c r="G1665" s="1554"/>
      <c r="I1665" s="2254"/>
      <c r="J1665" s="2256"/>
      <c r="K1665" s="1994" t="str">
        <f t="shared" si="143"/>
        <v/>
      </c>
      <c r="L1665" s="1907" t="str">
        <f t="shared" si="144"/>
        <v/>
      </c>
      <c r="M1665" s="1906"/>
      <c r="N1665" s="2250"/>
      <c r="O1665" s="2250"/>
      <c r="P1665" s="2255"/>
    </row>
    <row r="1666" spans="2:16" s="986" customFormat="1" ht="15" customHeight="1" outlineLevel="1">
      <c r="B1666" s="1211"/>
      <c r="C1666" s="1211"/>
      <c r="D1666" s="2553" t="s">
        <v>2174</v>
      </c>
      <c r="E1666" s="2554" t="s">
        <v>650</v>
      </c>
      <c r="F1666" s="1553" t="s">
        <v>2168</v>
      </c>
      <c r="G1666" s="1554"/>
      <c r="I1666" s="2254"/>
      <c r="J1666" s="2256"/>
      <c r="K1666" s="1994" t="str">
        <f t="shared" si="143"/>
        <v/>
      </c>
      <c r="L1666" s="1907" t="str">
        <f t="shared" si="144"/>
        <v/>
      </c>
      <c r="M1666" s="1906"/>
      <c r="N1666" s="2250"/>
      <c r="O1666" s="2250"/>
      <c r="P1666" s="2255"/>
    </row>
    <row r="1667" spans="2:16" s="986" customFormat="1" ht="15" customHeight="1" outlineLevel="1">
      <c r="B1667" s="1211"/>
      <c r="C1667" s="1211"/>
      <c r="D1667" s="2555"/>
      <c r="E1667" s="2556"/>
      <c r="F1667" s="1557" t="s">
        <v>2169</v>
      </c>
      <c r="G1667" s="1558"/>
      <c r="I1667" s="2254"/>
      <c r="J1667" s="2256"/>
      <c r="K1667" s="1994" t="str">
        <f t="shared" si="143"/>
        <v/>
      </c>
      <c r="L1667" s="1907" t="str">
        <f t="shared" si="144"/>
        <v/>
      </c>
      <c r="M1667" s="1906"/>
      <c r="N1667" s="2250"/>
      <c r="O1667" s="2250"/>
      <c r="P1667" s="2255"/>
    </row>
    <row r="1668" spans="2:16" s="986" customFormat="1" ht="15" customHeight="1">
      <c r="B1668" s="1342"/>
      <c r="C1668" s="985"/>
      <c r="D1668" s="1307" t="s">
        <v>2166</v>
      </c>
      <c r="E1668" s="973"/>
      <c r="F1668" s="1549"/>
      <c r="G1668" s="1550"/>
      <c r="H1668" s="636"/>
      <c r="I1668" s="2251"/>
      <c r="J1668" s="1912"/>
      <c r="K1668" s="2254"/>
      <c r="L1668" s="2250"/>
      <c r="M1668" s="2250"/>
      <c r="N1668" s="2250"/>
      <c r="O1668" s="2250"/>
      <c r="P1668" s="2255"/>
    </row>
    <row r="1669" spans="2:16" s="986" customFormat="1" ht="15" customHeight="1" outlineLevel="1">
      <c r="B1669" s="1342"/>
      <c r="C1669" s="985"/>
      <c r="D1669" s="2557" t="s">
        <v>2167</v>
      </c>
      <c r="E1669" s="2558" t="s">
        <v>650</v>
      </c>
      <c r="F1669" s="1551" t="s">
        <v>2168</v>
      </c>
      <c r="G1669" s="1552"/>
      <c r="H1669" s="636"/>
      <c r="I1669" s="2252"/>
      <c r="J1669" s="2253"/>
      <c r="K1669" s="1994" t="str">
        <f>IF(ISNONTEXT(G1669)=TRUE,"","X")</f>
        <v/>
      </c>
      <c r="L1669" s="1907" t="str">
        <f>IF(AND(G1669&gt;=0)=TRUE,"","X")</f>
        <v/>
      </c>
      <c r="M1669" s="1906"/>
      <c r="N1669" s="2250"/>
      <c r="O1669" s="2250"/>
      <c r="P1669" s="2255"/>
    </row>
    <row r="1670" spans="2:16" s="986" customFormat="1" ht="15" customHeight="1" outlineLevel="1">
      <c r="B1670" s="1342"/>
      <c r="C1670" s="985"/>
      <c r="D1670" s="2553"/>
      <c r="E1670" s="2554"/>
      <c r="F1670" s="1553" t="s">
        <v>2169</v>
      </c>
      <c r="G1670" s="1554"/>
      <c r="H1670" s="636"/>
      <c r="I1670" s="2252"/>
      <c r="J1670" s="2253"/>
      <c r="K1670" s="1994" t="str">
        <f>IF(ISNONTEXT(G1670)=TRUE,"","X")</f>
        <v/>
      </c>
      <c r="L1670" s="1907" t="str">
        <f>IF(AND(G1670&gt;=0)=TRUE,"","X")</f>
        <v/>
      </c>
      <c r="M1670" s="1906"/>
      <c r="N1670" s="2250"/>
      <c r="O1670" s="2250"/>
      <c r="P1670" s="2255"/>
    </row>
    <row r="1671" spans="2:16" s="986" customFormat="1" ht="15" customHeight="1" outlineLevel="1">
      <c r="B1671" s="1342"/>
      <c r="C1671" s="985"/>
      <c r="D1671" s="2553" t="s">
        <v>2170</v>
      </c>
      <c r="E1671" s="2554" t="s">
        <v>638</v>
      </c>
      <c r="F1671" s="1553" t="s">
        <v>2168</v>
      </c>
      <c r="G1671" s="1554"/>
      <c r="H1671" s="636"/>
      <c r="I1671" s="2252"/>
      <c r="J1671" s="2253"/>
      <c r="K1671" s="1994" t="str">
        <f t="shared" ref="K1671:K1690" si="145">IF(ISNONTEXT(G1671)=TRUE,"","X")</f>
        <v/>
      </c>
      <c r="L1671" s="1907" t="str">
        <f t="shared" ref="L1671:L1690" si="146">IF(AND(G1671&gt;=0)=TRUE,"","X")</f>
        <v/>
      </c>
      <c r="M1671" s="1906"/>
      <c r="N1671" s="2250"/>
      <c r="O1671" s="2250"/>
      <c r="P1671" s="2255"/>
    </row>
    <row r="1672" spans="2:16" s="986" customFormat="1" ht="15" customHeight="1" outlineLevel="1">
      <c r="B1672" s="1342"/>
      <c r="C1672" s="985"/>
      <c r="D1672" s="2553"/>
      <c r="E1672" s="2554"/>
      <c r="F1672" s="1553" t="s">
        <v>2169</v>
      </c>
      <c r="G1672" s="1554"/>
      <c r="H1672" s="636"/>
      <c r="I1672" s="2252"/>
      <c r="J1672" s="2253"/>
      <c r="K1672" s="1994" t="str">
        <f t="shared" si="145"/>
        <v/>
      </c>
      <c r="L1672" s="1907" t="str">
        <f t="shared" si="146"/>
        <v/>
      </c>
      <c r="M1672" s="1906"/>
      <c r="N1672" s="2250"/>
      <c r="O1672" s="2250"/>
      <c r="P1672" s="2255"/>
    </row>
    <row r="1673" spans="2:16" s="986" customFormat="1" ht="15" customHeight="1" outlineLevel="1">
      <c r="B1673" s="1342"/>
      <c r="C1673" s="985"/>
      <c r="D1673" s="2553" t="s">
        <v>2170</v>
      </c>
      <c r="E1673" s="2554" t="s">
        <v>650</v>
      </c>
      <c r="F1673" s="1553" t="s">
        <v>2168</v>
      </c>
      <c r="G1673" s="1554"/>
      <c r="H1673" s="636"/>
      <c r="I1673" s="2252"/>
      <c r="J1673" s="2253"/>
      <c r="K1673" s="1994" t="str">
        <f t="shared" si="145"/>
        <v/>
      </c>
      <c r="L1673" s="1907" t="str">
        <f t="shared" si="146"/>
        <v/>
      </c>
      <c r="M1673" s="1906"/>
      <c r="N1673" s="2250"/>
      <c r="O1673" s="2250"/>
      <c r="P1673" s="2255"/>
    </row>
    <row r="1674" spans="2:16" s="986" customFormat="1" ht="15" customHeight="1" outlineLevel="1">
      <c r="B1674" s="1342"/>
      <c r="C1674" s="985"/>
      <c r="D1674" s="2553"/>
      <c r="E1674" s="2554"/>
      <c r="F1674" s="1553" t="s">
        <v>2169</v>
      </c>
      <c r="G1674" s="1554"/>
      <c r="H1674" s="636"/>
      <c r="I1674" s="2254"/>
      <c r="J1674" s="2255"/>
      <c r="K1674" s="1994" t="str">
        <f t="shared" si="145"/>
        <v/>
      </c>
      <c r="L1674" s="1907" t="str">
        <f t="shared" si="146"/>
        <v/>
      </c>
      <c r="M1674" s="1906"/>
      <c r="N1674" s="2250"/>
      <c r="O1674" s="2250"/>
      <c r="P1674" s="2255"/>
    </row>
    <row r="1675" spans="2:16" s="986" customFormat="1" ht="15" customHeight="1" outlineLevel="1">
      <c r="B1675" s="1342"/>
      <c r="C1675" s="985"/>
      <c r="D1675" s="2553" t="s">
        <v>873</v>
      </c>
      <c r="E1675" s="2554" t="s">
        <v>1822</v>
      </c>
      <c r="F1675" s="1553" t="s">
        <v>2168</v>
      </c>
      <c r="G1675" s="1555"/>
      <c r="H1675" s="636"/>
      <c r="I1675" s="2254"/>
      <c r="J1675" s="2255"/>
      <c r="K1675" s="1993" t="str">
        <f t="shared" si="145"/>
        <v/>
      </c>
      <c r="L1675" s="1906" t="str">
        <f t="shared" si="146"/>
        <v/>
      </c>
      <c r="M1675" s="1906"/>
      <c r="N1675" s="1907" t="str" cm="1">
        <f t="array" aca="1" ref="N1675" ca="1">IF(CELL("format",G1675)="D1","","X")</f>
        <v/>
      </c>
      <c r="O1675" s="2250"/>
      <c r="P1675" s="2255"/>
    </row>
    <row r="1676" spans="2:16" s="986" customFormat="1" ht="15" customHeight="1" outlineLevel="1">
      <c r="B1676" s="1211"/>
      <c r="C1676" s="1211"/>
      <c r="D1676" s="2553"/>
      <c r="E1676" s="2554"/>
      <c r="F1676" s="1553" t="s">
        <v>2169</v>
      </c>
      <c r="G1676" s="1555"/>
      <c r="H1676" s="636"/>
      <c r="I1676" s="2254"/>
      <c r="J1676" s="2255"/>
      <c r="K1676" s="1993" t="str">
        <f t="shared" si="145"/>
        <v/>
      </c>
      <c r="L1676" s="1906" t="str">
        <f t="shared" si="146"/>
        <v/>
      </c>
      <c r="M1676" s="1906"/>
      <c r="N1676" s="1907" t="str" cm="1">
        <f t="array" aca="1" ref="N1676" ca="1">IF(CELL("format",G1676)="D1","","X")</f>
        <v/>
      </c>
      <c r="O1676" s="2250"/>
      <c r="P1676" s="2255"/>
    </row>
    <row r="1677" spans="2:16" s="986" customFormat="1" ht="15" customHeight="1" outlineLevel="1">
      <c r="B1677" s="1211"/>
      <c r="C1677" s="1211"/>
      <c r="D1677" s="2553" t="s">
        <v>874</v>
      </c>
      <c r="E1677" s="2554" t="s">
        <v>1823</v>
      </c>
      <c r="F1677" s="1553" t="s">
        <v>2168</v>
      </c>
      <c r="G1677" s="1556"/>
      <c r="H1677" s="636"/>
      <c r="I1677" s="2254"/>
      <c r="J1677" s="2255"/>
      <c r="K1677" s="1993" t="str">
        <f t="shared" si="145"/>
        <v/>
      </c>
      <c r="L1677" s="1906" t="str">
        <f t="shared" si="146"/>
        <v/>
      </c>
      <c r="M1677" s="1906"/>
      <c r="N1677" s="2250"/>
      <c r="O1677" s="1907" t="str" cm="1">
        <f t="array" aca="1" ref="O1677" ca="1">IF(G1677="","",IF(CELL("format",G1677)="D9","","X"))</f>
        <v/>
      </c>
      <c r="P1677" s="2255"/>
    </row>
    <row r="1678" spans="2:16" s="986" customFormat="1" ht="15" customHeight="1" outlineLevel="1">
      <c r="B1678" s="1211"/>
      <c r="C1678" s="1211"/>
      <c r="D1678" s="2553"/>
      <c r="E1678" s="2554"/>
      <c r="F1678" s="1553" t="s">
        <v>2169</v>
      </c>
      <c r="G1678" s="1556"/>
      <c r="H1678" s="636"/>
      <c r="I1678" s="2254"/>
      <c r="J1678" s="2255"/>
      <c r="K1678" s="1993" t="str">
        <f t="shared" si="145"/>
        <v/>
      </c>
      <c r="L1678" s="1906" t="str">
        <f t="shared" si="146"/>
        <v/>
      </c>
      <c r="M1678" s="1906"/>
      <c r="N1678" s="2250"/>
      <c r="O1678" s="1907" t="str" cm="1">
        <f t="array" aca="1" ref="O1678" ca="1">IF(G1678="","",IF(CELL("format",G1678)="D9","","X"))</f>
        <v/>
      </c>
      <c r="P1678" s="2255"/>
    </row>
    <row r="1679" spans="2:16" s="986" customFormat="1" ht="15" customHeight="1" outlineLevel="1">
      <c r="B1679" s="1211"/>
      <c r="C1679" s="1211"/>
      <c r="D1679" s="2553" t="s">
        <v>2171</v>
      </c>
      <c r="E1679" s="2554" t="s">
        <v>2327</v>
      </c>
      <c r="F1679" s="1553" t="s">
        <v>2168</v>
      </c>
      <c r="G1679" s="1554"/>
      <c r="H1679" s="636"/>
      <c r="I1679" s="2254"/>
      <c r="J1679" s="2255"/>
      <c r="K1679" s="1993" t="str">
        <f t="shared" si="145"/>
        <v/>
      </c>
      <c r="L1679" s="1906" t="str">
        <f t="shared" si="146"/>
        <v/>
      </c>
      <c r="M1679" s="1906"/>
      <c r="N1679" s="2250"/>
      <c r="O1679" s="2250"/>
      <c r="P1679" s="1913" t="str">
        <f>IF(G1679="","",(IF(OR(G1679="Winter",G1679="Summer"),"","X")))</f>
        <v/>
      </c>
    </row>
    <row r="1680" spans="2:16" s="986" customFormat="1" ht="15" customHeight="1" outlineLevel="1">
      <c r="B1680" s="1211"/>
      <c r="C1680" s="1211"/>
      <c r="D1680" s="2553"/>
      <c r="E1680" s="2554"/>
      <c r="F1680" s="1553" t="s">
        <v>2169</v>
      </c>
      <c r="G1680" s="1554"/>
      <c r="H1680" s="636"/>
      <c r="I1680" s="2254"/>
      <c r="J1680" s="2255"/>
      <c r="K1680" s="1993" t="str">
        <f t="shared" si="145"/>
        <v/>
      </c>
      <c r="L1680" s="1906" t="str">
        <f t="shared" si="146"/>
        <v/>
      </c>
      <c r="M1680" s="1906"/>
      <c r="N1680" s="2250"/>
      <c r="O1680" s="2250"/>
      <c r="P1680" s="1913" t="str">
        <f>IF(G1680="","",(IF(OR(G1680="Winter",G1680="Summer"),"","X")))</f>
        <v/>
      </c>
    </row>
    <row r="1681" spans="2:16" s="986" customFormat="1" ht="15" customHeight="1" outlineLevel="1">
      <c r="B1681" s="1211"/>
      <c r="C1681" s="1211"/>
      <c r="D1681" s="2553" t="s">
        <v>2172</v>
      </c>
      <c r="E1681" s="2554" t="s">
        <v>638</v>
      </c>
      <c r="F1681" s="1553" t="s">
        <v>2168</v>
      </c>
      <c r="G1681" s="1554"/>
      <c r="H1681" s="636"/>
      <c r="I1681" s="2254"/>
      <c r="J1681" s="2255"/>
      <c r="K1681" s="1994" t="str">
        <f t="shared" si="145"/>
        <v/>
      </c>
      <c r="L1681" s="1907" t="str">
        <f t="shared" si="146"/>
        <v/>
      </c>
      <c r="M1681" s="1906"/>
      <c r="N1681" s="2250"/>
      <c r="O1681" s="2250"/>
      <c r="P1681" s="2255"/>
    </row>
    <row r="1682" spans="2:16" s="986" customFormat="1" ht="15" customHeight="1" outlineLevel="1">
      <c r="B1682" s="1211"/>
      <c r="C1682" s="1211"/>
      <c r="D1682" s="2553"/>
      <c r="E1682" s="2554"/>
      <c r="F1682" s="1553" t="s">
        <v>2169</v>
      </c>
      <c r="G1682" s="1554"/>
      <c r="I1682" s="2254"/>
      <c r="J1682" s="2255"/>
      <c r="K1682" s="1994" t="str">
        <f t="shared" si="145"/>
        <v/>
      </c>
      <c r="L1682" s="1907" t="str">
        <f t="shared" si="146"/>
        <v/>
      </c>
      <c r="M1682" s="1906"/>
      <c r="N1682" s="2250"/>
      <c r="O1682" s="2250"/>
      <c r="P1682" s="2255"/>
    </row>
    <row r="1683" spans="2:16" s="986" customFormat="1" ht="15" customHeight="1" outlineLevel="1">
      <c r="B1683" s="1211"/>
      <c r="C1683" s="1211"/>
      <c r="D1683" s="2553" t="s">
        <v>2173</v>
      </c>
      <c r="E1683" s="2554" t="s">
        <v>638</v>
      </c>
      <c r="F1683" s="1553" t="s">
        <v>2168</v>
      </c>
      <c r="G1683" s="1554"/>
      <c r="I1683" s="2254"/>
      <c r="J1683" s="2255"/>
      <c r="K1683" s="1994" t="str">
        <f t="shared" si="145"/>
        <v/>
      </c>
      <c r="L1683" s="1907" t="str">
        <f t="shared" si="146"/>
        <v/>
      </c>
      <c r="M1683" s="1906"/>
      <c r="N1683" s="2250"/>
      <c r="O1683" s="2250"/>
      <c r="P1683" s="2255"/>
    </row>
    <row r="1684" spans="2:16" s="986" customFormat="1" ht="15" customHeight="1" outlineLevel="1">
      <c r="B1684" s="1211"/>
      <c r="C1684" s="1211"/>
      <c r="D1684" s="2553"/>
      <c r="E1684" s="2554"/>
      <c r="F1684" s="1553" t="s">
        <v>2169</v>
      </c>
      <c r="G1684" s="1554"/>
      <c r="I1684" s="2254"/>
      <c r="J1684" s="2255"/>
      <c r="K1684" s="1994" t="str">
        <f t="shared" si="145"/>
        <v/>
      </c>
      <c r="L1684" s="1907" t="str">
        <f t="shared" si="146"/>
        <v/>
      </c>
      <c r="M1684" s="1906"/>
      <c r="N1684" s="2250"/>
      <c r="O1684" s="2250"/>
      <c r="P1684" s="2255"/>
    </row>
    <row r="1685" spans="2:16" s="986" customFormat="1" ht="15" customHeight="1" outlineLevel="1">
      <c r="B1685" s="1211"/>
      <c r="C1685" s="1211"/>
      <c r="D1685" s="2553" t="s">
        <v>2173</v>
      </c>
      <c r="E1685" s="2554" t="s">
        <v>650</v>
      </c>
      <c r="F1685" s="1553" t="s">
        <v>2168</v>
      </c>
      <c r="G1685" s="1554"/>
      <c r="I1685" s="2254"/>
      <c r="J1685" s="2255"/>
      <c r="K1685" s="1994" t="str">
        <f t="shared" si="145"/>
        <v/>
      </c>
      <c r="L1685" s="1907" t="str">
        <f t="shared" si="146"/>
        <v/>
      </c>
      <c r="M1685" s="1906"/>
      <c r="N1685" s="2250"/>
      <c r="O1685" s="2250"/>
      <c r="P1685" s="2255"/>
    </row>
    <row r="1686" spans="2:16" s="986" customFormat="1" ht="15" customHeight="1" outlineLevel="1">
      <c r="B1686" s="1211"/>
      <c r="C1686" s="1211"/>
      <c r="D1686" s="2553"/>
      <c r="E1686" s="2554"/>
      <c r="F1686" s="1553" t="s">
        <v>2169</v>
      </c>
      <c r="G1686" s="1554"/>
      <c r="I1686" s="2254"/>
      <c r="J1686" s="2255"/>
      <c r="K1686" s="1994" t="str">
        <f t="shared" si="145"/>
        <v/>
      </c>
      <c r="L1686" s="1907" t="str">
        <f t="shared" si="146"/>
        <v/>
      </c>
      <c r="M1686" s="1906"/>
      <c r="N1686" s="2250"/>
      <c r="O1686" s="2250"/>
      <c r="P1686" s="2255"/>
    </row>
    <row r="1687" spans="2:16" s="986" customFormat="1" ht="15" customHeight="1" outlineLevel="1">
      <c r="B1687" s="1211"/>
      <c r="C1687" s="1211"/>
      <c r="D1687" s="2553" t="s">
        <v>2174</v>
      </c>
      <c r="E1687" s="2554" t="s">
        <v>638</v>
      </c>
      <c r="F1687" s="1553" t="s">
        <v>2168</v>
      </c>
      <c r="G1687" s="1554"/>
      <c r="I1687" s="2254"/>
      <c r="J1687" s="2256"/>
      <c r="K1687" s="1994" t="str">
        <f t="shared" si="145"/>
        <v/>
      </c>
      <c r="L1687" s="1907" t="str">
        <f t="shared" si="146"/>
        <v/>
      </c>
      <c r="M1687" s="1906"/>
      <c r="N1687" s="2250"/>
      <c r="O1687" s="2250"/>
      <c r="P1687" s="2255"/>
    </row>
    <row r="1688" spans="2:16" s="986" customFormat="1" ht="15" customHeight="1" outlineLevel="1">
      <c r="B1688" s="1211"/>
      <c r="C1688" s="1211"/>
      <c r="D1688" s="2553"/>
      <c r="E1688" s="2554"/>
      <c r="F1688" s="1553" t="s">
        <v>2169</v>
      </c>
      <c r="G1688" s="1554"/>
      <c r="I1688" s="2254"/>
      <c r="J1688" s="2256"/>
      <c r="K1688" s="1994" t="str">
        <f t="shared" si="145"/>
        <v/>
      </c>
      <c r="L1688" s="1907" t="str">
        <f t="shared" si="146"/>
        <v/>
      </c>
      <c r="M1688" s="1906"/>
      <c r="N1688" s="2250"/>
      <c r="O1688" s="2250"/>
      <c r="P1688" s="2255"/>
    </row>
    <row r="1689" spans="2:16" s="986" customFormat="1" ht="15" customHeight="1" outlineLevel="1">
      <c r="B1689" s="1211"/>
      <c r="C1689" s="1211"/>
      <c r="D1689" s="2553" t="s">
        <v>2174</v>
      </c>
      <c r="E1689" s="2554" t="s">
        <v>650</v>
      </c>
      <c r="F1689" s="1553" t="s">
        <v>2168</v>
      </c>
      <c r="G1689" s="1554"/>
      <c r="I1689" s="2254"/>
      <c r="J1689" s="2256"/>
      <c r="K1689" s="1994" t="str">
        <f t="shared" si="145"/>
        <v/>
      </c>
      <c r="L1689" s="1907" t="str">
        <f t="shared" si="146"/>
        <v/>
      </c>
      <c r="M1689" s="1906"/>
      <c r="N1689" s="2250"/>
      <c r="O1689" s="2250"/>
      <c r="P1689" s="2255"/>
    </row>
    <row r="1690" spans="2:16" s="986" customFormat="1" ht="15" customHeight="1" outlineLevel="1">
      <c r="B1690" s="1211"/>
      <c r="C1690" s="1211"/>
      <c r="D1690" s="2555"/>
      <c r="E1690" s="2556"/>
      <c r="F1690" s="1557" t="s">
        <v>2169</v>
      </c>
      <c r="G1690" s="1558"/>
      <c r="I1690" s="2254"/>
      <c r="J1690" s="2256"/>
      <c r="K1690" s="1994" t="str">
        <f t="shared" si="145"/>
        <v/>
      </c>
      <c r="L1690" s="1907" t="str">
        <f t="shared" si="146"/>
        <v/>
      </c>
      <c r="M1690" s="1906"/>
      <c r="N1690" s="2250"/>
      <c r="O1690" s="2250"/>
      <c r="P1690" s="2255"/>
    </row>
    <row r="1691" spans="2:16" s="986" customFormat="1" ht="15" customHeight="1">
      <c r="B1691" s="1342"/>
      <c r="C1691" s="985"/>
      <c r="D1691" s="1307" t="s">
        <v>2166</v>
      </c>
      <c r="E1691" s="973"/>
      <c r="F1691" s="1549"/>
      <c r="G1691" s="1550"/>
      <c r="H1691" s="636"/>
      <c r="I1691" s="2251"/>
      <c r="J1691" s="1912"/>
      <c r="K1691" s="2254"/>
      <c r="L1691" s="2250"/>
      <c r="M1691" s="2250"/>
      <c r="N1691" s="2250"/>
      <c r="O1691" s="2250"/>
      <c r="P1691" s="2255"/>
    </row>
    <row r="1692" spans="2:16" s="986" customFormat="1" ht="15" customHeight="1" outlineLevel="1">
      <c r="B1692" s="1342"/>
      <c r="C1692" s="985"/>
      <c r="D1692" s="2557" t="s">
        <v>2167</v>
      </c>
      <c r="E1692" s="2558" t="s">
        <v>650</v>
      </c>
      <c r="F1692" s="1551" t="s">
        <v>2168</v>
      </c>
      <c r="G1692" s="1552"/>
      <c r="H1692" s="636"/>
      <c r="I1692" s="2252"/>
      <c r="J1692" s="2253"/>
      <c r="K1692" s="1994" t="str">
        <f>IF(ISNONTEXT(G1692)=TRUE,"","X")</f>
        <v/>
      </c>
      <c r="L1692" s="1907" t="str">
        <f>IF(AND(G1692&gt;=0)=TRUE,"","X")</f>
        <v/>
      </c>
      <c r="M1692" s="1906"/>
      <c r="N1692" s="2250"/>
      <c r="O1692" s="2250"/>
      <c r="P1692" s="2255"/>
    </row>
    <row r="1693" spans="2:16" s="986" customFormat="1" ht="15" customHeight="1" outlineLevel="1">
      <c r="B1693" s="1342"/>
      <c r="C1693" s="985"/>
      <c r="D1693" s="2553"/>
      <c r="E1693" s="2554"/>
      <c r="F1693" s="1553" t="s">
        <v>2169</v>
      </c>
      <c r="G1693" s="1554"/>
      <c r="H1693" s="636"/>
      <c r="I1693" s="2252"/>
      <c r="J1693" s="2253"/>
      <c r="K1693" s="1994" t="str">
        <f>IF(ISNONTEXT(G1693)=TRUE,"","X")</f>
        <v/>
      </c>
      <c r="L1693" s="1907" t="str">
        <f>IF(AND(G1693&gt;=0)=TRUE,"","X")</f>
        <v/>
      </c>
      <c r="M1693" s="1906"/>
      <c r="N1693" s="2250"/>
      <c r="O1693" s="2250"/>
      <c r="P1693" s="2255"/>
    </row>
    <row r="1694" spans="2:16" s="986" customFormat="1" ht="15" customHeight="1" outlineLevel="1">
      <c r="B1694" s="1342"/>
      <c r="C1694" s="985"/>
      <c r="D1694" s="2553" t="s">
        <v>2170</v>
      </c>
      <c r="E1694" s="2554" t="s">
        <v>638</v>
      </c>
      <c r="F1694" s="1553" t="s">
        <v>2168</v>
      </c>
      <c r="G1694" s="1554"/>
      <c r="H1694" s="636"/>
      <c r="I1694" s="2252"/>
      <c r="J1694" s="2253"/>
      <c r="K1694" s="1994" t="str">
        <f t="shared" ref="K1694:K1713" si="147">IF(ISNONTEXT(G1694)=TRUE,"","X")</f>
        <v/>
      </c>
      <c r="L1694" s="1907" t="str">
        <f t="shared" ref="L1694:L1713" si="148">IF(AND(G1694&gt;=0)=TRUE,"","X")</f>
        <v/>
      </c>
      <c r="M1694" s="1906"/>
      <c r="N1694" s="2250"/>
      <c r="O1694" s="2250"/>
      <c r="P1694" s="2255"/>
    </row>
    <row r="1695" spans="2:16" s="986" customFormat="1" ht="15" customHeight="1" outlineLevel="1">
      <c r="B1695" s="1342"/>
      <c r="C1695" s="985"/>
      <c r="D1695" s="2553"/>
      <c r="E1695" s="2554"/>
      <c r="F1695" s="1553" t="s">
        <v>2169</v>
      </c>
      <c r="G1695" s="1554"/>
      <c r="H1695" s="636"/>
      <c r="I1695" s="2252"/>
      <c r="J1695" s="2253"/>
      <c r="K1695" s="1994" t="str">
        <f t="shared" si="147"/>
        <v/>
      </c>
      <c r="L1695" s="1907" t="str">
        <f t="shared" si="148"/>
        <v/>
      </c>
      <c r="M1695" s="1906"/>
      <c r="N1695" s="2250"/>
      <c r="O1695" s="2250"/>
      <c r="P1695" s="2255"/>
    </row>
    <row r="1696" spans="2:16" s="986" customFormat="1" ht="15" customHeight="1" outlineLevel="1">
      <c r="B1696" s="1342"/>
      <c r="C1696" s="985"/>
      <c r="D1696" s="2553" t="s">
        <v>2170</v>
      </c>
      <c r="E1696" s="2554" t="s">
        <v>650</v>
      </c>
      <c r="F1696" s="1553" t="s">
        <v>2168</v>
      </c>
      <c r="G1696" s="1554"/>
      <c r="H1696" s="636"/>
      <c r="I1696" s="2252"/>
      <c r="J1696" s="2253"/>
      <c r="K1696" s="1994" t="str">
        <f t="shared" si="147"/>
        <v/>
      </c>
      <c r="L1696" s="1907" t="str">
        <f t="shared" si="148"/>
        <v/>
      </c>
      <c r="M1696" s="1906"/>
      <c r="N1696" s="2250"/>
      <c r="O1696" s="2250"/>
      <c r="P1696" s="2255"/>
    </row>
    <row r="1697" spans="2:16" s="986" customFormat="1" ht="15" customHeight="1" outlineLevel="1">
      <c r="B1697" s="1342"/>
      <c r="C1697" s="985"/>
      <c r="D1697" s="2553"/>
      <c r="E1697" s="2554"/>
      <c r="F1697" s="1553" t="s">
        <v>2169</v>
      </c>
      <c r="G1697" s="1554"/>
      <c r="H1697" s="636"/>
      <c r="I1697" s="2254"/>
      <c r="J1697" s="2255"/>
      <c r="K1697" s="1994" t="str">
        <f t="shared" si="147"/>
        <v/>
      </c>
      <c r="L1697" s="1907" t="str">
        <f t="shared" si="148"/>
        <v/>
      </c>
      <c r="M1697" s="1906"/>
      <c r="N1697" s="2250"/>
      <c r="O1697" s="2250"/>
      <c r="P1697" s="2255"/>
    </row>
    <row r="1698" spans="2:16" s="986" customFormat="1" ht="15" customHeight="1" outlineLevel="1">
      <c r="B1698" s="1342"/>
      <c r="C1698" s="985"/>
      <c r="D1698" s="2553" t="s">
        <v>873</v>
      </c>
      <c r="E1698" s="2554" t="s">
        <v>1822</v>
      </c>
      <c r="F1698" s="1553" t="s">
        <v>2168</v>
      </c>
      <c r="G1698" s="1555"/>
      <c r="H1698" s="636"/>
      <c r="I1698" s="2254"/>
      <c r="J1698" s="2255"/>
      <c r="K1698" s="1993" t="str">
        <f t="shared" si="147"/>
        <v/>
      </c>
      <c r="L1698" s="1906" t="str">
        <f t="shared" si="148"/>
        <v/>
      </c>
      <c r="M1698" s="1906"/>
      <c r="N1698" s="1907" t="str" cm="1">
        <f t="array" aca="1" ref="N1698" ca="1">IF(CELL("format",G1698)="D1","","X")</f>
        <v/>
      </c>
      <c r="O1698" s="2250"/>
      <c r="P1698" s="2255"/>
    </row>
    <row r="1699" spans="2:16" s="986" customFormat="1" ht="15" customHeight="1" outlineLevel="1">
      <c r="B1699" s="1211"/>
      <c r="C1699" s="1211"/>
      <c r="D1699" s="2553"/>
      <c r="E1699" s="2554"/>
      <c r="F1699" s="1553" t="s">
        <v>2169</v>
      </c>
      <c r="G1699" s="1555"/>
      <c r="H1699" s="636"/>
      <c r="I1699" s="2254"/>
      <c r="J1699" s="2255"/>
      <c r="K1699" s="1993" t="str">
        <f t="shared" si="147"/>
        <v/>
      </c>
      <c r="L1699" s="1906" t="str">
        <f t="shared" si="148"/>
        <v/>
      </c>
      <c r="M1699" s="1906"/>
      <c r="N1699" s="1907" t="str" cm="1">
        <f t="array" aca="1" ref="N1699" ca="1">IF(CELL("format",G1699)="D1","","X")</f>
        <v/>
      </c>
      <c r="O1699" s="2250"/>
      <c r="P1699" s="2255"/>
    </row>
    <row r="1700" spans="2:16" s="986" customFormat="1" ht="15" customHeight="1" outlineLevel="1">
      <c r="B1700" s="1211"/>
      <c r="C1700" s="1211"/>
      <c r="D1700" s="2553" t="s">
        <v>874</v>
      </c>
      <c r="E1700" s="2554" t="s">
        <v>1823</v>
      </c>
      <c r="F1700" s="1553" t="s">
        <v>2168</v>
      </c>
      <c r="G1700" s="1556"/>
      <c r="H1700" s="636"/>
      <c r="I1700" s="2254"/>
      <c r="J1700" s="2255"/>
      <c r="K1700" s="1993" t="str">
        <f t="shared" si="147"/>
        <v/>
      </c>
      <c r="L1700" s="1906" t="str">
        <f t="shared" si="148"/>
        <v/>
      </c>
      <c r="M1700" s="1906"/>
      <c r="N1700" s="2250"/>
      <c r="O1700" s="1907" t="str" cm="1">
        <f t="array" aca="1" ref="O1700" ca="1">IF(G1700="","",IF(CELL("format",G1700)="D9","","X"))</f>
        <v/>
      </c>
      <c r="P1700" s="2255"/>
    </row>
    <row r="1701" spans="2:16" s="986" customFormat="1" ht="15" customHeight="1" outlineLevel="1">
      <c r="B1701" s="1211"/>
      <c r="C1701" s="1211"/>
      <c r="D1701" s="2553"/>
      <c r="E1701" s="2554"/>
      <c r="F1701" s="1553" t="s">
        <v>2169</v>
      </c>
      <c r="G1701" s="1556"/>
      <c r="H1701" s="636"/>
      <c r="I1701" s="2254"/>
      <c r="J1701" s="2255"/>
      <c r="K1701" s="1993" t="str">
        <f t="shared" si="147"/>
        <v/>
      </c>
      <c r="L1701" s="1906" t="str">
        <f t="shared" si="148"/>
        <v/>
      </c>
      <c r="M1701" s="1906"/>
      <c r="N1701" s="2250"/>
      <c r="O1701" s="1907" t="str" cm="1">
        <f t="array" aca="1" ref="O1701" ca="1">IF(G1701="","",IF(CELL("format",G1701)="D9","","X"))</f>
        <v/>
      </c>
      <c r="P1701" s="2255"/>
    </row>
    <row r="1702" spans="2:16" s="986" customFormat="1" ht="15" customHeight="1" outlineLevel="1">
      <c r="B1702" s="1211"/>
      <c r="C1702" s="1211"/>
      <c r="D1702" s="2553" t="s">
        <v>2171</v>
      </c>
      <c r="E1702" s="2554" t="s">
        <v>2327</v>
      </c>
      <c r="F1702" s="1553" t="s">
        <v>2168</v>
      </c>
      <c r="G1702" s="1554"/>
      <c r="H1702" s="636"/>
      <c r="I1702" s="2254"/>
      <c r="J1702" s="2255"/>
      <c r="K1702" s="1993" t="str">
        <f t="shared" si="147"/>
        <v/>
      </c>
      <c r="L1702" s="1906" t="str">
        <f t="shared" si="148"/>
        <v/>
      </c>
      <c r="M1702" s="1906"/>
      <c r="N1702" s="2250"/>
      <c r="O1702" s="2250"/>
      <c r="P1702" s="1913" t="str">
        <f>IF(G1702="","",(IF(OR(G1702="Winter",G1702="Summer"),"","X")))</f>
        <v/>
      </c>
    </row>
    <row r="1703" spans="2:16" s="986" customFormat="1" ht="15" customHeight="1" outlineLevel="1">
      <c r="B1703" s="1211"/>
      <c r="C1703" s="1211"/>
      <c r="D1703" s="2553"/>
      <c r="E1703" s="2554"/>
      <c r="F1703" s="1553" t="s">
        <v>2169</v>
      </c>
      <c r="G1703" s="1554"/>
      <c r="H1703" s="636"/>
      <c r="I1703" s="2254"/>
      <c r="J1703" s="2255"/>
      <c r="K1703" s="1993" t="str">
        <f t="shared" si="147"/>
        <v/>
      </c>
      <c r="L1703" s="1906" t="str">
        <f t="shared" si="148"/>
        <v/>
      </c>
      <c r="M1703" s="1906"/>
      <c r="N1703" s="2250"/>
      <c r="O1703" s="2250"/>
      <c r="P1703" s="1913" t="str">
        <f>IF(G1703="","",(IF(OR(G1703="Winter",G1703="Summer"),"","X")))</f>
        <v/>
      </c>
    </row>
    <row r="1704" spans="2:16" s="986" customFormat="1" ht="15" customHeight="1" outlineLevel="1">
      <c r="B1704" s="1211"/>
      <c r="C1704" s="1211"/>
      <c r="D1704" s="2553" t="s">
        <v>2172</v>
      </c>
      <c r="E1704" s="2554" t="s">
        <v>638</v>
      </c>
      <c r="F1704" s="1553" t="s">
        <v>2168</v>
      </c>
      <c r="G1704" s="1554"/>
      <c r="H1704" s="636"/>
      <c r="I1704" s="2254"/>
      <c r="J1704" s="2255"/>
      <c r="K1704" s="1994" t="str">
        <f t="shared" si="147"/>
        <v/>
      </c>
      <c r="L1704" s="1907" t="str">
        <f t="shared" si="148"/>
        <v/>
      </c>
      <c r="M1704" s="1906"/>
      <c r="N1704" s="2250"/>
      <c r="O1704" s="2250"/>
      <c r="P1704" s="2255"/>
    </row>
    <row r="1705" spans="2:16" s="986" customFormat="1" ht="15" customHeight="1" outlineLevel="1">
      <c r="B1705" s="1211"/>
      <c r="C1705" s="1211"/>
      <c r="D1705" s="2553"/>
      <c r="E1705" s="2554"/>
      <c r="F1705" s="1553" t="s">
        <v>2169</v>
      </c>
      <c r="G1705" s="1554"/>
      <c r="I1705" s="2254"/>
      <c r="J1705" s="2255"/>
      <c r="K1705" s="1994" t="str">
        <f t="shared" si="147"/>
        <v/>
      </c>
      <c r="L1705" s="1907" t="str">
        <f t="shared" si="148"/>
        <v/>
      </c>
      <c r="M1705" s="1906"/>
      <c r="N1705" s="2250"/>
      <c r="O1705" s="2250"/>
      <c r="P1705" s="2255"/>
    </row>
    <row r="1706" spans="2:16" s="986" customFormat="1" ht="15" customHeight="1" outlineLevel="1">
      <c r="B1706" s="1211"/>
      <c r="C1706" s="1211"/>
      <c r="D1706" s="2553" t="s">
        <v>2173</v>
      </c>
      <c r="E1706" s="2554" t="s">
        <v>638</v>
      </c>
      <c r="F1706" s="1553" t="s">
        <v>2168</v>
      </c>
      <c r="G1706" s="1554"/>
      <c r="I1706" s="2254"/>
      <c r="J1706" s="2255"/>
      <c r="K1706" s="1994" t="str">
        <f t="shared" si="147"/>
        <v/>
      </c>
      <c r="L1706" s="1907" t="str">
        <f t="shared" si="148"/>
        <v/>
      </c>
      <c r="M1706" s="1906"/>
      <c r="N1706" s="2250"/>
      <c r="O1706" s="2250"/>
      <c r="P1706" s="2255"/>
    </row>
    <row r="1707" spans="2:16" s="986" customFormat="1" ht="15" customHeight="1" outlineLevel="1">
      <c r="B1707" s="1211"/>
      <c r="C1707" s="1211"/>
      <c r="D1707" s="2553"/>
      <c r="E1707" s="2554"/>
      <c r="F1707" s="1553" t="s">
        <v>2169</v>
      </c>
      <c r="G1707" s="1554"/>
      <c r="I1707" s="2254"/>
      <c r="J1707" s="2255"/>
      <c r="K1707" s="1994" t="str">
        <f t="shared" si="147"/>
        <v/>
      </c>
      <c r="L1707" s="1907" t="str">
        <f t="shared" si="148"/>
        <v/>
      </c>
      <c r="M1707" s="1906"/>
      <c r="N1707" s="2250"/>
      <c r="O1707" s="2250"/>
      <c r="P1707" s="2255"/>
    </row>
    <row r="1708" spans="2:16" s="986" customFormat="1" ht="15" customHeight="1" outlineLevel="1">
      <c r="B1708" s="1211"/>
      <c r="C1708" s="1211"/>
      <c r="D1708" s="2553" t="s">
        <v>2173</v>
      </c>
      <c r="E1708" s="2554" t="s">
        <v>650</v>
      </c>
      <c r="F1708" s="1553" t="s">
        <v>2168</v>
      </c>
      <c r="G1708" s="1554"/>
      <c r="I1708" s="2254"/>
      <c r="J1708" s="2255"/>
      <c r="K1708" s="1994" t="str">
        <f t="shared" si="147"/>
        <v/>
      </c>
      <c r="L1708" s="1907" t="str">
        <f t="shared" si="148"/>
        <v/>
      </c>
      <c r="M1708" s="1906"/>
      <c r="N1708" s="2250"/>
      <c r="O1708" s="2250"/>
      <c r="P1708" s="2255"/>
    </row>
    <row r="1709" spans="2:16" s="986" customFormat="1" ht="15" customHeight="1" outlineLevel="1">
      <c r="B1709" s="1211"/>
      <c r="C1709" s="1211"/>
      <c r="D1709" s="2553"/>
      <c r="E1709" s="2554"/>
      <c r="F1709" s="1553" t="s">
        <v>2169</v>
      </c>
      <c r="G1709" s="1554"/>
      <c r="I1709" s="2254"/>
      <c r="J1709" s="2255"/>
      <c r="K1709" s="1994" t="str">
        <f t="shared" si="147"/>
        <v/>
      </c>
      <c r="L1709" s="1907" t="str">
        <f t="shared" si="148"/>
        <v/>
      </c>
      <c r="M1709" s="1906"/>
      <c r="N1709" s="2250"/>
      <c r="O1709" s="2250"/>
      <c r="P1709" s="2255"/>
    </row>
    <row r="1710" spans="2:16" s="986" customFormat="1" ht="15" customHeight="1" outlineLevel="1">
      <c r="B1710" s="1211"/>
      <c r="C1710" s="1211"/>
      <c r="D1710" s="2553" t="s">
        <v>2174</v>
      </c>
      <c r="E1710" s="2554" t="s">
        <v>638</v>
      </c>
      <c r="F1710" s="1553" t="s">
        <v>2168</v>
      </c>
      <c r="G1710" s="1554"/>
      <c r="I1710" s="2254"/>
      <c r="J1710" s="2256"/>
      <c r="K1710" s="1994" t="str">
        <f t="shared" si="147"/>
        <v/>
      </c>
      <c r="L1710" s="1907" t="str">
        <f t="shared" si="148"/>
        <v/>
      </c>
      <c r="M1710" s="1906"/>
      <c r="N1710" s="2250"/>
      <c r="O1710" s="2250"/>
      <c r="P1710" s="2255"/>
    </row>
    <row r="1711" spans="2:16" s="986" customFormat="1" ht="15" customHeight="1" outlineLevel="1">
      <c r="B1711" s="1211"/>
      <c r="C1711" s="1211"/>
      <c r="D1711" s="2553"/>
      <c r="E1711" s="2554"/>
      <c r="F1711" s="1553" t="s">
        <v>2169</v>
      </c>
      <c r="G1711" s="1554"/>
      <c r="I1711" s="2254"/>
      <c r="J1711" s="2256"/>
      <c r="K1711" s="1994" t="str">
        <f t="shared" si="147"/>
        <v/>
      </c>
      <c r="L1711" s="1907" t="str">
        <f t="shared" si="148"/>
        <v/>
      </c>
      <c r="M1711" s="1906"/>
      <c r="N1711" s="2250"/>
      <c r="O1711" s="2250"/>
      <c r="P1711" s="2255"/>
    </row>
    <row r="1712" spans="2:16" s="986" customFormat="1" ht="15" customHeight="1" outlineLevel="1">
      <c r="B1712" s="1211"/>
      <c r="C1712" s="1211"/>
      <c r="D1712" s="2553" t="s">
        <v>2174</v>
      </c>
      <c r="E1712" s="2554" t="s">
        <v>650</v>
      </c>
      <c r="F1712" s="1553" t="s">
        <v>2168</v>
      </c>
      <c r="G1712" s="1554"/>
      <c r="I1712" s="2254"/>
      <c r="J1712" s="2256"/>
      <c r="K1712" s="1994" t="str">
        <f t="shared" si="147"/>
        <v/>
      </c>
      <c r="L1712" s="1907" t="str">
        <f t="shared" si="148"/>
        <v/>
      </c>
      <c r="M1712" s="1906"/>
      <c r="N1712" s="2250"/>
      <c r="O1712" s="2250"/>
      <c r="P1712" s="2255"/>
    </row>
    <row r="1713" spans="2:16" s="986" customFormat="1" ht="15" customHeight="1" outlineLevel="1">
      <c r="B1713" s="1211"/>
      <c r="C1713" s="1211"/>
      <c r="D1713" s="2555"/>
      <c r="E1713" s="2556"/>
      <c r="F1713" s="1557" t="s">
        <v>2169</v>
      </c>
      <c r="G1713" s="1558"/>
      <c r="I1713" s="2254"/>
      <c r="J1713" s="2256"/>
      <c r="K1713" s="1994" t="str">
        <f t="shared" si="147"/>
        <v/>
      </c>
      <c r="L1713" s="1907" t="str">
        <f t="shared" si="148"/>
        <v/>
      </c>
      <c r="M1713" s="1906"/>
      <c r="N1713" s="2250"/>
      <c r="O1713" s="2250"/>
      <c r="P1713" s="2255"/>
    </row>
    <row r="1714" spans="2:16" s="986" customFormat="1" ht="15" customHeight="1">
      <c r="B1714" s="1342"/>
      <c r="C1714" s="985"/>
      <c r="D1714" s="1307" t="s">
        <v>2166</v>
      </c>
      <c r="E1714" s="973"/>
      <c r="F1714" s="1549"/>
      <c r="G1714" s="1550"/>
      <c r="H1714" s="636"/>
      <c r="I1714" s="2251"/>
      <c r="J1714" s="1912"/>
      <c r="K1714" s="2254"/>
      <c r="L1714" s="2250"/>
      <c r="M1714" s="2250"/>
      <c r="N1714" s="2250"/>
      <c r="O1714" s="2250"/>
      <c r="P1714" s="2255"/>
    </row>
    <row r="1715" spans="2:16" s="986" customFormat="1" ht="15" customHeight="1" outlineLevel="1">
      <c r="B1715" s="1342"/>
      <c r="C1715" s="985"/>
      <c r="D1715" s="2557" t="s">
        <v>2167</v>
      </c>
      <c r="E1715" s="2558" t="s">
        <v>650</v>
      </c>
      <c r="F1715" s="1551" t="s">
        <v>2168</v>
      </c>
      <c r="G1715" s="1552"/>
      <c r="H1715" s="636"/>
      <c r="I1715" s="2252"/>
      <c r="J1715" s="2253"/>
      <c r="K1715" s="1994" t="str">
        <f>IF(ISNONTEXT(G1715)=TRUE,"","X")</f>
        <v/>
      </c>
      <c r="L1715" s="1907" t="str">
        <f>IF(AND(G1715&gt;=0)=TRUE,"","X")</f>
        <v/>
      </c>
      <c r="M1715" s="1906"/>
      <c r="N1715" s="2250"/>
      <c r="O1715" s="2250"/>
      <c r="P1715" s="2255"/>
    </row>
    <row r="1716" spans="2:16" s="986" customFormat="1" ht="15" customHeight="1" outlineLevel="1">
      <c r="B1716" s="1342"/>
      <c r="C1716" s="985"/>
      <c r="D1716" s="2553"/>
      <c r="E1716" s="2554"/>
      <c r="F1716" s="1553" t="s">
        <v>2169</v>
      </c>
      <c r="G1716" s="1554"/>
      <c r="H1716" s="636"/>
      <c r="I1716" s="2252"/>
      <c r="J1716" s="2253"/>
      <c r="K1716" s="1994" t="str">
        <f>IF(ISNONTEXT(G1716)=TRUE,"","X")</f>
        <v/>
      </c>
      <c r="L1716" s="1907" t="str">
        <f>IF(AND(G1716&gt;=0)=TRUE,"","X")</f>
        <v/>
      </c>
      <c r="M1716" s="1906"/>
      <c r="N1716" s="2250"/>
      <c r="O1716" s="2250"/>
      <c r="P1716" s="2255"/>
    </row>
    <row r="1717" spans="2:16" s="986" customFormat="1" ht="15" customHeight="1" outlineLevel="1">
      <c r="B1717" s="1342"/>
      <c r="C1717" s="985"/>
      <c r="D1717" s="2553" t="s">
        <v>2170</v>
      </c>
      <c r="E1717" s="2554" t="s">
        <v>638</v>
      </c>
      <c r="F1717" s="1553" t="s">
        <v>2168</v>
      </c>
      <c r="G1717" s="1554"/>
      <c r="H1717" s="636"/>
      <c r="I1717" s="2252"/>
      <c r="J1717" s="2253"/>
      <c r="K1717" s="1994" t="str">
        <f t="shared" ref="K1717:K1736" si="149">IF(ISNONTEXT(G1717)=TRUE,"","X")</f>
        <v/>
      </c>
      <c r="L1717" s="1907" t="str">
        <f t="shared" ref="L1717:L1736" si="150">IF(AND(G1717&gt;=0)=TRUE,"","X")</f>
        <v/>
      </c>
      <c r="M1717" s="1906"/>
      <c r="N1717" s="2250"/>
      <c r="O1717" s="2250"/>
      <c r="P1717" s="2255"/>
    </row>
    <row r="1718" spans="2:16" s="986" customFormat="1" ht="15" customHeight="1" outlineLevel="1">
      <c r="B1718" s="1342"/>
      <c r="C1718" s="985"/>
      <c r="D1718" s="2553"/>
      <c r="E1718" s="2554"/>
      <c r="F1718" s="1553" t="s">
        <v>2169</v>
      </c>
      <c r="G1718" s="1554"/>
      <c r="H1718" s="636"/>
      <c r="I1718" s="2252"/>
      <c r="J1718" s="2253"/>
      <c r="K1718" s="1994" t="str">
        <f t="shared" si="149"/>
        <v/>
      </c>
      <c r="L1718" s="1907" t="str">
        <f t="shared" si="150"/>
        <v/>
      </c>
      <c r="M1718" s="1906"/>
      <c r="N1718" s="2250"/>
      <c r="O1718" s="2250"/>
      <c r="P1718" s="2255"/>
    </row>
    <row r="1719" spans="2:16" s="986" customFormat="1" ht="15" customHeight="1" outlineLevel="1">
      <c r="B1719" s="1342"/>
      <c r="C1719" s="985"/>
      <c r="D1719" s="2553" t="s">
        <v>2170</v>
      </c>
      <c r="E1719" s="2554" t="s">
        <v>650</v>
      </c>
      <c r="F1719" s="1553" t="s">
        <v>2168</v>
      </c>
      <c r="G1719" s="1554"/>
      <c r="H1719" s="636"/>
      <c r="I1719" s="2252"/>
      <c r="J1719" s="2253"/>
      <c r="K1719" s="1994" t="str">
        <f t="shared" si="149"/>
        <v/>
      </c>
      <c r="L1719" s="1907" t="str">
        <f t="shared" si="150"/>
        <v/>
      </c>
      <c r="M1719" s="1906"/>
      <c r="N1719" s="2250"/>
      <c r="O1719" s="2250"/>
      <c r="P1719" s="2255"/>
    </row>
    <row r="1720" spans="2:16" s="986" customFormat="1" ht="15" customHeight="1" outlineLevel="1">
      <c r="B1720" s="1342"/>
      <c r="C1720" s="985"/>
      <c r="D1720" s="2553"/>
      <c r="E1720" s="2554"/>
      <c r="F1720" s="1553" t="s">
        <v>2169</v>
      </c>
      <c r="G1720" s="1554"/>
      <c r="H1720" s="636"/>
      <c r="I1720" s="2254"/>
      <c r="J1720" s="2255"/>
      <c r="K1720" s="1994" t="str">
        <f t="shared" si="149"/>
        <v/>
      </c>
      <c r="L1720" s="1907" t="str">
        <f t="shared" si="150"/>
        <v/>
      </c>
      <c r="M1720" s="1906"/>
      <c r="N1720" s="2250"/>
      <c r="O1720" s="2250"/>
      <c r="P1720" s="2255"/>
    </row>
    <row r="1721" spans="2:16" s="986" customFormat="1" ht="15" customHeight="1" outlineLevel="1">
      <c r="B1721" s="1342"/>
      <c r="C1721" s="985"/>
      <c r="D1721" s="2553" t="s">
        <v>873</v>
      </c>
      <c r="E1721" s="2554" t="s">
        <v>1822</v>
      </c>
      <c r="F1721" s="1553" t="s">
        <v>2168</v>
      </c>
      <c r="G1721" s="1555"/>
      <c r="H1721" s="636"/>
      <c r="I1721" s="2254"/>
      <c r="J1721" s="2255"/>
      <c r="K1721" s="1993" t="str">
        <f t="shared" si="149"/>
        <v/>
      </c>
      <c r="L1721" s="1906" t="str">
        <f t="shared" si="150"/>
        <v/>
      </c>
      <c r="M1721" s="1906"/>
      <c r="N1721" s="1907" t="str" cm="1">
        <f t="array" aca="1" ref="N1721" ca="1">IF(CELL("format",G1721)="D1","","X")</f>
        <v/>
      </c>
      <c r="O1721" s="2250"/>
      <c r="P1721" s="2255"/>
    </row>
    <row r="1722" spans="2:16" s="986" customFormat="1" ht="15" customHeight="1" outlineLevel="1">
      <c r="B1722" s="1211"/>
      <c r="C1722" s="1211"/>
      <c r="D1722" s="2553"/>
      <c r="E1722" s="2554"/>
      <c r="F1722" s="1553" t="s">
        <v>2169</v>
      </c>
      <c r="G1722" s="1555"/>
      <c r="H1722" s="636"/>
      <c r="I1722" s="2254"/>
      <c r="J1722" s="2255"/>
      <c r="K1722" s="1993" t="str">
        <f t="shared" si="149"/>
        <v/>
      </c>
      <c r="L1722" s="1906" t="str">
        <f t="shared" si="150"/>
        <v/>
      </c>
      <c r="M1722" s="1906"/>
      <c r="N1722" s="1907" t="str" cm="1">
        <f t="array" aca="1" ref="N1722" ca="1">IF(CELL("format",G1722)="D1","","X")</f>
        <v/>
      </c>
      <c r="O1722" s="2250"/>
      <c r="P1722" s="2255"/>
    </row>
    <row r="1723" spans="2:16" s="986" customFormat="1" ht="15" customHeight="1" outlineLevel="1">
      <c r="B1723" s="1211"/>
      <c r="C1723" s="1211"/>
      <c r="D1723" s="2553" t="s">
        <v>874</v>
      </c>
      <c r="E1723" s="2554" t="s">
        <v>1823</v>
      </c>
      <c r="F1723" s="1553" t="s">
        <v>2168</v>
      </c>
      <c r="G1723" s="1556"/>
      <c r="H1723" s="636"/>
      <c r="I1723" s="2254"/>
      <c r="J1723" s="2255"/>
      <c r="K1723" s="1993" t="str">
        <f t="shared" si="149"/>
        <v/>
      </c>
      <c r="L1723" s="1906" t="str">
        <f t="shared" si="150"/>
        <v/>
      </c>
      <c r="M1723" s="1906"/>
      <c r="N1723" s="2250"/>
      <c r="O1723" s="1907" t="str" cm="1">
        <f t="array" aca="1" ref="O1723" ca="1">IF(G1723="","",IF(CELL("format",G1723)="D9","","X"))</f>
        <v/>
      </c>
      <c r="P1723" s="2255"/>
    </row>
    <row r="1724" spans="2:16" s="986" customFormat="1" ht="15" customHeight="1" outlineLevel="1">
      <c r="B1724" s="1211"/>
      <c r="C1724" s="1211"/>
      <c r="D1724" s="2553"/>
      <c r="E1724" s="2554"/>
      <c r="F1724" s="1553" t="s">
        <v>2169</v>
      </c>
      <c r="G1724" s="1556"/>
      <c r="H1724" s="636"/>
      <c r="I1724" s="2254"/>
      <c r="J1724" s="2255"/>
      <c r="K1724" s="1993" t="str">
        <f t="shared" si="149"/>
        <v/>
      </c>
      <c r="L1724" s="1906" t="str">
        <f t="shared" si="150"/>
        <v/>
      </c>
      <c r="M1724" s="1906"/>
      <c r="N1724" s="2250"/>
      <c r="O1724" s="1907" t="str" cm="1">
        <f t="array" aca="1" ref="O1724" ca="1">IF(G1724="","",IF(CELL("format",G1724)="D9","","X"))</f>
        <v/>
      </c>
      <c r="P1724" s="2255"/>
    </row>
    <row r="1725" spans="2:16" s="986" customFormat="1" ht="15" customHeight="1" outlineLevel="1">
      <c r="B1725" s="1211"/>
      <c r="C1725" s="1211"/>
      <c r="D1725" s="2553" t="s">
        <v>2171</v>
      </c>
      <c r="E1725" s="2554" t="s">
        <v>2327</v>
      </c>
      <c r="F1725" s="1553" t="s">
        <v>2168</v>
      </c>
      <c r="G1725" s="1554"/>
      <c r="H1725" s="636"/>
      <c r="I1725" s="2254"/>
      <c r="J1725" s="2255"/>
      <c r="K1725" s="1993" t="str">
        <f t="shared" si="149"/>
        <v/>
      </c>
      <c r="L1725" s="1906" t="str">
        <f t="shared" si="150"/>
        <v/>
      </c>
      <c r="M1725" s="1906"/>
      <c r="N1725" s="2250"/>
      <c r="O1725" s="2250"/>
      <c r="P1725" s="1913" t="str">
        <f>IF(G1725="","",(IF(OR(G1725="Winter",G1725="Summer"),"","X")))</f>
        <v/>
      </c>
    </row>
    <row r="1726" spans="2:16" s="986" customFormat="1" ht="15" customHeight="1" outlineLevel="1">
      <c r="B1726" s="1211"/>
      <c r="C1726" s="1211"/>
      <c r="D1726" s="2553"/>
      <c r="E1726" s="2554"/>
      <c r="F1726" s="1553" t="s">
        <v>2169</v>
      </c>
      <c r="G1726" s="1554"/>
      <c r="H1726" s="636"/>
      <c r="I1726" s="2254"/>
      <c r="J1726" s="2255"/>
      <c r="K1726" s="1993" t="str">
        <f t="shared" si="149"/>
        <v/>
      </c>
      <c r="L1726" s="1906" t="str">
        <f t="shared" si="150"/>
        <v/>
      </c>
      <c r="M1726" s="1906"/>
      <c r="N1726" s="2250"/>
      <c r="O1726" s="2250"/>
      <c r="P1726" s="1913" t="str">
        <f>IF(G1726="","",(IF(OR(G1726="Winter",G1726="Summer"),"","X")))</f>
        <v/>
      </c>
    </row>
    <row r="1727" spans="2:16" s="986" customFormat="1" ht="15" customHeight="1" outlineLevel="1">
      <c r="B1727" s="1211"/>
      <c r="C1727" s="1211"/>
      <c r="D1727" s="2553" t="s">
        <v>2172</v>
      </c>
      <c r="E1727" s="2554" t="s">
        <v>638</v>
      </c>
      <c r="F1727" s="1553" t="s">
        <v>2168</v>
      </c>
      <c r="G1727" s="1554"/>
      <c r="H1727" s="636"/>
      <c r="I1727" s="2254"/>
      <c r="J1727" s="2255"/>
      <c r="K1727" s="1994" t="str">
        <f t="shared" si="149"/>
        <v/>
      </c>
      <c r="L1727" s="1907" t="str">
        <f t="shared" si="150"/>
        <v/>
      </c>
      <c r="M1727" s="1906"/>
      <c r="N1727" s="2250"/>
      <c r="O1727" s="2250"/>
      <c r="P1727" s="2255"/>
    </row>
    <row r="1728" spans="2:16" s="986" customFormat="1" ht="15" customHeight="1" outlineLevel="1">
      <c r="B1728" s="1211"/>
      <c r="C1728" s="1211"/>
      <c r="D1728" s="2553"/>
      <c r="E1728" s="2554"/>
      <c r="F1728" s="1553" t="s">
        <v>2169</v>
      </c>
      <c r="G1728" s="1554"/>
      <c r="I1728" s="2254"/>
      <c r="J1728" s="2255"/>
      <c r="K1728" s="1994" t="str">
        <f t="shared" si="149"/>
        <v/>
      </c>
      <c r="L1728" s="1907" t="str">
        <f t="shared" si="150"/>
        <v/>
      </c>
      <c r="M1728" s="1906"/>
      <c r="N1728" s="2250"/>
      <c r="O1728" s="2250"/>
      <c r="P1728" s="2255"/>
    </row>
    <row r="1729" spans="2:16" s="986" customFormat="1" ht="15" customHeight="1" outlineLevel="1">
      <c r="B1729" s="1211"/>
      <c r="C1729" s="1211"/>
      <c r="D1729" s="2553" t="s">
        <v>2173</v>
      </c>
      <c r="E1729" s="2554" t="s">
        <v>638</v>
      </c>
      <c r="F1729" s="1553" t="s">
        <v>2168</v>
      </c>
      <c r="G1729" s="1554"/>
      <c r="I1729" s="2254"/>
      <c r="J1729" s="2255"/>
      <c r="K1729" s="1994" t="str">
        <f t="shared" si="149"/>
        <v/>
      </c>
      <c r="L1729" s="1907" t="str">
        <f t="shared" si="150"/>
        <v/>
      </c>
      <c r="M1729" s="1906"/>
      <c r="N1729" s="2250"/>
      <c r="O1729" s="2250"/>
      <c r="P1729" s="2255"/>
    </row>
    <row r="1730" spans="2:16" s="986" customFormat="1" ht="15" customHeight="1" outlineLevel="1">
      <c r="B1730" s="1211"/>
      <c r="C1730" s="1211"/>
      <c r="D1730" s="2553"/>
      <c r="E1730" s="2554"/>
      <c r="F1730" s="1553" t="s">
        <v>2169</v>
      </c>
      <c r="G1730" s="1554"/>
      <c r="I1730" s="2254"/>
      <c r="J1730" s="2255"/>
      <c r="K1730" s="1994" t="str">
        <f t="shared" si="149"/>
        <v/>
      </c>
      <c r="L1730" s="1907" t="str">
        <f t="shared" si="150"/>
        <v/>
      </c>
      <c r="M1730" s="1906"/>
      <c r="N1730" s="2250"/>
      <c r="O1730" s="2250"/>
      <c r="P1730" s="2255"/>
    </row>
    <row r="1731" spans="2:16" s="986" customFormat="1" ht="15" customHeight="1" outlineLevel="1">
      <c r="B1731" s="1211"/>
      <c r="C1731" s="1211"/>
      <c r="D1731" s="2553" t="s">
        <v>2173</v>
      </c>
      <c r="E1731" s="2554" t="s">
        <v>650</v>
      </c>
      <c r="F1731" s="1553" t="s">
        <v>2168</v>
      </c>
      <c r="G1731" s="1554"/>
      <c r="I1731" s="2254"/>
      <c r="J1731" s="2255"/>
      <c r="K1731" s="1994" t="str">
        <f t="shared" si="149"/>
        <v/>
      </c>
      <c r="L1731" s="1907" t="str">
        <f t="shared" si="150"/>
        <v/>
      </c>
      <c r="M1731" s="1906"/>
      <c r="N1731" s="2250"/>
      <c r="O1731" s="2250"/>
      <c r="P1731" s="2255"/>
    </row>
    <row r="1732" spans="2:16" s="986" customFormat="1" ht="15" customHeight="1" outlineLevel="1">
      <c r="B1732" s="1211"/>
      <c r="C1732" s="1211"/>
      <c r="D1732" s="2553"/>
      <c r="E1732" s="2554"/>
      <c r="F1732" s="1553" t="s">
        <v>2169</v>
      </c>
      <c r="G1732" s="1554"/>
      <c r="I1732" s="2254"/>
      <c r="J1732" s="2255"/>
      <c r="K1732" s="1994" t="str">
        <f t="shared" si="149"/>
        <v/>
      </c>
      <c r="L1732" s="1907" t="str">
        <f t="shared" si="150"/>
        <v/>
      </c>
      <c r="M1732" s="1906"/>
      <c r="N1732" s="2250"/>
      <c r="O1732" s="2250"/>
      <c r="P1732" s="2255"/>
    </row>
    <row r="1733" spans="2:16" s="986" customFormat="1" ht="15" customHeight="1" outlineLevel="1">
      <c r="B1733" s="1211"/>
      <c r="C1733" s="1211"/>
      <c r="D1733" s="2553" t="s">
        <v>2174</v>
      </c>
      <c r="E1733" s="2554" t="s">
        <v>638</v>
      </c>
      <c r="F1733" s="1553" t="s">
        <v>2168</v>
      </c>
      <c r="G1733" s="1554"/>
      <c r="I1733" s="2254"/>
      <c r="J1733" s="2256"/>
      <c r="K1733" s="1994" t="str">
        <f t="shared" si="149"/>
        <v/>
      </c>
      <c r="L1733" s="1907" t="str">
        <f t="shared" si="150"/>
        <v/>
      </c>
      <c r="M1733" s="1906"/>
      <c r="N1733" s="2250"/>
      <c r="O1733" s="2250"/>
      <c r="P1733" s="2255"/>
    </row>
    <row r="1734" spans="2:16" s="986" customFormat="1" ht="15" customHeight="1" outlineLevel="1">
      <c r="B1734" s="1211"/>
      <c r="C1734" s="1211"/>
      <c r="D1734" s="2553"/>
      <c r="E1734" s="2554"/>
      <c r="F1734" s="1553" t="s">
        <v>2169</v>
      </c>
      <c r="G1734" s="1554"/>
      <c r="I1734" s="2254"/>
      <c r="J1734" s="2256"/>
      <c r="K1734" s="1994" t="str">
        <f t="shared" si="149"/>
        <v/>
      </c>
      <c r="L1734" s="1907" t="str">
        <f t="shared" si="150"/>
        <v/>
      </c>
      <c r="M1734" s="1906"/>
      <c r="N1734" s="2250"/>
      <c r="O1734" s="2250"/>
      <c r="P1734" s="2255"/>
    </row>
    <row r="1735" spans="2:16" s="986" customFormat="1" ht="15" customHeight="1" outlineLevel="1">
      <c r="B1735" s="1211"/>
      <c r="C1735" s="1211"/>
      <c r="D1735" s="2553" t="s">
        <v>2174</v>
      </c>
      <c r="E1735" s="2554" t="s">
        <v>650</v>
      </c>
      <c r="F1735" s="1553" t="s">
        <v>2168</v>
      </c>
      <c r="G1735" s="1554"/>
      <c r="I1735" s="2254"/>
      <c r="J1735" s="2256"/>
      <c r="K1735" s="1994" t="str">
        <f t="shared" si="149"/>
        <v/>
      </c>
      <c r="L1735" s="1907" t="str">
        <f t="shared" si="150"/>
        <v/>
      </c>
      <c r="M1735" s="1906"/>
      <c r="N1735" s="2250"/>
      <c r="O1735" s="2250"/>
      <c r="P1735" s="2255"/>
    </row>
    <row r="1736" spans="2:16" s="986" customFormat="1" ht="15" customHeight="1" outlineLevel="1">
      <c r="B1736" s="1211"/>
      <c r="C1736" s="1211"/>
      <c r="D1736" s="2555"/>
      <c r="E1736" s="2556"/>
      <c r="F1736" s="1557" t="s">
        <v>2169</v>
      </c>
      <c r="G1736" s="1558"/>
      <c r="I1736" s="2254"/>
      <c r="J1736" s="2256"/>
      <c r="K1736" s="1994" t="str">
        <f t="shared" si="149"/>
        <v/>
      </c>
      <c r="L1736" s="1907" t="str">
        <f t="shared" si="150"/>
        <v/>
      </c>
      <c r="M1736" s="1906"/>
      <c r="N1736" s="2250"/>
      <c r="O1736" s="2250"/>
      <c r="P1736" s="2255"/>
    </row>
    <row r="1737" spans="2:16" s="986" customFormat="1" ht="15" customHeight="1">
      <c r="B1737" s="1342"/>
      <c r="C1737" s="985"/>
      <c r="D1737" s="1307" t="s">
        <v>2166</v>
      </c>
      <c r="E1737" s="973"/>
      <c r="F1737" s="1549"/>
      <c r="G1737" s="1550"/>
      <c r="H1737" s="636"/>
      <c r="I1737" s="2251"/>
      <c r="J1737" s="1912"/>
      <c r="K1737" s="2254"/>
      <c r="L1737" s="2250"/>
      <c r="M1737" s="2250"/>
      <c r="N1737" s="2250"/>
      <c r="O1737" s="2250"/>
      <c r="P1737" s="2255"/>
    </row>
    <row r="1738" spans="2:16" s="986" customFormat="1" ht="15" customHeight="1" outlineLevel="1">
      <c r="B1738" s="1342"/>
      <c r="C1738" s="985"/>
      <c r="D1738" s="2557" t="s">
        <v>2167</v>
      </c>
      <c r="E1738" s="2558" t="s">
        <v>650</v>
      </c>
      <c r="F1738" s="1551" t="s">
        <v>2168</v>
      </c>
      <c r="G1738" s="1552"/>
      <c r="H1738" s="636"/>
      <c r="I1738" s="2252"/>
      <c r="J1738" s="2253"/>
      <c r="K1738" s="1994" t="str">
        <f>IF(ISNONTEXT(G1738)=TRUE,"","X")</f>
        <v/>
      </c>
      <c r="L1738" s="1907" t="str">
        <f>IF(AND(G1738&gt;=0)=TRUE,"","X")</f>
        <v/>
      </c>
      <c r="M1738" s="1906"/>
      <c r="N1738" s="2250"/>
      <c r="O1738" s="2250"/>
      <c r="P1738" s="2255"/>
    </row>
    <row r="1739" spans="2:16" s="986" customFormat="1" ht="15" customHeight="1" outlineLevel="1">
      <c r="B1739" s="1342"/>
      <c r="C1739" s="985"/>
      <c r="D1739" s="2553"/>
      <c r="E1739" s="2554"/>
      <c r="F1739" s="1553" t="s">
        <v>2169</v>
      </c>
      <c r="G1739" s="1554"/>
      <c r="H1739" s="636"/>
      <c r="I1739" s="2252"/>
      <c r="J1739" s="2253"/>
      <c r="K1739" s="1994" t="str">
        <f>IF(ISNONTEXT(G1739)=TRUE,"","X")</f>
        <v/>
      </c>
      <c r="L1739" s="1907" t="str">
        <f>IF(AND(G1739&gt;=0)=TRUE,"","X")</f>
        <v/>
      </c>
      <c r="M1739" s="1906"/>
      <c r="N1739" s="2250"/>
      <c r="O1739" s="2250"/>
      <c r="P1739" s="2255"/>
    </row>
    <row r="1740" spans="2:16" s="986" customFormat="1" ht="15" customHeight="1" outlineLevel="1">
      <c r="B1740" s="1342"/>
      <c r="C1740" s="985"/>
      <c r="D1740" s="2553" t="s">
        <v>2170</v>
      </c>
      <c r="E1740" s="2554" t="s">
        <v>638</v>
      </c>
      <c r="F1740" s="1553" t="s">
        <v>2168</v>
      </c>
      <c r="G1740" s="1554"/>
      <c r="H1740" s="636"/>
      <c r="I1740" s="2252"/>
      <c r="J1740" s="2253"/>
      <c r="K1740" s="1994" t="str">
        <f t="shared" ref="K1740:K1759" si="151">IF(ISNONTEXT(G1740)=TRUE,"","X")</f>
        <v/>
      </c>
      <c r="L1740" s="1907" t="str">
        <f t="shared" ref="L1740:L1759" si="152">IF(AND(G1740&gt;=0)=TRUE,"","X")</f>
        <v/>
      </c>
      <c r="M1740" s="1906"/>
      <c r="N1740" s="2250"/>
      <c r="O1740" s="2250"/>
      <c r="P1740" s="2255"/>
    </row>
    <row r="1741" spans="2:16" s="986" customFormat="1" ht="15" customHeight="1" outlineLevel="1">
      <c r="B1741" s="1342"/>
      <c r="C1741" s="985"/>
      <c r="D1741" s="2553"/>
      <c r="E1741" s="2554"/>
      <c r="F1741" s="1553" t="s">
        <v>2169</v>
      </c>
      <c r="G1741" s="1554"/>
      <c r="H1741" s="636"/>
      <c r="I1741" s="2252"/>
      <c r="J1741" s="2253"/>
      <c r="K1741" s="1994" t="str">
        <f t="shared" si="151"/>
        <v/>
      </c>
      <c r="L1741" s="1907" t="str">
        <f t="shared" si="152"/>
        <v/>
      </c>
      <c r="M1741" s="1906"/>
      <c r="N1741" s="2250"/>
      <c r="O1741" s="2250"/>
      <c r="P1741" s="2255"/>
    </row>
    <row r="1742" spans="2:16" s="986" customFormat="1" ht="15" customHeight="1" outlineLevel="1">
      <c r="B1742" s="1342"/>
      <c r="C1742" s="985"/>
      <c r="D1742" s="2553" t="s">
        <v>2170</v>
      </c>
      <c r="E1742" s="2554" t="s">
        <v>650</v>
      </c>
      <c r="F1742" s="1553" t="s">
        <v>2168</v>
      </c>
      <c r="G1742" s="1554"/>
      <c r="H1742" s="636"/>
      <c r="I1742" s="2252"/>
      <c r="J1742" s="2253"/>
      <c r="K1742" s="1994" t="str">
        <f t="shared" si="151"/>
        <v/>
      </c>
      <c r="L1742" s="1907" t="str">
        <f t="shared" si="152"/>
        <v/>
      </c>
      <c r="M1742" s="1906"/>
      <c r="N1742" s="2250"/>
      <c r="O1742" s="2250"/>
      <c r="P1742" s="2255"/>
    </row>
    <row r="1743" spans="2:16" s="986" customFormat="1" ht="15" customHeight="1" outlineLevel="1">
      <c r="B1743" s="1342"/>
      <c r="C1743" s="985"/>
      <c r="D1743" s="2553"/>
      <c r="E1743" s="2554"/>
      <c r="F1743" s="1553" t="s">
        <v>2169</v>
      </c>
      <c r="G1743" s="1554"/>
      <c r="H1743" s="636"/>
      <c r="I1743" s="2254"/>
      <c r="J1743" s="2255"/>
      <c r="K1743" s="1994" t="str">
        <f t="shared" si="151"/>
        <v/>
      </c>
      <c r="L1743" s="1907" t="str">
        <f t="shared" si="152"/>
        <v/>
      </c>
      <c r="M1743" s="1906"/>
      <c r="N1743" s="2250"/>
      <c r="O1743" s="2250"/>
      <c r="P1743" s="2255"/>
    </row>
    <row r="1744" spans="2:16" s="986" customFormat="1" ht="15" customHeight="1" outlineLevel="1">
      <c r="B1744" s="1342"/>
      <c r="C1744" s="985"/>
      <c r="D1744" s="2553" t="s">
        <v>873</v>
      </c>
      <c r="E1744" s="2554" t="s">
        <v>1822</v>
      </c>
      <c r="F1744" s="1553" t="s">
        <v>2168</v>
      </c>
      <c r="G1744" s="1555"/>
      <c r="H1744" s="636"/>
      <c r="I1744" s="2254"/>
      <c r="J1744" s="2255"/>
      <c r="K1744" s="1993" t="str">
        <f t="shared" si="151"/>
        <v/>
      </c>
      <c r="L1744" s="1906" t="str">
        <f t="shared" si="152"/>
        <v/>
      </c>
      <c r="M1744" s="1906"/>
      <c r="N1744" s="1907" t="str" cm="1">
        <f t="array" aca="1" ref="N1744" ca="1">IF(CELL("format",G1744)="D1","","X")</f>
        <v/>
      </c>
      <c r="O1744" s="2250"/>
      <c r="P1744" s="2255"/>
    </row>
    <row r="1745" spans="2:16" s="986" customFormat="1" ht="15" customHeight="1" outlineLevel="1">
      <c r="B1745" s="1211"/>
      <c r="C1745" s="1211"/>
      <c r="D1745" s="2553"/>
      <c r="E1745" s="2554"/>
      <c r="F1745" s="1553" t="s">
        <v>2169</v>
      </c>
      <c r="G1745" s="1555"/>
      <c r="H1745" s="636"/>
      <c r="I1745" s="2254"/>
      <c r="J1745" s="2255"/>
      <c r="K1745" s="1993" t="str">
        <f t="shared" si="151"/>
        <v/>
      </c>
      <c r="L1745" s="1906" t="str">
        <f t="shared" si="152"/>
        <v/>
      </c>
      <c r="M1745" s="1906"/>
      <c r="N1745" s="1907" t="str" cm="1">
        <f t="array" aca="1" ref="N1745" ca="1">IF(CELL("format",G1745)="D1","","X")</f>
        <v/>
      </c>
      <c r="O1745" s="2250"/>
      <c r="P1745" s="2255"/>
    </row>
    <row r="1746" spans="2:16" s="986" customFormat="1" ht="15" customHeight="1" outlineLevel="1">
      <c r="B1746" s="1211"/>
      <c r="C1746" s="1211"/>
      <c r="D1746" s="2553" t="s">
        <v>874</v>
      </c>
      <c r="E1746" s="2554" t="s">
        <v>1823</v>
      </c>
      <c r="F1746" s="1553" t="s">
        <v>2168</v>
      </c>
      <c r="G1746" s="1556"/>
      <c r="H1746" s="636"/>
      <c r="I1746" s="2254"/>
      <c r="J1746" s="2255"/>
      <c r="K1746" s="1993" t="str">
        <f t="shared" si="151"/>
        <v/>
      </c>
      <c r="L1746" s="1906" t="str">
        <f t="shared" si="152"/>
        <v/>
      </c>
      <c r="M1746" s="1906"/>
      <c r="N1746" s="2250"/>
      <c r="O1746" s="1907" t="str" cm="1">
        <f t="array" aca="1" ref="O1746" ca="1">IF(G1746="","",IF(CELL("format",G1746)="D9","","X"))</f>
        <v/>
      </c>
      <c r="P1746" s="2255"/>
    </row>
    <row r="1747" spans="2:16" s="986" customFormat="1" ht="15" customHeight="1" outlineLevel="1">
      <c r="B1747" s="1211"/>
      <c r="C1747" s="1211"/>
      <c r="D1747" s="2553"/>
      <c r="E1747" s="2554"/>
      <c r="F1747" s="1553" t="s">
        <v>2169</v>
      </c>
      <c r="G1747" s="1556"/>
      <c r="H1747" s="636"/>
      <c r="I1747" s="2254"/>
      <c r="J1747" s="2255"/>
      <c r="K1747" s="1993" t="str">
        <f t="shared" si="151"/>
        <v/>
      </c>
      <c r="L1747" s="1906" t="str">
        <f t="shared" si="152"/>
        <v/>
      </c>
      <c r="M1747" s="1906"/>
      <c r="N1747" s="2250"/>
      <c r="O1747" s="1907" t="str" cm="1">
        <f t="array" aca="1" ref="O1747" ca="1">IF(G1747="","",IF(CELL("format",G1747)="D9","","X"))</f>
        <v/>
      </c>
      <c r="P1747" s="2255"/>
    </row>
    <row r="1748" spans="2:16" s="986" customFormat="1" ht="15" customHeight="1" outlineLevel="1">
      <c r="B1748" s="1211"/>
      <c r="C1748" s="1211"/>
      <c r="D1748" s="2553" t="s">
        <v>2171</v>
      </c>
      <c r="E1748" s="2554" t="s">
        <v>2327</v>
      </c>
      <c r="F1748" s="1553" t="s">
        <v>2168</v>
      </c>
      <c r="G1748" s="1554"/>
      <c r="H1748" s="636"/>
      <c r="I1748" s="2254"/>
      <c r="J1748" s="2255"/>
      <c r="K1748" s="1993" t="str">
        <f t="shared" si="151"/>
        <v/>
      </c>
      <c r="L1748" s="1906" t="str">
        <f t="shared" si="152"/>
        <v/>
      </c>
      <c r="M1748" s="1906"/>
      <c r="N1748" s="2250"/>
      <c r="O1748" s="2250"/>
      <c r="P1748" s="1913" t="str">
        <f>IF(G1748="","",(IF(OR(G1748="Winter",G1748="Summer"),"","X")))</f>
        <v/>
      </c>
    </row>
    <row r="1749" spans="2:16" s="986" customFormat="1" ht="15" customHeight="1" outlineLevel="1">
      <c r="B1749" s="1211"/>
      <c r="C1749" s="1211"/>
      <c r="D1749" s="2553"/>
      <c r="E1749" s="2554"/>
      <c r="F1749" s="1553" t="s">
        <v>2169</v>
      </c>
      <c r="G1749" s="1554"/>
      <c r="H1749" s="636"/>
      <c r="I1749" s="2254"/>
      <c r="J1749" s="2255"/>
      <c r="K1749" s="1993" t="str">
        <f t="shared" si="151"/>
        <v/>
      </c>
      <c r="L1749" s="1906" t="str">
        <f t="shared" si="152"/>
        <v/>
      </c>
      <c r="M1749" s="1906"/>
      <c r="N1749" s="2250"/>
      <c r="O1749" s="2250"/>
      <c r="P1749" s="1913" t="str">
        <f>IF(G1749="","",(IF(OR(G1749="Winter",G1749="Summer"),"","X")))</f>
        <v/>
      </c>
    </row>
    <row r="1750" spans="2:16" s="986" customFormat="1" ht="15" customHeight="1" outlineLevel="1">
      <c r="B1750" s="1211"/>
      <c r="C1750" s="1211"/>
      <c r="D1750" s="2553" t="s">
        <v>2172</v>
      </c>
      <c r="E1750" s="2554" t="s">
        <v>638</v>
      </c>
      <c r="F1750" s="1553" t="s">
        <v>2168</v>
      </c>
      <c r="G1750" s="1554"/>
      <c r="H1750" s="636"/>
      <c r="I1750" s="2254"/>
      <c r="J1750" s="2255"/>
      <c r="K1750" s="1994" t="str">
        <f t="shared" si="151"/>
        <v/>
      </c>
      <c r="L1750" s="1907" t="str">
        <f t="shared" si="152"/>
        <v/>
      </c>
      <c r="M1750" s="1906"/>
      <c r="N1750" s="2250"/>
      <c r="O1750" s="2250"/>
      <c r="P1750" s="2255"/>
    </row>
    <row r="1751" spans="2:16" s="986" customFormat="1" ht="15" customHeight="1" outlineLevel="1">
      <c r="B1751" s="1211"/>
      <c r="C1751" s="1211"/>
      <c r="D1751" s="2553"/>
      <c r="E1751" s="2554"/>
      <c r="F1751" s="1553" t="s">
        <v>2169</v>
      </c>
      <c r="G1751" s="1554"/>
      <c r="I1751" s="2254"/>
      <c r="J1751" s="2255"/>
      <c r="K1751" s="1994" t="str">
        <f t="shared" si="151"/>
        <v/>
      </c>
      <c r="L1751" s="1907" t="str">
        <f t="shared" si="152"/>
        <v/>
      </c>
      <c r="M1751" s="1906"/>
      <c r="N1751" s="2250"/>
      <c r="O1751" s="2250"/>
      <c r="P1751" s="2255"/>
    </row>
    <row r="1752" spans="2:16" s="986" customFormat="1" ht="15" customHeight="1" outlineLevel="1">
      <c r="B1752" s="1211"/>
      <c r="C1752" s="1211"/>
      <c r="D1752" s="2553" t="s">
        <v>2173</v>
      </c>
      <c r="E1752" s="2554" t="s">
        <v>638</v>
      </c>
      <c r="F1752" s="1553" t="s">
        <v>2168</v>
      </c>
      <c r="G1752" s="1554"/>
      <c r="I1752" s="2254"/>
      <c r="J1752" s="2255"/>
      <c r="K1752" s="1994" t="str">
        <f t="shared" si="151"/>
        <v/>
      </c>
      <c r="L1752" s="1907" t="str">
        <f t="shared" si="152"/>
        <v/>
      </c>
      <c r="M1752" s="1906"/>
      <c r="N1752" s="2250"/>
      <c r="O1752" s="2250"/>
      <c r="P1752" s="2255"/>
    </row>
    <row r="1753" spans="2:16" s="986" customFormat="1" ht="15" customHeight="1" outlineLevel="1">
      <c r="B1753" s="1211"/>
      <c r="C1753" s="1211"/>
      <c r="D1753" s="2553"/>
      <c r="E1753" s="2554"/>
      <c r="F1753" s="1553" t="s">
        <v>2169</v>
      </c>
      <c r="G1753" s="1554"/>
      <c r="I1753" s="2254"/>
      <c r="J1753" s="2255"/>
      <c r="K1753" s="1994" t="str">
        <f t="shared" si="151"/>
        <v/>
      </c>
      <c r="L1753" s="1907" t="str">
        <f t="shared" si="152"/>
        <v/>
      </c>
      <c r="M1753" s="1906"/>
      <c r="N1753" s="2250"/>
      <c r="O1753" s="2250"/>
      <c r="P1753" s="2255"/>
    </row>
    <row r="1754" spans="2:16" s="986" customFormat="1" ht="15" customHeight="1" outlineLevel="1">
      <c r="B1754" s="1211"/>
      <c r="C1754" s="1211"/>
      <c r="D1754" s="2553" t="s">
        <v>2173</v>
      </c>
      <c r="E1754" s="2554" t="s">
        <v>650</v>
      </c>
      <c r="F1754" s="1553" t="s">
        <v>2168</v>
      </c>
      <c r="G1754" s="1554"/>
      <c r="I1754" s="2254"/>
      <c r="J1754" s="2255"/>
      <c r="K1754" s="1994" t="str">
        <f t="shared" si="151"/>
        <v/>
      </c>
      <c r="L1754" s="1907" t="str">
        <f t="shared" si="152"/>
        <v/>
      </c>
      <c r="M1754" s="1906"/>
      <c r="N1754" s="2250"/>
      <c r="O1754" s="2250"/>
      <c r="P1754" s="2255"/>
    </row>
    <row r="1755" spans="2:16" s="986" customFormat="1" ht="15" customHeight="1" outlineLevel="1">
      <c r="B1755" s="1211"/>
      <c r="C1755" s="1211"/>
      <c r="D1755" s="2553"/>
      <c r="E1755" s="2554"/>
      <c r="F1755" s="1553" t="s">
        <v>2169</v>
      </c>
      <c r="G1755" s="1554"/>
      <c r="I1755" s="2254"/>
      <c r="J1755" s="2255"/>
      <c r="K1755" s="1994" t="str">
        <f t="shared" si="151"/>
        <v/>
      </c>
      <c r="L1755" s="1907" t="str">
        <f t="shared" si="152"/>
        <v/>
      </c>
      <c r="M1755" s="1906"/>
      <c r="N1755" s="2250"/>
      <c r="O1755" s="2250"/>
      <c r="P1755" s="2255"/>
    </row>
    <row r="1756" spans="2:16" s="986" customFormat="1" ht="15" customHeight="1" outlineLevel="1">
      <c r="B1756" s="1211"/>
      <c r="C1756" s="1211"/>
      <c r="D1756" s="2553" t="s">
        <v>2174</v>
      </c>
      <c r="E1756" s="2554" t="s">
        <v>638</v>
      </c>
      <c r="F1756" s="1553" t="s">
        <v>2168</v>
      </c>
      <c r="G1756" s="1554"/>
      <c r="I1756" s="2254"/>
      <c r="J1756" s="2256"/>
      <c r="K1756" s="1994" t="str">
        <f t="shared" si="151"/>
        <v/>
      </c>
      <c r="L1756" s="1907" t="str">
        <f t="shared" si="152"/>
        <v/>
      </c>
      <c r="M1756" s="1906"/>
      <c r="N1756" s="2250"/>
      <c r="O1756" s="2250"/>
      <c r="P1756" s="2255"/>
    </row>
    <row r="1757" spans="2:16" s="986" customFormat="1" ht="15" customHeight="1" outlineLevel="1">
      <c r="B1757" s="1211"/>
      <c r="C1757" s="1211"/>
      <c r="D1757" s="2553"/>
      <c r="E1757" s="2554"/>
      <c r="F1757" s="1553" t="s">
        <v>2169</v>
      </c>
      <c r="G1757" s="1554"/>
      <c r="I1757" s="2254"/>
      <c r="J1757" s="2256"/>
      <c r="K1757" s="1994" t="str">
        <f t="shared" si="151"/>
        <v/>
      </c>
      <c r="L1757" s="1907" t="str">
        <f t="shared" si="152"/>
        <v/>
      </c>
      <c r="M1757" s="1906"/>
      <c r="N1757" s="2250"/>
      <c r="O1757" s="2250"/>
      <c r="P1757" s="2255"/>
    </row>
    <row r="1758" spans="2:16" s="986" customFormat="1" ht="15" customHeight="1" outlineLevel="1">
      <c r="B1758" s="1211"/>
      <c r="C1758" s="1211"/>
      <c r="D1758" s="2553" t="s">
        <v>2174</v>
      </c>
      <c r="E1758" s="2554" t="s">
        <v>650</v>
      </c>
      <c r="F1758" s="1553" t="s">
        <v>2168</v>
      </c>
      <c r="G1758" s="1554"/>
      <c r="I1758" s="2254"/>
      <c r="J1758" s="2256"/>
      <c r="K1758" s="1994" t="str">
        <f t="shared" si="151"/>
        <v/>
      </c>
      <c r="L1758" s="1907" t="str">
        <f t="shared" si="152"/>
        <v/>
      </c>
      <c r="M1758" s="1906"/>
      <c r="N1758" s="2250"/>
      <c r="O1758" s="2250"/>
      <c r="P1758" s="2255"/>
    </row>
    <row r="1759" spans="2:16" s="986" customFormat="1" ht="15" customHeight="1" outlineLevel="1">
      <c r="B1759" s="1211"/>
      <c r="C1759" s="1211"/>
      <c r="D1759" s="2555"/>
      <c r="E1759" s="2556"/>
      <c r="F1759" s="1557" t="s">
        <v>2169</v>
      </c>
      <c r="G1759" s="1558"/>
      <c r="I1759" s="2254"/>
      <c r="J1759" s="2256"/>
      <c r="K1759" s="1994" t="str">
        <f t="shared" si="151"/>
        <v/>
      </c>
      <c r="L1759" s="1907" t="str">
        <f t="shared" si="152"/>
        <v/>
      </c>
      <c r="M1759" s="1906"/>
      <c r="N1759" s="2250"/>
      <c r="O1759" s="2250"/>
      <c r="P1759" s="2255"/>
    </row>
    <row r="1760" spans="2:16" s="986" customFormat="1" ht="15" customHeight="1">
      <c r="B1760" s="1342"/>
      <c r="C1760" s="985"/>
      <c r="D1760" s="1307" t="s">
        <v>2166</v>
      </c>
      <c r="E1760" s="973"/>
      <c r="F1760" s="1549"/>
      <c r="G1760" s="1550"/>
      <c r="H1760" s="636"/>
      <c r="I1760" s="2251"/>
      <c r="J1760" s="1912"/>
      <c r="K1760" s="2254"/>
      <c r="L1760" s="2250"/>
      <c r="M1760" s="2250"/>
      <c r="N1760" s="2250"/>
      <c r="O1760" s="2250"/>
      <c r="P1760" s="2255"/>
    </row>
    <row r="1761" spans="2:16" s="986" customFormat="1" ht="15" customHeight="1" outlineLevel="1">
      <c r="B1761" s="1342"/>
      <c r="C1761" s="985"/>
      <c r="D1761" s="2557" t="s">
        <v>2167</v>
      </c>
      <c r="E1761" s="2558" t="s">
        <v>650</v>
      </c>
      <c r="F1761" s="1551" t="s">
        <v>2168</v>
      </c>
      <c r="G1761" s="1552"/>
      <c r="H1761" s="636"/>
      <c r="I1761" s="2252"/>
      <c r="J1761" s="2253"/>
      <c r="K1761" s="1994" t="str">
        <f>IF(ISNONTEXT(G1761)=TRUE,"","X")</f>
        <v/>
      </c>
      <c r="L1761" s="1907" t="str">
        <f>IF(AND(G1761&gt;=0)=TRUE,"","X")</f>
        <v/>
      </c>
      <c r="M1761" s="1906"/>
      <c r="N1761" s="2250"/>
      <c r="O1761" s="2250"/>
      <c r="P1761" s="2255"/>
    </row>
    <row r="1762" spans="2:16" s="986" customFormat="1" ht="15" customHeight="1" outlineLevel="1">
      <c r="B1762" s="1342"/>
      <c r="C1762" s="985"/>
      <c r="D1762" s="2553"/>
      <c r="E1762" s="2554"/>
      <c r="F1762" s="1553" t="s">
        <v>2169</v>
      </c>
      <c r="G1762" s="1554"/>
      <c r="H1762" s="636"/>
      <c r="I1762" s="2252"/>
      <c r="J1762" s="2253"/>
      <c r="K1762" s="1994" t="str">
        <f>IF(ISNONTEXT(G1762)=TRUE,"","X")</f>
        <v/>
      </c>
      <c r="L1762" s="1907" t="str">
        <f>IF(AND(G1762&gt;=0)=TRUE,"","X")</f>
        <v/>
      </c>
      <c r="M1762" s="1906"/>
      <c r="N1762" s="2250"/>
      <c r="O1762" s="2250"/>
      <c r="P1762" s="2255"/>
    </row>
    <row r="1763" spans="2:16" s="986" customFormat="1" ht="15" customHeight="1" outlineLevel="1">
      <c r="B1763" s="1342"/>
      <c r="C1763" s="985"/>
      <c r="D1763" s="2553" t="s">
        <v>2170</v>
      </c>
      <c r="E1763" s="2554" t="s">
        <v>638</v>
      </c>
      <c r="F1763" s="1553" t="s">
        <v>2168</v>
      </c>
      <c r="G1763" s="1554"/>
      <c r="H1763" s="636"/>
      <c r="I1763" s="2252"/>
      <c r="J1763" s="2253"/>
      <c r="K1763" s="1994" t="str">
        <f t="shared" ref="K1763:K1782" si="153">IF(ISNONTEXT(G1763)=TRUE,"","X")</f>
        <v/>
      </c>
      <c r="L1763" s="1907" t="str">
        <f t="shared" ref="L1763:L1782" si="154">IF(AND(G1763&gt;=0)=TRUE,"","X")</f>
        <v/>
      </c>
      <c r="M1763" s="1906"/>
      <c r="N1763" s="2250"/>
      <c r="O1763" s="2250"/>
      <c r="P1763" s="2255"/>
    </row>
    <row r="1764" spans="2:16" s="986" customFormat="1" ht="15" customHeight="1" outlineLevel="1">
      <c r="B1764" s="1342"/>
      <c r="C1764" s="985"/>
      <c r="D1764" s="2553"/>
      <c r="E1764" s="2554"/>
      <c r="F1764" s="1553" t="s">
        <v>2169</v>
      </c>
      <c r="G1764" s="1554"/>
      <c r="H1764" s="636"/>
      <c r="I1764" s="2252"/>
      <c r="J1764" s="2253"/>
      <c r="K1764" s="1994" t="str">
        <f t="shared" si="153"/>
        <v/>
      </c>
      <c r="L1764" s="1907" t="str">
        <f t="shared" si="154"/>
        <v/>
      </c>
      <c r="M1764" s="1906"/>
      <c r="N1764" s="2250"/>
      <c r="O1764" s="2250"/>
      <c r="P1764" s="2255"/>
    </row>
    <row r="1765" spans="2:16" s="986" customFormat="1" ht="15" customHeight="1" outlineLevel="1">
      <c r="B1765" s="1342"/>
      <c r="C1765" s="985"/>
      <c r="D1765" s="2553" t="s">
        <v>2170</v>
      </c>
      <c r="E1765" s="2554" t="s">
        <v>650</v>
      </c>
      <c r="F1765" s="1553" t="s">
        <v>2168</v>
      </c>
      <c r="G1765" s="1554"/>
      <c r="H1765" s="636"/>
      <c r="I1765" s="2252"/>
      <c r="J1765" s="2253"/>
      <c r="K1765" s="1994" t="str">
        <f t="shared" si="153"/>
        <v/>
      </c>
      <c r="L1765" s="1907" t="str">
        <f t="shared" si="154"/>
        <v/>
      </c>
      <c r="M1765" s="1906"/>
      <c r="N1765" s="2250"/>
      <c r="O1765" s="2250"/>
      <c r="P1765" s="2255"/>
    </row>
    <row r="1766" spans="2:16" s="986" customFormat="1" ht="15" customHeight="1" outlineLevel="1">
      <c r="B1766" s="1342"/>
      <c r="C1766" s="985"/>
      <c r="D1766" s="2553"/>
      <c r="E1766" s="2554"/>
      <c r="F1766" s="1553" t="s">
        <v>2169</v>
      </c>
      <c r="G1766" s="1554"/>
      <c r="H1766" s="636"/>
      <c r="I1766" s="2254"/>
      <c r="J1766" s="2255"/>
      <c r="K1766" s="1994" t="str">
        <f t="shared" si="153"/>
        <v/>
      </c>
      <c r="L1766" s="1907" t="str">
        <f t="shared" si="154"/>
        <v/>
      </c>
      <c r="M1766" s="1906"/>
      <c r="N1766" s="2250"/>
      <c r="O1766" s="2250"/>
      <c r="P1766" s="2255"/>
    </row>
    <row r="1767" spans="2:16" s="986" customFormat="1" ht="15" customHeight="1" outlineLevel="1">
      <c r="B1767" s="1342"/>
      <c r="C1767" s="985"/>
      <c r="D1767" s="2553" t="s">
        <v>873</v>
      </c>
      <c r="E1767" s="2554" t="s">
        <v>1822</v>
      </c>
      <c r="F1767" s="1553" t="s">
        <v>2168</v>
      </c>
      <c r="G1767" s="1555"/>
      <c r="H1767" s="636"/>
      <c r="I1767" s="2254"/>
      <c r="J1767" s="2255"/>
      <c r="K1767" s="1993" t="str">
        <f t="shared" si="153"/>
        <v/>
      </c>
      <c r="L1767" s="1906" t="str">
        <f t="shared" si="154"/>
        <v/>
      </c>
      <c r="M1767" s="1906"/>
      <c r="N1767" s="1907" t="str" cm="1">
        <f t="array" aca="1" ref="N1767" ca="1">IF(CELL("format",G1767)="D1","","X")</f>
        <v/>
      </c>
      <c r="O1767" s="2250"/>
      <c r="P1767" s="2255"/>
    </row>
    <row r="1768" spans="2:16" s="986" customFormat="1" ht="15" customHeight="1" outlineLevel="1">
      <c r="B1768" s="1211"/>
      <c r="C1768" s="1211"/>
      <c r="D1768" s="2553"/>
      <c r="E1768" s="2554"/>
      <c r="F1768" s="1553" t="s">
        <v>2169</v>
      </c>
      <c r="G1768" s="1555"/>
      <c r="H1768" s="636"/>
      <c r="I1768" s="2254"/>
      <c r="J1768" s="2255"/>
      <c r="K1768" s="1993" t="str">
        <f t="shared" si="153"/>
        <v/>
      </c>
      <c r="L1768" s="1906" t="str">
        <f t="shared" si="154"/>
        <v/>
      </c>
      <c r="M1768" s="1906"/>
      <c r="N1768" s="1907" t="str" cm="1">
        <f t="array" aca="1" ref="N1768" ca="1">IF(CELL("format",G1768)="D1","","X")</f>
        <v/>
      </c>
      <c r="O1768" s="2250"/>
      <c r="P1768" s="2255"/>
    </row>
    <row r="1769" spans="2:16" s="986" customFormat="1" ht="15" customHeight="1" outlineLevel="1">
      <c r="B1769" s="1211"/>
      <c r="C1769" s="1211"/>
      <c r="D1769" s="2553" t="s">
        <v>874</v>
      </c>
      <c r="E1769" s="2554" t="s">
        <v>1823</v>
      </c>
      <c r="F1769" s="1553" t="s">
        <v>2168</v>
      </c>
      <c r="G1769" s="1556"/>
      <c r="H1769" s="636"/>
      <c r="I1769" s="2254"/>
      <c r="J1769" s="2255"/>
      <c r="K1769" s="1993" t="str">
        <f t="shared" si="153"/>
        <v/>
      </c>
      <c r="L1769" s="1906" t="str">
        <f t="shared" si="154"/>
        <v/>
      </c>
      <c r="M1769" s="1906"/>
      <c r="N1769" s="2250"/>
      <c r="O1769" s="1907" t="str" cm="1">
        <f t="array" aca="1" ref="O1769" ca="1">IF(G1769="","",IF(CELL("format",G1769)="D9","","X"))</f>
        <v/>
      </c>
      <c r="P1769" s="2255"/>
    </row>
    <row r="1770" spans="2:16" s="986" customFormat="1" ht="15" customHeight="1" outlineLevel="1">
      <c r="B1770" s="1211"/>
      <c r="C1770" s="1211"/>
      <c r="D1770" s="2553"/>
      <c r="E1770" s="2554"/>
      <c r="F1770" s="1553" t="s">
        <v>2169</v>
      </c>
      <c r="G1770" s="1556"/>
      <c r="H1770" s="636"/>
      <c r="I1770" s="2254"/>
      <c r="J1770" s="2255"/>
      <c r="K1770" s="1993" t="str">
        <f t="shared" si="153"/>
        <v/>
      </c>
      <c r="L1770" s="1906" t="str">
        <f t="shared" si="154"/>
        <v/>
      </c>
      <c r="M1770" s="1906"/>
      <c r="N1770" s="2250"/>
      <c r="O1770" s="1907" t="str" cm="1">
        <f t="array" aca="1" ref="O1770" ca="1">IF(G1770="","",IF(CELL("format",G1770)="D9","","X"))</f>
        <v/>
      </c>
      <c r="P1770" s="2255"/>
    </row>
    <row r="1771" spans="2:16" s="986" customFormat="1" ht="15" customHeight="1" outlineLevel="1">
      <c r="B1771" s="1211"/>
      <c r="C1771" s="1211"/>
      <c r="D1771" s="2553" t="s">
        <v>2171</v>
      </c>
      <c r="E1771" s="2554" t="s">
        <v>2327</v>
      </c>
      <c r="F1771" s="1553" t="s">
        <v>2168</v>
      </c>
      <c r="G1771" s="1554"/>
      <c r="H1771" s="636"/>
      <c r="I1771" s="2254"/>
      <c r="J1771" s="2255"/>
      <c r="K1771" s="1993" t="str">
        <f t="shared" si="153"/>
        <v/>
      </c>
      <c r="L1771" s="1906" t="str">
        <f t="shared" si="154"/>
        <v/>
      </c>
      <c r="M1771" s="1906"/>
      <c r="N1771" s="2250"/>
      <c r="O1771" s="2250"/>
      <c r="P1771" s="1913" t="str">
        <f>IF(G1771="","",(IF(OR(G1771="Winter",G1771="Summer"),"","X")))</f>
        <v/>
      </c>
    </row>
    <row r="1772" spans="2:16" s="986" customFormat="1" ht="15" customHeight="1" outlineLevel="1">
      <c r="B1772" s="1211"/>
      <c r="C1772" s="1211"/>
      <c r="D1772" s="2553"/>
      <c r="E1772" s="2554"/>
      <c r="F1772" s="1553" t="s">
        <v>2169</v>
      </c>
      <c r="G1772" s="1554"/>
      <c r="H1772" s="636"/>
      <c r="I1772" s="2254"/>
      <c r="J1772" s="2255"/>
      <c r="K1772" s="1993" t="str">
        <f t="shared" si="153"/>
        <v/>
      </c>
      <c r="L1772" s="1906" t="str">
        <f t="shared" si="154"/>
        <v/>
      </c>
      <c r="M1772" s="1906"/>
      <c r="N1772" s="2250"/>
      <c r="O1772" s="2250"/>
      <c r="P1772" s="1913" t="str">
        <f>IF(G1772="","",(IF(OR(G1772="Winter",G1772="Summer"),"","X")))</f>
        <v/>
      </c>
    </row>
    <row r="1773" spans="2:16" s="986" customFormat="1" ht="15" customHeight="1" outlineLevel="1">
      <c r="B1773" s="1211"/>
      <c r="C1773" s="1211"/>
      <c r="D1773" s="2553" t="s">
        <v>2172</v>
      </c>
      <c r="E1773" s="2554" t="s">
        <v>638</v>
      </c>
      <c r="F1773" s="1553" t="s">
        <v>2168</v>
      </c>
      <c r="G1773" s="1554"/>
      <c r="H1773" s="636"/>
      <c r="I1773" s="2254"/>
      <c r="J1773" s="2255"/>
      <c r="K1773" s="1994" t="str">
        <f t="shared" si="153"/>
        <v/>
      </c>
      <c r="L1773" s="1907" t="str">
        <f t="shared" si="154"/>
        <v/>
      </c>
      <c r="M1773" s="1906"/>
      <c r="N1773" s="2250"/>
      <c r="O1773" s="2250"/>
      <c r="P1773" s="2255"/>
    </row>
    <row r="1774" spans="2:16" s="986" customFormat="1" ht="15" customHeight="1" outlineLevel="1">
      <c r="B1774" s="1211"/>
      <c r="C1774" s="1211"/>
      <c r="D1774" s="2553"/>
      <c r="E1774" s="2554"/>
      <c r="F1774" s="1553" t="s">
        <v>2169</v>
      </c>
      <c r="G1774" s="1554"/>
      <c r="I1774" s="2254"/>
      <c r="J1774" s="2255"/>
      <c r="K1774" s="1994" t="str">
        <f t="shared" si="153"/>
        <v/>
      </c>
      <c r="L1774" s="1907" t="str">
        <f t="shared" si="154"/>
        <v/>
      </c>
      <c r="M1774" s="1906"/>
      <c r="N1774" s="2250"/>
      <c r="O1774" s="2250"/>
      <c r="P1774" s="2255"/>
    </row>
    <row r="1775" spans="2:16" s="986" customFormat="1" ht="15" customHeight="1" outlineLevel="1">
      <c r="B1775" s="1211"/>
      <c r="C1775" s="1211"/>
      <c r="D1775" s="2553" t="s">
        <v>2173</v>
      </c>
      <c r="E1775" s="2554" t="s">
        <v>638</v>
      </c>
      <c r="F1775" s="1553" t="s">
        <v>2168</v>
      </c>
      <c r="G1775" s="1554"/>
      <c r="I1775" s="2254"/>
      <c r="J1775" s="2255"/>
      <c r="K1775" s="1994" t="str">
        <f t="shared" si="153"/>
        <v/>
      </c>
      <c r="L1775" s="1907" t="str">
        <f t="shared" si="154"/>
        <v/>
      </c>
      <c r="M1775" s="1906"/>
      <c r="N1775" s="2250"/>
      <c r="O1775" s="2250"/>
      <c r="P1775" s="2255"/>
    </row>
    <row r="1776" spans="2:16" s="986" customFormat="1" ht="15" customHeight="1" outlineLevel="1">
      <c r="B1776" s="1211"/>
      <c r="C1776" s="1211"/>
      <c r="D1776" s="2553"/>
      <c r="E1776" s="2554"/>
      <c r="F1776" s="1553" t="s">
        <v>2169</v>
      </c>
      <c r="G1776" s="1554"/>
      <c r="I1776" s="2254"/>
      <c r="J1776" s="2255"/>
      <c r="K1776" s="1994" t="str">
        <f t="shared" si="153"/>
        <v/>
      </c>
      <c r="L1776" s="1907" t="str">
        <f t="shared" si="154"/>
        <v/>
      </c>
      <c r="M1776" s="1906"/>
      <c r="N1776" s="2250"/>
      <c r="O1776" s="2250"/>
      <c r="P1776" s="2255"/>
    </row>
    <row r="1777" spans="2:16" s="986" customFormat="1" ht="15" customHeight="1" outlineLevel="1">
      <c r="B1777" s="1211"/>
      <c r="C1777" s="1211"/>
      <c r="D1777" s="2553" t="s">
        <v>2173</v>
      </c>
      <c r="E1777" s="2554" t="s">
        <v>650</v>
      </c>
      <c r="F1777" s="1553" t="s">
        <v>2168</v>
      </c>
      <c r="G1777" s="1554"/>
      <c r="I1777" s="2254"/>
      <c r="J1777" s="2255"/>
      <c r="K1777" s="1994" t="str">
        <f t="shared" si="153"/>
        <v/>
      </c>
      <c r="L1777" s="1907" t="str">
        <f t="shared" si="154"/>
        <v/>
      </c>
      <c r="M1777" s="1906"/>
      <c r="N1777" s="2250"/>
      <c r="O1777" s="2250"/>
      <c r="P1777" s="2255"/>
    </row>
    <row r="1778" spans="2:16" s="986" customFormat="1" ht="15" customHeight="1" outlineLevel="1">
      <c r="B1778" s="1211"/>
      <c r="C1778" s="1211"/>
      <c r="D1778" s="2553"/>
      <c r="E1778" s="2554"/>
      <c r="F1778" s="1553" t="s">
        <v>2169</v>
      </c>
      <c r="G1778" s="1554"/>
      <c r="I1778" s="2254"/>
      <c r="J1778" s="2255"/>
      <c r="K1778" s="1994" t="str">
        <f t="shared" si="153"/>
        <v/>
      </c>
      <c r="L1778" s="1907" t="str">
        <f t="shared" si="154"/>
        <v/>
      </c>
      <c r="M1778" s="1906"/>
      <c r="N1778" s="2250"/>
      <c r="O1778" s="2250"/>
      <c r="P1778" s="2255"/>
    </row>
    <row r="1779" spans="2:16" s="986" customFormat="1" ht="15" customHeight="1" outlineLevel="1">
      <c r="B1779" s="1211"/>
      <c r="C1779" s="1211"/>
      <c r="D1779" s="2553" t="s">
        <v>2174</v>
      </c>
      <c r="E1779" s="2554" t="s">
        <v>638</v>
      </c>
      <c r="F1779" s="1553" t="s">
        <v>2168</v>
      </c>
      <c r="G1779" s="1554"/>
      <c r="I1779" s="2254"/>
      <c r="J1779" s="2256"/>
      <c r="K1779" s="1994" t="str">
        <f t="shared" si="153"/>
        <v/>
      </c>
      <c r="L1779" s="1907" t="str">
        <f t="shared" si="154"/>
        <v/>
      </c>
      <c r="M1779" s="1906"/>
      <c r="N1779" s="2250"/>
      <c r="O1779" s="2250"/>
      <c r="P1779" s="2255"/>
    </row>
    <row r="1780" spans="2:16" s="986" customFormat="1" ht="15" customHeight="1" outlineLevel="1">
      <c r="B1780" s="1211"/>
      <c r="C1780" s="1211"/>
      <c r="D1780" s="2553"/>
      <c r="E1780" s="2554"/>
      <c r="F1780" s="1553" t="s">
        <v>2169</v>
      </c>
      <c r="G1780" s="1554"/>
      <c r="I1780" s="2254"/>
      <c r="J1780" s="2256"/>
      <c r="K1780" s="1994" t="str">
        <f t="shared" si="153"/>
        <v/>
      </c>
      <c r="L1780" s="1907" t="str">
        <f t="shared" si="154"/>
        <v/>
      </c>
      <c r="M1780" s="1906"/>
      <c r="N1780" s="2250"/>
      <c r="O1780" s="2250"/>
      <c r="P1780" s="2255"/>
    </row>
    <row r="1781" spans="2:16" s="986" customFormat="1" ht="15" customHeight="1" outlineLevel="1">
      <c r="B1781" s="1211"/>
      <c r="C1781" s="1211"/>
      <c r="D1781" s="2553" t="s">
        <v>2174</v>
      </c>
      <c r="E1781" s="2554" t="s">
        <v>650</v>
      </c>
      <c r="F1781" s="1553" t="s">
        <v>2168</v>
      </c>
      <c r="G1781" s="1554"/>
      <c r="I1781" s="2254"/>
      <c r="J1781" s="2256"/>
      <c r="K1781" s="1994" t="str">
        <f t="shared" si="153"/>
        <v/>
      </c>
      <c r="L1781" s="1907" t="str">
        <f t="shared" si="154"/>
        <v/>
      </c>
      <c r="M1781" s="1906"/>
      <c r="N1781" s="2250"/>
      <c r="O1781" s="2250"/>
      <c r="P1781" s="2255"/>
    </row>
    <row r="1782" spans="2:16" s="986" customFormat="1" ht="15" customHeight="1" outlineLevel="1">
      <c r="B1782" s="1211"/>
      <c r="C1782" s="1211"/>
      <c r="D1782" s="2555"/>
      <c r="E1782" s="2556"/>
      <c r="F1782" s="1557" t="s">
        <v>2169</v>
      </c>
      <c r="G1782" s="1558"/>
      <c r="I1782" s="2254"/>
      <c r="J1782" s="2256"/>
      <c r="K1782" s="1994" t="str">
        <f t="shared" si="153"/>
        <v/>
      </c>
      <c r="L1782" s="1907" t="str">
        <f t="shared" si="154"/>
        <v/>
      </c>
      <c r="M1782" s="1906"/>
      <c r="N1782" s="2250"/>
      <c r="O1782" s="2250"/>
      <c r="P1782" s="2255"/>
    </row>
    <row r="1783" spans="2:16" s="986" customFormat="1" ht="15" customHeight="1">
      <c r="B1783" s="1342"/>
      <c r="C1783" s="985"/>
      <c r="D1783" s="1307" t="s">
        <v>2166</v>
      </c>
      <c r="E1783" s="973"/>
      <c r="F1783" s="1549"/>
      <c r="G1783" s="1550"/>
      <c r="H1783" s="636"/>
      <c r="I1783" s="2251"/>
      <c r="J1783" s="1912"/>
      <c r="K1783" s="2254"/>
      <c r="L1783" s="2250"/>
      <c r="M1783" s="2250"/>
      <c r="N1783" s="2250"/>
      <c r="O1783" s="2250"/>
      <c r="P1783" s="2255"/>
    </row>
    <row r="1784" spans="2:16" s="986" customFormat="1" ht="15" customHeight="1" outlineLevel="1">
      <c r="B1784" s="1342"/>
      <c r="C1784" s="985"/>
      <c r="D1784" s="2557" t="s">
        <v>2167</v>
      </c>
      <c r="E1784" s="2558" t="s">
        <v>650</v>
      </c>
      <c r="F1784" s="1551" t="s">
        <v>2168</v>
      </c>
      <c r="G1784" s="1552"/>
      <c r="H1784" s="636"/>
      <c r="I1784" s="2252"/>
      <c r="J1784" s="2253"/>
      <c r="K1784" s="1994" t="str">
        <f>IF(ISNONTEXT(G1784)=TRUE,"","X")</f>
        <v/>
      </c>
      <c r="L1784" s="1907" t="str">
        <f>IF(AND(G1784&gt;=0)=TRUE,"","X")</f>
        <v/>
      </c>
      <c r="M1784" s="1906"/>
      <c r="N1784" s="2250"/>
      <c r="O1784" s="2250"/>
      <c r="P1784" s="2255"/>
    </row>
    <row r="1785" spans="2:16" s="986" customFormat="1" ht="15" customHeight="1" outlineLevel="1">
      <c r="B1785" s="1342"/>
      <c r="C1785" s="985"/>
      <c r="D1785" s="2553"/>
      <c r="E1785" s="2554"/>
      <c r="F1785" s="1553" t="s">
        <v>2169</v>
      </c>
      <c r="G1785" s="1554"/>
      <c r="H1785" s="636"/>
      <c r="I1785" s="2252"/>
      <c r="J1785" s="2253"/>
      <c r="K1785" s="1994" t="str">
        <f>IF(ISNONTEXT(G1785)=TRUE,"","X")</f>
        <v/>
      </c>
      <c r="L1785" s="1907" t="str">
        <f>IF(AND(G1785&gt;=0)=TRUE,"","X")</f>
        <v/>
      </c>
      <c r="M1785" s="1906"/>
      <c r="N1785" s="2250"/>
      <c r="O1785" s="2250"/>
      <c r="P1785" s="2255"/>
    </row>
    <row r="1786" spans="2:16" s="986" customFormat="1" ht="15" customHeight="1" outlineLevel="1">
      <c r="B1786" s="1342"/>
      <c r="C1786" s="985"/>
      <c r="D1786" s="2553" t="s">
        <v>2170</v>
      </c>
      <c r="E1786" s="2554" t="s">
        <v>638</v>
      </c>
      <c r="F1786" s="1553" t="s">
        <v>2168</v>
      </c>
      <c r="G1786" s="1554"/>
      <c r="H1786" s="636"/>
      <c r="I1786" s="2252"/>
      <c r="J1786" s="2253"/>
      <c r="K1786" s="1994" t="str">
        <f t="shared" ref="K1786:K1805" si="155">IF(ISNONTEXT(G1786)=TRUE,"","X")</f>
        <v/>
      </c>
      <c r="L1786" s="1907" t="str">
        <f t="shared" ref="L1786:L1805" si="156">IF(AND(G1786&gt;=0)=TRUE,"","X")</f>
        <v/>
      </c>
      <c r="M1786" s="1906"/>
      <c r="N1786" s="2250"/>
      <c r="O1786" s="2250"/>
      <c r="P1786" s="2255"/>
    </row>
    <row r="1787" spans="2:16" s="986" customFormat="1" ht="15" customHeight="1" outlineLevel="1">
      <c r="B1787" s="1342"/>
      <c r="C1787" s="985"/>
      <c r="D1787" s="2553"/>
      <c r="E1787" s="2554"/>
      <c r="F1787" s="1553" t="s">
        <v>2169</v>
      </c>
      <c r="G1787" s="1554"/>
      <c r="H1787" s="636"/>
      <c r="I1787" s="2252"/>
      <c r="J1787" s="2253"/>
      <c r="K1787" s="1994" t="str">
        <f t="shared" si="155"/>
        <v/>
      </c>
      <c r="L1787" s="1907" t="str">
        <f t="shared" si="156"/>
        <v/>
      </c>
      <c r="M1787" s="1906"/>
      <c r="N1787" s="2250"/>
      <c r="O1787" s="2250"/>
      <c r="P1787" s="2255"/>
    </row>
    <row r="1788" spans="2:16" s="986" customFormat="1" ht="15" customHeight="1" outlineLevel="1">
      <c r="B1788" s="1342"/>
      <c r="C1788" s="985"/>
      <c r="D1788" s="2553" t="s">
        <v>2170</v>
      </c>
      <c r="E1788" s="2554" t="s">
        <v>650</v>
      </c>
      <c r="F1788" s="1553" t="s">
        <v>2168</v>
      </c>
      <c r="G1788" s="1554"/>
      <c r="H1788" s="636"/>
      <c r="I1788" s="2252"/>
      <c r="J1788" s="2253"/>
      <c r="K1788" s="1994" t="str">
        <f t="shared" si="155"/>
        <v/>
      </c>
      <c r="L1788" s="1907" t="str">
        <f t="shared" si="156"/>
        <v/>
      </c>
      <c r="M1788" s="1906"/>
      <c r="N1788" s="2250"/>
      <c r="O1788" s="2250"/>
      <c r="P1788" s="2255"/>
    </row>
    <row r="1789" spans="2:16" s="986" customFormat="1" ht="15" customHeight="1" outlineLevel="1">
      <c r="B1789" s="1342"/>
      <c r="C1789" s="985"/>
      <c r="D1789" s="2553"/>
      <c r="E1789" s="2554"/>
      <c r="F1789" s="1553" t="s">
        <v>2169</v>
      </c>
      <c r="G1789" s="1554"/>
      <c r="H1789" s="636"/>
      <c r="I1789" s="2254"/>
      <c r="J1789" s="2255"/>
      <c r="K1789" s="1994" t="str">
        <f t="shared" si="155"/>
        <v/>
      </c>
      <c r="L1789" s="1907" t="str">
        <f t="shared" si="156"/>
        <v/>
      </c>
      <c r="M1789" s="1906"/>
      <c r="N1789" s="2250"/>
      <c r="O1789" s="2250"/>
      <c r="P1789" s="2255"/>
    </row>
    <row r="1790" spans="2:16" s="986" customFormat="1" ht="15" customHeight="1" outlineLevel="1">
      <c r="B1790" s="1342"/>
      <c r="C1790" s="985"/>
      <c r="D1790" s="2553" t="s">
        <v>873</v>
      </c>
      <c r="E1790" s="2554" t="s">
        <v>1822</v>
      </c>
      <c r="F1790" s="1553" t="s">
        <v>2168</v>
      </c>
      <c r="G1790" s="1555"/>
      <c r="H1790" s="636"/>
      <c r="I1790" s="2254"/>
      <c r="J1790" s="2255"/>
      <c r="K1790" s="1993" t="str">
        <f t="shared" si="155"/>
        <v/>
      </c>
      <c r="L1790" s="1906" t="str">
        <f t="shared" si="156"/>
        <v/>
      </c>
      <c r="M1790" s="1906"/>
      <c r="N1790" s="1907" t="str" cm="1">
        <f t="array" aca="1" ref="N1790" ca="1">IF(CELL("format",G1790)="D1","","X")</f>
        <v/>
      </c>
      <c r="O1790" s="2250"/>
      <c r="P1790" s="2255"/>
    </row>
    <row r="1791" spans="2:16" s="986" customFormat="1" ht="15" customHeight="1" outlineLevel="1">
      <c r="B1791" s="1211"/>
      <c r="C1791" s="1211"/>
      <c r="D1791" s="2553"/>
      <c r="E1791" s="2554"/>
      <c r="F1791" s="1553" t="s">
        <v>2169</v>
      </c>
      <c r="G1791" s="1555"/>
      <c r="H1791" s="636"/>
      <c r="I1791" s="2254"/>
      <c r="J1791" s="2255"/>
      <c r="K1791" s="1993" t="str">
        <f t="shared" si="155"/>
        <v/>
      </c>
      <c r="L1791" s="1906" t="str">
        <f t="shared" si="156"/>
        <v/>
      </c>
      <c r="M1791" s="1906"/>
      <c r="N1791" s="1907" t="str" cm="1">
        <f t="array" aca="1" ref="N1791" ca="1">IF(CELL("format",G1791)="D1","","X")</f>
        <v/>
      </c>
      <c r="O1791" s="2250"/>
      <c r="P1791" s="2255"/>
    </row>
    <row r="1792" spans="2:16" s="986" customFormat="1" ht="15" customHeight="1" outlineLevel="1">
      <c r="B1792" s="1211"/>
      <c r="C1792" s="1211"/>
      <c r="D1792" s="2553" t="s">
        <v>874</v>
      </c>
      <c r="E1792" s="2554" t="s">
        <v>1823</v>
      </c>
      <c r="F1792" s="1553" t="s">
        <v>2168</v>
      </c>
      <c r="G1792" s="1556"/>
      <c r="H1792" s="636"/>
      <c r="I1792" s="2254"/>
      <c r="J1792" s="2255"/>
      <c r="K1792" s="1993" t="str">
        <f t="shared" si="155"/>
        <v/>
      </c>
      <c r="L1792" s="1906" t="str">
        <f t="shared" si="156"/>
        <v/>
      </c>
      <c r="M1792" s="1906"/>
      <c r="N1792" s="2250"/>
      <c r="O1792" s="1907" t="str" cm="1">
        <f t="array" aca="1" ref="O1792" ca="1">IF(G1792="","",IF(CELL("format",G1792)="D9","","X"))</f>
        <v/>
      </c>
      <c r="P1792" s="2255"/>
    </row>
    <row r="1793" spans="2:16" s="986" customFormat="1" ht="15" customHeight="1" outlineLevel="1">
      <c r="B1793" s="1211"/>
      <c r="C1793" s="1211"/>
      <c r="D1793" s="2553"/>
      <c r="E1793" s="2554"/>
      <c r="F1793" s="1553" t="s">
        <v>2169</v>
      </c>
      <c r="G1793" s="1556"/>
      <c r="H1793" s="636"/>
      <c r="I1793" s="2254"/>
      <c r="J1793" s="2255"/>
      <c r="K1793" s="1993" t="str">
        <f t="shared" si="155"/>
        <v/>
      </c>
      <c r="L1793" s="1906" t="str">
        <f t="shared" si="156"/>
        <v/>
      </c>
      <c r="M1793" s="1906"/>
      <c r="N1793" s="2250"/>
      <c r="O1793" s="1907" t="str" cm="1">
        <f t="array" aca="1" ref="O1793" ca="1">IF(G1793="","",IF(CELL("format",G1793)="D9","","X"))</f>
        <v/>
      </c>
      <c r="P1793" s="2255"/>
    </row>
    <row r="1794" spans="2:16" s="986" customFormat="1" ht="15" customHeight="1" outlineLevel="1">
      <c r="B1794" s="1211"/>
      <c r="C1794" s="1211"/>
      <c r="D1794" s="2553" t="s">
        <v>2171</v>
      </c>
      <c r="E1794" s="2554" t="s">
        <v>2327</v>
      </c>
      <c r="F1794" s="1553" t="s">
        <v>2168</v>
      </c>
      <c r="G1794" s="1554"/>
      <c r="H1794" s="636"/>
      <c r="I1794" s="2254"/>
      <c r="J1794" s="2255"/>
      <c r="K1794" s="1993" t="str">
        <f t="shared" si="155"/>
        <v/>
      </c>
      <c r="L1794" s="1906" t="str">
        <f t="shared" si="156"/>
        <v/>
      </c>
      <c r="M1794" s="1906"/>
      <c r="N1794" s="2250"/>
      <c r="O1794" s="2250"/>
      <c r="P1794" s="1913" t="str">
        <f>IF(G1794="","",(IF(OR(G1794="Winter",G1794="Summer"),"","X")))</f>
        <v/>
      </c>
    </row>
    <row r="1795" spans="2:16" s="986" customFormat="1" ht="15" customHeight="1" outlineLevel="1">
      <c r="B1795" s="1211"/>
      <c r="C1795" s="1211"/>
      <c r="D1795" s="2553"/>
      <c r="E1795" s="2554"/>
      <c r="F1795" s="1553" t="s">
        <v>2169</v>
      </c>
      <c r="G1795" s="1554"/>
      <c r="H1795" s="636"/>
      <c r="I1795" s="2254"/>
      <c r="J1795" s="2255"/>
      <c r="K1795" s="1993" t="str">
        <f t="shared" si="155"/>
        <v/>
      </c>
      <c r="L1795" s="1906" t="str">
        <f t="shared" si="156"/>
        <v/>
      </c>
      <c r="M1795" s="1906"/>
      <c r="N1795" s="2250"/>
      <c r="O1795" s="2250"/>
      <c r="P1795" s="1913" t="str">
        <f>IF(G1795="","",(IF(OR(G1795="Winter",G1795="Summer"),"","X")))</f>
        <v/>
      </c>
    </row>
    <row r="1796" spans="2:16" s="986" customFormat="1" ht="15" customHeight="1" outlineLevel="1">
      <c r="B1796" s="1211"/>
      <c r="C1796" s="1211"/>
      <c r="D1796" s="2553" t="s">
        <v>2172</v>
      </c>
      <c r="E1796" s="2554" t="s">
        <v>638</v>
      </c>
      <c r="F1796" s="1553" t="s">
        <v>2168</v>
      </c>
      <c r="G1796" s="1554"/>
      <c r="H1796" s="636"/>
      <c r="I1796" s="2254"/>
      <c r="J1796" s="2255"/>
      <c r="K1796" s="1994" t="str">
        <f t="shared" si="155"/>
        <v/>
      </c>
      <c r="L1796" s="1907" t="str">
        <f t="shared" si="156"/>
        <v/>
      </c>
      <c r="M1796" s="1906"/>
      <c r="N1796" s="2250"/>
      <c r="O1796" s="2250"/>
      <c r="P1796" s="2255"/>
    </row>
    <row r="1797" spans="2:16" s="986" customFormat="1" ht="15" customHeight="1" outlineLevel="1">
      <c r="B1797" s="1211"/>
      <c r="C1797" s="1211"/>
      <c r="D1797" s="2553"/>
      <c r="E1797" s="2554"/>
      <c r="F1797" s="1553" t="s">
        <v>2169</v>
      </c>
      <c r="G1797" s="1554"/>
      <c r="I1797" s="2254"/>
      <c r="J1797" s="2255"/>
      <c r="K1797" s="1994" t="str">
        <f t="shared" si="155"/>
        <v/>
      </c>
      <c r="L1797" s="1907" t="str">
        <f t="shared" si="156"/>
        <v/>
      </c>
      <c r="M1797" s="1906"/>
      <c r="N1797" s="2250"/>
      <c r="O1797" s="2250"/>
      <c r="P1797" s="2255"/>
    </row>
    <row r="1798" spans="2:16" s="986" customFormat="1" ht="15" customHeight="1" outlineLevel="1">
      <c r="B1798" s="1211"/>
      <c r="C1798" s="1211"/>
      <c r="D1798" s="2553" t="s">
        <v>2173</v>
      </c>
      <c r="E1798" s="2554" t="s">
        <v>638</v>
      </c>
      <c r="F1798" s="1553" t="s">
        <v>2168</v>
      </c>
      <c r="G1798" s="1554"/>
      <c r="I1798" s="2254"/>
      <c r="J1798" s="2255"/>
      <c r="K1798" s="1994" t="str">
        <f t="shared" si="155"/>
        <v/>
      </c>
      <c r="L1798" s="1907" t="str">
        <f t="shared" si="156"/>
        <v/>
      </c>
      <c r="M1798" s="1906"/>
      <c r="N1798" s="2250"/>
      <c r="O1798" s="2250"/>
      <c r="P1798" s="2255"/>
    </row>
    <row r="1799" spans="2:16" s="986" customFormat="1" ht="15" customHeight="1" outlineLevel="1">
      <c r="B1799" s="1211"/>
      <c r="C1799" s="1211"/>
      <c r="D1799" s="2553"/>
      <c r="E1799" s="2554"/>
      <c r="F1799" s="1553" t="s">
        <v>2169</v>
      </c>
      <c r="G1799" s="1554"/>
      <c r="I1799" s="2254"/>
      <c r="J1799" s="2255"/>
      <c r="K1799" s="1994" t="str">
        <f t="shared" si="155"/>
        <v/>
      </c>
      <c r="L1799" s="1907" t="str">
        <f t="shared" si="156"/>
        <v/>
      </c>
      <c r="M1799" s="1906"/>
      <c r="N1799" s="2250"/>
      <c r="O1799" s="2250"/>
      <c r="P1799" s="2255"/>
    </row>
    <row r="1800" spans="2:16" s="986" customFormat="1" ht="15" customHeight="1" outlineLevel="1">
      <c r="B1800" s="1211"/>
      <c r="C1800" s="1211"/>
      <c r="D1800" s="2553" t="s">
        <v>2173</v>
      </c>
      <c r="E1800" s="2554" t="s">
        <v>650</v>
      </c>
      <c r="F1800" s="1553" t="s">
        <v>2168</v>
      </c>
      <c r="G1800" s="1554"/>
      <c r="I1800" s="2254"/>
      <c r="J1800" s="2255"/>
      <c r="K1800" s="1994" t="str">
        <f t="shared" si="155"/>
        <v/>
      </c>
      <c r="L1800" s="1907" t="str">
        <f t="shared" si="156"/>
        <v/>
      </c>
      <c r="M1800" s="1906"/>
      <c r="N1800" s="2250"/>
      <c r="O1800" s="2250"/>
      <c r="P1800" s="2255"/>
    </row>
    <row r="1801" spans="2:16" s="986" customFormat="1" ht="15" customHeight="1" outlineLevel="1">
      <c r="B1801" s="1211"/>
      <c r="C1801" s="1211"/>
      <c r="D1801" s="2553"/>
      <c r="E1801" s="2554"/>
      <c r="F1801" s="1553" t="s">
        <v>2169</v>
      </c>
      <c r="G1801" s="1554"/>
      <c r="I1801" s="2254"/>
      <c r="J1801" s="2255"/>
      <c r="K1801" s="1994" t="str">
        <f t="shared" si="155"/>
        <v/>
      </c>
      <c r="L1801" s="1907" t="str">
        <f t="shared" si="156"/>
        <v/>
      </c>
      <c r="M1801" s="1906"/>
      <c r="N1801" s="2250"/>
      <c r="O1801" s="2250"/>
      <c r="P1801" s="2255"/>
    </row>
    <row r="1802" spans="2:16" s="986" customFormat="1" ht="15" customHeight="1" outlineLevel="1">
      <c r="B1802" s="1211"/>
      <c r="C1802" s="1211"/>
      <c r="D1802" s="2553" t="s">
        <v>2174</v>
      </c>
      <c r="E1802" s="2554" t="s">
        <v>638</v>
      </c>
      <c r="F1802" s="1553" t="s">
        <v>2168</v>
      </c>
      <c r="G1802" s="1554"/>
      <c r="I1802" s="2254"/>
      <c r="J1802" s="2256"/>
      <c r="K1802" s="1994" t="str">
        <f t="shared" si="155"/>
        <v/>
      </c>
      <c r="L1802" s="1907" t="str">
        <f t="shared" si="156"/>
        <v/>
      </c>
      <c r="M1802" s="1906"/>
      <c r="N1802" s="2250"/>
      <c r="O1802" s="2250"/>
      <c r="P1802" s="2255"/>
    </row>
    <row r="1803" spans="2:16" s="986" customFormat="1" ht="15" customHeight="1" outlineLevel="1">
      <c r="B1803" s="1211"/>
      <c r="C1803" s="1211"/>
      <c r="D1803" s="2553"/>
      <c r="E1803" s="2554"/>
      <c r="F1803" s="1553" t="s">
        <v>2169</v>
      </c>
      <c r="G1803" s="1554"/>
      <c r="I1803" s="2254"/>
      <c r="J1803" s="2256"/>
      <c r="K1803" s="1994" t="str">
        <f t="shared" si="155"/>
        <v/>
      </c>
      <c r="L1803" s="1907" t="str">
        <f t="shared" si="156"/>
        <v/>
      </c>
      <c r="M1803" s="1906"/>
      <c r="N1803" s="2250"/>
      <c r="O1803" s="2250"/>
      <c r="P1803" s="2255"/>
    </row>
    <row r="1804" spans="2:16" s="986" customFormat="1" ht="15" customHeight="1" outlineLevel="1">
      <c r="B1804" s="1211"/>
      <c r="C1804" s="1211"/>
      <c r="D1804" s="2553" t="s">
        <v>2174</v>
      </c>
      <c r="E1804" s="2554" t="s">
        <v>650</v>
      </c>
      <c r="F1804" s="1553" t="s">
        <v>2168</v>
      </c>
      <c r="G1804" s="1554"/>
      <c r="I1804" s="2254"/>
      <c r="J1804" s="2256"/>
      <c r="K1804" s="1994" t="str">
        <f t="shared" si="155"/>
        <v/>
      </c>
      <c r="L1804" s="1907" t="str">
        <f t="shared" si="156"/>
        <v/>
      </c>
      <c r="M1804" s="1906"/>
      <c r="N1804" s="2250"/>
      <c r="O1804" s="2250"/>
      <c r="P1804" s="2255"/>
    </row>
    <row r="1805" spans="2:16" s="986" customFormat="1" ht="15" customHeight="1" outlineLevel="1">
      <c r="B1805" s="1211"/>
      <c r="C1805" s="1211"/>
      <c r="D1805" s="2555"/>
      <c r="E1805" s="2556"/>
      <c r="F1805" s="1557" t="s">
        <v>2169</v>
      </c>
      <c r="G1805" s="1558"/>
      <c r="I1805" s="2254"/>
      <c r="J1805" s="2256"/>
      <c r="K1805" s="1994" t="str">
        <f t="shared" si="155"/>
        <v/>
      </c>
      <c r="L1805" s="1907" t="str">
        <f t="shared" si="156"/>
        <v/>
      </c>
      <c r="M1805" s="1906"/>
      <c r="N1805" s="2250"/>
      <c r="O1805" s="2250"/>
      <c r="P1805" s="2255"/>
    </row>
    <row r="1806" spans="2:16" s="986" customFormat="1" ht="15" customHeight="1">
      <c r="B1806" s="1342"/>
      <c r="C1806" s="985"/>
      <c r="D1806" s="1307" t="s">
        <v>2166</v>
      </c>
      <c r="E1806" s="973"/>
      <c r="F1806" s="1549"/>
      <c r="G1806" s="1550"/>
      <c r="H1806" s="636"/>
      <c r="I1806" s="2251"/>
      <c r="J1806" s="1912"/>
      <c r="K1806" s="2254"/>
      <c r="L1806" s="2250"/>
      <c r="M1806" s="2250"/>
      <c r="N1806" s="2250"/>
      <c r="O1806" s="2250"/>
      <c r="P1806" s="2255"/>
    </row>
    <row r="1807" spans="2:16" s="986" customFormat="1" ht="15" customHeight="1" outlineLevel="1">
      <c r="B1807" s="1342"/>
      <c r="C1807" s="985"/>
      <c r="D1807" s="2557" t="s">
        <v>2167</v>
      </c>
      <c r="E1807" s="2558" t="s">
        <v>650</v>
      </c>
      <c r="F1807" s="1551" t="s">
        <v>2168</v>
      </c>
      <c r="G1807" s="1552"/>
      <c r="H1807" s="636"/>
      <c r="I1807" s="2252"/>
      <c r="J1807" s="2253"/>
      <c r="K1807" s="1994" t="str">
        <f>IF(ISNONTEXT(G1807)=TRUE,"","X")</f>
        <v/>
      </c>
      <c r="L1807" s="1907" t="str">
        <f>IF(AND(G1807&gt;=0)=TRUE,"","X")</f>
        <v/>
      </c>
      <c r="M1807" s="1906"/>
      <c r="N1807" s="2250"/>
      <c r="O1807" s="2250"/>
      <c r="P1807" s="2255"/>
    </row>
    <row r="1808" spans="2:16" s="986" customFormat="1" ht="15" customHeight="1" outlineLevel="1">
      <c r="B1808" s="1342"/>
      <c r="C1808" s="985"/>
      <c r="D1808" s="2553"/>
      <c r="E1808" s="2554"/>
      <c r="F1808" s="1553" t="s">
        <v>2169</v>
      </c>
      <c r="G1808" s="1554"/>
      <c r="H1808" s="636"/>
      <c r="I1808" s="2252"/>
      <c r="J1808" s="2253"/>
      <c r="K1808" s="1994" t="str">
        <f>IF(ISNONTEXT(G1808)=TRUE,"","X")</f>
        <v/>
      </c>
      <c r="L1808" s="1907" t="str">
        <f>IF(AND(G1808&gt;=0)=TRUE,"","X")</f>
        <v/>
      </c>
      <c r="M1808" s="1906"/>
      <c r="N1808" s="2250"/>
      <c r="O1808" s="2250"/>
      <c r="P1808" s="2255"/>
    </row>
    <row r="1809" spans="2:16" s="986" customFormat="1" ht="15" customHeight="1" outlineLevel="1">
      <c r="B1809" s="1342"/>
      <c r="C1809" s="985"/>
      <c r="D1809" s="2553" t="s">
        <v>2170</v>
      </c>
      <c r="E1809" s="2554" t="s">
        <v>638</v>
      </c>
      <c r="F1809" s="1553" t="s">
        <v>2168</v>
      </c>
      <c r="G1809" s="1554"/>
      <c r="H1809" s="636"/>
      <c r="I1809" s="2252"/>
      <c r="J1809" s="2253"/>
      <c r="K1809" s="1994" t="str">
        <f t="shared" ref="K1809:K1828" si="157">IF(ISNONTEXT(G1809)=TRUE,"","X")</f>
        <v/>
      </c>
      <c r="L1809" s="1907" t="str">
        <f t="shared" ref="L1809:L1828" si="158">IF(AND(G1809&gt;=0)=TRUE,"","X")</f>
        <v/>
      </c>
      <c r="M1809" s="1906"/>
      <c r="N1809" s="2250"/>
      <c r="O1809" s="2250"/>
      <c r="P1809" s="2255"/>
    </row>
    <row r="1810" spans="2:16" s="986" customFormat="1" ht="15" customHeight="1" outlineLevel="1">
      <c r="B1810" s="1342"/>
      <c r="C1810" s="985"/>
      <c r="D1810" s="2553"/>
      <c r="E1810" s="2554"/>
      <c r="F1810" s="1553" t="s">
        <v>2169</v>
      </c>
      <c r="G1810" s="1554"/>
      <c r="H1810" s="636"/>
      <c r="I1810" s="2252"/>
      <c r="J1810" s="2253"/>
      <c r="K1810" s="1994" t="str">
        <f t="shared" si="157"/>
        <v/>
      </c>
      <c r="L1810" s="1907" t="str">
        <f t="shared" si="158"/>
        <v/>
      </c>
      <c r="M1810" s="1906"/>
      <c r="N1810" s="2250"/>
      <c r="O1810" s="2250"/>
      <c r="P1810" s="2255"/>
    </row>
    <row r="1811" spans="2:16" s="986" customFormat="1" ht="15" customHeight="1" outlineLevel="1">
      <c r="B1811" s="1342"/>
      <c r="C1811" s="985"/>
      <c r="D1811" s="2553" t="s">
        <v>2170</v>
      </c>
      <c r="E1811" s="2554" t="s">
        <v>650</v>
      </c>
      <c r="F1811" s="1553" t="s">
        <v>2168</v>
      </c>
      <c r="G1811" s="1554"/>
      <c r="H1811" s="636"/>
      <c r="I1811" s="2252"/>
      <c r="J1811" s="2253"/>
      <c r="K1811" s="1994" t="str">
        <f t="shared" si="157"/>
        <v/>
      </c>
      <c r="L1811" s="1907" t="str">
        <f t="shared" si="158"/>
        <v/>
      </c>
      <c r="M1811" s="1906"/>
      <c r="N1811" s="2250"/>
      <c r="O1811" s="2250"/>
      <c r="P1811" s="2255"/>
    </row>
    <row r="1812" spans="2:16" s="986" customFormat="1" ht="15" customHeight="1" outlineLevel="1">
      <c r="B1812" s="1342"/>
      <c r="C1812" s="985"/>
      <c r="D1812" s="2553"/>
      <c r="E1812" s="2554"/>
      <c r="F1812" s="1553" t="s">
        <v>2169</v>
      </c>
      <c r="G1812" s="1554"/>
      <c r="H1812" s="636"/>
      <c r="I1812" s="2254"/>
      <c r="J1812" s="2255"/>
      <c r="K1812" s="1994" t="str">
        <f t="shared" si="157"/>
        <v/>
      </c>
      <c r="L1812" s="1907" t="str">
        <f t="shared" si="158"/>
        <v/>
      </c>
      <c r="M1812" s="1906"/>
      <c r="N1812" s="2250"/>
      <c r="O1812" s="2250"/>
      <c r="P1812" s="2255"/>
    </row>
    <row r="1813" spans="2:16" s="986" customFormat="1" ht="15" customHeight="1" outlineLevel="1">
      <c r="B1813" s="1342"/>
      <c r="C1813" s="985"/>
      <c r="D1813" s="2553" t="s">
        <v>873</v>
      </c>
      <c r="E1813" s="2554" t="s">
        <v>1822</v>
      </c>
      <c r="F1813" s="1553" t="s">
        <v>2168</v>
      </c>
      <c r="G1813" s="1555"/>
      <c r="H1813" s="636"/>
      <c r="I1813" s="2254"/>
      <c r="J1813" s="2255"/>
      <c r="K1813" s="1993" t="str">
        <f t="shared" si="157"/>
        <v/>
      </c>
      <c r="L1813" s="1906" t="str">
        <f t="shared" si="158"/>
        <v/>
      </c>
      <c r="M1813" s="1906"/>
      <c r="N1813" s="1907" t="str" cm="1">
        <f t="array" aca="1" ref="N1813" ca="1">IF(CELL("format",G1813)="D1","","X")</f>
        <v/>
      </c>
      <c r="O1813" s="2250"/>
      <c r="P1813" s="2255"/>
    </row>
    <row r="1814" spans="2:16" s="986" customFormat="1" ht="15" customHeight="1" outlineLevel="1">
      <c r="B1814" s="1211"/>
      <c r="C1814" s="1211"/>
      <c r="D1814" s="2553"/>
      <c r="E1814" s="2554"/>
      <c r="F1814" s="1553" t="s">
        <v>2169</v>
      </c>
      <c r="G1814" s="1555"/>
      <c r="H1814" s="636"/>
      <c r="I1814" s="2254"/>
      <c r="J1814" s="2255"/>
      <c r="K1814" s="1993" t="str">
        <f t="shared" si="157"/>
        <v/>
      </c>
      <c r="L1814" s="1906" t="str">
        <f t="shared" si="158"/>
        <v/>
      </c>
      <c r="M1814" s="1906"/>
      <c r="N1814" s="1907" t="str" cm="1">
        <f t="array" aca="1" ref="N1814" ca="1">IF(CELL("format",G1814)="D1","","X")</f>
        <v/>
      </c>
      <c r="O1814" s="2250"/>
      <c r="P1814" s="2255"/>
    </row>
    <row r="1815" spans="2:16" s="986" customFormat="1" ht="15" customHeight="1" outlineLevel="1">
      <c r="B1815" s="1211"/>
      <c r="C1815" s="1211"/>
      <c r="D1815" s="2553" t="s">
        <v>874</v>
      </c>
      <c r="E1815" s="2554" t="s">
        <v>1823</v>
      </c>
      <c r="F1815" s="1553" t="s">
        <v>2168</v>
      </c>
      <c r="G1815" s="1556"/>
      <c r="H1815" s="636"/>
      <c r="I1815" s="2254"/>
      <c r="J1815" s="2255"/>
      <c r="K1815" s="1993" t="str">
        <f t="shared" si="157"/>
        <v/>
      </c>
      <c r="L1815" s="1906" t="str">
        <f t="shared" si="158"/>
        <v/>
      </c>
      <c r="M1815" s="1906"/>
      <c r="N1815" s="2250"/>
      <c r="O1815" s="1907" t="str" cm="1">
        <f t="array" aca="1" ref="O1815" ca="1">IF(G1815="","",IF(CELL("format",G1815)="D9","","X"))</f>
        <v/>
      </c>
      <c r="P1815" s="2255"/>
    </row>
    <row r="1816" spans="2:16" s="986" customFormat="1" ht="15" customHeight="1" outlineLevel="1">
      <c r="B1816" s="1211"/>
      <c r="C1816" s="1211"/>
      <c r="D1816" s="2553"/>
      <c r="E1816" s="2554"/>
      <c r="F1816" s="1553" t="s">
        <v>2169</v>
      </c>
      <c r="G1816" s="1556"/>
      <c r="H1816" s="636"/>
      <c r="I1816" s="2254"/>
      <c r="J1816" s="2255"/>
      <c r="K1816" s="1993" t="str">
        <f t="shared" si="157"/>
        <v/>
      </c>
      <c r="L1816" s="1906" t="str">
        <f t="shared" si="158"/>
        <v/>
      </c>
      <c r="M1816" s="1906"/>
      <c r="N1816" s="2250"/>
      <c r="O1816" s="1907" t="str" cm="1">
        <f t="array" aca="1" ref="O1816" ca="1">IF(G1816="","",IF(CELL("format",G1816)="D9","","X"))</f>
        <v/>
      </c>
      <c r="P1816" s="2255"/>
    </row>
    <row r="1817" spans="2:16" s="986" customFormat="1" ht="15" customHeight="1" outlineLevel="1">
      <c r="B1817" s="1211"/>
      <c r="C1817" s="1211"/>
      <c r="D1817" s="2553" t="s">
        <v>2171</v>
      </c>
      <c r="E1817" s="2554" t="s">
        <v>2327</v>
      </c>
      <c r="F1817" s="1553" t="s">
        <v>2168</v>
      </c>
      <c r="G1817" s="1554"/>
      <c r="H1817" s="636"/>
      <c r="I1817" s="2254"/>
      <c r="J1817" s="2255"/>
      <c r="K1817" s="1993" t="str">
        <f t="shared" si="157"/>
        <v/>
      </c>
      <c r="L1817" s="1906" t="str">
        <f t="shared" si="158"/>
        <v/>
      </c>
      <c r="M1817" s="1906"/>
      <c r="N1817" s="2250"/>
      <c r="O1817" s="2250"/>
      <c r="P1817" s="1913" t="str">
        <f>IF(G1817="","",(IF(OR(G1817="Winter",G1817="Summer"),"","X")))</f>
        <v/>
      </c>
    </row>
    <row r="1818" spans="2:16" s="986" customFormat="1" ht="15" customHeight="1" outlineLevel="1">
      <c r="B1818" s="1211"/>
      <c r="C1818" s="1211"/>
      <c r="D1818" s="2553"/>
      <c r="E1818" s="2554"/>
      <c r="F1818" s="1553" t="s">
        <v>2169</v>
      </c>
      <c r="G1818" s="1554"/>
      <c r="H1818" s="636"/>
      <c r="I1818" s="2254"/>
      <c r="J1818" s="2255"/>
      <c r="K1818" s="1993" t="str">
        <f t="shared" si="157"/>
        <v/>
      </c>
      <c r="L1818" s="1906" t="str">
        <f t="shared" si="158"/>
        <v/>
      </c>
      <c r="M1818" s="1906"/>
      <c r="N1818" s="2250"/>
      <c r="O1818" s="2250"/>
      <c r="P1818" s="1913" t="str">
        <f>IF(G1818="","",(IF(OR(G1818="Winter",G1818="Summer"),"","X")))</f>
        <v/>
      </c>
    </row>
    <row r="1819" spans="2:16" s="986" customFormat="1" ht="15" customHeight="1" outlineLevel="1">
      <c r="B1819" s="1211"/>
      <c r="C1819" s="1211"/>
      <c r="D1819" s="2553" t="s">
        <v>2172</v>
      </c>
      <c r="E1819" s="2554" t="s">
        <v>638</v>
      </c>
      <c r="F1819" s="1553" t="s">
        <v>2168</v>
      </c>
      <c r="G1819" s="1554"/>
      <c r="H1819" s="636"/>
      <c r="I1819" s="2254"/>
      <c r="J1819" s="2255"/>
      <c r="K1819" s="1994" t="str">
        <f t="shared" si="157"/>
        <v/>
      </c>
      <c r="L1819" s="1907" t="str">
        <f t="shared" si="158"/>
        <v/>
      </c>
      <c r="M1819" s="1906"/>
      <c r="N1819" s="2250"/>
      <c r="O1819" s="2250"/>
      <c r="P1819" s="2255"/>
    </row>
    <row r="1820" spans="2:16" s="986" customFormat="1" ht="15" customHeight="1" outlineLevel="1">
      <c r="B1820" s="1211"/>
      <c r="C1820" s="1211"/>
      <c r="D1820" s="2553"/>
      <c r="E1820" s="2554"/>
      <c r="F1820" s="1553" t="s">
        <v>2169</v>
      </c>
      <c r="G1820" s="1554"/>
      <c r="I1820" s="2254"/>
      <c r="J1820" s="2255"/>
      <c r="K1820" s="1994" t="str">
        <f t="shared" si="157"/>
        <v/>
      </c>
      <c r="L1820" s="1907" t="str">
        <f t="shared" si="158"/>
        <v/>
      </c>
      <c r="M1820" s="1906"/>
      <c r="N1820" s="2250"/>
      <c r="O1820" s="2250"/>
      <c r="P1820" s="2255"/>
    </row>
    <row r="1821" spans="2:16" s="986" customFormat="1" ht="15" customHeight="1" outlineLevel="1">
      <c r="B1821" s="1211"/>
      <c r="C1821" s="1211"/>
      <c r="D1821" s="2553" t="s">
        <v>2173</v>
      </c>
      <c r="E1821" s="2554" t="s">
        <v>638</v>
      </c>
      <c r="F1821" s="1553" t="s">
        <v>2168</v>
      </c>
      <c r="G1821" s="1554"/>
      <c r="I1821" s="2254"/>
      <c r="J1821" s="2255"/>
      <c r="K1821" s="1994" t="str">
        <f t="shared" si="157"/>
        <v/>
      </c>
      <c r="L1821" s="1907" t="str">
        <f t="shared" si="158"/>
        <v/>
      </c>
      <c r="M1821" s="1906"/>
      <c r="N1821" s="2250"/>
      <c r="O1821" s="2250"/>
      <c r="P1821" s="2255"/>
    </row>
    <row r="1822" spans="2:16" s="986" customFormat="1" ht="15" customHeight="1" outlineLevel="1">
      <c r="B1822" s="1211"/>
      <c r="C1822" s="1211"/>
      <c r="D1822" s="2553"/>
      <c r="E1822" s="2554"/>
      <c r="F1822" s="1553" t="s">
        <v>2169</v>
      </c>
      <c r="G1822" s="1554"/>
      <c r="I1822" s="2254"/>
      <c r="J1822" s="2255"/>
      <c r="K1822" s="1994" t="str">
        <f t="shared" si="157"/>
        <v/>
      </c>
      <c r="L1822" s="1907" t="str">
        <f t="shared" si="158"/>
        <v/>
      </c>
      <c r="M1822" s="1906"/>
      <c r="N1822" s="2250"/>
      <c r="O1822" s="2250"/>
      <c r="P1822" s="2255"/>
    </row>
    <row r="1823" spans="2:16" s="986" customFormat="1" ht="15" customHeight="1" outlineLevel="1">
      <c r="B1823" s="1211"/>
      <c r="C1823" s="1211"/>
      <c r="D1823" s="2553" t="s">
        <v>2173</v>
      </c>
      <c r="E1823" s="2554" t="s">
        <v>650</v>
      </c>
      <c r="F1823" s="1553" t="s">
        <v>2168</v>
      </c>
      <c r="G1823" s="1554"/>
      <c r="I1823" s="2254"/>
      <c r="J1823" s="2255"/>
      <c r="K1823" s="1994" t="str">
        <f t="shared" si="157"/>
        <v/>
      </c>
      <c r="L1823" s="1907" t="str">
        <f t="shared" si="158"/>
        <v/>
      </c>
      <c r="M1823" s="1906"/>
      <c r="N1823" s="2250"/>
      <c r="O1823" s="2250"/>
      <c r="P1823" s="2255"/>
    </row>
    <row r="1824" spans="2:16" s="986" customFormat="1" ht="15" customHeight="1" outlineLevel="1">
      <c r="B1824" s="1211"/>
      <c r="C1824" s="1211"/>
      <c r="D1824" s="2553"/>
      <c r="E1824" s="2554"/>
      <c r="F1824" s="1553" t="s">
        <v>2169</v>
      </c>
      <c r="G1824" s="1554"/>
      <c r="I1824" s="2254"/>
      <c r="J1824" s="2255"/>
      <c r="K1824" s="1994" t="str">
        <f t="shared" si="157"/>
        <v/>
      </c>
      <c r="L1824" s="1907" t="str">
        <f t="shared" si="158"/>
        <v/>
      </c>
      <c r="M1824" s="1906"/>
      <c r="N1824" s="2250"/>
      <c r="O1824" s="2250"/>
      <c r="P1824" s="2255"/>
    </row>
    <row r="1825" spans="2:16" s="986" customFormat="1" ht="15" customHeight="1" outlineLevel="1">
      <c r="B1825" s="1211"/>
      <c r="C1825" s="1211"/>
      <c r="D1825" s="2553" t="s">
        <v>2174</v>
      </c>
      <c r="E1825" s="2554" t="s">
        <v>638</v>
      </c>
      <c r="F1825" s="1553" t="s">
        <v>2168</v>
      </c>
      <c r="G1825" s="1554"/>
      <c r="I1825" s="2254"/>
      <c r="J1825" s="2256"/>
      <c r="K1825" s="1994" t="str">
        <f t="shared" si="157"/>
        <v/>
      </c>
      <c r="L1825" s="1907" t="str">
        <f t="shared" si="158"/>
        <v/>
      </c>
      <c r="M1825" s="1906"/>
      <c r="N1825" s="2250"/>
      <c r="O1825" s="2250"/>
      <c r="P1825" s="2255"/>
    </row>
    <row r="1826" spans="2:16" s="986" customFormat="1" ht="15" customHeight="1" outlineLevel="1">
      <c r="B1826" s="1211"/>
      <c r="C1826" s="1211"/>
      <c r="D1826" s="2553"/>
      <c r="E1826" s="2554"/>
      <c r="F1826" s="1553" t="s">
        <v>2169</v>
      </c>
      <c r="G1826" s="1554"/>
      <c r="I1826" s="2254"/>
      <c r="J1826" s="2256"/>
      <c r="K1826" s="1994" t="str">
        <f t="shared" si="157"/>
        <v/>
      </c>
      <c r="L1826" s="1907" t="str">
        <f t="shared" si="158"/>
        <v/>
      </c>
      <c r="M1826" s="1906"/>
      <c r="N1826" s="2250"/>
      <c r="O1826" s="2250"/>
      <c r="P1826" s="2255"/>
    </row>
    <row r="1827" spans="2:16" s="986" customFormat="1" ht="15" customHeight="1" outlineLevel="1">
      <c r="B1827" s="1211"/>
      <c r="C1827" s="1211"/>
      <c r="D1827" s="2553" t="s">
        <v>2174</v>
      </c>
      <c r="E1827" s="2554" t="s">
        <v>650</v>
      </c>
      <c r="F1827" s="1553" t="s">
        <v>2168</v>
      </c>
      <c r="G1827" s="1554"/>
      <c r="I1827" s="2254"/>
      <c r="J1827" s="2256"/>
      <c r="K1827" s="1994" t="str">
        <f t="shared" si="157"/>
        <v/>
      </c>
      <c r="L1827" s="1907" t="str">
        <f t="shared" si="158"/>
        <v/>
      </c>
      <c r="M1827" s="1906"/>
      <c r="N1827" s="2250"/>
      <c r="O1827" s="2250"/>
      <c r="P1827" s="2255"/>
    </row>
    <row r="1828" spans="2:16" s="986" customFormat="1" ht="15" customHeight="1" outlineLevel="1">
      <c r="B1828" s="1211"/>
      <c r="C1828" s="1211"/>
      <c r="D1828" s="2555"/>
      <c r="E1828" s="2556"/>
      <c r="F1828" s="1557" t="s">
        <v>2169</v>
      </c>
      <c r="G1828" s="1558"/>
      <c r="I1828" s="2254"/>
      <c r="J1828" s="2256"/>
      <c r="K1828" s="1994" t="str">
        <f t="shared" si="157"/>
        <v/>
      </c>
      <c r="L1828" s="1907" t="str">
        <f t="shared" si="158"/>
        <v/>
      </c>
      <c r="M1828" s="1906"/>
      <c r="N1828" s="2250"/>
      <c r="O1828" s="2250"/>
      <c r="P1828" s="2255"/>
    </row>
    <row r="1829" spans="2:16" s="986" customFormat="1" ht="15" customHeight="1">
      <c r="B1829" s="1342"/>
      <c r="C1829" s="985"/>
      <c r="D1829" s="1307" t="s">
        <v>2166</v>
      </c>
      <c r="E1829" s="973"/>
      <c r="F1829" s="1549"/>
      <c r="G1829" s="1550"/>
      <c r="H1829" s="636"/>
      <c r="I1829" s="2251"/>
      <c r="J1829" s="1912"/>
      <c r="K1829" s="2254"/>
      <c r="L1829" s="2250"/>
      <c r="M1829" s="2250"/>
      <c r="N1829" s="2250"/>
      <c r="O1829" s="2250"/>
      <c r="P1829" s="2255"/>
    </row>
    <row r="1830" spans="2:16" s="986" customFormat="1" ht="15" customHeight="1" outlineLevel="1">
      <c r="B1830" s="1342"/>
      <c r="C1830" s="985"/>
      <c r="D1830" s="2557" t="s">
        <v>2167</v>
      </c>
      <c r="E1830" s="2558" t="s">
        <v>650</v>
      </c>
      <c r="F1830" s="1551" t="s">
        <v>2168</v>
      </c>
      <c r="G1830" s="1552"/>
      <c r="H1830" s="636"/>
      <c r="I1830" s="2252"/>
      <c r="J1830" s="2253"/>
      <c r="K1830" s="1994" t="str">
        <f>IF(ISNONTEXT(G1830)=TRUE,"","X")</f>
        <v/>
      </c>
      <c r="L1830" s="1907" t="str">
        <f>IF(AND(G1830&gt;=0)=TRUE,"","X")</f>
        <v/>
      </c>
      <c r="M1830" s="1906"/>
      <c r="N1830" s="2250"/>
      <c r="O1830" s="2250"/>
      <c r="P1830" s="2255"/>
    </row>
    <row r="1831" spans="2:16" s="986" customFormat="1" ht="15" customHeight="1" outlineLevel="1">
      <c r="B1831" s="1342"/>
      <c r="C1831" s="985"/>
      <c r="D1831" s="2553"/>
      <c r="E1831" s="2554"/>
      <c r="F1831" s="1553" t="s">
        <v>2169</v>
      </c>
      <c r="G1831" s="1554"/>
      <c r="H1831" s="636"/>
      <c r="I1831" s="2252"/>
      <c r="J1831" s="2253"/>
      <c r="K1831" s="1994" t="str">
        <f>IF(ISNONTEXT(G1831)=TRUE,"","X")</f>
        <v/>
      </c>
      <c r="L1831" s="1907" t="str">
        <f>IF(AND(G1831&gt;=0)=TRUE,"","X")</f>
        <v/>
      </c>
      <c r="M1831" s="1906"/>
      <c r="N1831" s="2250"/>
      <c r="O1831" s="2250"/>
      <c r="P1831" s="2255"/>
    </row>
    <row r="1832" spans="2:16" s="986" customFormat="1" ht="15" customHeight="1" outlineLevel="1">
      <c r="B1832" s="1342"/>
      <c r="C1832" s="985"/>
      <c r="D1832" s="2553" t="s">
        <v>2170</v>
      </c>
      <c r="E1832" s="2554" t="s">
        <v>638</v>
      </c>
      <c r="F1832" s="1553" t="s">
        <v>2168</v>
      </c>
      <c r="G1832" s="1554"/>
      <c r="H1832" s="636"/>
      <c r="I1832" s="2252"/>
      <c r="J1832" s="2253"/>
      <c r="K1832" s="1994" t="str">
        <f t="shared" ref="K1832:K1851" si="159">IF(ISNONTEXT(G1832)=TRUE,"","X")</f>
        <v/>
      </c>
      <c r="L1832" s="1907" t="str">
        <f t="shared" ref="L1832:L1851" si="160">IF(AND(G1832&gt;=0)=TRUE,"","X")</f>
        <v/>
      </c>
      <c r="M1832" s="1906"/>
      <c r="N1832" s="2250"/>
      <c r="O1832" s="2250"/>
      <c r="P1832" s="2255"/>
    </row>
    <row r="1833" spans="2:16" s="986" customFormat="1" ht="15" customHeight="1" outlineLevel="1">
      <c r="B1833" s="1342"/>
      <c r="C1833" s="985"/>
      <c r="D1833" s="2553"/>
      <c r="E1833" s="2554"/>
      <c r="F1833" s="1553" t="s">
        <v>2169</v>
      </c>
      <c r="G1833" s="1554"/>
      <c r="H1833" s="636"/>
      <c r="I1833" s="2252"/>
      <c r="J1833" s="2253"/>
      <c r="K1833" s="1994" t="str">
        <f t="shared" si="159"/>
        <v/>
      </c>
      <c r="L1833" s="1907" t="str">
        <f t="shared" si="160"/>
        <v/>
      </c>
      <c r="M1833" s="1906"/>
      <c r="N1833" s="2250"/>
      <c r="O1833" s="2250"/>
      <c r="P1833" s="2255"/>
    </row>
    <row r="1834" spans="2:16" s="986" customFormat="1" ht="15" customHeight="1" outlineLevel="1">
      <c r="B1834" s="1342"/>
      <c r="C1834" s="985"/>
      <c r="D1834" s="2553" t="s">
        <v>2170</v>
      </c>
      <c r="E1834" s="2554" t="s">
        <v>650</v>
      </c>
      <c r="F1834" s="1553" t="s">
        <v>2168</v>
      </c>
      <c r="G1834" s="1554"/>
      <c r="H1834" s="636"/>
      <c r="I1834" s="2252"/>
      <c r="J1834" s="2253"/>
      <c r="K1834" s="1994" t="str">
        <f t="shared" si="159"/>
        <v/>
      </c>
      <c r="L1834" s="1907" t="str">
        <f t="shared" si="160"/>
        <v/>
      </c>
      <c r="M1834" s="1906"/>
      <c r="N1834" s="2250"/>
      <c r="O1834" s="2250"/>
      <c r="P1834" s="2255"/>
    </row>
    <row r="1835" spans="2:16" s="986" customFormat="1" ht="15" customHeight="1" outlineLevel="1">
      <c r="B1835" s="1342"/>
      <c r="C1835" s="985"/>
      <c r="D1835" s="2553"/>
      <c r="E1835" s="2554"/>
      <c r="F1835" s="1553" t="s">
        <v>2169</v>
      </c>
      <c r="G1835" s="1554"/>
      <c r="H1835" s="636"/>
      <c r="I1835" s="2254"/>
      <c r="J1835" s="2255"/>
      <c r="K1835" s="1994" t="str">
        <f t="shared" si="159"/>
        <v/>
      </c>
      <c r="L1835" s="1907" t="str">
        <f t="shared" si="160"/>
        <v/>
      </c>
      <c r="M1835" s="1906"/>
      <c r="N1835" s="2250"/>
      <c r="O1835" s="2250"/>
      <c r="P1835" s="2255"/>
    </row>
    <row r="1836" spans="2:16" s="986" customFormat="1" ht="15" customHeight="1" outlineLevel="1">
      <c r="B1836" s="1342"/>
      <c r="C1836" s="985"/>
      <c r="D1836" s="2553" t="s">
        <v>873</v>
      </c>
      <c r="E1836" s="2554" t="s">
        <v>1822</v>
      </c>
      <c r="F1836" s="1553" t="s">
        <v>2168</v>
      </c>
      <c r="G1836" s="1555"/>
      <c r="H1836" s="636"/>
      <c r="I1836" s="2254"/>
      <c r="J1836" s="2255"/>
      <c r="K1836" s="1993" t="str">
        <f t="shared" si="159"/>
        <v/>
      </c>
      <c r="L1836" s="1906" t="str">
        <f t="shared" si="160"/>
        <v/>
      </c>
      <c r="M1836" s="1906"/>
      <c r="N1836" s="1907" t="str" cm="1">
        <f t="array" aca="1" ref="N1836" ca="1">IF(CELL("format",G1836)="D1","","X")</f>
        <v/>
      </c>
      <c r="O1836" s="2250"/>
      <c r="P1836" s="2255"/>
    </row>
    <row r="1837" spans="2:16" s="986" customFormat="1" ht="15" customHeight="1" outlineLevel="1">
      <c r="B1837" s="1211"/>
      <c r="C1837" s="1211"/>
      <c r="D1837" s="2553"/>
      <c r="E1837" s="2554"/>
      <c r="F1837" s="1553" t="s">
        <v>2169</v>
      </c>
      <c r="G1837" s="1555"/>
      <c r="H1837" s="636"/>
      <c r="I1837" s="2254"/>
      <c r="J1837" s="2255"/>
      <c r="K1837" s="1993" t="str">
        <f t="shared" si="159"/>
        <v/>
      </c>
      <c r="L1837" s="1906" t="str">
        <f t="shared" si="160"/>
        <v/>
      </c>
      <c r="M1837" s="1906"/>
      <c r="N1837" s="1907" t="str" cm="1">
        <f t="array" aca="1" ref="N1837" ca="1">IF(CELL("format",G1837)="D1","","X")</f>
        <v/>
      </c>
      <c r="O1837" s="2250"/>
      <c r="P1837" s="2255"/>
    </row>
    <row r="1838" spans="2:16" s="986" customFormat="1" ht="15" customHeight="1" outlineLevel="1">
      <c r="B1838" s="1211"/>
      <c r="C1838" s="1211"/>
      <c r="D1838" s="2553" t="s">
        <v>874</v>
      </c>
      <c r="E1838" s="2554" t="s">
        <v>1823</v>
      </c>
      <c r="F1838" s="1553" t="s">
        <v>2168</v>
      </c>
      <c r="G1838" s="1556"/>
      <c r="H1838" s="636"/>
      <c r="I1838" s="2254"/>
      <c r="J1838" s="2255"/>
      <c r="K1838" s="1993" t="str">
        <f t="shared" si="159"/>
        <v/>
      </c>
      <c r="L1838" s="1906" t="str">
        <f t="shared" si="160"/>
        <v/>
      </c>
      <c r="M1838" s="1906"/>
      <c r="N1838" s="2250"/>
      <c r="O1838" s="1907" t="str" cm="1">
        <f t="array" aca="1" ref="O1838" ca="1">IF(G1838="","",IF(CELL("format",G1838)="D9","","X"))</f>
        <v/>
      </c>
      <c r="P1838" s="2255"/>
    </row>
    <row r="1839" spans="2:16" s="986" customFormat="1" ht="15" customHeight="1" outlineLevel="1">
      <c r="B1839" s="1211"/>
      <c r="C1839" s="1211"/>
      <c r="D1839" s="2553"/>
      <c r="E1839" s="2554"/>
      <c r="F1839" s="1553" t="s">
        <v>2169</v>
      </c>
      <c r="G1839" s="1556"/>
      <c r="H1839" s="636"/>
      <c r="I1839" s="2254"/>
      <c r="J1839" s="2255"/>
      <c r="K1839" s="1993" t="str">
        <f t="shared" si="159"/>
        <v/>
      </c>
      <c r="L1839" s="1906" t="str">
        <f t="shared" si="160"/>
        <v/>
      </c>
      <c r="M1839" s="1906"/>
      <c r="N1839" s="2250"/>
      <c r="O1839" s="1907" t="str" cm="1">
        <f t="array" aca="1" ref="O1839" ca="1">IF(G1839="","",IF(CELL("format",G1839)="D9","","X"))</f>
        <v/>
      </c>
      <c r="P1839" s="2255"/>
    </row>
    <row r="1840" spans="2:16" s="986" customFormat="1" ht="15" customHeight="1" outlineLevel="1">
      <c r="B1840" s="1211"/>
      <c r="C1840" s="1211"/>
      <c r="D1840" s="2553" t="s">
        <v>2171</v>
      </c>
      <c r="E1840" s="2554" t="s">
        <v>2327</v>
      </c>
      <c r="F1840" s="1553" t="s">
        <v>2168</v>
      </c>
      <c r="G1840" s="1554"/>
      <c r="H1840" s="636"/>
      <c r="I1840" s="2254"/>
      <c r="J1840" s="2255"/>
      <c r="K1840" s="1993" t="str">
        <f t="shared" si="159"/>
        <v/>
      </c>
      <c r="L1840" s="1906" t="str">
        <f t="shared" si="160"/>
        <v/>
      </c>
      <c r="M1840" s="1906"/>
      <c r="N1840" s="2250"/>
      <c r="O1840" s="2250"/>
      <c r="P1840" s="1913" t="str">
        <f>IF(G1840="","",(IF(OR(G1840="Winter",G1840="Summer"),"","X")))</f>
        <v/>
      </c>
    </row>
    <row r="1841" spans="2:16" s="986" customFormat="1" ht="15" customHeight="1" outlineLevel="1">
      <c r="B1841" s="1211"/>
      <c r="C1841" s="1211"/>
      <c r="D1841" s="2553"/>
      <c r="E1841" s="2554"/>
      <c r="F1841" s="1553" t="s">
        <v>2169</v>
      </c>
      <c r="G1841" s="1554"/>
      <c r="H1841" s="636"/>
      <c r="I1841" s="2254"/>
      <c r="J1841" s="2255"/>
      <c r="K1841" s="1993" t="str">
        <f t="shared" si="159"/>
        <v/>
      </c>
      <c r="L1841" s="1906" t="str">
        <f t="shared" si="160"/>
        <v/>
      </c>
      <c r="M1841" s="1906"/>
      <c r="N1841" s="2250"/>
      <c r="O1841" s="2250"/>
      <c r="P1841" s="1913" t="str">
        <f>IF(G1841="","",(IF(OR(G1841="Winter",G1841="Summer"),"","X")))</f>
        <v/>
      </c>
    </row>
    <row r="1842" spans="2:16" s="986" customFormat="1" ht="15" customHeight="1" outlineLevel="1">
      <c r="B1842" s="1211"/>
      <c r="C1842" s="1211"/>
      <c r="D1842" s="2553" t="s">
        <v>2172</v>
      </c>
      <c r="E1842" s="2554" t="s">
        <v>638</v>
      </c>
      <c r="F1842" s="1553" t="s">
        <v>2168</v>
      </c>
      <c r="G1842" s="1554"/>
      <c r="H1842" s="636"/>
      <c r="I1842" s="2254"/>
      <c r="J1842" s="2255"/>
      <c r="K1842" s="1994" t="str">
        <f t="shared" si="159"/>
        <v/>
      </c>
      <c r="L1842" s="1907" t="str">
        <f t="shared" si="160"/>
        <v/>
      </c>
      <c r="M1842" s="1906"/>
      <c r="N1842" s="2250"/>
      <c r="O1842" s="2250"/>
      <c r="P1842" s="2255"/>
    </row>
    <row r="1843" spans="2:16" s="986" customFormat="1" ht="15" customHeight="1" outlineLevel="1">
      <c r="B1843" s="1211"/>
      <c r="C1843" s="1211"/>
      <c r="D1843" s="2553"/>
      <c r="E1843" s="2554"/>
      <c r="F1843" s="1553" t="s">
        <v>2169</v>
      </c>
      <c r="G1843" s="1554"/>
      <c r="I1843" s="2254"/>
      <c r="J1843" s="2255"/>
      <c r="K1843" s="1994" t="str">
        <f t="shared" si="159"/>
        <v/>
      </c>
      <c r="L1843" s="1907" t="str">
        <f t="shared" si="160"/>
        <v/>
      </c>
      <c r="M1843" s="1906"/>
      <c r="N1843" s="2250"/>
      <c r="O1843" s="2250"/>
      <c r="P1843" s="2255"/>
    </row>
    <row r="1844" spans="2:16" s="986" customFormat="1" ht="15" customHeight="1" outlineLevel="1">
      <c r="B1844" s="1211"/>
      <c r="C1844" s="1211"/>
      <c r="D1844" s="2553" t="s">
        <v>2173</v>
      </c>
      <c r="E1844" s="2554" t="s">
        <v>638</v>
      </c>
      <c r="F1844" s="1553" t="s">
        <v>2168</v>
      </c>
      <c r="G1844" s="1554"/>
      <c r="I1844" s="2254"/>
      <c r="J1844" s="2255"/>
      <c r="K1844" s="1994" t="str">
        <f t="shared" si="159"/>
        <v/>
      </c>
      <c r="L1844" s="1907" t="str">
        <f t="shared" si="160"/>
        <v/>
      </c>
      <c r="M1844" s="1906"/>
      <c r="N1844" s="2250"/>
      <c r="O1844" s="2250"/>
      <c r="P1844" s="2255"/>
    </row>
    <row r="1845" spans="2:16" s="986" customFormat="1" ht="15" customHeight="1" outlineLevel="1">
      <c r="B1845" s="1211"/>
      <c r="C1845" s="1211"/>
      <c r="D1845" s="2553"/>
      <c r="E1845" s="2554"/>
      <c r="F1845" s="1553" t="s">
        <v>2169</v>
      </c>
      <c r="G1845" s="1554"/>
      <c r="I1845" s="2254"/>
      <c r="J1845" s="2255"/>
      <c r="K1845" s="1994" t="str">
        <f t="shared" si="159"/>
        <v/>
      </c>
      <c r="L1845" s="1907" t="str">
        <f t="shared" si="160"/>
        <v/>
      </c>
      <c r="M1845" s="1906"/>
      <c r="N1845" s="2250"/>
      <c r="O1845" s="2250"/>
      <c r="P1845" s="2255"/>
    </row>
    <row r="1846" spans="2:16" s="986" customFormat="1" ht="15" customHeight="1" outlineLevel="1">
      <c r="B1846" s="1211"/>
      <c r="C1846" s="1211"/>
      <c r="D1846" s="2553" t="s">
        <v>2173</v>
      </c>
      <c r="E1846" s="2554" t="s">
        <v>650</v>
      </c>
      <c r="F1846" s="1553" t="s">
        <v>2168</v>
      </c>
      <c r="G1846" s="1554"/>
      <c r="I1846" s="2254"/>
      <c r="J1846" s="2255"/>
      <c r="K1846" s="1994" t="str">
        <f t="shared" si="159"/>
        <v/>
      </c>
      <c r="L1846" s="1907" t="str">
        <f t="shared" si="160"/>
        <v/>
      </c>
      <c r="M1846" s="1906"/>
      <c r="N1846" s="2250"/>
      <c r="O1846" s="2250"/>
      <c r="P1846" s="2255"/>
    </row>
    <row r="1847" spans="2:16" s="986" customFormat="1" ht="15" customHeight="1" outlineLevel="1">
      <c r="B1847" s="1211"/>
      <c r="C1847" s="1211"/>
      <c r="D1847" s="2553"/>
      <c r="E1847" s="2554"/>
      <c r="F1847" s="1553" t="s">
        <v>2169</v>
      </c>
      <c r="G1847" s="1554"/>
      <c r="I1847" s="2254"/>
      <c r="J1847" s="2255"/>
      <c r="K1847" s="1994" t="str">
        <f t="shared" si="159"/>
        <v/>
      </c>
      <c r="L1847" s="1907" t="str">
        <f t="shared" si="160"/>
        <v/>
      </c>
      <c r="M1847" s="1906"/>
      <c r="N1847" s="2250"/>
      <c r="O1847" s="2250"/>
      <c r="P1847" s="2255"/>
    </row>
    <row r="1848" spans="2:16" s="986" customFormat="1" ht="15" customHeight="1" outlineLevel="1">
      <c r="B1848" s="1211"/>
      <c r="C1848" s="1211"/>
      <c r="D1848" s="2553" t="s">
        <v>2174</v>
      </c>
      <c r="E1848" s="2554" t="s">
        <v>638</v>
      </c>
      <c r="F1848" s="1553" t="s">
        <v>2168</v>
      </c>
      <c r="G1848" s="1554"/>
      <c r="I1848" s="2254"/>
      <c r="J1848" s="2256"/>
      <c r="K1848" s="1994" t="str">
        <f t="shared" si="159"/>
        <v/>
      </c>
      <c r="L1848" s="1907" t="str">
        <f t="shared" si="160"/>
        <v/>
      </c>
      <c r="M1848" s="1906"/>
      <c r="N1848" s="2250"/>
      <c r="O1848" s="2250"/>
      <c r="P1848" s="2255"/>
    </row>
    <row r="1849" spans="2:16" s="986" customFormat="1" ht="15" customHeight="1" outlineLevel="1">
      <c r="B1849" s="1211"/>
      <c r="C1849" s="1211"/>
      <c r="D1849" s="2553"/>
      <c r="E1849" s="2554"/>
      <c r="F1849" s="1553" t="s">
        <v>2169</v>
      </c>
      <c r="G1849" s="1554"/>
      <c r="I1849" s="2254"/>
      <c r="J1849" s="2256"/>
      <c r="K1849" s="1994" t="str">
        <f t="shared" si="159"/>
        <v/>
      </c>
      <c r="L1849" s="1907" t="str">
        <f t="shared" si="160"/>
        <v/>
      </c>
      <c r="M1849" s="1906"/>
      <c r="N1849" s="2250"/>
      <c r="O1849" s="2250"/>
      <c r="P1849" s="2255"/>
    </row>
    <row r="1850" spans="2:16" s="986" customFormat="1" ht="15" customHeight="1" outlineLevel="1">
      <c r="B1850" s="1211"/>
      <c r="C1850" s="1211"/>
      <c r="D1850" s="2553" t="s">
        <v>2174</v>
      </c>
      <c r="E1850" s="2554" t="s">
        <v>650</v>
      </c>
      <c r="F1850" s="1553" t="s">
        <v>2168</v>
      </c>
      <c r="G1850" s="1554"/>
      <c r="I1850" s="2254"/>
      <c r="J1850" s="2256"/>
      <c r="K1850" s="1994" t="str">
        <f t="shared" si="159"/>
        <v/>
      </c>
      <c r="L1850" s="1907" t="str">
        <f t="shared" si="160"/>
        <v/>
      </c>
      <c r="M1850" s="1906"/>
      <c r="N1850" s="2250"/>
      <c r="O1850" s="2250"/>
      <c r="P1850" s="2255"/>
    </row>
    <row r="1851" spans="2:16" s="986" customFormat="1" ht="15" customHeight="1" outlineLevel="1">
      <c r="B1851" s="1211"/>
      <c r="C1851" s="1211"/>
      <c r="D1851" s="2555"/>
      <c r="E1851" s="2556"/>
      <c r="F1851" s="1557" t="s">
        <v>2169</v>
      </c>
      <c r="G1851" s="1558"/>
      <c r="I1851" s="2254"/>
      <c r="J1851" s="2256"/>
      <c r="K1851" s="1994" t="str">
        <f t="shared" si="159"/>
        <v/>
      </c>
      <c r="L1851" s="1907" t="str">
        <f t="shared" si="160"/>
        <v/>
      </c>
      <c r="M1851" s="1906"/>
      <c r="N1851" s="2250"/>
      <c r="O1851" s="2250"/>
      <c r="P1851" s="2255"/>
    </row>
    <row r="1852" spans="2:16" s="986" customFormat="1" ht="15" customHeight="1">
      <c r="B1852" s="1342"/>
      <c r="C1852" s="985"/>
      <c r="D1852" s="1307" t="s">
        <v>2166</v>
      </c>
      <c r="E1852" s="973"/>
      <c r="F1852" s="1549"/>
      <c r="G1852" s="1550"/>
      <c r="H1852" s="636"/>
      <c r="I1852" s="2251"/>
      <c r="J1852" s="1912"/>
      <c r="K1852" s="2254"/>
      <c r="L1852" s="2250"/>
      <c r="M1852" s="2250"/>
      <c r="N1852" s="2250"/>
      <c r="O1852" s="2250"/>
      <c r="P1852" s="2255"/>
    </row>
    <row r="1853" spans="2:16" s="986" customFormat="1" ht="15" customHeight="1" outlineLevel="1">
      <c r="B1853" s="1342"/>
      <c r="C1853" s="985"/>
      <c r="D1853" s="2557" t="s">
        <v>2167</v>
      </c>
      <c r="E1853" s="2558" t="s">
        <v>650</v>
      </c>
      <c r="F1853" s="1551" t="s">
        <v>2168</v>
      </c>
      <c r="G1853" s="1552"/>
      <c r="H1853" s="636"/>
      <c r="I1853" s="2252"/>
      <c r="J1853" s="2253"/>
      <c r="K1853" s="1994" t="str">
        <f>IF(ISNONTEXT(G1853)=TRUE,"","X")</f>
        <v/>
      </c>
      <c r="L1853" s="1907" t="str">
        <f>IF(AND(G1853&gt;=0)=TRUE,"","X")</f>
        <v/>
      </c>
      <c r="M1853" s="1906"/>
      <c r="N1853" s="2250"/>
      <c r="O1853" s="2250"/>
      <c r="P1853" s="2255"/>
    </row>
    <row r="1854" spans="2:16" s="986" customFormat="1" ht="15" customHeight="1" outlineLevel="1">
      <c r="B1854" s="1342"/>
      <c r="C1854" s="985"/>
      <c r="D1854" s="2553"/>
      <c r="E1854" s="2554"/>
      <c r="F1854" s="1553" t="s">
        <v>2169</v>
      </c>
      <c r="G1854" s="1554"/>
      <c r="H1854" s="636"/>
      <c r="I1854" s="2252"/>
      <c r="J1854" s="2253"/>
      <c r="K1854" s="1994" t="str">
        <f>IF(ISNONTEXT(G1854)=TRUE,"","X")</f>
        <v/>
      </c>
      <c r="L1854" s="1907" t="str">
        <f>IF(AND(G1854&gt;=0)=TRUE,"","X")</f>
        <v/>
      </c>
      <c r="M1854" s="1906"/>
      <c r="N1854" s="2250"/>
      <c r="O1854" s="2250"/>
      <c r="P1854" s="2255"/>
    </row>
    <row r="1855" spans="2:16" s="986" customFormat="1" ht="15" customHeight="1" outlineLevel="1">
      <c r="B1855" s="1342"/>
      <c r="C1855" s="985"/>
      <c r="D1855" s="2553" t="s">
        <v>2170</v>
      </c>
      <c r="E1855" s="2554" t="s">
        <v>638</v>
      </c>
      <c r="F1855" s="1553" t="s">
        <v>2168</v>
      </c>
      <c r="G1855" s="1554"/>
      <c r="H1855" s="636"/>
      <c r="I1855" s="2252"/>
      <c r="J1855" s="2253"/>
      <c r="K1855" s="1994" t="str">
        <f t="shared" ref="K1855:K1874" si="161">IF(ISNONTEXT(G1855)=TRUE,"","X")</f>
        <v/>
      </c>
      <c r="L1855" s="1907" t="str">
        <f t="shared" ref="L1855:L1874" si="162">IF(AND(G1855&gt;=0)=TRUE,"","X")</f>
        <v/>
      </c>
      <c r="M1855" s="1906"/>
      <c r="N1855" s="2250"/>
      <c r="O1855" s="2250"/>
      <c r="P1855" s="2255"/>
    </row>
    <row r="1856" spans="2:16" s="986" customFormat="1" ht="15" customHeight="1" outlineLevel="1">
      <c r="B1856" s="1342"/>
      <c r="C1856" s="985"/>
      <c r="D1856" s="2553"/>
      <c r="E1856" s="2554"/>
      <c r="F1856" s="1553" t="s">
        <v>2169</v>
      </c>
      <c r="G1856" s="1554"/>
      <c r="H1856" s="636"/>
      <c r="I1856" s="2252"/>
      <c r="J1856" s="2253"/>
      <c r="K1856" s="1994" t="str">
        <f t="shared" si="161"/>
        <v/>
      </c>
      <c r="L1856" s="1907" t="str">
        <f t="shared" si="162"/>
        <v/>
      </c>
      <c r="M1856" s="1906"/>
      <c r="N1856" s="2250"/>
      <c r="O1856" s="2250"/>
      <c r="P1856" s="2255"/>
    </row>
    <row r="1857" spans="2:16" s="986" customFormat="1" ht="15" customHeight="1" outlineLevel="1">
      <c r="B1857" s="1342"/>
      <c r="C1857" s="985"/>
      <c r="D1857" s="2553" t="s">
        <v>2170</v>
      </c>
      <c r="E1857" s="2554" t="s">
        <v>650</v>
      </c>
      <c r="F1857" s="1553" t="s">
        <v>2168</v>
      </c>
      <c r="G1857" s="1554"/>
      <c r="H1857" s="636"/>
      <c r="I1857" s="2252"/>
      <c r="J1857" s="2253"/>
      <c r="K1857" s="1994" t="str">
        <f t="shared" si="161"/>
        <v/>
      </c>
      <c r="L1857" s="1907" t="str">
        <f t="shared" si="162"/>
        <v/>
      </c>
      <c r="M1857" s="1906"/>
      <c r="N1857" s="2250"/>
      <c r="O1857" s="2250"/>
      <c r="P1857" s="2255"/>
    </row>
    <row r="1858" spans="2:16" s="986" customFormat="1" ht="15" customHeight="1" outlineLevel="1">
      <c r="B1858" s="1342"/>
      <c r="C1858" s="985"/>
      <c r="D1858" s="2553"/>
      <c r="E1858" s="2554"/>
      <c r="F1858" s="1553" t="s">
        <v>2169</v>
      </c>
      <c r="G1858" s="1554"/>
      <c r="H1858" s="636"/>
      <c r="I1858" s="2254"/>
      <c r="J1858" s="2255"/>
      <c r="K1858" s="1994" t="str">
        <f t="shared" si="161"/>
        <v/>
      </c>
      <c r="L1858" s="1907" t="str">
        <f t="shared" si="162"/>
        <v/>
      </c>
      <c r="M1858" s="1906"/>
      <c r="N1858" s="2250"/>
      <c r="O1858" s="2250"/>
      <c r="P1858" s="2255"/>
    </row>
    <row r="1859" spans="2:16" s="986" customFormat="1" ht="15" customHeight="1" outlineLevel="1">
      <c r="B1859" s="1342"/>
      <c r="C1859" s="985"/>
      <c r="D1859" s="2553" t="s">
        <v>873</v>
      </c>
      <c r="E1859" s="2554" t="s">
        <v>1822</v>
      </c>
      <c r="F1859" s="1553" t="s">
        <v>2168</v>
      </c>
      <c r="G1859" s="1555"/>
      <c r="H1859" s="636"/>
      <c r="I1859" s="2254"/>
      <c r="J1859" s="2255"/>
      <c r="K1859" s="1993" t="str">
        <f t="shared" si="161"/>
        <v/>
      </c>
      <c r="L1859" s="1906" t="str">
        <f t="shared" si="162"/>
        <v/>
      </c>
      <c r="M1859" s="1906"/>
      <c r="N1859" s="1907" t="str" cm="1">
        <f t="array" aca="1" ref="N1859" ca="1">IF(CELL("format",G1859)="D1","","X")</f>
        <v/>
      </c>
      <c r="O1859" s="2250"/>
      <c r="P1859" s="2255"/>
    </row>
    <row r="1860" spans="2:16" s="986" customFormat="1" ht="15" customHeight="1" outlineLevel="1">
      <c r="B1860" s="1211"/>
      <c r="C1860" s="1211"/>
      <c r="D1860" s="2553"/>
      <c r="E1860" s="2554"/>
      <c r="F1860" s="1553" t="s">
        <v>2169</v>
      </c>
      <c r="G1860" s="1555"/>
      <c r="H1860" s="636"/>
      <c r="I1860" s="2254"/>
      <c r="J1860" s="2255"/>
      <c r="K1860" s="1993" t="str">
        <f t="shared" si="161"/>
        <v/>
      </c>
      <c r="L1860" s="1906" t="str">
        <f t="shared" si="162"/>
        <v/>
      </c>
      <c r="M1860" s="1906"/>
      <c r="N1860" s="1907" t="str" cm="1">
        <f t="array" aca="1" ref="N1860" ca="1">IF(CELL("format",G1860)="D1","","X")</f>
        <v/>
      </c>
      <c r="O1860" s="2250"/>
      <c r="P1860" s="2255"/>
    </row>
    <row r="1861" spans="2:16" s="986" customFormat="1" ht="15" customHeight="1" outlineLevel="1">
      <c r="B1861" s="1211"/>
      <c r="C1861" s="1211"/>
      <c r="D1861" s="2553" t="s">
        <v>874</v>
      </c>
      <c r="E1861" s="2554" t="s">
        <v>1823</v>
      </c>
      <c r="F1861" s="1553" t="s">
        <v>2168</v>
      </c>
      <c r="G1861" s="1556"/>
      <c r="H1861" s="636"/>
      <c r="I1861" s="2254"/>
      <c r="J1861" s="2255"/>
      <c r="K1861" s="1993" t="str">
        <f t="shared" si="161"/>
        <v/>
      </c>
      <c r="L1861" s="1906" t="str">
        <f t="shared" si="162"/>
        <v/>
      </c>
      <c r="M1861" s="1906"/>
      <c r="N1861" s="2250"/>
      <c r="O1861" s="1907" t="str" cm="1">
        <f t="array" aca="1" ref="O1861" ca="1">IF(G1861="","",IF(CELL("format",G1861)="D9","","X"))</f>
        <v/>
      </c>
      <c r="P1861" s="2255"/>
    </row>
    <row r="1862" spans="2:16" s="986" customFormat="1" ht="15" customHeight="1" outlineLevel="1">
      <c r="B1862" s="1211"/>
      <c r="C1862" s="1211"/>
      <c r="D1862" s="2553"/>
      <c r="E1862" s="2554"/>
      <c r="F1862" s="1553" t="s">
        <v>2169</v>
      </c>
      <c r="G1862" s="1556"/>
      <c r="H1862" s="636"/>
      <c r="I1862" s="2254"/>
      <c r="J1862" s="2255"/>
      <c r="K1862" s="1993" t="str">
        <f t="shared" si="161"/>
        <v/>
      </c>
      <c r="L1862" s="1906" t="str">
        <f t="shared" si="162"/>
        <v/>
      </c>
      <c r="M1862" s="1906"/>
      <c r="N1862" s="2250"/>
      <c r="O1862" s="1907" t="str" cm="1">
        <f t="array" aca="1" ref="O1862" ca="1">IF(G1862="","",IF(CELL("format",G1862)="D9","","X"))</f>
        <v/>
      </c>
      <c r="P1862" s="2255"/>
    </row>
    <row r="1863" spans="2:16" s="986" customFormat="1" ht="15" customHeight="1" outlineLevel="1">
      <c r="B1863" s="1211"/>
      <c r="C1863" s="1211"/>
      <c r="D1863" s="2553" t="s">
        <v>2171</v>
      </c>
      <c r="E1863" s="2554" t="s">
        <v>2327</v>
      </c>
      <c r="F1863" s="1553" t="s">
        <v>2168</v>
      </c>
      <c r="G1863" s="1554"/>
      <c r="H1863" s="636"/>
      <c r="I1863" s="2254"/>
      <c r="J1863" s="2255"/>
      <c r="K1863" s="1993" t="str">
        <f t="shared" si="161"/>
        <v/>
      </c>
      <c r="L1863" s="1906" t="str">
        <f t="shared" si="162"/>
        <v/>
      </c>
      <c r="M1863" s="1906"/>
      <c r="N1863" s="2250"/>
      <c r="O1863" s="2250"/>
      <c r="P1863" s="1913" t="str">
        <f>IF(G1863="","",(IF(OR(G1863="Winter",G1863="Summer"),"","X")))</f>
        <v/>
      </c>
    </row>
    <row r="1864" spans="2:16" s="986" customFormat="1" ht="15" customHeight="1" outlineLevel="1">
      <c r="B1864" s="1211"/>
      <c r="C1864" s="1211"/>
      <c r="D1864" s="2553"/>
      <c r="E1864" s="2554"/>
      <c r="F1864" s="1553" t="s">
        <v>2169</v>
      </c>
      <c r="G1864" s="1554"/>
      <c r="H1864" s="636"/>
      <c r="I1864" s="2254"/>
      <c r="J1864" s="2255"/>
      <c r="K1864" s="1993" t="str">
        <f t="shared" si="161"/>
        <v/>
      </c>
      <c r="L1864" s="1906" t="str">
        <f t="shared" si="162"/>
        <v/>
      </c>
      <c r="M1864" s="1906"/>
      <c r="N1864" s="2250"/>
      <c r="O1864" s="2250"/>
      <c r="P1864" s="1913" t="str">
        <f>IF(G1864="","",(IF(OR(G1864="Winter",G1864="Summer"),"","X")))</f>
        <v/>
      </c>
    </row>
    <row r="1865" spans="2:16" s="986" customFormat="1" ht="15" customHeight="1" outlineLevel="1">
      <c r="B1865" s="1211"/>
      <c r="C1865" s="1211"/>
      <c r="D1865" s="2553" t="s">
        <v>2172</v>
      </c>
      <c r="E1865" s="2554" t="s">
        <v>638</v>
      </c>
      <c r="F1865" s="1553" t="s">
        <v>2168</v>
      </c>
      <c r="G1865" s="1554"/>
      <c r="H1865" s="636"/>
      <c r="I1865" s="2254"/>
      <c r="J1865" s="2255"/>
      <c r="K1865" s="1994" t="str">
        <f t="shared" si="161"/>
        <v/>
      </c>
      <c r="L1865" s="1907" t="str">
        <f t="shared" si="162"/>
        <v/>
      </c>
      <c r="M1865" s="1906"/>
      <c r="N1865" s="2250"/>
      <c r="O1865" s="2250"/>
      <c r="P1865" s="2255"/>
    </row>
    <row r="1866" spans="2:16" s="986" customFormat="1" ht="15" customHeight="1" outlineLevel="1">
      <c r="B1866" s="1211"/>
      <c r="C1866" s="1211"/>
      <c r="D1866" s="2553"/>
      <c r="E1866" s="2554"/>
      <c r="F1866" s="1553" t="s">
        <v>2169</v>
      </c>
      <c r="G1866" s="1554"/>
      <c r="I1866" s="2254"/>
      <c r="J1866" s="2255"/>
      <c r="K1866" s="1994" t="str">
        <f t="shared" si="161"/>
        <v/>
      </c>
      <c r="L1866" s="1907" t="str">
        <f t="shared" si="162"/>
        <v/>
      </c>
      <c r="M1866" s="1906"/>
      <c r="N1866" s="2250"/>
      <c r="O1866" s="2250"/>
      <c r="P1866" s="2255"/>
    </row>
    <row r="1867" spans="2:16" s="986" customFormat="1" ht="15" customHeight="1" outlineLevel="1">
      <c r="B1867" s="1211"/>
      <c r="C1867" s="1211"/>
      <c r="D1867" s="2553" t="s">
        <v>2173</v>
      </c>
      <c r="E1867" s="2554" t="s">
        <v>638</v>
      </c>
      <c r="F1867" s="1553" t="s">
        <v>2168</v>
      </c>
      <c r="G1867" s="1554"/>
      <c r="I1867" s="2254"/>
      <c r="J1867" s="2255"/>
      <c r="K1867" s="1994" t="str">
        <f t="shared" si="161"/>
        <v/>
      </c>
      <c r="L1867" s="1907" t="str">
        <f t="shared" si="162"/>
        <v/>
      </c>
      <c r="M1867" s="1906"/>
      <c r="N1867" s="2250"/>
      <c r="O1867" s="2250"/>
      <c r="P1867" s="2255"/>
    </row>
    <row r="1868" spans="2:16" s="986" customFormat="1" ht="15" customHeight="1" outlineLevel="1">
      <c r="B1868" s="1211"/>
      <c r="C1868" s="1211"/>
      <c r="D1868" s="2553"/>
      <c r="E1868" s="2554"/>
      <c r="F1868" s="1553" t="s">
        <v>2169</v>
      </c>
      <c r="G1868" s="1554"/>
      <c r="I1868" s="2254"/>
      <c r="J1868" s="2255"/>
      <c r="K1868" s="1994" t="str">
        <f t="shared" si="161"/>
        <v/>
      </c>
      <c r="L1868" s="1907" t="str">
        <f t="shared" si="162"/>
        <v/>
      </c>
      <c r="M1868" s="1906"/>
      <c r="N1868" s="2250"/>
      <c r="O1868" s="2250"/>
      <c r="P1868" s="2255"/>
    </row>
    <row r="1869" spans="2:16" s="986" customFormat="1" ht="15" customHeight="1" outlineLevel="1">
      <c r="B1869" s="1211"/>
      <c r="C1869" s="1211"/>
      <c r="D1869" s="2553" t="s">
        <v>2173</v>
      </c>
      <c r="E1869" s="2554" t="s">
        <v>650</v>
      </c>
      <c r="F1869" s="1553" t="s">
        <v>2168</v>
      </c>
      <c r="G1869" s="1554"/>
      <c r="I1869" s="2254"/>
      <c r="J1869" s="2255"/>
      <c r="K1869" s="1994" t="str">
        <f t="shared" si="161"/>
        <v/>
      </c>
      <c r="L1869" s="1907" t="str">
        <f t="shared" si="162"/>
        <v/>
      </c>
      <c r="M1869" s="1906"/>
      <c r="N1869" s="2250"/>
      <c r="O1869" s="2250"/>
      <c r="P1869" s="2255"/>
    </row>
    <row r="1870" spans="2:16" s="986" customFormat="1" ht="15" customHeight="1" outlineLevel="1">
      <c r="B1870" s="1211"/>
      <c r="C1870" s="1211"/>
      <c r="D1870" s="2553"/>
      <c r="E1870" s="2554"/>
      <c r="F1870" s="1553" t="s">
        <v>2169</v>
      </c>
      <c r="G1870" s="1554"/>
      <c r="I1870" s="2254"/>
      <c r="J1870" s="2255"/>
      <c r="K1870" s="1994" t="str">
        <f t="shared" si="161"/>
        <v/>
      </c>
      <c r="L1870" s="1907" t="str">
        <f t="shared" si="162"/>
        <v/>
      </c>
      <c r="M1870" s="1906"/>
      <c r="N1870" s="2250"/>
      <c r="O1870" s="2250"/>
      <c r="P1870" s="2255"/>
    </row>
    <row r="1871" spans="2:16" s="986" customFormat="1" ht="15" customHeight="1" outlineLevel="1">
      <c r="B1871" s="1211"/>
      <c r="C1871" s="1211"/>
      <c r="D1871" s="2553" t="s">
        <v>2174</v>
      </c>
      <c r="E1871" s="2554" t="s">
        <v>638</v>
      </c>
      <c r="F1871" s="1553" t="s">
        <v>2168</v>
      </c>
      <c r="G1871" s="1554"/>
      <c r="I1871" s="2254"/>
      <c r="J1871" s="2256"/>
      <c r="K1871" s="1994" t="str">
        <f t="shared" si="161"/>
        <v/>
      </c>
      <c r="L1871" s="1907" t="str">
        <f t="shared" si="162"/>
        <v/>
      </c>
      <c r="M1871" s="1906"/>
      <c r="N1871" s="2250"/>
      <c r="O1871" s="2250"/>
      <c r="P1871" s="2255"/>
    </row>
    <row r="1872" spans="2:16" s="986" customFormat="1" ht="15" customHeight="1" outlineLevel="1">
      <c r="B1872" s="1211"/>
      <c r="C1872" s="1211"/>
      <c r="D1872" s="2553"/>
      <c r="E1872" s="2554"/>
      <c r="F1872" s="1553" t="s">
        <v>2169</v>
      </c>
      <c r="G1872" s="1554"/>
      <c r="I1872" s="2254"/>
      <c r="J1872" s="2256"/>
      <c r="K1872" s="1994" t="str">
        <f t="shared" si="161"/>
        <v/>
      </c>
      <c r="L1872" s="1907" t="str">
        <f t="shared" si="162"/>
        <v/>
      </c>
      <c r="M1872" s="1906"/>
      <c r="N1872" s="2250"/>
      <c r="O1872" s="2250"/>
      <c r="P1872" s="2255"/>
    </row>
    <row r="1873" spans="2:16" s="986" customFormat="1" ht="15" customHeight="1" outlineLevel="1">
      <c r="B1873" s="1211"/>
      <c r="C1873" s="1211"/>
      <c r="D1873" s="2553" t="s">
        <v>2174</v>
      </c>
      <c r="E1873" s="2554" t="s">
        <v>650</v>
      </c>
      <c r="F1873" s="1553" t="s">
        <v>2168</v>
      </c>
      <c r="G1873" s="1554"/>
      <c r="I1873" s="2254"/>
      <c r="J1873" s="2256"/>
      <c r="K1873" s="1994" t="str">
        <f t="shared" si="161"/>
        <v/>
      </c>
      <c r="L1873" s="1907" t="str">
        <f t="shared" si="162"/>
        <v/>
      </c>
      <c r="M1873" s="1906"/>
      <c r="N1873" s="2250"/>
      <c r="O1873" s="2250"/>
      <c r="P1873" s="2255"/>
    </row>
    <row r="1874" spans="2:16" s="986" customFormat="1" ht="15" customHeight="1" outlineLevel="1">
      <c r="B1874" s="1211"/>
      <c r="C1874" s="1211"/>
      <c r="D1874" s="2555"/>
      <c r="E1874" s="2556"/>
      <c r="F1874" s="1557" t="s">
        <v>2169</v>
      </c>
      <c r="G1874" s="1558"/>
      <c r="I1874" s="2254"/>
      <c r="J1874" s="2256"/>
      <c r="K1874" s="1994" t="str">
        <f t="shared" si="161"/>
        <v/>
      </c>
      <c r="L1874" s="1907" t="str">
        <f t="shared" si="162"/>
        <v/>
      </c>
      <c r="M1874" s="1906"/>
      <c r="N1874" s="2250"/>
      <c r="O1874" s="2250"/>
      <c r="P1874" s="2255"/>
    </row>
    <row r="1875" spans="2:16" s="986" customFormat="1" ht="15" customHeight="1">
      <c r="B1875" s="1342"/>
      <c r="C1875" s="985"/>
      <c r="D1875" s="1307" t="s">
        <v>2166</v>
      </c>
      <c r="E1875" s="973"/>
      <c r="F1875" s="1549"/>
      <c r="G1875" s="1550"/>
      <c r="H1875" s="636"/>
      <c r="I1875" s="2251"/>
      <c r="J1875" s="1912"/>
      <c r="K1875" s="2254"/>
      <c r="L1875" s="2250"/>
      <c r="M1875" s="2250"/>
      <c r="N1875" s="2250"/>
      <c r="O1875" s="2250"/>
      <c r="P1875" s="2255"/>
    </row>
    <row r="1876" spans="2:16" s="986" customFormat="1" ht="15" customHeight="1" outlineLevel="1">
      <c r="B1876" s="1342"/>
      <c r="C1876" s="985"/>
      <c r="D1876" s="2557" t="s">
        <v>2167</v>
      </c>
      <c r="E1876" s="2558" t="s">
        <v>650</v>
      </c>
      <c r="F1876" s="1551" t="s">
        <v>2168</v>
      </c>
      <c r="G1876" s="1552"/>
      <c r="H1876" s="636"/>
      <c r="I1876" s="2252"/>
      <c r="J1876" s="2253"/>
      <c r="K1876" s="1994" t="str">
        <f>IF(ISNONTEXT(G1876)=TRUE,"","X")</f>
        <v/>
      </c>
      <c r="L1876" s="1907" t="str">
        <f>IF(AND(G1876&gt;=0)=TRUE,"","X")</f>
        <v/>
      </c>
      <c r="M1876" s="1906"/>
      <c r="N1876" s="2250"/>
      <c r="O1876" s="2250"/>
      <c r="P1876" s="2255"/>
    </row>
    <row r="1877" spans="2:16" s="986" customFormat="1" ht="15" customHeight="1" outlineLevel="1">
      <c r="B1877" s="1342"/>
      <c r="C1877" s="985"/>
      <c r="D1877" s="2553"/>
      <c r="E1877" s="2554"/>
      <c r="F1877" s="1553" t="s">
        <v>2169</v>
      </c>
      <c r="G1877" s="1554"/>
      <c r="H1877" s="636"/>
      <c r="I1877" s="2252"/>
      <c r="J1877" s="2253"/>
      <c r="K1877" s="1994" t="str">
        <f>IF(ISNONTEXT(G1877)=TRUE,"","X")</f>
        <v/>
      </c>
      <c r="L1877" s="1907" t="str">
        <f>IF(AND(G1877&gt;=0)=TRUE,"","X")</f>
        <v/>
      </c>
      <c r="M1877" s="1906"/>
      <c r="N1877" s="2250"/>
      <c r="O1877" s="2250"/>
      <c r="P1877" s="2255"/>
    </row>
    <row r="1878" spans="2:16" s="986" customFormat="1" ht="15" customHeight="1" outlineLevel="1">
      <c r="B1878" s="1342"/>
      <c r="C1878" s="985"/>
      <c r="D1878" s="2553" t="s">
        <v>2170</v>
      </c>
      <c r="E1878" s="2554" t="s">
        <v>638</v>
      </c>
      <c r="F1878" s="1553" t="s">
        <v>2168</v>
      </c>
      <c r="G1878" s="1554"/>
      <c r="H1878" s="636"/>
      <c r="I1878" s="2252"/>
      <c r="J1878" s="2253"/>
      <c r="K1878" s="1994" t="str">
        <f t="shared" ref="K1878:K1897" si="163">IF(ISNONTEXT(G1878)=TRUE,"","X")</f>
        <v/>
      </c>
      <c r="L1878" s="1907" t="str">
        <f t="shared" ref="L1878:L1897" si="164">IF(AND(G1878&gt;=0)=TRUE,"","X")</f>
        <v/>
      </c>
      <c r="M1878" s="1906"/>
      <c r="N1878" s="2250"/>
      <c r="O1878" s="2250"/>
      <c r="P1878" s="2255"/>
    </row>
    <row r="1879" spans="2:16" s="986" customFormat="1" ht="15" customHeight="1" outlineLevel="1">
      <c r="B1879" s="1342"/>
      <c r="C1879" s="985"/>
      <c r="D1879" s="2553"/>
      <c r="E1879" s="2554"/>
      <c r="F1879" s="1553" t="s">
        <v>2169</v>
      </c>
      <c r="G1879" s="1554"/>
      <c r="H1879" s="636"/>
      <c r="I1879" s="2252"/>
      <c r="J1879" s="2253"/>
      <c r="K1879" s="1994" t="str">
        <f t="shared" si="163"/>
        <v/>
      </c>
      <c r="L1879" s="1907" t="str">
        <f t="shared" si="164"/>
        <v/>
      </c>
      <c r="M1879" s="1906"/>
      <c r="N1879" s="2250"/>
      <c r="O1879" s="2250"/>
      <c r="P1879" s="2255"/>
    </row>
    <row r="1880" spans="2:16" s="986" customFormat="1" ht="15" customHeight="1" outlineLevel="1">
      <c r="B1880" s="1342"/>
      <c r="C1880" s="985"/>
      <c r="D1880" s="2553" t="s">
        <v>2170</v>
      </c>
      <c r="E1880" s="2554" t="s">
        <v>650</v>
      </c>
      <c r="F1880" s="1553" t="s">
        <v>2168</v>
      </c>
      <c r="G1880" s="1554"/>
      <c r="H1880" s="636"/>
      <c r="I1880" s="2252"/>
      <c r="J1880" s="2253"/>
      <c r="K1880" s="1994" t="str">
        <f t="shared" si="163"/>
        <v/>
      </c>
      <c r="L1880" s="1907" t="str">
        <f t="shared" si="164"/>
        <v/>
      </c>
      <c r="M1880" s="1906"/>
      <c r="N1880" s="2250"/>
      <c r="O1880" s="2250"/>
      <c r="P1880" s="2255"/>
    </row>
    <row r="1881" spans="2:16" s="986" customFormat="1" ht="15" customHeight="1" outlineLevel="1">
      <c r="B1881" s="1342"/>
      <c r="C1881" s="985"/>
      <c r="D1881" s="2553"/>
      <c r="E1881" s="2554"/>
      <c r="F1881" s="1553" t="s">
        <v>2169</v>
      </c>
      <c r="G1881" s="1554"/>
      <c r="H1881" s="636"/>
      <c r="I1881" s="2254"/>
      <c r="J1881" s="2255"/>
      <c r="K1881" s="1994" t="str">
        <f t="shared" si="163"/>
        <v/>
      </c>
      <c r="L1881" s="1907" t="str">
        <f t="shared" si="164"/>
        <v/>
      </c>
      <c r="M1881" s="1906"/>
      <c r="N1881" s="2250"/>
      <c r="O1881" s="2250"/>
      <c r="P1881" s="2255"/>
    </row>
    <row r="1882" spans="2:16" s="986" customFormat="1" ht="15" customHeight="1" outlineLevel="1">
      <c r="B1882" s="1342"/>
      <c r="C1882" s="985"/>
      <c r="D1882" s="2553" t="s">
        <v>873</v>
      </c>
      <c r="E1882" s="2554" t="s">
        <v>1822</v>
      </c>
      <c r="F1882" s="1553" t="s">
        <v>2168</v>
      </c>
      <c r="G1882" s="1555"/>
      <c r="H1882" s="636"/>
      <c r="I1882" s="2254"/>
      <c r="J1882" s="2255"/>
      <c r="K1882" s="1993" t="str">
        <f t="shared" si="163"/>
        <v/>
      </c>
      <c r="L1882" s="1906" t="str">
        <f t="shared" si="164"/>
        <v/>
      </c>
      <c r="M1882" s="1906"/>
      <c r="N1882" s="1907" t="str" cm="1">
        <f t="array" aca="1" ref="N1882" ca="1">IF(CELL("format",G1882)="D1","","X")</f>
        <v/>
      </c>
      <c r="O1882" s="2250"/>
      <c r="P1882" s="2255"/>
    </row>
    <row r="1883" spans="2:16" s="986" customFormat="1" ht="15" customHeight="1" outlineLevel="1">
      <c r="B1883" s="1211"/>
      <c r="C1883" s="1211"/>
      <c r="D1883" s="2553"/>
      <c r="E1883" s="2554"/>
      <c r="F1883" s="1553" t="s">
        <v>2169</v>
      </c>
      <c r="G1883" s="1555"/>
      <c r="H1883" s="636"/>
      <c r="I1883" s="2254"/>
      <c r="J1883" s="2255"/>
      <c r="K1883" s="1993" t="str">
        <f t="shared" si="163"/>
        <v/>
      </c>
      <c r="L1883" s="1906" t="str">
        <f t="shared" si="164"/>
        <v/>
      </c>
      <c r="M1883" s="1906"/>
      <c r="N1883" s="1907" t="str" cm="1">
        <f t="array" aca="1" ref="N1883" ca="1">IF(CELL("format",G1883)="D1","","X")</f>
        <v/>
      </c>
      <c r="O1883" s="2250"/>
      <c r="P1883" s="2255"/>
    </row>
    <row r="1884" spans="2:16" s="986" customFormat="1" ht="15" customHeight="1" outlineLevel="1">
      <c r="B1884" s="1211"/>
      <c r="C1884" s="1211"/>
      <c r="D1884" s="2553" t="s">
        <v>874</v>
      </c>
      <c r="E1884" s="2554" t="s">
        <v>1823</v>
      </c>
      <c r="F1884" s="1553" t="s">
        <v>2168</v>
      </c>
      <c r="G1884" s="1556"/>
      <c r="H1884" s="636"/>
      <c r="I1884" s="2254"/>
      <c r="J1884" s="2255"/>
      <c r="K1884" s="1993" t="str">
        <f t="shared" si="163"/>
        <v/>
      </c>
      <c r="L1884" s="1906" t="str">
        <f t="shared" si="164"/>
        <v/>
      </c>
      <c r="M1884" s="1906"/>
      <c r="N1884" s="2250"/>
      <c r="O1884" s="1907" t="str" cm="1">
        <f t="array" aca="1" ref="O1884" ca="1">IF(G1884="","",IF(CELL("format",G1884)="D9","","X"))</f>
        <v/>
      </c>
      <c r="P1884" s="2255"/>
    </row>
    <row r="1885" spans="2:16" s="986" customFormat="1" ht="15" customHeight="1" outlineLevel="1">
      <c r="B1885" s="1211"/>
      <c r="C1885" s="1211"/>
      <c r="D1885" s="2553"/>
      <c r="E1885" s="2554"/>
      <c r="F1885" s="1553" t="s">
        <v>2169</v>
      </c>
      <c r="G1885" s="1556"/>
      <c r="H1885" s="636"/>
      <c r="I1885" s="2254"/>
      <c r="J1885" s="2255"/>
      <c r="K1885" s="1993" t="str">
        <f t="shared" si="163"/>
        <v/>
      </c>
      <c r="L1885" s="1906" t="str">
        <f t="shared" si="164"/>
        <v/>
      </c>
      <c r="M1885" s="1906"/>
      <c r="N1885" s="2250"/>
      <c r="O1885" s="1907" t="str" cm="1">
        <f t="array" aca="1" ref="O1885" ca="1">IF(G1885="","",IF(CELL("format",G1885)="D9","","X"))</f>
        <v/>
      </c>
      <c r="P1885" s="2255"/>
    </row>
    <row r="1886" spans="2:16" s="986" customFormat="1" ht="15" customHeight="1" outlineLevel="1">
      <c r="B1886" s="1211"/>
      <c r="C1886" s="1211"/>
      <c r="D1886" s="2553" t="s">
        <v>2171</v>
      </c>
      <c r="E1886" s="2554" t="s">
        <v>2327</v>
      </c>
      <c r="F1886" s="1553" t="s">
        <v>2168</v>
      </c>
      <c r="G1886" s="1554"/>
      <c r="H1886" s="636"/>
      <c r="I1886" s="2254"/>
      <c r="J1886" s="2255"/>
      <c r="K1886" s="1993" t="str">
        <f t="shared" si="163"/>
        <v/>
      </c>
      <c r="L1886" s="1906" t="str">
        <f t="shared" si="164"/>
        <v/>
      </c>
      <c r="M1886" s="1906"/>
      <c r="N1886" s="2250"/>
      <c r="O1886" s="2250"/>
      <c r="P1886" s="1913" t="str">
        <f>IF(G1886="","",(IF(OR(G1886="Winter",G1886="Summer"),"","X")))</f>
        <v/>
      </c>
    </row>
    <row r="1887" spans="2:16" s="986" customFormat="1" ht="15" customHeight="1" outlineLevel="1">
      <c r="B1887" s="1211"/>
      <c r="C1887" s="1211"/>
      <c r="D1887" s="2553"/>
      <c r="E1887" s="2554"/>
      <c r="F1887" s="1553" t="s">
        <v>2169</v>
      </c>
      <c r="G1887" s="1554"/>
      <c r="H1887" s="636"/>
      <c r="I1887" s="2254"/>
      <c r="J1887" s="2255"/>
      <c r="K1887" s="1993" t="str">
        <f t="shared" si="163"/>
        <v/>
      </c>
      <c r="L1887" s="1906" t="str">
        <f t="shared" si="164"/>
        <v/>
      </c>
      <c r="M1887" s="1906"/>
      <c r="N1887" s="2250"/>
      <c r="O1887" s="2250"/>
      <c r="P1887" s="1913" t="str">
        <f>IF(G1887="","",(IF(OR(G1887="Winter",G1887="Summer"),"","X")))</f>
        <v/>
      </c>
    </row>
    <row r="1888" spans="2:16" s="986" customFormat="1" ht="15" customHeight="1" outlineLevel="1">
      <c r="B1888" s="1211"/>
      <c r="C1888" s="1211"/>
      <c r="D1888" s="2553" t="s">
        <v>2172</v>
      </c>
      <c r="E1888" s="2554" t="s">
        <v>638</v>
      </c>
      <c r="F1888" s="1553" t="s">
        <v>2168</v>
      </c>
      <c r="G1888" s="1554"/>
      <c r="H1888" s="636"/>
      <c r="I1888" s="2254"/>
      <c r="J1888" s="2255"/>
      <c r="K1888" s="1994" t="str">
        <f t="shared" si="163"/>
        <v/>
      </c>
      <c r="L1888" s="1907" t="str">
        <f t="shared" si="164"/>
        <v/>
      </c>
      <c r="M1888" s="1906"/>
      <c r="N1888" s="2250"/>
      <c r="O1888" s="2250"/>
      <c r="P1888" s="2255"/>
    </row>
    <row r="1889" spans="2:16" s="986" customFormat="1" ht="15" customHeight="1" outlineLevel="1">
      <c r="B1889" s="1211"/>
      <c r="C1889" s="1211"/>
      <c r="D1889" s="2553"/>
      <c r="E1889" s="2554"/>
      <c r="F1889" s="1553" t="s">
        <v>2169</v>
      </c>
      <c r="G1889" s="1554"/>
      <c r="I1889" s="2254"/>
      <c r="J1889" s="2255"/>
      <c r="K1889" s="1994" t="str">
        <f t="shared" si="163"/>
        <v/>
      </c>
      <c r="L1889" s="1907" t="str">
        <f t="shared" si="164"/>
        <v/>
      </c>
      <c r="M1889" s="1906"/>
      <c r="N1889" s="2250"/>
      <c r="O1889" s="2250"/>
      <c r="P1889" s="2255"/>
    </row>
    <row r="1890" spans="2:16" s="986" customFormat="1" ht="15" customHeight="1" outlineLevel="1">
      <c r="B1890" s="1211"/>
      <c r="C1890" s="1211"/>
      <c r="D1890" s="2553" t="s">
        <v>2173</v>
      </c>
      <c r="E1890" s="2554" t="s">
        <v>638</v>
      </c>
      <c r="F1890" s="1553" t="s">
        <v>2168</v>
      </c>
      <c r="G1890" s="1554"/>
      <c r="I1890" s="2254"/>
      <c r="J1890" s="2255"/>
      <c r="K1890" s="1994" t="str">
        <f t="shared" si="163"/>
        <v/>
      </c>
      <c r="L1890" s="1907" t="str">
        <f t="shared" si="164"/>
        <v/>
      </c>
      <c r="M1890" s="1906"/>
      <c r="N1890" s="2250"/>
      <c r="O1890" s="2250"/>
      <c r="P1890" s="2255"/>
    </row>
    <row r="1891" spans="2:16" s="986" customFormat="1" ht="15" customHeight="1" outlineLevel="1">
      <c r="B1891" s="1211"/>
      <c r="C1891" s="1211"/>
      <c r="D1891" s="2553"/>
      <c r="E1891" s="2554"/>
      <c r="F1891" s="1553" t="s">
        <v>2169</v>
      </c>
      <c r="G1891" s="1554"/>
      <c r="I1891" s="2254"/>
      <c r="J1891" s="2255"/>
      <c r="K1891" s="1994" t="str">
        <f t="shared" si="163"/>
        <v/>
      </c>
      <c r="L1891" s="1907" t="str">
        <f t="shared" si="164"/>
        <v/>
      </c>
      <c r="M1891" s="1906"/>
      <c r="N1891" s="2250"/>
      <c r="O1891" s="2250"/>
      <c r="P1891" s="2255"/>
    </row>
    <row r="1892" spans="2:16" s="986" customFormat="1" ht="15" customHeight="1" outlineLevel="1">
      <c r="B1892" s="1211"/>
      <c r="C1892" s="1211"/>
      <c r="D1892" s="2553" t="s">
        <v>2173</v>
      </c>
      <c r="E1892" s="2554" t="s">
        <v>650</v>
      </c>
      <c r="F1892" s="1553" t="s">
        <v>2168</v>
      </c>
      <c r="G1892" s="1554"/>
      <c r="I1892" s="2254"/>
      <c r="J1892" s="2255"/>
      <c r="K1892" s="1994" t="str">
        <f t="shared" si="163"/>
        <v/>
      </c>
      <c r="L1892" s="1907" t="str">
        <f t="shared" si="164"/>
        <v/>
      </c>
      <c r="M1892" s="1906"/>
      <c r="N1892" s="2250"/>
      <c r="O1892" s="2250"/>
      <c r="P1892" s="2255"/>
    </row>
    <row r="1893" spans="2:16" s="986" customFormat="1" ht="15" customHeight="1" outlineLevel="1">
      <c r="B1893" s="1211"/>
      <c r="C1893" s="1211"/>
      <c r="D1893" s="2553"/>
      <c r="E1893" s="2554"/>
      <c r="F1893" s="1553" t="s">
        <v>2169</v>
      </c>
      <c r="G1893" s="1554"/>
      <c r="I1893" s="2254"/>
      <c r="J1893" s="2255"/>
      <c r="K1893" s="1994" t="str">
        <f t="shared" si="163"/>
        <v/>
      </c>
      <c r="L1893" s="1907" t="str">
        <f t="shared" si="164"/>
        <v/>
      </c>
      <c r="M1893" s="1906"/>
      <c r="N1893" s="2250"/>
      <c r="O1893" s="2250"/>
      <c r="P1893" s="2255"/>
    </row>
    <row r="1894" spans="2:16" s="986" customFormat="1" ht="15" customHeight="1" outlineLevel="1">
      <c r="B1894" s="1211"/>
      <c r="C1894" s="1211"/>
      <c r="D1894" s="2553" t="s">
        <v>2174</v>
      </c>
      <c r="E1894" s="2554" t="s">
        <v>638</v>
      </c>
      <c r="F1894" s="1553" t="s">
        <v>2168</v>
      </c>
      <c r="G1894" s="1554"/>
      <c r="I1894" s="2254"/>
      <c r="J1894" s="2256"/>
      <c r="K1894" s="1994" t="str">
        <f t="shared" si="163"/>
        <v/>
      </c>
      <c r="L1894" s="1907" t="str">
        <f t="shared" si="164"/>
        <v/>
      </c>
      <c r="M1894" s="1906"/>
      <c r="N1894" s="2250"/>
      <c r="O1894" s="2250"/>
      <c r="P1894" s="2255"/>
    </row>
    <row r="1895" spans="2:16" s="986" customFormat="1" ht="15" customHeight="1" outlineLevel="1">
      <c r="B1895" s="1211"/>
      <c r="C1895" s="1211"/>
      <c r="D1895" s="2553"/>
      <c r="E1895" s="2554"/>
      <c r="F1895" s="1553" t="s">
        <v>2169</v>
      </c>
      <c r="G1895" s="1554"/>
      <c r="I1895" s="2254"/>
      <c r="J1895" s="2256"/>
      <c r="K1895" s="1994" t="str">
        <f t="shared" si="163"/>
        <v/>
      </c>
      <c r="L1895" s="1907" t="str">
        <f t="shared" si="164"/>
        <v/>
      </c>
      <c r="M1895" s="1906"/>
      <c r="N1895" s="2250"/>
      <c r="O1895" s="2250"/>
      <c r="P1895" s="2255"/>
    </row>
    <row r="1896" spans="2:16" s="986" customFormat="1" ht="15" customHeight="1" outlineLevel="1">
      <c r="B1896" s="1211"/>
      <c r="C1896" s="1211"/>
      <c r="D1896" s="2553" t="s">
        <v>2174</v>
      </c>
      <c r="E1896" s="2554" t="s">
        <v>650</v>
      </c>
      <c r="F1896" s="1553" t="s">
        <v>2168</v>
      </c>
      <c r="G1896" s="1554"/>
      <c r="I1896" s="2254"/>
      <c r="J1896" s="2256"/>
      <c r="K1896" s="1994" t="str">
        <f t="shared" si="163"/>
        <v/>
      </c>
      <c r="L1896" s="1907" t="str">
        <f t="shared" si="164"/>
        <v/>
      </c>
      <c r="M1896" s="1906"/>
      <c r="N1896" s="2250"/>
      <c r="O1896" s="2250"/>
      <c r="P1896" s="2255"/>
    </row>
    <row r="1897" spans="2:16" s="986" customFormat="1" ht="15" customHeight="1" outlineLevel="1">
      <c r="B1897" s="1211"/>
      <c r="C1897" s="1211"/>
      <c r="D1897" s="2555"/>
      <c r="E1897" s="2556"/>
      <c r="F1897" s="1557" t="s">
        <v>2169</v>
      </c>
      <c r="G1897" s="1558"/>
      <c r="I1897" s="2254"/>
      <c r="J1897" s="2256"/>
      <c r="K1897" s="1994" t="str">
        <f t="shared" si="163"/>
        <v/>
      </c>
      <c r="L1897" s="1907" t="str">
        <f t="shared" si="164"/>
        <v/>
      </c>
      <c r="M1897" s="1906"/>
      <c r="N1897" s="2250"/>
      <c r="O1897" s="2250"/>
      <c r="P1897" s="2255"/>
    </row>
    <row r="1898" spans="2:16" s="986" customFormat="1" ht="15" customHeight="1">
      <c r="B1898" s="1342"/>
      <c r="C1898" s="985"/>
      <c r="D1898" s="1307" t="s">
        <v>2166</v>
      </c>
      <c r="E1898" s="973"/>
      <c r="F1898" s="1549"/>
      <c r="G1898" s="1550"/>
      <c r="H1898" s="636"/>
      <c r="I1898" s="2251"/>
      <c r="J1898" s="1912"/>
      <c r="K1898" s="2254"/>
      <c r="L1898" s="2250"/>
      <c r="M1898" s="2250"/>
      <c r="N1898" s="2250"/>
      <c r="O1898" s="2250"/>
      <c r="P1898" s="2255"/>
    </row>
    <row r="1899" spans="2:16" s="986" customFormat="1" ht="15" customHeight="1" outlineLevel="1">
      <c r="B1899" s="1342"/>
      <c r="C1899" s="985"/>
      <c r="D1899" s="2557" t="s">
        <v>2167</v>
      </c>
      <c r="E1899" s="2558" t="s">
        <v>650</v>
      </c>
      <c r="F1899" s="1551" t="s">
        <v>2168</v>
      </c>
      <c r="G1899" s="1552"/>
      <c r="H1899" s="636"/>
      <c r="I1899" s="2252"/>
      <c r="J1899" s="2253"/>
      <c r="K1899" s="1994" t="str">
        <f>IF(ISNONTEXT(G1899)=TRUE,"","X")</f>
        <v/>
      </c>
      <c r="L1899" s="1907" t="str">
        <f>IF(AND(G1899&gt;=0)=TRUE,"","X")</f>
        <v/>
      </c>
      <c r="M1899" s="1906"/>
      <c r="N1899" s="2250"/>
      <c r="O1899" s="2250"/>
      <c r="P1899" s="2255"/>
    </row>
    <row r="1900" spans="2:16" s="986" customFormat="1" ht="15" customHeight="1" outlineLevel="1">
      <c r="B1900" s="1342"/>
      <c r="C1900" s="985"/>
      <c r="D1900" s="2553"/>
      <c r="E1900" s="2554"/>
      <c r="F1900" s="1553" t="s">
        <v>2169</v>
      </c>
      <c r="G1900" s="1554"/>
      <c r="H1900" s="636"/>
      <c r="I1900" s="2252"/>
      <c r="J1900" s="2253"/>
      <c r="K1900" s="1994" t="str">
        <f>IF(ISNONTEXT(G1900)=TRUE,"","X")</f>
        <v/>
      </c>
      <c r="L1900" s="1907" t="str">
        <f>IF(AND(G1900&gt;=0)=TRUE,"","X")</f>
        <v/>
      </c>
      <c r="M1900" s="1906"/>
      <c r="N1900" s="2250"/>
      <c r="O1900" s="2250"/>
      <c r="P1900" s="2255"/>
    </row>
    <row r="1901" spans="2:16" s="986" customFormat="1" ht="15" customHeight="1" outlineLevel="1">
      <c r="B1901" s="1342"/>
      <c r="C1901" s="985"/>
      <c r="D1901" s="2553" t="s">
        <v>2170</v>
      </c>
      <c r="E1901" s="2554" t="s">
        <v>638</v>
      </c>
      <c r="F1901" s="1553" t="s">
        <v>2168</v>
      </c>
      <c r="G1901" s="1554"/>
      <c r="H1901" s="636"/>
      <c r="I1901" s="2252"/>
      <c r="J1901" s="2253"/>
      <c r="K1901" s="1994" t="str">
        <f t="shared" ref="K1901:K1920" si="165">IF(ISNONTEXT(G1901)=TRUE,"","X")</f>
        <v/>
      </c>
      <c r="L1901" s="1907" t="str">
        <f t="shared" ref="L1901:L1920" si="166">IF(AND(G1901&gt;=0)=TRUE,"","X")</f>
        <v/>
      </c>
      <c r="M1901" s="1906"/>
      <c r="N1901" s="2250"/>
      <c r="O1901" s="2250"/>
      <c r="P1901" s="2255"/>
    </row>
    <row r="1902" spans="2:16" s="986" customFormat="1" ht="15" customHeight="1" outlineLevel="1">
      <c r="B1902" s="1342"/>
      <c r="C1902" s="985"/>
      <c r="D1902" s="2553"/>
      <c r="E1902" s="2554"/>
      <c r="F1902" s="1553" t="s">
        <v>2169</v>
      </c>
      <c r="G1902" s="1554"/>
      <c r="H1902" s="636"/>
      <c r="I1902" s="2252"/>
      <c r="J1902" s="2253"/>
      <c r="K1902" s="1994" t="str">
        <f t="shared" si="165"/>
        <v/>
      </c>
      <c r="L1902" s="1907" t="str">
        <f t="shared" si="166"/>
        <v/>
      </c>
      <c r="M1902" s="1906"/>
      <c r="N1902" s="2250"/>
      <c r="O1902" s="2250"/>
      <c r="P1902" s="2255"/>
    </row>
    <row r="1903" spans="2:16" s="986" customFormat="1" ht="15" customHeight="1" outlineLevel="1">
      <c r="B1903" s="1342"/>
      <c r="C1903" s="985"/>
      <c r="D1903" s="2553" t="s">
        <v>2170</v>
      </c>
      <c r="E1903" s="2554" t="s">
        <v>650</v>
      </c>
      <c r="F1903" s="1553" t="s">
        <v>2168</v>
      </c>
      <c r="G1903" s="1554"/>
      <c r="H1903" s="636"/>
      <c r="I1903" s="2252"/>
      <c r="J1903" s="2253"/>
      <c r="K1903" s="1994" t="str">
        <f t="shared" si="165"/>
        <v/>
      </c>
      <c r="L1903" s="1907" t="str">
        <f t="shared" si="166"/>
        <v/>
      </c>
      <c r="M1903" s="1906"/>
      <c r="N1903" s="2250"/>
      <c r="O1903" s="2250"/>
      <c r="P1903" s="2255"/>
    </row>
    <row r="1904" spans="2:16" s="986" customFormat="1" ht="15" customHeight="1" outlineLevel="1">
      <c r="B1904" s="1342"/>
      <c r="C1904" s="985"/>
      <c r="D1904" s="2553"/>
      <c r="E1904" s="2554"/>
      <c r="F1904" s="1553" t="s">
        <v>2169</v>
      </c>
      <c r="G1904" s="1554"/>
      <c r="H1904" s="636"/>
      <c r="I1904" s="2254"/>
      <c r="J1904" s="2255"/>
      <c r="K1904" s="1994" t="str">
        <f t="shared" si="165"/>
        <v/>
      </c>
      <c r="L1904" s="1907" t="str">
        <f t="shared" si="166"/>
        <v/>
      </c>
      <c r="M1904" s="1906"/>
      <c r="N1904" s="2250"/>
      <c r="O1904" s="2250"/>
      <c r="P1904" s="2255"/>
    </row>
    <row r="1905" spans="2:16" s="986" customFormat="1" ht="15" customHeight="1" outlineLevel="1">
      <c r="B1905" s="1342"/>
      <c r="C1905" s="985"/>
      <c r="D1905" s="2553" t="s">
        <v>873</v>
      </c>
      <c r="E1905" s="2554" t="s">
        <v>1822</v>
      </c>
      <c r="F1905" s="1553" t="s">
        <v>2168</v>
      </c>
      <c r="G1905" s="1555"/>
      <c r="H1905" s="636"/>
      <c r="I1905" s="2254"/>
      <c r="J1905" s="2255"/>
      <c r="K1905" s="1993" t="str">
        <f t="shared" si="165"/>
        <v/>
      </c>
      <c r="L1905" s="1906" t="str">
        <f t="shared" si="166"/>
        <v/>
      </c>
      <c r="M1905" s="1906"/>
      <c r="N1905" s="1907" t="str" cm="1">
        <f t="array" aca="1" ref="N1905" ca="1">IF(CELL("format",G1905)="D1","","X")</f>
        <v/>
      </c>
      <c r="O1905" s="2250"/>
      <c r="P1905" s="2255"/>
    </row>
    <row r="1906" spans="2:16" s="986" customFormat="1" ht="15" customHeight="1" outlineLevel="1">
      <c r="B1906" s="1211"/>
      <c r="C1906" s="1211"/>
      <c r="D1906" s="2553"/>
      <c r="E1906" s="2554"/>
      <c r="F1906" s="1553" t="s">
        <v>2169</v>
      </c>
      <c r="G1906" s="1555"/>
      <c r="H1906" s="636"/>
      <c r="I1906" s="2254"/>
      <c r="J1906" s="2255"/>
      <c r="K1906" s="1993" t="str">
        <f t="shared" si="165"/>
        <v/>
      </c>
      <c r="L1906" s="1906" t="str">
        <f t="shared" si="166"/>
        <v/>
      </c>
      <c r="M1906" s="1906"/>
      <c r="N1906" s="1907" t="str" cm="1">
        <f t="array" aca="1" ref="N1906" ca="1">IF(CELL("format",G1906)="D1","","X")</f>
        <v/>
      </c>
      <c r="O1906" s="2250"/>
      <c r="P1906" s="2255"/>
    </row>
    <row r="1907" spans="2:16" s="986" customFormat="1" ht="15" customHeight="1" outlineLevel="1">
      <c r="B1907" s="1211"/>
      <c r="C1907" s="1211"/>
      <c r="D1907" s="2553" t="s">
        <v>874</v>
      </c>
      <c r="E1907" s="2554" t="s">
        <v>1823</v>
      </c>
      <c r="F1907" s="1553" t="s">
        <v>2168</v>
      </c>
      <c r="G1907" s="1556"/>
      <c r="H1907" s="636"/>
      <c r="I1907" s="2254"/>
      <c r="J1907" s="2255"/>
      <c r="K1907" s="1993" t="str">
        <f t="shared" si="165"/>
        <v/>
      </c>
      <c r="L1907" s="1906" t="str">
        <f t="shared" si="166"/>
        <v/>
      </c>
      <c r="M1907" s="1906"/>
      <c r="N1907" s="2250"/>
      <c r="O1907" s="1907" t="str" cm="1">
        <f t="array" aca="1" ref="O1907" ca="1">IF(G1907="","",IF(CELL("format",G1907)="D9","","X"))</f>
        <v/>
      </c>
      <c r="P1907" s="2255"/>
    </row>
    <row r="1908" spans="2:16" s="986" customFormat="1" ht="15" customHeight="1" outlineLevel="1">
      <c r="B1908" s="1211"/>
      <c r="C1908" s="1211"/>
      <c r="D1908" s="2553"/>
      <c r="E1908" s="2554"/>
      <c r="F1908" s="1553" t="s">
        <v>2169</v>
      </c>
      <c r="G1908" s="1556"/>
      <c r="H1908" s="636"/>
      <c r="I1908" s="2254"/>
      <c r="J1908" s="2255"/>
      <c r="K1908" s="1993" t="str">
        <f t="shared" si="165"/>
        <v/>
      </c>
      <c r="L1908" s="1906" t="str">
        <f t="shared" si="166"/>
        <v/>
      </c>
      <c r="M1908" s="1906"/>
      <c r="N1908" s="2250"/>
      <c r="O1908" s="1907" t="str" cm="1">
        <f t="array" aca="1" ref="O1908" ca="1">IF(G1908="","",IF(CELL("format",G1908)="D9","","X"))</f>
        <v/>
      </c>
      <c r="P1908" s="2255"/>
    </row>
    <row r="1909" spans="2:16" s="986" customFormat="1" ht="15" customHeight="1" outlineLevel="1">
      <c r="B1909" s="1211"/>
      <c r="C1909" s="1211"/>
      <c r="D1909" s="2553" t="s">
        <v>2171</v>
      </c>
      <c r="E1909" s="2554" t="s">
        <v>2327</v>
      </c>
      <c r="F1909" s="1553" t="s">
        <v>2168</v>
      </c>
      <c r="G1909" s="1554"/>
      <c r="H1909" s="636"/>
      <c r="I1909" s="2254"/>
      <c r="J1909" s="2255"/>
      <c r="K1909" s="1993" t="str">
        <f t="shared" si="165"/>
        <v/>
      </c>
      <c r="L1909" s="1906" t="str">
        <f t="shared" si="166"/>
        <v/>
      </c>
      <c r="M1909" s="1906"/>
      <c r="N1909" s="2250"/>
      <c r="O1909" s="2250"/>
      <c r="P1909" s="1913" t="str">
        <f>IF(G1909="","",(IF(OR(G1909="Winter",G1909="Summer"),"","X")))</f>
        <v/>
      </c>
    </row>
    <row r="1910" spans="2:16" s="986" customFormat="1" ht="15" customHeight="1" outlineLevel="1">
      <c r="B1910" s="1211"/>
      <c r="C1910" s="1211"/>
      <c r="D1910" s="2553"/>
      <c r="E1910" s="2554"/>
      <c r="F1910" s="1553" t="s">
        <v>2169</v>
      </c>
      <c r="G1910" s="1554"/>
      <c r="H1910" s="636"/>
      <c r="I1910" s="2254"/>
      <c r="J1910" s="2255"/>
      <c r="K1910" s="1993" t="str">
        <f t="shared" si="165"/>
        <v/>
      </c>
      <c r="L1910" s="1906" t="str">
        <f t="shared" si="166"/>
        <v/>
      </c>
      <c r="M1910" s="1906"/>
      <c r="N1910" s="2250"/>
      <c r="O1910" s="2250"/>
      <c r="P1910" s="1913" t="str">
        <f>IF(G1910="","",(IF(OR(G1910="Winter",G1910="Summer"),"","X")))</f>
        <v/>
      </c>
    </row>
    <row r="1911" spans="2:16" s="986" customFormat="1" ht="15" customHeight="1" outlineLevel="1">
      <c r="B1911" s="1211"/>
      <c r="C1911" s="1211"/>
      <c r="D1911" s="2553" t="s">
        <v>2172</v>
      </c>
      <c r="E1911" s="2554" t="s">
        <v>638</v>
      </c>
      <c r="F1911" s="1553" t="s">
        <v>2168</v>
      </c>
      <c r="G1911" s="1554"/>
      <c r="H1911" s="636"/>
      <c r="I1911" s="2254"/>
      <c r="J1911" s="2255"/>
      <c r="K1911" s="1994" t="str">
        <f t="shared" si="165"/>
        <v/>
      </c>
      <c r="L1911" s="1907" t="str">
        <f t="shared" si="166"/>
        <v/>
      </c>
      <c r="M1911" s="1906"/>
      <c r="N1911" s="2250"/>
      <c r="O1911" s="2250"/>
      <c r="P1911" s="2255"/>
    </row>
    <row r="1912" spans="2:16" s="986" customFormat="1" ht="15" customHeight="1" outlineLevel="1">
      <c r="B1912" s="1211"/>
      <c r="C1912" s="1211"/>
      <c r="D1912" s="2553"/>
      <c r="E1912" s="2554"/>
      <c r="F1912" s="1553" t="s">
        <v>2169</v>
      </c>
      <c r="G1912" s="1554"/>
      <c r="I1912" s="2254"/>
      <c r="J1912" s="2255"/>
      <c r="K1912" s="1994" t="str">
        <f t="shared" si="165"/>
        <v/>
      </c>
      <c r="L1912" s="1907" t="str">
        <f t="shared" si="166"/>
        <v/>
      </c>
      <c r="M1912" s="1906"/>
      <c r="N1912" s="2250"/>
      <c r="O1912" s="2250"/>
      <c r="P1912" s="2255"/>
    </row>
    <row r="1913" spans="2:16" s="986" customFormat="1" ht="15" customHeight="1" outlineLevel="1">
      <c r="B1913" s="1211"/>
      <c r="C1913" s="1211"/>
      <c r="D1913" s="2553" t="s">
        <v>2173</v>
      </c>
      <c r="E1913" s="2554" t="s">
        <v>638</v>
      </c>
      <c r="F1913" s="1553" t="s">
        <v>2168</v>
      </c>
      <c r="G1913" s="1554"/>
      <c r="I1913" s="2254"/>
      <c r="J1913" s="2255"/>
      <c r="K1913" s="1994" t="str">
        <f t="shared" si="165"/>
        <v/>
      </c>
      <c r="L1913" s="1907" t="str">
        <f t="shared" si="166"/>
        <v/>
      </c>
      <c r="M1913" s="1906"/>
      <c r="N1913" s="2250"/>
      <c r="O1913" s="2250"/>
      <c r="P1913" s="2255"/>
    </row>
    <row r="1914" spans="2:16" s="986" customFormat="1" ht="15" customHeight="1" outlineLevel="1">
      <c r="B1914" s="1211"/>
      <c r="C1914" s="1211"/>
      <c r="D1914" s="2553"/>
      <c r="E1914" s="2554"/>
      <c r="F1914" s="1553" t="s">
        <v>2169</v>
      </c>
      <c r="G1914" s="1554"/>
      <c r="I1914" s="2254"/>
      <c r="J1914" s="2255"/>
      <c r="K1914" s="1994" t="str">
        <f t="shared" si="165"/>
        <v/>
      </c>
      <c r="L1914" s="1907" t="str">
        <f t="shared" si="166"/>
        <v/>
      </c>
      <c r="M1914" s="1906"/>
      <c r="N1914" s="2250"/>
      <c r="O1914" s="2250"/>
      <c r="P1914" s="2255"/>
    </row>
    <row r="1915" spans="2:16" s="986" customFormat="1" ht="15" customHeight="1" outlineLevel="1">
      <c r="B1915" s="1211"/>
      <c r="C1915" s="1211"/>
      <c r="D1915" s="2553" t="s">
        <v>2173</v>
      </c>
      <c r="E1915" s="2554" t="s">
        <v>650</v>
      </c>
      <c r="F1915" s="1553" t="s">
        <v>2168</v>
      </c>
      <c r="G1915" s="1554"/>
      <c r="I1915" s="2254"/>
      <c r="J1915" s="2255"/>
      <c r="K1915" s="1994" t="str">
        <f t="shared" si="165"/>
        <v/>
      </c>
      <c r="L1915" s="1907" t="str">
        <f t="shared" si="166"/>
        <v/>
      </c>
      <c r="M1915" s="1906"/>
      <c r="N1915" s="2250"/>
      <c r="O1915" s="2250"/>
      <c r="P1915" s="2255"/>
    </row>
    <row r="1916" spans="2:16" s="986" customFormat="1" ht="15" customHeight="1" outlineLevel="1">
      <c r="B1916" s="1211"/>
      <c r="C1916" s="1211"/>
      <c r="D1916" s="2553"/>
      <c r="E1916" s="2554"/>
      <c r="F1916" s="1553" t="s">
        <v>2169</v>
      </c>
      <c r="G1916" s="1554"/>
      <c r="I1916" s="2254"/>
      <c r="J1916" s="2255"/>
      <c r="K1916" s="1994" t="str">
        <f t="shared" si="165"/>
        <v/>
      </c>
      <c r="L1916" s="1907" t="str">
        <f t="shared" si="166"/>
        <v/>
      </c>
      <c r="M1916" s="1906"/>
      <c r="N1916" s="2250"/>
      <c r="O1916" s="2250"/>
      <c r="P1916" s="2255"/>
    </row>
    <row r="1917" spans="2:16" s="986" customFormat="1" ht="15" customHeight="1" outlineLevel="1">
      <c r="B1917" s="1211"/>
      <c r="C1917" s="1211"/>
      <c r="D1917" s="2553" t="s">
        <v>2174</v>
      </c>
      <c r="E1917" s="2554" t="s">
        <v>638</v>
      </c>
      <c r="F1917" s="1553" t="s">
        <v>2168</v>
      </c>
      <c r="G1917" s="1554"/>
      <c r="I1917" s="2254"/>
      <c r="J1917" s="2256"/>
      <c r="K1917" s="1994" t="str">
        <f t="shared" si="165"/>
        <v/>
      </c>
      <c r="L1917" s="1907" t="str">
        <f t="shared" si="166"/>
        <v/>
      </c>
      <c r="M1917" s="1906"/>
      <c r="N1917" s="2250"/>
      <c r="O1917" s="2250"/>
      <c r="P1917" s="2255"/>
    </row>
    <row r="1918" spans="2:16" s="986" customFormat="1" ht="15" customHeight="1" outlineLevel="1">
      <c r="B1918" s="1211"/>
      <c r="C1918" s="1211"/>
      <c r="D1918" s="2553"/>
      <c r="E1918" s="2554"/>
      <c r="F1918" s="1553" t="s">
        <v>2169</v>
      </c>
      <c r="G1918" s="1554"/>
      <c r="I1918" s="2254"/>
      <c r="J1918" s="2256"/>
      <c r="K1918" s="1994" t="str">
        <f t="shared" si="165"/>
        <v/>
      </c>
      <c r="L1918" s="1907" t="str">
        <f t="shared" si="166"/>
        <v/>
      </c>
      <c r="M1918" s="1906"/>
      <c r="N1918" s="2250"/>
      <c r="O1918" s="2250"/>
      <c r="P1918" s="2255"/>
    </row>
    <row r="1919" spans="2:16" s="986" customFormat="1" ht="15" customHeight="1" outlineLevel="1">
      <c r="B1919" s="1211"/>
      <c r="C1919" s="1211"/>
      <c r="D1919" s="2553" t="s">
        <v>2174</v>
      </c>
      <c r="E1919" s="2554" t="s">
        <v>650</v>
      </c>
      <c r="F1919" s="1553" t="s">
        <v>2168</v>
      </c>
      <c r="G1919" s="1554"/>
      <c r="I1919" s="2254"/>
      <c r="J1919" s="2256"/>
      <c r="K1919" s="1994" t="str">
        <f t="shared" si="165"/>
        <v/>
      </c>
      <c r="L1919" s="1907" t="str">
        <f t="shared" si="166"/>
        <v/>
      </c>
      <c r="M1919" s="1906"/>
      <c r="N1919" s="2250"/>
      <c r="O1919" s="2250"/>
      <c r="P1919" s="2255"/>
    </row>
    <row r="1920" spans="2:16" s="986" customFormat="1" ht="15" customHeight="1" outlineLevel="1">
      <c r="B1920" s="1211"/>
      <c r="C1920" s="1211"/>
      <c r="D1920" s="2555"/>
      <c r="E1920" s="2556"/>
      <c r="F1920" s="1557" t="s">
        <v>2169</v>
      </c>
      <c r="G1920" s="1558"/>
      <c r="I1920" s="2254"/>
      <c r="J1920" s="2256"/>
      <c r="K1920" s="1994" t="str">
        <f t="shared" si="165"/>
        <v/>
      </c>
      <c r="L1920" s="1907" t="str">
        <f t="shared" si="166"/>
        <v/>
      </c>
      <c r="M1920" s="1906"/>
      <c r="N1920" s="2250"/>
      <c r="O1920" s="2250"/>
      <c r="P1920" s="2255"/>
    </row>
    <row r="1921" spans="2:16" s="986" customFormat="1" ht="15" customHeight="1">
      <c r="B1921" s="1342"/>
      <c r="C1921" s="985"/>
      <c r="D1921" s="1307" t="s">
        <v>2166</v>
      </c>
      <c r="E1921" s="973"/>
      <c r="F1921" s="1549"/>
      <c r="G1921" s="1550"/>
      <c r="H1921" s="636"/>
      <c r="I1921" s="2251"/>
      <c r="J1921" s="1912"/>
      <c r="K1921" s="2254"/>
      <c r="L1921" s="2250"/>
      <c r="M1921" s="2250"/>
      <c r="N1921" s="2250"/>
      <c r="O1921" s="2250"/>
      <c r="P1921" s="2255"/>
    </row>
    <row r="1922" spans="2:16" s="986" customFormat="1" ht="15" customHeight="1" outlineLevel="1">
      <c r="B1922" s="1342"/>
      <c r="C1922" s="985"/>
      <c r="D1922" s="2557" t="s">
        <v>2167</v>
      </c>
      <c r="E1922" s="2558" t="s">
        <v>650</v>
      </c>
      <c r="F1922" s="1551" t="s">
        <v>2168</v>
      </c>
      <c r="G1922" s="1552"/>
      <c r="H1922" s="636"/>
      <c r="I1922" s="2252"/>
      <c r="J1922" s="2253"/>
      <c r="K1922" s="1994" t="str">
        <f>IF(ISNONTEXT(G1922)=TRUE,"","X")</f>
        <v/>
      </c>
      <c r="L1922" s="1907" t="str">
        <f>IF(AND(G1922&gt;=0)=TRUE,"","X")</f>
        <v/>
      </c>
      <c r="M1922" s="1906"/>
      <c r="N1922" s="2250"/>
      <c r="O1922" s="2250"/>
      <c r="P1922" s="2255"/>
    </row>
    <row r="1923" spans="2:16" s="986" customFormat="1" ht="15" customHeight="1" outlineLevel="1">
      <c r="B1923" s="1342"/>
      <c r="C1923" s="985"/>
      <c r="D1923" s="2553"/>
      <c r="E1923" s="2554"/>
      <c r="F1923" s="1553" t="s">
        <v>2169</v>
      </c>
      <c r="G1923" s="1554"/>
      <c r="H1923" s="636"/>
      <c r="I1923" s="2252"/>
      <c r="J1923" s="2253"/>
      <c r="K1923" s="1994" t="str">
        <f>IF(ISNONTEXT(G1923)=TRUE,"","X")</f>
        <v/>
      </c>
      <c r="L1923" s="1907" t="str">
        <f>IF(AND(G1923&gt;=0)=TRUE,"","X")</f>
        <v/>
      </c>
      <c r="M1923" s="1906"/>
      <c r="N1923" s="2250"/>
      <c r="O1923" s="2250"/>
      <c r="P1923" s="2255"/>
    </row>
    <row r="1924" spans="2:16" s="986" customFormat="1" ht="15" customHeight="1" outlineLevel="1">
      <c r="B1924" s="1342"/>
      <c r="C1924" s="985"/>
      <c r="D1924" s="2553" t="s">
        <v>2170</v>
      </c>
      <c r="E1924" s="2554" t="s">
        <v>638</v>
      </c>
      <c r="F1924" s="1553" t="s">
        <v>2168</v>
      </c>
      <c r="G1924" s="1554"/>
      <c r="H1924" s="636"/>
      <c r="I1924" s="2252"/>
      <c r="J1924" s="2253"/>
      <c r="K1924" s="1994" t="str">
        <f t="shared" ref="K1924:K1943" si="167">IF(ISNONTEXT(G1924)=TRUE,"","X")</f>
        <v/>
      </c>
      <c r="L1924" s="1907" t="str">
        <f t="shared" ref="L1924:L1943" si="168">IF(AND(G1924&gt;=0)=TRUE,"","X")</f>
        <v/>
      </c>
      <c r="M1924" s="1906"/>
      <c r="N1924" s="2250"/>
      <c r="O1924" s="2250"/>
      <c r="P1924" s="2255"/>
    </row>
    <row r="1925" spans="2:16" s="986" customFormat="1" ht="15" customHeight="1" outlineLevel="1">
      <c r="B1925" s="1342"/>
      <c r="C1925" s="985"/>
      <c r="D1925" s="2553"/>
      <c r="E1925" s="2554"/>
      <c r="F1925" s="1553" t="s">
        <v>2169</v>
      </c>
      <c r="G1925" s="1554"/>
      <c r="H1925" s="636"/>
      <c r="I1925" s="2252"/>
      <c r="J1925" s="2253"/>
      <c r="K1925" s="1994" t="str">
        <f t="shared" si="167"/>
        <v/>
      </c>
      <c r="L1925" s="1907" t="str">
        <f t="shared" si="168"/>
        <v/>
      </c>
      <c r="M1925" s="1906"/>
      <c r="N1925" s="2250"/>
      <c r="O1925" s="2250"/>
      <c r="P1925" s="2255"/>
    </row>
    <row r="1926" spans="2:16" s="986" customFormat="1" ht="15" customHeight="1" outlineLevel="1">
      <c r="B1926" s="1342"/>
      <c r="C1926" s="985"/>
      <c r="D1926" s="2553" t="s">
        <v>2170</v>
      </c>
      <c r="E1926" s="2554" t="s">
        <v>650</v>
      </c>
      <c r="F1926" s="1553" t="s">
        <v>2168</v>
      </c>
      <c r="G1926" s="1554"/>
      <c r="H1926" s="636"/>
      <c r="I1926" s="2252"/>
      <c r="J1926" s="2253"/>
      <c r="K1926" s="1994" t="str">
        <f t="shared" si="167"/>
        <v/>
      </c>
      <c r="L1926" s="1907" t="str">
        <f t="shared" si="168"/>
        <v/>
      </c>
      <c r="M1926" s="1906"/>
      <c r="N1926" s="2250"/>
      <c r="O1926" s="2250"/>
      <c r="P1926" s="2255"/>
    </row>
    <row r="1927" spans="2:16" s="986" customFormat="1" ht="15" customHeight="1" outlineLevel="1">
      <c r="B1927" s="1342"/>
      <c r="C1927" s="985"/>
      <c r="D1927" s="2553"/>
      <c r="E1927" s="2554"/>
      <c r="F1927" s="1553" t="s">
        <v>2169</v>
      </c>
      <c r="G1927" s="1554"/>
      <c r="H1927" s="636"/>
      <c r="I1927" s="2254"/>
      <c r="J1927" s="2255"/>
      <c r="K1927" s="1994" t="str">
        <f t="shared" si="167"/>
        <v/>
      </c>
      <c r="L1927" s="1907" t="str">
        <f t="shared" si="168"/>
        <v/>
      </c>
      <c r="M1927" s="1906"/>
      <c r="N1927" s="2250"/>
      <c r="O1927" s="2250"/>
      <c r="P1927" s="2255"/>
    </row>
    <row r="1928" spans="2:16" s="986" customFormat="1" ht="15" customHeight="1" outlineLevel="1">
      <c r="B1928" s="1342"/>
      <c r="C1928" s="985"/>
      <c r="D1928" s="2553" t="s">
        <v>873</v>
      </c>
      <c r="E1928" s="2554" t="s">
        <v>1822</v>
      </c>
      <c r="F1928" s="1553" t="s">
        <v>2168</v>
      </c>
      <c r="G1928" s="1555"/>
      <c r="H1928" s="636"/>
      <c r="I1928" s="2254"/>
      <c r="J1928" s="2255"/>
      <c r="K1928" s="1993" t="str">
        <f t="shared" si="167"/>
        <v/>
      </c>
      <c r="L1928" s="1906" t="str">
        <f t="shared" si="168"/>
        <v/>
      </c>
      <c r="M1928" s="1906"/>
      <c r="N1928" s="1907" t="str" cm="1">
        <f t="array" aca="1" ref="N1928" ca="1">IF(CELL("format",G1928)="D1","","X")</f>
        <v/>
      </c>
      <c r="O1928" s="2250"/>
      <c r="P1928" s="2255"/>
    </row>
    <row r="1929" spans="2:16" s="986" customFormat="1" ht="15" customHeight="1" outlineLevel="1">
      <c r="B1929" s="1211"/>
      <c r="C1929" s="1211"/>
      <c r="D1929" s="2553"/>
      <c r="E1929" s="2554"/>
      <c r="F1929" s="1553" t="s">
        <v>2169</v>
      </c>
      <c r="G1929" s="1555"/>
      <c r="H1929" s="636"/>
      <c r="I1929" s="2254"/>
      <c r="J1929" s="2255"/>
      <c r="K1929" s="1993" t="str">
        <f t="shared" si="167"/>
        <v/>
      </c>
      <c r="L1929" s="1906" t="str">
        <f t="shared" si="168"/>
        <v/>
      </c>
      <c r="M1929" s="1906"/>
      <c r="N1929" s="1907" t="str" cm="1">
        <f t="array" aca="1" ref="N1929" ca="1">IF(CELL("format",G1929)="D1","","X")</f>
        <v/>
      </c>
      <c r="O1929" s="2250"/>
      <c r="P1929" s="2255"/>
    </row>
    <row r="1930" spans="2:16" s="986" customFormat="1" ht="15" customHeight="1" outlineLevel="1">
      <c r="B1930" s="1211"/>
      <c r="C1930" s="1211"/>
      <c r="D1930" s="2553" t="s">
        <v>874</v>
      </c>
      <c r="E1930" s="2554" t="s">
        <v>1823</v>
      </c>
      <c r="F1930" s="1553" t="s">
        <v>2168</v>
      </c>
      <c r="G1930" s="1556"/>
      <c r="H1930" s="636"/>
      <c r="I1930" s="2254"/>
      <c r="J1930" s="2255"/>
      <c r="K1930" s="1993" t="str">
        <f t="shared" si="167"/>
        <v/>
      </c>
      <c r="L1930" s="1906" t="str">
        <f t="shared" si="168"/>
        <v/>
      </c>
      <c r="M1930" s="1906"/>
      <c r="N1930" s="2250"/>
      <c r="O1930" s="1907" t="str" cm="1">
        <f t="array" aca="1" ref="O1930" ca="1">IF(G1930="","",IF(CELL("format",G1930)="D9","","X"))</f>
        <v/>
      </c>
      <c r="P1930" s="2255"/>
    </row>
    <row r="1931" spans="2:16" s="986" customFormat="1" ht="15" customHeight="1" outlineLevel="1">
      <c r="B1931" s="1211"/>
      <c r="C1931" s="1211"/>
      <c r="D1931" s="2553"/>
      <c r="E1931" s="2554"/>
      <c r="F1931" s="1553" t="s">
        <v>2169</v>
      </c>
      <c r="G1931" s="1556"/>
      <c r="H1931" s="636"/>
      <c r="I1931" s="2254"/>
      <c r="J1931" s="2255"/>
      <c r="K1931" s="1993" t="str">
        <f t="shared" si="167"/>
        <v/>
      </c>
      <c r="L1931" s="1906" t="str">
        <f t="shared" si="168"/>
        <v/>
      </c>
      <c r="M1931" s="1906"/>
      <c r="N1931" s="2250"/>
      <c r="O1931" s="1907" t="str" cm="1">
        <f t="array" aca="1" ref="O1931" ca="1">IF(G1931="","",IF(CELL("format",G1931)="D9","","X"))</f>
        <v/>
      </c>
      <c r="P1931" s="2255"/>
    </row>
    <row r="1932" spans="2:16" s="986" customFormat="1" ht="15" customHeight="1" outlineLevel="1">
      <c r="B1932" s="1211"/>
      <c r="C1932" s="1211"/>
      <c r="D1932" s="2553" t="s">
        <v>2171</v>
      </c>
      <c r="E1932" s="2554" t="s">
        <v>2327</v>
      </c>
      <c r="F1932" s="1553" t="s">
        <v>2168</v>
      </c>
      <c r="G1932" s="1554"/>
      <c r="H1932" s="636"/>
      <c r="I1932" s="2254"/>
      <c r="J1932" s="2255"/>
      <c r="K1932" s="1993" t="str">
        <f t="shared" si="167"/>
        <v/>
      </c>
      <c r="L1932" s="1906" t="str">
        <f t="shared" si="168"/>
        <v/>
      </c>
      <c r="M1932" s="1906"/>
      <c r="N1932" s="2250"/>
      <c r="O1932" s="2250"/>
      <c r="P1932" s="1913" t="str">
        <f>IF(G1932="","",(IF(OR(G1932="Winter",G1932="Summer"),"","X")))</f>
        <v/>
      </c>
    </row>
    <row r="1933" spans="2:16" s="986" customFormat="1" ht="15" customHeight="1" outlineLevel="1">
      <c r="B1933" s="1211"/>
      <c r="C1933" s="1211"/>
      <c r="D1933" s="2553"/>
      <c r="E1933" s="2554"/>
      <c r="F1933" s="1553" t="s">
        <v>2169</v>
      </c>
      <c r="G1933" s="1554"/>
      <c r="H1933" s="636"/>
      <c r="I1933" s="2254"/>
      <c r="J1933" s="2255"/>
      <c r="K1933" s="1993" t="str">
        <f t="shared" si="167"/>
        <v/>
      </c>
      <c r="L1933" s="1906" t="str">
        <f t="shared" si="168"/>
        <v/>
      </c>
      <c r="M1933" s="1906"/>
      <c r="N1933" s="2250"/>
      <c r="O1933" s="2250"/>
      <c r="P1933" s="1913" t="str">
        <f>IF(G1933="","",(IF(OR(G1933="Winter",G1933="Summer"),"","X")))</f>
        <v/>
      </c>
    </row>
    <row r="1934" spans="2:16" s="986" customFormat="1" ht="15" customHeight="1" outlineLevel="1">
      <c r="B1934" s="1211"/>
      <c r="C1934" s="1211"/>
      <c r="D1934" s="2553" t="s">
        <v>2172</v>
      </c>
      <c r="E1934" s="2554" t="s">
        <v>638</v>
      </c>
      <c r="F1934" s="1553" t="s">
        <v>2168</v>
      </c>
      <c r="G1934" s="1554"/>
      <c r="H1934" s="636"/>
      <c r="I1934" s="2254"/>
      <c r="J1934" s="2255"/>
      <c r="K1934" s="1994" t="str">
        <f t="shared" si="167"/>
        <v/>
      </c>
      <c r="L1934" s="1907" t="str">
        <f t="shared" si="168"/>
        <v/>
      </c>
      <c r="M1934" s="1906"/>
      <c r="N1934" s="2250"/>
      <c r="O1934" s="2250"/>
      <c r="P1934" s="2255"/>
    </row>
    <row r="1935" spans="2:16" s="986" customFormat="1" ht="15" customHeight="1" outlineLevel="1">
      <c r="B1935" s="1211"/>
      <c r="C1935" s="1211"/>
      <c r="D1935" s="2553"/>
      <c r="E1935" s="2554"/>
      <c r="F1935" s="1553" t="s">
        <v>2169</v>
      </c>
      <c r="G1935" s="1554"/>
      <c r="I1935" s="2254"/>
      <c r="J1935" s="2255"/>
      <c r="K1935" s="1994" t="str">
        <f t="shared" si="167"/>
        <v/>
      </c>
      <c r="L1935" s="1907" t="str">
        <f t="shared" si="168"/>
        <v/>
      </c>
      <c r="M1935" s="1906"/>
      <c r="N1935" s="2250"/>
      <c r="O1935" s="2250"/>
      <c r="P1935" s="2255"/>
    </row>
    <row r="1936" spans="2:16" s="986" customFormat="1" ht="15" customHeight="1" outlineLevel="1">
      <c r="B1936" s="1211"/>
      <c r="C1936" s="1211"/>
      <c r="D1936" s="2553" t="s">
        <v>2173</v>
      </c>
      <c r="E1936" s="2554" t="s">
        <v>638</v>
      </c>
      <c r="F1936" s="1553" t="s">
        <v>2168</v>
      </c>
      <c r="G1936" s="1554"/>
      <c r="I1936" s="2254"/>
      <c r="J1936" s="2255"/>
      <c r="K1936" s="1994" t="str">
        <f t="shared" si="167"/>
        <v/>
      </c>
      <c r="L1936" s="1907" t="str">
        <f t="shared" si="168"/>
        <v/>
      </c>
      <c r="M1936" s="1906"/>
      <c r="N1936" s="2250"/>
      <c r="O1936" s="2250"/>
      <c r="P1936" s="2255"/>
    </row>
    <row r="1937" spans="2:16" s="986" customFormat="1" ht="15" customHeight="1" outlineLevel="1">
      <c r="B1937" s="1211"/>
      <c r="C1937" s="1211"/>
      <c r="D1937" s="2553"/>
      <c r="E1937" s="2554"/>
      <c r="F1937" s="1553" t="s">
        <v>2169</v>
      </c>
      <c r="G1937" s="1554"/>
      <c r="I1937" s="2254"/>
      <c r="J1937" s="2255"/>
      <c r="K1937" s="1994" t="str">
        <f t="shared" si="167"/>
        <v/>
      </c>
      <c r="L1937" s="1907" t="str">
        <f t="shared" si="168"/>
        <v/>
      </c>
      <c r="M1937" s="1906"/>
      <c r="N1937" s="2250"/>
      <c r="O1937" s="2250"/>
      <c r="P1937" s="2255"/>
    </row>
    <row r="1938" spans="2:16" s="986" customFormat="1" ht="15" customHeight="1" outlineLevel="1">
      <c r="B1938" s="1211"/>
      <c r="C1938" s="1211"/>
      <c r="D1938" s="2553" t="s">
        <v>2173</v>
      </c>
      <c r="E1938" s="2554" t="s">
        <v>650</v>
      </c>
      <c r="F1938" s="1553" t="s">
        <v>2168</v>
      </c>
      <c r="G1938" s="1554"/>
      <c r="I1938" s="2254"/>
      <c r="J1938" s="2255"/>
      <c r="K1938" s="1994" t="str">
        <f t="shared" si="167"/>
        <v/>
      </c>
      <c r="L1938" s="1907" t="str">
        <f t="shared" si="168"/>
        <v/>
      </c>
      <c r="M1938" s="1906"/>
      <c r="N1938" s="2250"/>
      <c r="O1938" s="2250"/>
      <c r="P1938" s="2255"/>
    </row>
    <row r="1939" spans="2:16" s="986" customFormat="1" ht="15" customHeight="1" outlineLevel="1">
      <c r="B1939" s="1211"/>
      <c r="C1939" s="1211"/>
      <c r="D1939" s="2553"/>
      <c r="E1939" s="2554"/>
      <c r="F1939" s="1553" t="s">
        <v>2169</v>
      </c>
      <c r="G1939" s="1554"/>
      <c r="I1939" s="2254"/>
      <c r="J1939" s="2255"/>
      <c r="K1939" s="1994" t="str">
        <f t="shared" si="167"/>
        <v/>
      </c>
      <c r="L1939" s="1907" t="str">
        <f t="shared" si="168"/>
        <v/>
      </c>
      <c r="M1939" s="1906"/>
      <c r="N1939" s="2250"/>
      <c r="O1939" s="2250"/>
      <c r="P1939" s="2255"/>
    </row>
    <row r="1940" spans="2:16" s="986" customFormat="1" ht="15" customHeight="1" outlineLevel="1">
      <c r="B1940" s="1211"/>
      <c r="C1940" s="1211"/>
      <c r="D1940" s="2553" t="s">
        <v>2174</v>
      </c>
      <c r="E1940" s="2554" t="s">
        <v>638</v>
      </c>
      <c r="F1940" s="1553" t="s">
        <v>2168</v>
      </c>
      <c r="G1940" s="1554"/>
      <c r="I1940" s="2254"/>
      <c r="J1940" s="2256"/>
      <c r="K1940" s="1994" t="str">
        <f t="shared" si="167"/>
        <v/>
      </c>
      <c r="L1940" s="1907" t="str">
        <f t="shared" si="168"/>
        <v/>
      </c>
      <c r="M1940" s="1906"/>
      <c r="N1940" s="2250"/>
      <c r="O1940" s="2250"/>
      <c r="P1940" s="2255"/>
    </row>
    <row r="1941" spans="2:16" s="986" customFormat="1" ht="15" customHeight="1" outlineLevel="1">
      <c r="B1941" s="1211"/>
      <c r="C1941" s="1211"/>
      <c r="D1941" s="2553"/>
      <c r="E1941" s="2554"/>
      <c r="F1941" s="1553" t="s">
        <v>2169</v>
      </c>
      <c r="G1941" s="1554"/>
      <c r="I1941" s="2254"/>
      <c r="J1941" s="2256"/>
      <c r="K1941" s="1994" t="str">
        <f t="shared" si="167"/>
        <v/>
      </c>
      <c r="L1941" s="1907" t="str">
        <f t="shared" si="168"/>
        <v/>
      </c>
      <c r="M1941" s="1906"/>
      <c r="N1941" s="2250"/>
      <c r="O1941" s="2250"/>
      <c r="P1941" s="2255"/>
    </row>
    <row r="1942" spans="2:16" s="986" customFormat="1" ht="15" customHeight="1" outlineLevel="1">
      <c r="B1942" s="1211"/>
      <c r="C1942" s="1211"/>
      <c r="D1942" s="2553" t="s">
        <v>2174</v>
      </c>
      <c r="E1942" s="2554" t="s">
        <v>650</v>
      </c>
      <c r="F1942" s="1553" t="s">
        <v>2168</v>
      </c>
      <c r="G1942" s="1554"/>
      <c r="I1942" s="2254"/>
      <c r="J1942" s="2256"/>
      <c r="K1942" s="1994" t="str">
        <f t="shared" si="167"/>
        <v/>
      </c>
      <c r="L1942" s="1907" t="str">
        <f t="shared" si="168"/>
        <v/>
      </c>
      <c r="M1942" s="1906"/>
      <c r="N1942" s="2250"/>
      <c r="O1942" s="2250"/>
      <c r="P1942" s="2255"/>
    </row>
    <row r="1943" spans="2:16" s="986" customFormat="1" ht="15" customHeight="1" outlineLevel="1">
      <c r="B1943" s="1211"/>
      <c r="C1943" s="1211"/>
      <c r="D1943" s="2555"/>
      <c r="E1943" s="2556"/>
      <c r="F1943" s="1557" t="s">
        <v>2169</v>
      </c>
      <c r="G1943" s="1558"/>
      <c r="I1943" s="2254"/>
      <c r="J1943" s="2256"/>
      <c r="K1943" s="1994" t="str">
        <f t="shared" si="167"/>
        <v/>
      </c>
      <c r="L1943" s="1907" t="str">
        <f t="shared" si="168"/>
        <v/>
      </c>
      <c r="M1943" s="1906"/>
      <c r="N1943" s="2250"/>
      <c r="O1943" s="2250"/>
      <c r="P1943" s="2255"/>
    </row>
    <row r="1944" spans="2:16" s="986" customFormat="1" ht="15" customHeight="1">
      <c r="B1944" s="1342"/>
      <c r="C1944" s="985"/>
      <c r="D1944" s="1307" t="s">
        <v>2166</v>
      </c>
      <c r="E1944" s="973"/>
      <c r="F1944" s="1549"/>
      <c r="G1944" s="1550"/>
      <c r="H1944" s="636"/>
      <c r="I1944" s="2251"/>
      <c r="J1944" s="1912"/>
      <c r="K1944" s="2254"/>
      <c r="L1944" s="2250"/>
      <c r="M1944" s="2250"/>
      <c r="N1944" s="2250"/>
      <c r="O1944" s="2250"/>
      <c r="P1944" s="2255"/>
    </row>
    <row r="1945" spans="2:16" s="986" customFormat="1" ht="15" customHeight="1" outlineLevel="1">
      <c r="B1945" s="1342"/>
      <c r="C1945" s="985"/>
      <c r="D1945" s="2557" t="s">
        <v>2167</v>
      </c>
      <c r="E1945" s="2558" t="s">
        <v>650</v>
      </c>
      <c r="F1945" s="1551" t="s">
        <v>2168</v>
      </c>
      <c r="G1945" s="1552"/>
      <c r="H1945" s="636"/>
      <c r="I1945" s="2252"/>
      <c r="J1945" s="2253"/>
      <c r="K1945" s="1994" t="str">
        <f>IF(ISNONTEXT(G1945)=TRUE,"","X")</f>
        <v/>
      </c>
      <c r="L1945" s="1907" t="str">
        <f>IF(AND(G1945&gt;=0)=TRUE,"","X")</f>
        <v/>
      </c>
      <c r="M1945" s="1906"/>
      <c r="N1945" s="2250"/>
      <c r="O1945" s="2250"/>
      <c r="P1945" s="2255"/>
    </row>
    <row r="1946" spans="2:16" s="986" customFormat="1" ht="15" customHeight="1" outlineLevel="1">
      <c r="B1946" s="1342"/>
      <c r="C1946" s="985"/>
      <c r="D1946" s="2553"/>
      <c r="E1946" s="2554"/>
      <c r="F1946" s="1553" t="s">
        <v>2169</v>
      </c>
      <c r="G1946" s="1554"/>
      <c r="H1946" s="636"/>
      <c r="I1946" s="2252"/>
      <c r="J1946" s="2253"/>
      <c r="K1946" s="1994" t="str">
        <f>IF(ISNONTEXT(G1946)=TRUE,"","X")</f>
        <v/>
      </c>
      <c r="L1946" s="1907" t="str">
        <f>IF(AND(G1946&gt;=0)=TRUE,"","X")</f>
        <v/>
      </c>
      <c r="M1946" s="1906"/>
      <c r="N1946" s="2250"/>
      <c r="O1946" s="2250"/>
      <c r="P1946" s="2255"/>
    </row>
    <row r="1947" spans="2:16" s="986" customFormat="1" ht="15" customHeight="1" outlineLevel="1">
      <c r="B1947" s="1342"/>
      <c r="C1947" s="985"/>
      <c r="D1947" s="2553" t="s">
        <v>2170</v>
      </c>
      <c r="E1947" s="2554" t="s">
        <v>638</v>
      </c>
      <c r="F1947" s="1553" t="s">
        <v>2168</v>
      </c>
      <c r="G1947" s="1554"/>
      <c r="H1947" s="636"/>
      <c r="I1947" s="2252"/>
      <c r="J1947" s="2253"/>
      <c r="K1947" s="1994" t="str">
        <f t="shared" ref="K1947:K1966" si="169">IF(ISNONTEXT(G1947)=TRUE,"","X")</f>
        <v/>
      </c>
      <c r="L1947" s="1907" t="str">
        <f t="shared" ref="L1947:L1966" si="170">IF(AND(G1947&gt;=0)=TRUE,"","X")</f>
        <v/>
      </c>
      <c r="M1947" s="1906"/>
      <c r="N1947" s="2250"/>
      <c r="O1947" s="2250"/>
      <c r="P1947" s="2255"/>
    </row>
    <row r="1948" spans="2:16" s="986" customFormat="1" ht="15" customHeight="1" outlineLevel="1">
      <c r="B1948" s="1342"/>
      <c r="C1948" s="985"/>
      <c r="D1948" s="2553"/>
      <c r="E1948" s="2554"/>
      <c r="F1948" s="1553" t="s">
        <v>2169</v>
      </c>
      <c r="G1948" s="1554"/>
      <c r="H1948" s="636"/>
      <c r="I1948" s="2252"/>
      <c r="J1948" s="2253"/>
      <c r="K1948" s="1994" t="str">
        <f t="shared" si="169"/>
        <v/>
      </c>
      <c r="L1948" s="1907" t="str">
        <f t="shared" si="170"/>
        <v/>
      </c>
      <c r="M1948" s="1906"/>
      <c r="N1948" s="2250"/>
      <c r="O1948" s="2250"/>
      <c r="P1948" s="2255"/>
    </row>
    <row r="1949" spans="2:16" s="986" customFormat="1" ht="15" customHeight="1" outlineLevel="1">
      <c r="B1949" s="1342"/>
      <c r="C1949" s="985"/>
      <c r="D1949" s="2553" t="s">
        <v>2170</v>
      </c>
      <c r="E1949" s="2554" t="s">
        <v>650</v>
      </c>
      <c r="F1949" s="1553" t="s">
        <v>2168</v>
      </c>
      <c r="G1949" s="1554"/>
      <c r="H1949" s="636"/>
      <c r="I1949" s="2252"/>
      <c r="J1949" s="2253"/>
      <c r="K1949" s="1994" t="str">
        <f t="shared" si="169"/>
        <v/>
      </c>
      <c r="L1949" s="1907" t="str">
        <f t="shared" si="170"/>
        <v/>
      </c>
      <c r="M1949" s="1906"/>
      <c r="N1949" s="2250"/>
      <c r="O1949" s="2250"/>
      <c r="P1949" s="2255"/>
    </row>
    <row r="1950" spans="2:16" s="986" customFormat="1" ht="15" customHeight="1" outlineLevel="1">
      <c r="B1950" s="1342"/>
      <c r="C1950" s="985"/>
      <c r="D1950" s="2553"/>
      <c r="E1950" s="2554"/>
      <c r="F1950" s="1553" t="s">
        <v>2169</v>
      </c>
      <c r="G1950" s="1554"/>
      <c r="H1950" s="636"/>
      <c r="I1950" s="2254"/>
      <c r="J1950" s="2255"/>
      <c r="K1950" s="1994" t="str">
        <f t="shared" si="169"/>
        <v/>
      </c>
      <c r="L1950" s="1907" t="str">
        <f t="shared" si="170"/>
        <v/>
      </c>
      <c r="M1950" s="1906"/>
      <c r="N1950" s="2250"/>
      <c r="O1950" s="2250"/>
      <c r="P1950" s="2255"/>
    </row>
    <row r="1951" spans="2:16" s="986" customFormat="1" ht="15" customHeight="1" outlineLevel="1">
      <c r="B1951" s="1342"/>
      <c r="C1951" s="985"/>
      <c r="D1951" s="2553" t="s">
        <v>873</v>
      </c>
      <c r="E1951" s="2554" t="s">
        <v>1822</v>
      </c>
      <c r="F1951" s="1553" t="s">
        <v>2168</v>
      </c>
      <c r="G1951" s="1555"/>
      <c r="H1951" s="636"/>
      <c r="I1951" s="2254"/>
      <c r="J1951" s="2255"/>
      <c r="K1951" s="1993" t="str">
        <f t="shared" si="169"/>
        <v/>
      </c>
      <c r="L1951" s="1906" t="str">
        <f t="shared" si="170"/>
        <v/>
      </c>
      <c r="M1951" s="1906"/>
      <c r="N1951" s="1907" t="str" cm="1">
        <f t="array" aca="1" ref="N1951" ca="1">IF(CELL("format",G1951)="D1","","X")</f>
        <v/>
      </c>
      <c r="O1951" s="2250"/>
      <c r="P1951" s="2255"/>
    </row>
    <row r="1952" spans="2:16" s="986" customFormat="1" ht="15" customHeight="1" outlineLevel="1">
      <c r="B1952" s="1211"/>
      <c r="C1952" s="1211"/>
      <c r="D1952" s="2553"/>
      <c r="E1952" s="2554"/>
      <c r="F1952" s="1553" t="s">
        <v>2169</v>
      </c>
      <c r="G1952" s="1555"/>
      <c r="H1952" s="636"/>
      <c r="I1952" s="2254"/>
      <c r="J1952" s="2255"/>
      <c r="K1952" s="1993" t="str">
        <f t="shared" si="169"/>
        <v/>
      </c>
      <c r="L1952" s="1906" t="str">
        <f t="shared" si="170"/>
        <v/>
      </c>
      <c r="M1952" s="1906"/>
      <c r="N1952" s="1907" t="str" cm="1">
        <f t="array" aca="1" ref="N1952" ca="1">IF(CELL("format",G1952)="D1","","X")</f>
        <v/>
      </c>
      <c r="O1952" s="2250"/>
      <c r="P1952" s="2255"/>
    </row>
    <row r="1953" spans="2:16" s="986" customFormat="1" ht="15" customHeight="1" outlineLevel="1">
      <c r="B1953" s="1211"/>
      <c r="C1953" s="1211"/>
      <c r="D1953" s="2553" t="s">
        <v>874</v>
      </c>
      <c r="E1953" s="2554" t="s">
        <v>1823</v>
      </c>
      <c r="F1953" s="1553" t="s">
        <v>2168</v>
      </c>
      <c r="G1953" s="1556"/>
      <c r="H1953" s="636"/>
      <c r="I1953" s="2254"/>
      <c r="J1953" s="2255"/>
      <c r="K1953" s="1993" t="str">
        <f t="shared" si="169"/>
        <v/>
      </c>
      <c r="L1953" s="1906" t="str">
        <f t="shared" si="170"/>
        <v/>
      </c>
      <c r="M1953" s="1906"/>
      <c r="N1953" s="2250"/>
      <c r="O1953" s="1907" t="str" cm="1">
        <f t="array" aca="1" ref="O1953" ca="1">IF(G1953="","",IF(CELL("format",G1953)="D9","","X"))</f>
        <v/>
      </c>
      <c r="P1953" s="2255"/>
    </row>
    <row r="1954" spans="2:16" s="986" customFormat="1" ht="15" customHeight="1" outlineLevel="1">
      <c r="B1954" s="1211"/>
      <c r="C1954" s="1211"/>
      <c r="D1954" s="2553"/>
      <c r="E1954" s="2554"/>
      <c r="F1954" s="1553" t="s">
        <v>2169</v>
      </c>
      <c r="G1954" s="1556"/>
      <c r="H1954" s="636"/>
      <c r="I1954" s="2254"/>
      <c r="J1954" s="2255"/>
      <c r="K1954" s="1993" t="str">
        <f t="shared" si="169"/>
        <v/>
      </c>
      <c r="L1954" s="1906" t="str">
        <f t="shared" si="170"/>
        <v/>
      </c>
      <c r="M1954" s="1906"/>
      <c r="N1954" s="2250"/>
      <c r="O1954" s="1907" t="str" cm="1">
        <f t="array" aca="1" ref="O1954" ca="1">IF(G1954="","",IF(CELL("format",G1954)="D9","","X"))</f>
        <v/>
      </c>
      <c r="P1954" s="2255"/>
    </row>
    <row r="1955" spans="2:16" s="986" customFormat="1" ht="15" customHeight="1" outlineLevel="1">
      <c r="B1955" s="1211"/>
      <c r="C1955" s="1211"/>
      <c r="D1955" s="2553" t="s">
        <v>2171</v>
      </c>
      <c r="E1955" s="2554" t="s">
        <v>2327</v>
      </c>
      <c r="F1955" s="1553" t="s">
        <v>2168</v>
      </c>
      <c r="G1955" s="1554"/>
      <c r="H1955" s="636"/>
      <c r="I1955" s="2254"/>
      <c r="J1955" s="2255"/>
      <c r="K1955" s="1993" t="str">
        <f t="shared" si="169"/>
        <v/>
      </c>
      <c r="L1955" s="1906" t="str">
        <f t="shared" si="170"/>
        <v/>
      </c>
      <c r="M1955" s="1906"/>
      <c r="N1955" s="2250"/>
      <c r="O1955" s="2250"/>
      <c r="P1955" s="1913" t="str">
        <f>IF(G1955="","",(IF(OR(G1955="Winter",G1955="Summer"),"","X")))</f>
        <v/>
      </c>
    </row>
    <row r="1956" spans="2:16" s="986" customFormat="1" ht="15" customHeight="1" outlineLevel="1">
      <c r="B1956" s="1211"/>
      <c r="C1956" s="1211"/>
      <c r="D1956" s="2553"/>
      <c r="E1956" s="2554"/>
      <c r="F1956" s="1553" t="s">
        <v>2169</v>
      </c>
      <c r="G1956" s="1554"/>
      <c r="H1956" s="636"/>
      <c r="I1956" s="2254"/>
      <c r="J1956" s="2255"/>
      <c r="K1956" s="1993" t="str">
        <f t="shared" si="169"/>
        <v/>
      </c>
      <c r="L1956" s="1906" t="str">
        <f t="shared" si="170"/>
        <v/>
      </c>
      <c r="M1956" s="1906"/>
      <c r="N1956" s="2250"/>
      <c r="O1956" s="2250"/>
      <c r="P1956" s="1913" t="str">
        <f>IF(G1956="","",(IF(OR(G1956="Winter",G1956="Summer"),"","X")))</f>
        <v/>
      </c>
    </row>
    <row r="1957" spans="2:16" s="986" customFormat="1" ht="15" customHeight="1" outlineLevel="1">
      <c r="B1957" s="1211"/>
      <c r="C1957" s="1211"/>
      <c r="D1957" s="2553" t="s">
        <v>2172</v>
      </c>
      <c r="E1957" s="2554" t="s">
        <v>638</v>
      </c>
      <c r="F1957" s="1553" t="s">
        <v>2168</v>
      </c>
      <c r="G1957" s="1554"/>
      <c r="H1957" s="636"/>
      <c r="I1957" s="2254"/>
      <c r="J1957" s="2255"/>
      <c r="K1957" s="1994" t="str">
        <f t="shared" si="169"/>
        <v/>
      </c>
      <c r="L1957" s="1907" t="str">
        <f t="shared" si="170"/>
        <v/>
      </c>
      <c r="M1957" s="1906"/>
      <c r="N1957" s="2250"/>
      <c r="O1957" s="2250"/>
      <c r="P1957" s="2255"/>
    </row>
    <row r="1958" spans="2:16" s="986" customFormat="1" ht="15" customHeight="1" outlineLevel="1">
      <c r="B1958" s="1211"/>
      <c r="C1958" s="1211"/>
      <c r="D1958" s="2553"/>
      <c r="E1958" s="2554"/>
      <c r="F1958" s="1553" t="s">
        <v>2169</v>
      </c>
      <c r="G1958" s="1554"/>
      <c r="I1958" s="2254"/>
      <c r="J1958" s="2255"/>
      <c r="K1958" s="1994" t="str">
        <f t="shared" si="169"/>
        <v/>
      </c>
      <c r="L1958" s="1907" t="str">
        <f t="shared" si="170"/>
        <v/>
      </c>
      <c r="M1958" s="1906"/>
      <c r="N1958" s="2250"/>
      <c r="O1958" s="2250"/>
      <c r="P1958" s="2255"/>
    </row>
    <row r="1959" spans="2:16" s="986" customFormat="1" ht="15" customHeight="1" outlineLevel="1">
      <c r="B1959" s="1211"/>
      <c r="C1959" s="1211"/>
      <c r="D1959" s="2553" t="s">
        <v>2173</v>
      </c>
      <c r="E1959" s="2554" t="s">
        <v>638</v>
      </c>
      <c r="F1959" s="1553" t="s">
        <v>2168</v>
      </c>
      <c r="G1959" s="1554"/>
      <c r="I1959" s="2254"/>
      <c r="J1959" s="2255"/>
      <c r="K1959" s="1994" t="str">
        <f t="shared" si="169"/>
        <v/>
      </c>
      <c r="L1959" s="1907" t="str">
        <f t="shared" si="170"/>
        <v/>
      </c>
      <c r="M1959" s="1906"/>
      <c r="N1959" s="2250"/>
      <c r="O1959" s="2250"/>
      <c r="P1959" s="2255"/>
    </row>
    <row r="1960" spans="2:16" s="986" customFormat="1" ht="15" customHeight="1" outlineLevel="1">
      <c r="B1960" s="1211"/>
      <c r="C1960" s="1211"/>
      <c r="D1960" s="2553"/>
      <c r="E1960" s="2554"/>
      <c r="F1960" s="1553" t="s">
        <v>2169</v>
      </c>
      <c r="G1960" s="1554"/>
      <c r="I1960" s="2254"/>
      <c r="J1960" s="2255"/>
      <c r="K1960" s="1994" t="str">
        <f t="shared" si="169"/>
        <v/>
      </c>
      <c r="L1960" s="1907" t="str">
        <f t="shared" si="170"/>
        <v/>
      </c>
      <c r="M1960" s="1906"/>
      <c r="N1960" s="2250"/>
      <c r="O1960" s="2250"/>
      <c r="P1960" s="2255"/>
    </row>
    <row r="1961" spans="2:16" s="986" customFormat="1" ht="15" customHeight="1" outlineLevel="1">
      <c r="B1961" s="1211"/>
      <c r="C1961" s="1211"/>
      <c r="D1961" s="2553" t="s">
        <v>2173</v>
      </c>
      <c r="E1961" s="2554" t="s">
        <v>650</v>
      </c>
      <c r="F1961" s="1553" t="s">
        <v>2168</v>
      </c>
      <c r="G1961" s="1554"/>
      <c r="I1961" s="2254"/>
      <c r="J1961" s="2255"/>
      <c r="K1961" s="1994" t="str">
        <f t="shared" si="169"/>
        <v/>
      </c>
      <c r="L1961" s="1907" t="str">
        <f t="shared" si="170"/>
        <v/>
      </c>
      <c r="M1961" s="1906"/>
      <c r="N1961" s="2250"/>
      <c r="O1961" s="2250"/>
      <c r="P1961" s="2255"/>
    </row>
    <row r="1962" spans="2:16" s="986" customFormat="1" ht="15" customHeight="1" outlineLevel="1">
      <c r="B1962" s="1211"/>
      <c r="C1962" s="1211"/>
      <c r="D1962" s="2553"/>
      <c r="E1962" s="2554"/>
      <c r="F1962" s="1553" t="s">
        <v>2169</v>
      </c>
      <c r="G1962" s="1554"/>
      <c r="I1962" s="2254"/>
      <c r="J1962" s="2255"/>
      <c r="K1962" s="1994" t="str">
        <f t="shared" si="169"/>
        <v/>
      </c>
      <c r="L1962" s="1907" t="str">
        <f t="shared" si="170"/>
        <v/>
      </c>
      <c r="M1962" s="1906"/>
      <c r="N1962" s="2250"/>
      <c r="O1962" s="2250"/>
      <c r="P1962" s="2255"/>
    </row>
    <row r="1963" spans="2:16" s="986" customFormat="1" ht="15" customHeight="1" outlineLevel="1">
      <c r="B1963" s="1211"/>
      <c r="C1963" s="1211"/>
      <c r="D1963" s="2553" t="s">
        <v>2174</v>
      </c>
      <c r="E1963" s="2554" t="s">
        <v>638</v>
      </c>
      <c r="F1963" s="1553" t="s">
        <v>2168</v>
      </c>
      <c r="G1963" s="1554"/>
      <c r="I1963" s="2254"/>
      <c r="J1963" s="2256"/>
      <c r="K1963" s="1994" t="str">
        <f t="shared" si="169"/>
        <v/>
      </c>
      <c r="L1963" s="1907" t="str">
        <f t="shared" si="170"/>
        <v/>
      </c>
      <c r="M1963" s="1906"/>
      <c r="N1963" s="2250"/>
      <c r="O1963" s="2250"/>
      <c r="P1963" s="2255"/>
    </row>
    <row r="1964" spans="2:16" s="986" customFormat="1" ht="15" customHeight="1" outlineLevel="1">
      <c r="B1964" s="1211"/>
      <c r="C1964" s="1211"/>
      <c r="D1964" s="2553"/>
      <c r="E1964" s="2554"/>
      <c r="F1964" s="1553" t="s">
        <v>2169</v>
      </c>
      <c r="G1964" s="1554"/>
      <c r="I1964" s="2254"/>
      <c r="J1964" s="2256"/>
      <c r="K1964" s="1994" t="str">
        <f t="shared" si="169"/>
        <v/>
      </c>
      <c r="L1964" s="1907" t="str">
        <f t="shared" si="170"/>
        <v/>
      </c>
      <c r="M1964" s="1906"/>
      <c r="N1964" s="2250"/>
      <c r="O1964" s="2250"/>
      <c r="P1964" s="2255"/>
    </row>
    <row r="1965" spans="2:16" s="986" customFormat="1" ht="15" customHeight="1" outlineLevel="1">
      <c r="B1965" s="1211"/>
      <c r="C1965" s="1211"/>
      <c r="D1965" s="2553" t="s">
        <v>2174</v>
      </c>
      <c r="E1965" s="2554" t="s">
        <v>650</v>
      </c>
      <c r="F1965" s="1553" t="s">
        <v>2168</v>
      </c>
      <c r="G1965" s="1554"/>
      <c r="I1965" s="2254"/>
      <c r="J1965" s="2256"/>
      <c r="K1965" s="1994" t="str">
        <f t="shared" si="169"/>
        <v/>
      </c>
      <c r="L1965" s="1907" t="str">
        <f t="shared" si="170"/>
        <v/>
      </c>
      <c r="M1965" s="1906"/>
      <c r="N1965" s="2250"/>
      <c r="O1965" s="2250"/>
      <c r="P1965" s="2255"/>
    </row>
    <row r="1966" spans="2:16" s="986" customFormat="1" ht="15" customHeight="1" outlineLevel="1">
      <c r="B1966" s="1211"/>
      <c r="C1966" s="1211"/>
      <c r="D1966" s="2555"/>
      <c r="E1966" s="2556"/>
      <c r="F1966" s="1557" t="s">
        <v>2169</v>
      </c>
      <c r="G1966" s="1558"/>
      <c r="I1966" s="2254"/>
      <c r="J1966" s="2256"/>
      <c r="K1966" s="1994" t="str">
        <f t="shared" si="169"/>
        <v/>
      </c>
      <c r="L1966" s="1907" t="str">
        <f t="shared" si="170"/>
        <v/>
      </c>
      <c r="M1966" s="1906"/>
      <c r="N1966" s="2250"/>
      <c r="O1966" s="2250"/>
      <c r="P1966" s="2255"/>
    </row>
    <row r="1967" spans="2:16" s="986" customFormat="1" ht="15" customHeight="1">
      <c r="B1967" s="1342"/>
      <c r="C1967" s="985"/>
      <c r="D1967" s="1307" t="s">
        <v>2166</v>
      </c>
      <c r="E1967" s="973"/>
      <c r="F1967" s="1549"/>
      <c r="G1967" s="1550"/>
      <c r="H1967" s="636"/>
      <c r="I1967" s="2251"/>
      <c r="J1967" s="1912"/>
      <c r="K1967" s="2254"/>
      <c r="L1967" s="2250"/>
      <c r="M1967" s="2250"/>
      <c r="N1967" s="2250"/>
      <c r="O1967" s="2250"/>
      <c r="P1967" s="2255"/>
    </row>
    <row r="1968" spans="2:16" s="986" customFormat="1" ht="15" customHeight="1" outlineLevel="1">
      <c r="B1968" s="1342"/>
      <c r="C1968" s="985"/>
      <c r="D1968" s="2557" t="s">
        <v>2167</v>
      </c>
      <c r="E1968" s="2558" t="s">
        <v>650</v>
      </c>
      <c r="F1968" s="1551" t="s">
        <v>2168</v>
      </c>
      <c r="G1968" s="1552"/>
      <c r="H1968" s="636"/>
      <c r="I1968" s="2252"/>
      <c r="J1968" s="2253"/>
      <c r="K1968" s="1994" t="str">
        <f>IF(ISNONTEXT(G1968)=TRUE,"","X")</f>
        <v/>
      </c>
      <c r="L1968" s="1907" t="str">
        <f>IF(AND(G1968&gt;=0)=TRUE,"","X")</f>
        <v/>
      </c>
      <c r="M1968" s="1906"/>
      <c r="N1968" s="2250"/>
      <c r="O1968" s="2250"/>
      <c r="P1968" s="2255"/>
    </row>
    <row r="1969" spans="2:16" s="986" customFormat="1" ht="15" customHeight="1" outlineLevel="1">
      <c r="B1969" s="1342"/>
      <c r="C1969" s="985"/>
      <c r="D1969" s="2553"/>
      <c r="E1969" s="2554"/>
      <c r="F1969" s="1553" t="s">
        <v>2169</v>
      </c>
      <c r="G1969" s="1554"/>
      <c r="H1969" s="636"/>
      <c r="I1969" s="2252"/>
      <c r="J1969" s="2253"/>
      <c r="K1969" s="1994" t="str">
        <f>IF(ISNONTEXT(G1969)=TRUE,"","X")</f>
        <v/>
      </c>
      <c r="L1969" s="1907" t="str">
        <f>IF(AND(G1969&gt;=0)=TRUE,"","X")</f>
        <v/>
      </c>
      <c r="M1969" s="1906"/>
      <c r="N1969" s="2250"/>
      <c r="O1969" s="2250"/>
      <c r="P1969" s="2255"/>
    </row>
    <row r="1970" spans="2:16" s="986" customFormat="1" ht="15" customHeight="1" outlineLevel="1">
      <c r="B1970" s="1342"/>
      <c r="C1970" s="985"/>
      <c r="D1970" s="2553" t="s">
        <v>2170</v>
      </c>
      <c r="E1970" s="2554" t="s">
        <v>638</v>
      </c>
      <c r="F1970" s="1553" t="s">
        <v>2168</v>
      </c>
      <c r="G1970" s="1554"/>
      <c r="H1970" s="636"/>
      <c r="I1970" s="2252"/>
      <c r="J1970" s="2253"/>
      <c r="K1970" s="1994" t="str">
        <f t="shared" ref="K1970:K1989" si="171">IF(ISNONTEXT(G1970)=TRUE,"","X")</f>
        <v/>
      </c>
      <c r="L1970" s="1907" t="str">
        <f t="shared" ref="L1970:L1989" si="172">IF(AND(G1970&gt;=0)=TRUE,"","X")</f>
        <v/>
      </c>
      <c r="M1970" s="1906"/>
      <c r="N1970" s="2250"/>
      <c r="O1970" s="2250"/>
      <c r="P1970" s="2255"/>
    </row>
    <row r="1971" spans="2:16" s="986" customFormat="1" ht="15" customHeight="1" outlineLevel="1">
      <c r="B1971" s="1342"/>
      <c r="C1971" s="985"/>
      <c r="D1971" s="2553"/>
      <c r="E1971" s="2554"/>
      <c r="F1971" s="1553" t="s">
        <v>2169</v>
      </c>
      <c r="G1971" s="1554"/>
      <c r="H1971" s="636"/>
      <c r="I1971" s="2252"/>
      <c r="J1971" s="2253"/>
      <c r="K1971" s="1994" t="str">
        <f t="shared" si="171"/>
        <v/>
      </c>
      <c r="L1971" s="1907" t="str">
        <f t="shared" si="172"/>
        <v/>
      </c>
      <c r="M1971" s="1906"/>
      <c r="N1971" s="2250"/>
      <c r="O1971" s="2250"/>
      <c r="P1971" s="2255"/>
    </row>
    <row r="1972" spans="2:16" s="986" customFormat="1" ht="15" customHeight="1" outlineLevel="1">
      <c r="B1972" s="1342"/>
      <c r="C1972" s="985"/>
      <c r="D1972" s="2553" t="s">
        <v>2170</v>
      </c>
      <c r="E1972" s="2554" t="s">
        <v>650</v>
      </c>
      <c r="F1972" s="1553" t="s">
        <v>2168</v>
      </c>
      <c r="G1972" s="1554"/>
      <c r="H1972" s="636"/>
      <c r="I1972" s="2252"/>
      <c r="J1972" s="2253"/>
      <c r="K1972" s="1994" t="str">
        <f t="shared" si="171"/>
        <v/>
      </c>
      <c r="L1972" s="1907" t="str">
        <f t="shared" si="172"/>
        <v/>
      </c>
      <c r="M1972" s="1906"/>
      <c r="N1972" s="2250"/>
      <c r="O1972" s="2250"/>
      <c r="P1972" s="2255"/>
    </row>
    <row r="1973" spans="2:16" s="986" customFormat="1" ht="15" customHeight="1" outlineLevel="1">
      <c r="B1973" s="1342"/>
      <c r="C1973" s="985"/>
      <c r="D1973" s="2553"/>
      <c r="E1973" s="2554"/>
      <c r="F1973" s="1553" t="s">
        <v>2169</v>
      </c>
      <c r="G1973" s="1554"/>
      <c r="H1973" s="636"/>
      <c r="I1973" s="2254"/>
      <c r="J1973" s="2255"/>
      <c r="K1973" s="1994" t="str">
        <f t="shared" si="171"/>
        <v/>
      </c>
      <c r="L1973" s="1907" t="str">
        <f t="shared" si="172"/>
        <v/>
      </c>
      <c r="M1973" s="1906"/>
      <c r="N1973" s="2250"/>
      <c r="O1973" s="2250"/>
      <c r="P1973" s="2255"/>
    </row>
    <row r="1974" spans="2:16" s="986" customFormat="1" ht="15" customHeight="1" outlineLevel="1">
      <c r="B1974" s="1342"/>
      <c r="C1974" s="985"/>
      <c r="D1974" s="2553" t="s">
        <v>873</v>
      </c>
      <c r="E1974" s="2554" t="s">
        <v>1822</v>
      </c>
      <c r="F1974" s="1553" t="s">
        <v>2168</v>
      </c>
      <c r="G1974" s="1555"/>
      <c r="H1974" s="636"/>
      <c r="I1974" s="2254"/>
      <c r="J1974" s="2255"/>
      <c r="K1974" s="1993" t="str">
        <f t="shared" si="171"/>
        <v/>
      </c>
      <c r="L1974" s="1906" t="str">
        <f t="shared" si="172"/>
        <v/>
      </c>
      <c r="M1974" s="1906"/>
      <c r="N1974" s="1907" t="str" cm="1">
        <f t="array" aca="1" ref="N1974" ca="1">IF(CELL("format",G1974)="D1","","X")</f>
        <v/>
      </c>
      <c r="O1974" s="2250"/>
      <c r="P1974" s="2255"/>
    </row>
    <row r="1975" spans="2:16" s="986" customFormat="1" ht="15" customHeight="1" outlineLevel="1">
      <c r="B1975" s="1211"/>
      <c r="C1975" s="1211"/>
      <c r="D1975" s="2553"/>
      <c r="E1975" s="2554"/>
      <c r="F1975" s="1553" t="s">
        <v>2169</v>
      </c>
      <c r="G1975" s="1555"/>
      <c r="H1975" s="636"/>
      <c r="I1975" s="2254"/>
      <c r="J1975" s="2255"/>
      <c r="K1975" s="1993" t="str">
        <f t="shared" si="171"/>
        <v/>
      </c>
      <c r="L1975" s="1906" t="str">
        <f t="shared" si="172"/>
        <v/>
      </c>
      <c r="M1975" s="1906"/>
      <c r="N1975" s="1907" t="str" cm="1">
        <f t="array" aca="1" ref="N1975" ca="1">IF(CELL("format",G1975)="D1","","X")</f>
        <v/>
      </c>
      <c r="O1975" s="2250"/>
      <c r="P1975" s="2255"/>
    </row>
    <row r="1976" spans="2:16" s="986" customFormat="1" ht="15" customHeight="1" outlineLevel="1">
      <c r="B1976" s="1211"/>
      <c r="C1976" s="1211"/>
      <c r="D1976" s="2553" t="s">
        <v>874</v>
      </c>
      <c r="E1976" s="2554" t="s">
        <v>1823</v>
      </c>
      <c r="F1976" s="1553" t="s">
        <v>2168</v>
      </c>
      <c r="G1976" s="1556"/>
      <c r="H1976" s="636"/>
      <c r="I1976" s="2254"/>
      <c r="J1976" s="2255"/>
      <c r="K1976" s="1993" t="str">
        <f t="shared" si="171"/>
        <v/>
      </c>
      <c r="L1976" s="1906" t="str">
        <f t="shared" si="172"/>
        <v/>
      </c>
      <c r="M1976" s="1906"/>
      <c r="N1976" s="2250"/>
      <c r="O1976" s="1907" t="str" cm="1">
        <f t="array" aca="1" ref="O1976" ca="1">IF(G1976="","",IF(CELL("format",G1976)="D9","","X"))</f>
        <v/>
      </c>
      <c r="P1976" s="2255"/>
    </row>
    <row r="1977" spans="2:16" s="986" customFormat="1" ht="15" customHeight="1" outlineLevel="1">
      <c r="B1977" s="1211"/>
      <c r="C1977" s="1211"/>
      <c r="D1977" s="2553"/>
      <c r="E1977" s="2554"/>
      <c r="F1977" s="1553" t="s">
        <v>2169</v>
      </c>
      <c r="G1977" s="1556"/>
      <c r="H1977" s="636"/>
      <c r="I1977" s="2254"/>
      <c r="J1977" s="2255"/>
      <c r="K1977" s="1993" t="str">
        <f t="shared" si="171"/>
        <v/>
      </c>
      <c r="L1977" s="1906" t="str">
        <f t="shared" si="172"/>
        <v/>
      </c>
      <c r="M1977" s="1906"/>
      <c r="N1977" s="2250"/>
      <c r="O1977" s="1907" t="str" cm="1">
        <f t="array" aca="1" ref="O1977" ca="1">IF(G1977="","",IF(CELL("format",G1977)="D9","","X"))</f>
        <v/>
      </c>
      <c r="P1977" s="2255"/>
    </row>
    <row r="1978" spans="2:16" s="986" customFormat="1" ht="15" customHeight="1" outlineLevel="1">
      <c r="B1978" s="1211"/>
      <c r="C1978" s="1211"/>
      <c r="D1978" s="2553" t="s">
        <v>2171</v>
      </c>
      <c r="E1978" s="2554" t="s">
        <v>2327</v>
      </c>
      <c r="F1978" s="1553" t="s">
        <v>2168</v>
      </c>
      <c r="G1978" s="1554"/>
      <c r="H1978" s="636"/>
      <c r="I1978" s="2254"/>
      <c r="J1978" s="2255"/>
      <c r="K1978" s="1993" t="str">
        <f t="shared" si="171"/>
        <v/>
      </c>
      <c r="L1978" s="1906" t="str">
        <f t="shared" si="172"/>
        <v/>
      </c>
      <c r="M1978" s="1906"/>
      <c r="N1978" s="2250"/>
      <c r="O1978" s="2250"/>
      <c r="P1978" s="1913" t="str">
        <f>IF(G1978="","",(IF(OR(G1978="Winter",G1978="Summer"),"","X")))</f>
        <v/>
      </c>
    </row>
    <row r="1979" spans="2:16" s="986" customFormat="1" ht="15" customHeight="1" outlineLevel="1">
      <c r="B1979" s="1211"/>
      <c r="C1979" s="1211"/>
      <c r="D1979" s="2553"/>
      <c r="E1979" s="2554"/>
      <c r="F1979" s="1553" t="s">
        <v>2169</v>
      </c>
      <c r="G1979" s="1554"/>
      <c r="H1979" s="636"/>
      <c r="I1979" s="2254"/>
      <c r="J1979" s="2255"/>
      <c r="K1979" s="1993" t="str">
        <f t="shared" si="171"/>
        <v/>
      </c>
      <c r="L1979" s="1906" t="str">
        <f t="shared" si="172"/>
        <v/>
      </c>
      <c r="M1979" s="1906"/>
      <c r="N1979" s="2250"/>
      <c r="O1979" s="2250"/>
      <c r="P1979" s="1913" t="str">
        <f>IF(G1979="","",(IF(OR(G1979="Winter",G1979="Summer"),"","X")))</f>
        <v/>
      </c>
    </row>
    <row r="1980" spans="2:16" s="986" customFormat="1" ht="15" customHeight="1" outlineLevel="1">
      <c r="B1980" s="1211"/>
      <c r="C1980" s="1211"/>
      <c r="D1980" s="2553" t="s">
        <v>2172</v>
      </c>
      <c r="E1980" s="2554" t="s">
        <v>638</v>
      </c>
      <c r="F1980" s="1553" t="s">
        <v>2168</v>
      </c>
      <c r="G1980" s="1554"/>
      <c r="H1980" s="636"/>
      <c r="I1980" s="2254"/>
      <c r="J1980" s="2255"/>
      <c r="K1980" s="1994" t="str">
        <f t="shared" si="171"/>
        <v/>
      </c>
      <c r="L1980" s="1907" t="str">
        <f t="shared" si="172"/>
        <v/>
      </c>
      <c r="M1980" s="1906"/>
      <c r="N1980" s="2250"/>
      <c r="O1980" s="2250"/>
      <c r="P1980" s="2255"/>
    </row>
    <row r="1981" spans="2:16" s="986" customFormat="1" ht="15" customHeight="1" outlineLevel="1">
      <c r="B1981" s="1211"/>
      <c r="C1981" s="1211"/>
      <c r="D1981" s="2553"/>
      <c r="E1981" s="2554"/>
      <c r="F1981" s="1553" t="s">
        <v>2169</v>
      </c>
      <c r="G1981" s="1554"/>
      <c r="I1981" s="2254"/>
      <c r="J1981" s="2255"/>
      <c r="K1981" s="1994" t="str">
        <f t="shared" si="171"/>
        <v/>
      </c>
      <c r="L1981" s="1907" t="str">
        <f t="shared" si="172"/>
        <v/>
      </c>
      <c r="M1981" s="1906"/>
      <c r="N1981" s="2250"/>
      <c r="O1981" s="2250"/>
      <c r="P1981" s="2255"/>
    </row>
    <row r="1982" spans="2:16" s="986" customFormat="1" ht="15" customHeight="1" outlineLevel="1">
      <c r="B1982" s="1211"/>
      <c r="C1982" s="1211"/>
      <c r="D1982" s="2553" t="s">
        <v>2173</v>
      </c>
      <c r="E1982" s="2554" t="s">
        <v>638</v>
      </c>
      <c r="F1982" s="1553" t="s">
        <v>2168</v>
      </c>
      <c r="G1982" s="1554"/>
      <c r="I1982" s="2254"/>
      <c r="J1982" s="2255"/>
      <c r="K1982" s="1994" t="str">
        <f t="shared" si="171"/>
        <v/>
      </c>
      <c r="L1982" s="1907" t="str">
        <f t="shared" si="172"/>
        <v/>
      </c>
      <c r="M1982" s="1906"/>
      <c r="N1982" s="2250"/>
      <c r="O1982" s="2250"/>
      <c r="P1982" s="2255"/>
    </row>
    <row r="1983" spans="2:16" s="986" customFormat="1" ht="15" customHeight="1" outlineLevel="1">
      <c r="B1983" s="1211"/>
      <c r="C1983" s="1211"/>
      <c r="D1983" s="2553"/>
      <c r="E1983" s="2554"/>
      <c r="F1983" s="1553" t="s">
        <v>2169</v>
      </c>
      <c r="G1983" s="1554"/>
      <c r="I1983" s="2254"/>
      <c r="J1983" s="2255"/>
      <c r="K1983" s="1994" t="str">
        <f t="shared" si="171"/>
        <v/>
      </c>
      <c r="L1983" s="1907" t="str">
        <f t="shared" si="172"/>
        <v/>
      </c>
      <c r="M1983" s="1906"/>
      <c r="N1983" s="2250"/>
      <c r="O1983" s="2250"/>
      <c r="P1983" s="2255"/>
    </row>
    <row r="1984" spans="2:16" s="986" customFormat="1" ht="15" customHeight="1" outlineLevel="1">
      <c r="B1984" s="1211"/>
      <c r="C1984" s="1211"/>
      <c r="D1984" s="2553" t="s">
        <v>2173</v>
      </c>
      <c r="E1984" s="2554" t="s">
        <v>650</v>
      </c>
      <c r="F1984" s="1553" t="s">
        <v>2168</v>
      </c>
      <c r="G1984" s="1554"/>
      <c r="I1984" s="2254"/>
      <c r="J1984" s="2255"/>
      <c r="K1984" s="1994" t="str">
        <f t="shared" si="171"/>
        <v/>
      </c>
      <c r="L1984" s="1907" t="str">
        <f t="shared" si="172"/>
        <v/>
      </c>
      <c r="M1984" s="1906"/>
      <c r="N1984" s="2250"/>
      <c r="O1984" s="2250"/>
      <c r="P1984" s="2255"/>
    </row>
    <row r="1985" spans="2:16" s="986" customFormat="1" ht="15" customHeight="1" outlineLevel="1">
      <c r="B1985" s="1211"/>
      <c r="C1985" s="1211"/>
      <c r="D1985" s="2553"/>
      <c r="E1985" s="2554"/>
      <c r="F1985" s="1553" t="s">
        <v>2169</v>
      </c>
      <c r="G1985" s="1554"/>
      <c r="I1985" s="2254"/>
      <c r="J1985" s="2255"/>
      <c r="K1985" s="1994" t="str">
        <f t="shared" si="171"/>
        <v/>
      </c>
      <c r="L1985" s="1907" t="str">
        <f t="shared" si="172"/>
        <v/>
      </c>
      <c r="M1985" s="1906"/>
      <c r="N1985" s="2250"/>
      <c r="O1985" s="2250"/>
      <c r="P1985" s="2255"/>
    </row>
    <row r="1986" spans="2:16" s="986" customFormat="1" ht="15" customHeight="1" outlineLevel="1">
      <c r="B1986" s="1211"/>
      <c r="C1986" s="1211"/>
      <c r="D1986" s="2553" t="s">
        <v>2174</v>
      </c>
      <c r="E1986" s="2554" t="s">
        <v>638</v>
      </c>
      <c r="F1986" s="1553" t="s">
        <v>2168</v>
      </c>
      <c r="G1986" s="1554"/>
      <c r="I1986" s="2254"/>
      <c r="J1986" s="2256"/>
      <c r="K1986" s="1994" t="str">
        <f t="shared" si="171"/>
        <v/>
      </c>
      <c r="L1986" s="1907" t="str">
        <f t="shared" si="172"/>
        <v/>
      </c>
      <c r="M1986" s="1906"/>
      <c r="N1986" s="2250"/>
      <c r="O1986" s="2250"/>
      <c r="P1986" s="2255"/>
    </row>
    <row r="1987" spans="2:16" s="986" customFormat="1" ht="15" customHeight="1" outlineLevel="1">
      <c r="B1987" s="1211"/>
      <c r="C1987" s="1211"/>
      <c r="D1987" s="2553"/>
      <c r="E1987" s="2554"/>
      <c r="F1987" s="1553" t="s">
        <v>2169</v>
      </c>
      <c r="G1987" s="1554"/>
      <c r="I1987" s="2254"/>
      <c r="J1987" s="2256"/>
      <c r="K1987" s="1994" t="str">
        <f t="shared" si="171"/>
        <v/>
      </c>
      <c r="L1987" s="1907" t="str">
        <f t="shared" si="172"/>
        <v/>
      </c>
      <c r="M1987" s="1906"/>
      <c r="N1987" s="2250"/>
      <c r="O1987" s="2250"/>
      <c r="P1987" s="2255"/>
    </row>
    <row r="1988" spans="2:16" s="986" customFormat="1" ht="15" customHeight="1" outlineLevel="1">
      <c r="B1988" s="1211"/>
      <c r="C1988" s="1211"/>
      <c r="D1988" s="2553" t="s">
        <v>2174</v>
      </c>
      <c r="E1988" s="2554" t="s">
        <v>650</v>
      </c>
      <c r="F1988" s="1553" t="s">
        <v>2168</v>
      </c>
      <c r="G1988" s="1554"/>
      <c r="I1988" s="2254"/>
      <c r="J1988" s="2256"/>
      <c r="K1988" s="1994" t="str">
        <f t="shared" si="171"/>
        <v/>
      </c>
      <c r="L1988" s="1907" t="str">
        <f t="shared" si="172"/>
        <v/>
      </c>
      <c r="M1988" s="1906"/>
      <c r="N1988" s="2250"/>
      <c r="O1988" s="2250"/>
      <c r="P1988" s="2255"/>
    </row>
    <row r="1989" spans="2:16" s="986" customFormat="1" ht="15" customHeight="1" outlineLevel="1">
      <c r="B1989" s="1211"/>
      <c r="C1989" s="1211"/>
      <c r="D1989" s="2555"/>
      <c r="E1989" s="2556"/>
      <c r="F1989" s="1557" t="s">
        <v>2169</v>
      </c>
      <c r="G1989" s="1558"/>
      <c r="I1989" s="2254"/>
      <c r="J1989" s="2256"/>
      <c r="K1989" s="1994" t="str">
        <f t="shared" si="171"/>
        <v/>
      </c>
      <c r="L1989" s="1907" t="str">
        <f t="shared" si="172"/>
        <v/>
      </c>
      <c r="M1989" s="1906"/>
      <c r="N1989" s="2250"/>
      <c r="O1989" s="2250"/>
      <c r="P1989" s="2255"/>
    </row>
    <row r="1990" spans="2:16" s="986" customFormat="1" ht="15" customHeight="1">
      <c r="B1990" s="1342"/>
      <c r="C1990" s="985"/>
      <c r="D1990" s="1307" t="s">
        <v>2166</v>
      </c>
      <c r="E1990" s="973"/>
      <c r="F1990" s="1549"/>
      <c r="G1990" s="1550"/>
      <c r="H1990" s="636"/>
      <c r="I1990" s="2251"/>
      <c r="J1990" s="1912"/>
      <c r="K1990" s="2254"/>
      <c r="L1990" s="2250"/>
      <c r="M1990" s="2250"/>
      <c r="N1990" s="2250"/>
      <c r="O1990" s="2250"/>
      <c r="P1990" s="2255"/>
    </row>
    <row r="1991" spans="2:16" s="986" customFormat="1" ht="15" customHeight="1" outlineLevel="1">
      <c r="B1991" s="1342"/>
      <c r="C1991" s="985"/>
      <c r="D1991" s="2557" t="s">
        <v>2167</v>
      </c>
      <c r="E1991" s="2558" t="s">
        <v>650</v>
      </c>
      <c r="F1991" s="1551" t="s">
        <v>2168</v>
      </c>
      <c r="G1991" s="1552"/>
      <c r="H1991" s="636"/>
      <c r="I1991" s="2252"/>
      <c r="J1991" s="2253"/>
      <c r="K1991" s="1994" t="str">
        <f>IF(ISNONTEXT(G1991)=TRUE,"","X")</f>
        <v/>
      </c>
      <c r="L1991" s="1907" t="str">
        <f>IF(AND(G1991&gt;=0)=TRUE,"","X")</f>
        <v/>
      </c>
      <c r="M1991" s="1906"/>
      <c r="N1991" s="2250"/>
      <c r="O1991" s="2250"/>
      <c r="P1991" s="2255"/>
    </row>
    <row r="1992" spans="2:16" s="986" customFormat="1" ht="15" customHeight="1" outlineLevel="1">
      <c r="B1992" s="1342"/>
      <c r="C1992" s="985"/>
      <c r="D1992" s="2553"/>
      <c r="E1992" s="2554"/>
      <c r="F1992" s="1553" t="s">
        <v>2169</v>
      </c>
      <c r="G1992" s="1554"/>
      <c r="H1992" s="636"/>
      <c r="I1992" s="2252"/>
      <c r="J1992" s="2253"/>
      <c r="K1992" s="1994" t="str">
        <f>IF(ISNONTEXT(G1992)=TRUE,"","X")</f>
        <v/>
      </c>
      <c r="L1992" s="1907" t="str">
        <f>IF(AND(G1992&gt;=0)=TRUE,"","X")</f>
        <v/>
      </c>
      <c r="M1992" s="1906"/>
      <c r="N1992" s="2250"/>
      <c r="O1992" s="2250"/>
      <c r="P1992" s="2255"/>
    </row>
    <row r="1993" spans="2:16" s="986" customFormat="1" ht="15" customHeight="1" outlineLevel="1">
      <c r="B1993" s="1342"/>
      <c r="C1993" s="985"/>
      <c r="D1993" s="2553" t="s">
        <v>2170</v>
      </c>
      <c r="E1993" s="2554" t="s">
        <v>638</v>
      </c>
      <c r="F1993" s="1553" t="s">
        <v>2168</v>
      </c>
      <c r="G1993" s="1554"/>
      <c r="H1993" s="636"/>
      <c r="I1993" s="2252"/>
      <c r="J1993" s="2253"/>
      <c r="K1993" s="1994" t="str">
        <f t="shared" ref="K1993:K2012" si="173">IF(ISNONTEXT(G1993)=TRUE,"","X")</f>
        <v/>
      </c>
      <c r="L1993" s="1907" t="str">
        <f t="shared" ref="L1993:L2012" si="174">IF(AND(G1993&gt;=0)=TRUE,"","X")</f>
        <v/>
      </c>
      <c r="M1993" s="1906"/>
      <c r="N1993" s="2250"/>
      <c r="O1993" s="2250"/>
      <c r="P1993" s="2255"/>
    </row>
    <row r="1994" spans="2:16" s="986" customFormat="1" ht="15" customHeight="1" outlineLevel="1">
      <c r="B1994" s="1342"/>
      <c r="C1994" s="985"/>
      <c r="D1994" s="2553"/>
      <c r="E1994" s="2554"/>
      <c r="F1994" s="1553" t="s">
        <v>2169</v>
      </c>
      <c r="G1994" s="1554"/>
      <c r="H1994" s="636"/>
      <c r="I1994" s="2252"/>
      <c r="J1994" s="2253"/>
      <c r="K1994" s="1994" t="str">
        <f t="shared" si="173"/>
        <v/>
      </c>
      <c r="L1994" s="1907" t="str">
        <f t="shared" si="174"/>
        <v/>
      </c>
      <c r="M1994" s="1906"/>
      <c r="N1994" s="2250"/>
      <c r="O1994" s="2250"/>
      <c r="P1994" s="2255"/>
    </row>
    <row r="1995" spans="2:16" s="986" customFormat="1" ht="15" customHeight="1" outlineLevel="1">
      <c r="B1995" s="1342"/>
      <c r="C1995" s="985"/>
      <c r="D1995" s="2553" t="s">
        <v>2170</v>
      </c>
      <c r="E1995" s="2554" t="s">
        <v>650</v>
      </c>
      <c r="F1995" s="1553" t="s">
        <v>2168</v>
      </c>
      <c r="G1995" s="1554"/>
      <c r="H1995" s="636"/>
      <c r="I1995" s="2252"/>
      <c r="J1995" s="2253"/>
      <c r="K1995" s="1994" t="str">
        <f t="shared" si="173"/>
        <v/>
      </c>
      <c r="L1995" s="1907" t="str">
        <f t="shared" si="174"/>
        <v/>
      </c>
      <c r="M1995" s="1906"/>
      <c r="N1995" s="2250"/>
      <c r="O1995" s="2250"/>
      <c r="P1995" s="2255"/>
    </row>
    <row r="1996" spans="2:16" s="986" customFormat="1" ht="15" customHeight="1" outlineLevel="1">
      <c r="B1996" s="1342"/>
      <c r="C1996" s="985"/>
      <c r="D1996" s="2553"/>
      <c r="E1996" s="2554"/>
      <c r="F1996" s="1553" t="s">
        <v>2169</v>
      </c>
      <c r="G1996" s="1554"/>
      <c r="H1996" s="636"/>
      <c r="I1996" s="2254"/>
      <c r="J1996" s="2255"/>
      <c r="K1996" s="1994" t="str">
        <f t="shared" si="173"/>
        <v/>
      </c>
      <c r="L1996" s="1907" t="str">
        <f t="shared" si="174"/>
        <v/>
      </c>
      <c r="M1996" s="1906"/>
      <c r="N1996" s="2250"/>
      <c r="O1996" s="2250"/>
      <c r="P1996" s="2255"/>
    </row>
    <row r="1997" spans="2:16" s="986" customFormat="1" ht="15" customHeight="1" outlineLevel="1">
      <c r="B1997" s="1342"/>
      <c r="C1997" s="985"/>
      <c r="D1997" s="2553" t="s">
        <v>873</v>
      </c>
      <c r="E1997" s="2554" t="s">
        <v>1822</v>
      </c>
      <c r="F1997" s="1553" t="s">
        <v>2168</v>
      </c>
      <c r="G1997" s="1555"/>
      <c r="H1997" s="636"/>
      <c r="I1997" s="2254"/>
      <c r="J1997" s="2255"/>
      <c r="K1997" s="1993" t="str">
        <f t="shared" si="173"/>
        <v/>
      </c>
      <c r="L1997" s="1906" t="str">
        <f t="shared" si="174"/>
        <v/>
      </c>
      <c r="M1997" s="1906"/>
      <c r="N1997" s="1907" t="str" cm="1">
        <f t="array" aca="1" ref="N1997" ca="1">IF(CELL("format",G1997)="D1","","X")</f>
        <v/>
      </c>
      <c r="O1997" s="2250"/>
      <c r="P1997" s="2255"/>
    </row>
    <row r="1998" spans="2:16" s="986" customFormat="1" ht="15" customHeight="1" outlineLevel="1">
      <c r="B1998" s="1211"/>
      <c r="C1998" s="1211"/>
      <c r="D1998" s="2553"/>
      <c r="E1998" s="2554"/>
      <c r="F1998" s="1553" t="s">
        <v>2169</v>
      </c>
      <c r="G1998" s="1555"/>
      <c r="H1998" s="636"/>
      <c r="I1998" s="2254"/>
      <c r="J1998" s="2255"/>
      <c r="K1998" s="1993" t="str">
        <f t="shared" si="173"/>
        <v/>
      </c>
      <c r="L1998" s="1906" t="str">
        <f t="shared" si="174"/>
        <v/>
      </c>
      <c r="M1998" s="1906"/>
      <c r="N1998" s="1907" t="str" cm="1">
        <f t="array" aca="1" ref="N1998" ca="1">IF(CELL("format",G1998)="D1","","X")</f>
        <v/>
      </c>
      <c r="O1998" s="2250"/>
      <c r="P1998" s="2255"/>
    </row>
    <row r="1999" spans="2:16" s="986" customFormat="1" ht="15" customHeight="1" outlineLevel="1">
      <c r="B1999" s="1211"/>
      <c r="C1999" s="1211"/>
      <c r="D1999" s="2553" t="s">
        <v>874</v>
      </c>
      <c r="E1999" s="2554" t="s">
        <v>1823</v>
      </c>
      <c r="F1999" s="1553" t="s">
        <v>2168</v>
      </c>
      <c r="G1999" s="1556"/>
      <c r="H1999" s="636"/>
      <c r="I1999" s="2254"/>
      <c r="J1999" s="2255"/>
      <c r="K1999" s="1993" t="str">
        <f t="shared" si="173"/>
        <v/>
      </c>
      <c r="L1999" s="1906" t="str">
        <f t="shared" si="174"/>
        <v/>
      </c>
      <c r="M1999" s="1906"/>
      <c r="N1999" s="2250"/>
      <c r="O1999" s="1907" t="str" cm="1">
        <f t="array" aca="1" ref="O1999" ca="1">IF(G1999="","",IF(CELL("format",G1999)="D9","","X"))</f>
        <v/>
      </c>
      <c r="P1999" s="2255"/>
    </row>
    <row r="2000" spans="2:16" s="986" customFormat="1" ht="15" customHeight="1" outlineLevel="1">
      <c r="B2000" s="1211"/>
      <c r="C2000" s="1211"/>
      <c r="D2000" s="2553"/>
      <c r="E2000" s="2554"/>
      <c r="F2000" s="1553" t="s">
        <v>2169</v>
      </c>
      <c r="G2000" s="1556"/>
      <c r="H2000" s="636"/>
      <c r="I2000" s="2254"/>
      <c r="J2000" s="2255"/>
      <c r="K2000" s="1993" t="str">
        <f t="shared" si="173"/>
        <v/>
      </c>
      <c r="L2000" s="1906" t="str">
        <f t="shared" si="174"/>
        <v/>
      </c>
      <c r="M2000" s="1906"/>
      <c r="N2000" s="2250"/>
      <c r="O2000" s="1907" t="str" cm="1">
        <f t="array" aca="1" ref="O2000" ca="1">IF(G2000="","",IF(CELL("format",G2000)="D9","","X"))</f>
        <v/>
      </c>
      <c r="P2000" s="2255"/>
    </row>
    <row r="2001" spans="2:16" s="986" customFormat="1" ht="15" customHeight="1" outlineLevel="1">
      <c r="B2001" s="1211"/>
      <c r="C2001" s="1211"/>
      <c r="D2001" s="2553" t="s">
        <v>2171</v>
      </c>
      <c r="E2001" s="2554" t="s">
        <v>2327</v>
      </c>
      <c r="F2001" s="1553" t="s">
        <v>2168</v>
      </c>
      <c r="G2001" s="1554"/>
      <c r="H2001" s="636"/>
      <c r="I2001" s="2254"/>
      <c r="J2001" s="2255"/>
      <c r="K2001" s="1993" t="str">
        <f t="shared" si="173"/>
        <v/>
      </c>
      <c r="L2001" s="1906" t="str">
        <f t="shared" si="174"/>
        <v/>
      </c>
      <c r="M2001" s="1906"/>
      <c r="N2001" s="2250"/>
      <c r="O2001" s="2250"/>
      <c r="P2001" s="1913" t="str">
        <f>IF(G2001="","",(IF(OR(G2001="Winter",G2001="Summer"),"","X")))</f>
        <v/>
      </c>
    </row>
    <row r="2002" spans="2:16" s="986" customFormat="1" ht="15" customHeight="1" outlineLevel="1">
      <c r="B2002" s="1211"/>
      <c r="C2002" s="1211"/>
      <c r="D2002" s="2553"/>
      <c r="E2002" s="2554"/>
      <c r="F2002" s="1553" t="s">
        <v>2169</v>
      </c>
      <c r="G2002" s="1554"/>
      <c r="H2002" s="636"/>
      <c r="I2002" s="2254"/>
      <c r="J2002" s="2255"/>
      <c r="K2002" s="1993" t="str">
        <f t="shared" si="173"/>
        <v/>
      </c>
      <c r="L2002" s="1906" t="str">
        <f t="shared" si="174"/>
        <v/>
      </c>
      <c r="M2002" s="1906"/>
      <c r="N2002" s="2250"/>
      <c r="O2002" s="2250"/>
      <c r="P2002" s="1913" t="str">
        <f>IF(G2002="","",(IF(OR(G2002="Winter",G2002="Summer"),"","X")))</f>
        <v/>
      </c>
    </row>
    <row r="2003" spans="2:16" s="986" customFormat="1" ht="15" customHeight="1" outlineLevel="1">
      <c r="B2003" s="1211"/>
      <c r="C2003" s="1211"/>
      <c r="D2003" s="2553" t="s">
        <v>2172</v>
      </c>
      <c r="E2003" s="2554" t="s">
        <v>638</v>
      </c>
      <c r="F2003" s="1553" t="s">
        <v>2168</v>
      </c>
      <c r="G2003" s="1554"/>
      <c r="H2003" s="636"/>
      <c r="I2003" s="2254"/>
      <c r="J2003" s="2255"/>
      <c r="K2003" s="1994" t="str">
        <f t="shared" si="173"/>
        <v/>
      </c>
      <c r="L2003" s="1907" t="str">
        <f t="shared" si="174"/>
        <v/>
      </c>
      <c r="M2003" s="1906"/>
      <c r="N2003" s="2250"/>
      <c r="O2003" s="2250"/>
      <c r="P2003" s="2255"/>
    </row>
    <row r="2004" spans="2:16" s="986" customFormat="1" ht="15" customHeight="1" outlineLevel="1">
      <c r="B2004" s="1211"/>
      <c r="C2004" s="1211"/>
      <c r="D2004" s="2553"/>
      <c r="E2004" s="2554"/>
      <c r="F2004" s="1553" t="s">
        <v>2169</v>
      </c>
      <c r="G2004" s="1554"/>
      <c r="I2004" s="2254"/>
      <c r="J2004" s="2255"/>
      <c r="K2004" s="1994" t="str">
        <f t="shared" si="173"/>
        <v/>
      </c>
      <c r="L2004" s="1907" t="str">
        <f t="shared" si="174"/>
        <v/>
      </c>
      <c r="M2004" s="1906"/>
      <c r="N2004" s="2250"/>
      <c r="O2004" s="2250"/>
      <c r="P2004" s="2255"/>
    </row>
    <row r="2005" spans="2:16" s="986" customFormat="1" ht="15" customHeight="1" outlineLevel="1">
      <c r="B2005" s="1211"/>
      <c r="C2005" s="1211"/>
      <c r="D2005" s="2553" t="s">
        <v>2173</v>
      </c>
      <c r="E2005" s="2554" t="s">
        <v>638</v>
      </c>
      <c r="F2005" s="1553" t="s">
        <v>2168</v>
      </c>
      <c r="G2005" s="1554"/>
      <c r="I2005" s="2254"/>
      <c r="J2005" s="2255"/>
      <c r="K2005" s="1994" t="str">
        <f t="shared" si="173"/>
        <v/>
      </c>
      <c r="L2005" s="1907" t="str">
        <f t="shared" si="174"/>
        <v/>
      </c>
      <c r="M2005" s="1906"/>
      <c r="N2005" s="2250"/>
      <c r="O2005" s="2250"/>
      <c r="P2005" s="2255"/>
    </row>
    <row r="2006" spans="2:16" s="986" customFormat="1" ht="15" customHeight="1" outlineLevel="1">
      <c r="B2006" s="1211"/>
      <c r="C2006" s="1211"/>
      <c r="D2006" s="2553"/>
      <c r="E2006" s="2554"/>
      <c r="F2006" s="1553" t="s">
        <v>2169</v>
      </c>
      <c r="G2006" s="1554"/>
      <c r="I2006" s="2254"/>
      <c r="J2006" s="2255"/>
      <c r="K2006" s="1994" t="str">
        <f t="shared" si="173"/>
        <v/>
      </c>
      <c r="L2006" s="1907" t="str">
        <f t="shared" si="174"/>
        <v/>
      </c>
      <c r="M2006" s="1906"/>
      <c r="N2006" s="2250"/>
      <c r="O2006" s="2250"/>
      <c r="P2006" s="2255"/>
    </row>
    <row r="2007" spans="2:16" s="986" customFormat="1" ht="15" customHeight="1" outlineLevel="1">
      <c r="B2007" s="1211"/>
      <c r="C2007" s="1211"/>
      <c r="D2007" s="2553" t="s">
        <v>2173</v>
      </c>
      <c r="E2007" s="2554" t="s">
        <v>650</v>
      </c>
      <c r="F2007" s="1553" t="s">
        <v>2168</v>
      </c>
      <c r="G2007" s="1554"/>
      <c r="I2007" s="2254"/>
      <c r="J2007" s="2255"/>
      <c r="K2007" s="1994" t="str">
        <f t="shared" si="173"/>
        <v/>
      </c>
      <c r="L2007" s="1907" t="str">
        <f t="shared" si="174"/>
        <v/>
      </c>
      <c r="M2007" s="1906"/>
      <c r="N2007" s="2250"/>
      <c r="O2007" s="2250"/>
      <c r="P2007" s="2255"/>
    </row>
    <row r="2008" spans="2:16" s="986" customFormat="1" ht="15" customHeight="1" outlineLevel="1">
      <c r="B2008" s="1211"/>
      <c r="C2008" s="1211"/>
      <c r="D2008" s="2553"/>
      <c r="E2008" s="2554"/>
      <c r="F2008" s="1553" t="s">
        <v>2169</v>
      </c>
      <c r="G2008" s="1554"/>
      <c r="I2008" s="2254"/>
      <c r="J2008" s="2255"/>
      <c r="K2008" s="1994" t="str">
        <f t="shared" si="173"/>
        <v/>
      </c>
      <c r="L2008" s="1907" t="str">
        <f t="shared" si="174"/>
        <v/>
      </c>
      <c r="M2008" s="1906"/>
      <c r="N2008" s="2250"/>
      <c r="O2008" s="2250"/>
      <c r="P2008" s="2255"/>
    </row>
    <row r="2009" spans="2:16" s="986" customFormat="1" ht="15" customHeight="1" outlineLevel="1">
      <c r="B2009" s="1211"/>
      <c r="C2009" s="1211"/>
      <c r="D2009" s="2553" t="s">
        <v>2174</v>
      </c>
      <c r="E2009" s="2554" t="s">
        <v>638</v>
      </c>
      <c r="F2009" s="1553" t="s">
        <v>2168</v>
      </c>
      <c r="G2009" s="1554"/>
      <c r="I2009" s="2254"/>
      <c r="J2009" s="2256"/>
      <c r="K2009" s="1994" t="str">
        <f t="shared" si="173"/>
        <v/>
      </c>
      <c r="L2009" s="1907" t="str">
        <f t="shared" si="174"/>
        <v/>
      </c>
      <c r="M2009" s="1906"/>
      <c r="N2009" s="2250"/>
      <c r="O2009" s="2250"/>
      <c r="P2009" s="2255"/>
    </row>
    <row r="2010" spans="2:16" s="986" customFormat="1" ht="15" customHeight="1" outlineLevel="1">
      <c r="B2010" s="1211"/>
      <c r="C2010" s="1211"/>
      <c r="D2010" s="2553"/>
      <c r="E2010" s="2554"/>
      <c r="F2010" s="1553" t="s">
        <v>2169</v>
      </c>
      <c r="G2010" s="1554"/>
      <c r="I2010" s="2254"/>
      <c r="J2010" s="2256"/>
      <c r="K2010" s="1994" t="str">
        <f t="shared" si="173"/>
        <v/>
      </c>
      <c r="L2010" s="1907" t="str">
        <f t="shared" si="174"/>
        <v/>
      </c>
      <c r="M2010" s="1906"/>
      <c r="N2010" s="2250"/>
      <c r="O2010" s="2250"/>
      <c r="P2010" s="2255"/>
    </row>
    <row r="2011" spans="2:16" s="986" customFormat="1" ht="15" customHeight="1" outlineLevel="1">
      <c r="B2011" s="1211"/>
      <c r="C2011" s="1211"/>
      <c r="D2011" s="2553" t="s">
        <v>2174</v>
      </c>
      <c r="E2011" s="2554" t="s">
        <v>650</v>
      </c>
      <c r="F2011" s="1553" t="s">
        <v>2168</v>
      </c>
      <c r="G2011" s="1554"/>
      <c r="I2011" s="2254"/>
      <c r="J2011" s="2256"/>
      <c r="K2011" s="1994" t="str">
        <f t="shared" si="173"/>
        <v/>
      </c>
      <c r="L2011" s="1907" t="str">
        <f t="shared" si="174"/>
        <v/>
      </c>
      <c r="M2011" s="1906"/>
      <c r="N2011" s="2250"/>
      <c r="O2011" s="2250"/>
      <c r="P2011" s="2255"/>
    </row>
    <row r="2012" spans="2:16" s="986" customFormat="1" ht="15" customHeight="1" outlineLevel="1">
      <c r="B2012" s="1211"/>
      <c r="C2012" s="1211"/>
      <c r="D2012" s="2555"/>
      <c r="E2012" s="2556"/>
      <c r="F2012" s="1557" t="s">
        <v>2169</v>
      </c>
      <c r="G2012" s="1558"/>
      <c r="I2012" s="2254"/>
      <c r="J2012" s="2256"/>
      <c r="K2012" s="1994" t="str">
        <f t="shared" si="173"/>
        <v/>
      </c>
      <c r="L2012" s="1907" t="str">
        <f t="shared" si="174"/>
        <v/>
      </c>
      <c r="M2012" s="1906"/>
      <c r="N2012" s="2250"/>
      <c r="O2012" s="2250"/>
      <c r="P2012" s="2255"/>
    </row>
    <row r="2013" spans="2:16" s="986" customFormat="1" ht="15" customHeight="1">
      <c r="B2013" s="1342"/>
      <c r="C2013" s="985"/>
      <c r="D2013" s="1307" t="s">
        <v>2166</v>
      </c>
      <c r="E2013" s="973"/>
      <c r="F2013" s="1549"/>
      <c r="G2013" s="1550"/>
      <c r="H2013" s="636"/>
      <c r="I2013" s="2251"/>
      <c r="J2013" s="1912"/>
      <c r="K2013" s="2254"/>
      <c r="L2013" s="2250"/>
      <c r="M2013" s="2250"/>
      <c r="N2013" s="2250"/>
      <c r="O2013" s="2250"/>
      <c r="P2013" s="2255"/>
    </row>
    <row r="2014" spans="2:16" s="986" customFormat="1" ht="15" customHeight="1" outlineLevel="1">
      <c r="B2014" s="1342"/>
      <c r="C2014" s="985"/>
      <c r="D2014" s="2557" t="s">
        <v>2167</v>
      </c>
      <c r="E2014" s="2558" t="s">
        <v>650</v>
      </c>
      <c r="F2014" s="1551" t="s">
        <v>2168</v>
      </c>
      <c r="G2014" s="1552"/>
      <c r="H2014" s="636"/>
      <c r="I2014" s="2252"/>
      <c r="J2014" s="2253"/>
      <c r="K2014" s="1994" t="str">
        <f>IF(ISNONTEXT(G2014)=TRUE,"","X")</f>
        <v/>
      </c>
      <c r="L2014" s="1907" t="str">
        <f>IF(AND(G2014&gt;=0)=TRUE,"","X")</f>
        <v/>
      </c>
      <c r="M2014" s="1906"/>
      <c r="N2014" s="2250"/>
      <c r="O2014" s="2250"/>
      <c r="P2014" s="2255"/>
    </row>
    <row r="2015" spans="2:16" s="986" customFormat="1" ht="15" customHeight="1" outlineLevel="1">
      <c r="B2015" s="1342"/>
      <c r="C2015" s="985"/>
      <c r="D2015" s="2553"/>
      <c r="E2015" s="2554"/>
      <c r="F2015" s="1553" t="s">
        <v>2169</v>
      </c>
      <c r="G2015" s="1554"/>
      <c r="H2015" s="636"/>
      <c r="I2015" s="2252"/>
      <c r="J2015" s="2253"/>
      <c r="K2015" s="1994" t="str">
        <f>IF(ISNONTEXT(G2015)=TRUE,"","X")</f>
        <v/>
      </c>
      <c r="L2015" s="1907" t="str">
        <f>IF(AND(G2015&gt;=0)=TRUE,"","X")</f>
        <v/>
      </c>
      <c r="M2015" s="1906"/>
      <c r="N2015" s="2250"/>
      <c r="O2015" s="2250"/>
      <c r="P2015" s="2255"/>
    </row>
    <row r="2016" spans="2:16" s="986" customFormat="1" ht="15" customHeight="1" outlineLevel="1">
      <c r="B2016" s="1342"/>
      <c r="C2016" s="985"/>
      <c r="D2016" s="2553" t="s">
        <v>2170</v>
      </c>
      <c r="E2016" s="2554" t="s">
        <v>638</v>
      </c>
      <c r="F2016" s="1553" t="s">
        <v>2168</v>
      </c>
      <c r="G2016" s="1554"/>
      <c r="H2016" s="636"/>
      <c r="I2016" s="2252"/>
      <c r="J2016" s="2253"/>
      <c r="K2016" s="1994" t="str">
        <f t="shared" ref="K2016:K2035" si="175">IF(ISNONTEXT(G2016)=TRUE,"","X")</f>
        <v/>
      </c>
      <c r="L2016" s="1907" t="str">
        <f t="shared" ref="L2016:L2035" si="176">IF(AND(G2016&gt;=0)=TRUE,"","X")</f>
        <v/>
      </c>
      <c r="M2016" s="1906"/>
      <c r="N2016" s="2250"/>
      <c r="O2016" s="2250"/>
      <c r="P2016" s="2255"/>
    </row>
    <row r="2017" spans="2:16" s="986" customFormat="1" ht="15" customHeight="1" outlineLevel="1">
      <c r="B2017" s="1342"/>
      <c r="C2017" s="985"/>
      <c r="D2017" s="2553"/>
      <c r="E2017" s="2554"/>
      <c r="F2017" s="1553" t="s">
        <v>2169</v>
      </c>
      <c r="G2017" s="1554"/>
      <c r="H2017" s="636"/>
      <c r="I2017" s="2252"/>
      <c r="J2017" s="2253"/>
      <c r="K2017" s="1994" t="str">
        <f t="shared" si="175"/>
        <v/>
      </c>
      <c r="L2017" s="1907" t="str">
        <f t="shared" si="176"/>
        <v/>
      </c>
      <c r="M2017" s="1906"/>
      <c r="N2017" s="2250"/>
      <c r="O2017" s="2250"/>
      <c r="P2017" s="2255"/>
    </row>
    <row r="2018" spans="2:16" s="986" customFormat="1" ht="15" customHeight="1" outlineLevel="1">
      <c r="B2018" s="1342"/>
      <c r="C2018" s="985"/>
      <c r="D2018" s="2553" t="s">
        <v>2170</v>
      </c>
      <c r="E2018" s="2554" t="s">
        <v>650</v>
      </c>
      <c r="F2018" s="1553" t="s">
        <v>2168</v>
      </c>
      <c r="G2018" s="1554"/>
      <c r="H2018" s="636"/>
      <c r="I2018" s="2252"/>
      <c r="J2018" s="2253"/>
      <c r="K2018" s="1994" t="str">
        <f t="shared" si="175"/>
        <v/>
      </c>
      <c r="L2018" s="1907" t="str">
        <f t="shared" si="176"/>
        <v/>
      </c>
      <c r="M2018" s="1906"/>
      <c r="N2018" s="2250"/>
      <c r="O2018" s="2250"/>
      <c r="P2018" s="2255"/>
    </row>
    <row r="2019" spans="2:16" s="986" customFormat="1" ht="15" customHeight="1" outlineLevel="1">
      <c r="B2019" s="1342"/>
      <c r="C2019" s="985"/>
      <c r="D2019" s="2553"/>
      <c r="E2019" s="2554"/>
      <c r="F2019" s="1553" t="s">
        <v>2169</v>
      </c>
      <c r="G2019" s="1554"/>
      <c r="H2019" s="636"/>
      <c r="I2019" s="2254"/>
      <c r="J2019" s="2255"/>
      <c r="K2019" s="1994" t="str">
        <f t="shared" si="175"/>
        <v/>
      </c>
      <c r="L2019" s="1907" t="str">
        <f t="shared" si="176"/>
        <v/>
      </c>
      <c r="M2019" s="1906"/>
      <c r="N2019" s="2250"/>
      <c r="O2019" s="2250"/>
      <c r="P2019" s="2255"/>
    </row>
    <row r="2020" spans="2:16" s="986" customFormat="1" ht="15" customHeight="1" outlineLevel="1">
      <c r="B2020" s="1342"/>
      <c r="C2020" s="985"/>
      <c r="D2020" s="2553" t="s">
        <v>873</v>
      </c>
      <c r="E2020" s="2554" t="s">
        <v>1822</v>
      </c>
      <c r="F2020" s="1553" t="s">
        <v>2168</v>
      </c>
      <c r="G2020" s="1555"/>
      <c r="H2020" s="636"/>
      <c r="I2020" s="2254"/>
      <c r="J2020" s="2255"/>
      <c r="K2020" s="1993" t="str">
        <f t="shared" si="175"/>
        <v/>
      </c>
      <c r="L2020" s="1906" t="str">
        <f t="shared" si="176"/>
        <v/>
      </c>
      <c r="M2020" s="1906"/>
      <c r="N2020" s="1907" t="str" cm="1">
        <f t="array" aca="1" ref="N2020" ca="1">IF(CELL("format",G2020)="D1","","X")</f>
        <v/>
      </c>
      <c r="O2020" s="2250"/>
      <c r="P2020" s="2255"/>
    </row>
    <row r="2021" spans="2:16" s="986" customFormat="1" ht="15" customHeight="1" outlineLevel="1">
      <c r="B2021" s="1211"/>
      <c r="C2021" s="1211"/>
      <c r="D2021" s="2553"/>
      <c r="E2021" s="2554"/>
      <c r="F2021" s="1553" t="s">
        <v>2169</v>
      </c>
      <c r="G2021" s="1555"/>
      <c r="H2021" s="636"/>
      <c r="I2021" s="2254"/>
      <c r="J2021" s="2255"/>
      <c r="K2021" s="1993" t="str">
        <f t="shared" si="175"/>
        <v/>
      </c>
      <c r="L2021" s="1906" t="str">
        <f t="shared" si="176"/>
        <v/>
      </c>
      <c r="M2021" s="1906"/>
      <c r="N2021" s="1907" t="str" cm="1">
        <f t="array" aca="1" ref="N2021" ca="1">IF(CELL("format",G2021)="D1","","X")</f>
        <v/>
      </c>
      <c r="O2021" s="2250"/>
      <c r="P2021" s="2255"/>
    </row>
    <row r="2022" spans="2:16" s="986" customFormat="1" ht="15" customHeight="1" outlineLevel="1">
      <c r="B2022" s="1211"/>
      <c r="C2022" s="1211"/>
      <c r="D2022" s="2553" t="s">
        <v>874</v>
      </c>
      <c r="E2022" s="2554" t="s">
        <v>1823</v>
      </c>
      <c r="F2022" s="1553" t="s">
        <v>2168</v>
      </c>
      <c r="G2022" s="1556"/>
      <c r="H2022" s="636"/>
      <c r="I2022" s="2254"/>
      <c r="J2022" s="2255"/>
      <c r="K2022" s="1993" t="str">
        <f t="shared" si="175"/>
        <v/>
      </c>
      <c r="L2022" s="1906" t="str">
        <f t="shared" si="176"/>
        <v/>
      </c>
      <c r="M2022" s="1906"/>
      <c r="N2022" s="2250"/>
      <c r="O2022" s="1907" t="str" cm="1">
        <f t="array" aca="1" ref="O2022" ca="1">IF(G2022="","",IF(CELL("format",G2022)="D9","","X"))</f>
        <v/>
      </c>
      <c r="P2022" s="2255"/>
    </row>
    <row r="2023" spans="2:16" s="986" customFormat="1" ht="15" customHeight="1" outlineLevel="1">
      <c r="B2023" s="1211"/>
      <c r="C2023" s="1211"/>
      <c r="D2023" s="2553"/>
      <c r="E2023" s="2554"/>
      <c r="F2023" s="1553" t="s">
        <v>2169</v>
      </c>
      <c r="G2023" s="1556"/>
      <c r="H2023" s="636"/>
      <c r="I2023" s="2254"/>
      <c r="J2023" s="2255"/>
      <c r="K2023" s="1993" t="str">
        <f t="shared" si="175"/>
        <v/>
      </c>
      <c r="L2023" s="1906" t="str">
        <f t="shared" si="176"/>
        <v/>
      </c>
      <c r="M2023" s="1906"/>
      <c r="N2023" s="2250"/>
      <c r="O2023" s="1907" t="str" cm="1">
        <f t="array" aca="1" ref="O2023" ca="1">IF(G2023="","",IF(CELL("format",G2023)="D9","","X"))</f>
        <v/>
      </c>
      <c r="P2023" s="2255"/>
    </row>
    <row r="2024" spans="2:16" s="986" customFormat="1" ht="15" customHeight="1" outlineLevel="1">
      <c r="B2024" s="1211"/>
      <c r="C2024" s="1211"/>
      <c r="D2024" s="2553" t="s">
        <v>2171</v>
      </c>
      <c r="E2024" s="2554" t="s">
        <v>2327</v>
      </c>
      <c r="F2024" s="1553" t="s">
        <v>2168</v>
      </c>
      <c r="G2024" s="1554"/>
      <c r="H2024" s="636"/>
      <c r="I2024" s="2254"/>
      <c r="J2024" s="2255"/>
      <c r="K2024" s="1993" t="str">
        <f t="shared" si="175"/>
        <v/>
      </c>
      <c r="L2024" s="1906" t="str">
        <f t="shared" si="176"/>
        <v/>
      </c>
      <c r="M2024" s="1906"/>
      <c r="N2024" s="2250"/>
      <c r="O2024" s="2250"/>
      <c r="P2024" s="1913" t="str">
        <f>IF(G2024="","",(IF(OR(G2024="Winter",G2024="Summer"),"","X")))</f>
        <v/>
      </c>
    </row>
    <row r="2025" spans="2:16" s="986" customFormat="1" ht="15" customHeight="1" outlineLevel="1">
      <c r="B2025" s="1211"/>
      <c r="C2025" s="1211"/>
      <c r="D2025" s="2553"/>
      <c r="E2025" s="2554"/>
      <c r="F2025" s="1553" t="s">
        <v>2169</v>
      </c>
      <c r="G2025" s="1554"/>
      <c r="H2025" s="636"/>
      <c r="I2025" s="2254"/>
      <c r="J2025" s="2255"/>
      <c r="K2025" s="1993" t="str">
        <f t="shared" si="175"/>
        <v/>
      </c>
      <c r="L2025" s="1906" t="str">
        <f t="shared" si="176"/>
        <v/>
      </c>
      <c r="M2025" s="1906"/>
      <c r="N2025" s="2250"/>
      <c r="O2025" s="2250"/>
      <c r="P2025" s="1913" t="str">
        <f>IF(G2025="","",(IF(OR(G2025="Winter",G2025="Summer"),"","X")))</f>
        <v/>
      </c>
    </row>
    <row r="2026" spans="2:16" s="986" customFormat="1" ht="15" customHeight="1" outlineLevel="1">
      <c r="B2026" s="1211"/>
      <c r="C2026" s="1211"/>
      <c r="D2026" s="2553" t="s">
        <v>2172</v>
      </c>
      <c r="E2026" s="2554" t="s">
        <v>638</v>
      </c>
      <c r="F2026" s="1553" t="s">
        <v>2168</v>
      </c>
      <c r="G2026" s="1554"/>
      <c r="H2026" s="636"/>
      <c r="I2026" s="2254"/>
      <c r="J2026" s="2255"/>
      <c r="K2026" s="1994" t="str">
        <f t="shared" si="175"/>
        <v/>
      </c>
      <c r="L2026" s="1907" t="str">
        <f t="shared" si="176"/>
        <v/>
      </c>
      <c r="M2026" s="1906"/>
      <c r="N2026" s="2250"/>
      <c r="O2026" s="2250"/>
      <c r="P2026" s="2255"/>
    </row>
    <row r="2027" spans="2:16" s="986" customFormat="1" ht="15" customHeight="1" outlineLevel="1">
      <c r="B2027" s="1211"/>
      <c r="C2027" s="1211"/>
      <c r="D2027" s="2553"/>
      <c r="E2027" s="2554"/>
      <c r="F2027" s="1553" t="s">
        <v>2169</v>
      </c>
      <c r="G2027" s="1554"/>
      <c r="I2027" s="2254"/>
      <c r="J2027" s="2255"/>
      <c r="K2027" s="1994" t="str">
        <f t="shared" si="175"/>
        <v/>
      </c>
      <c r="L2027" s="1907" t="str">
        <f t="shared" si="176"/>
        <v/>
      </c>
      <c r="M2027" s="1906"/>
      <c r="N2027" s="2250"/>
      <c r="O2027" s="2250"/>
      <c r="P2027" s="2255"/>
    </row>
    <row r="2028" spans="2:16" s="986" customFormat="1" ht="15" customHeight="1" outlineLevel="1">
      <c r="B2028" s="1211"/>
      <c r="C2028" s="1211"/>
      <c r="D2028" s="2553" t="s">
        <v>2173</v>
      </c>
      <c r="E2028" s="2554" t="s">
        <v>638</v>
      </c>
      <c r="F2028" s="1553" t="s">
        <v>2168</v>
      </c>
      <c r="G2028" s="1554"/>
      <c r="I2028" s="2254"/>
      <c r="J2028" s="2255"/>
      <c r="K2028" s="1994" t="str">
        <f t="shared" si="175"/>
        <v/>
      </c>
      <c r="L2028" s="1907" t="str">
        <f t="shared" si="176"/>
        <v/>
      </c>
      <c r="M2028" s="1906"/>
      <c r="N2028" s="2250"/>
      <c r="O2028" s="2250"/>
      <c r="P2028" s="2255"/>
    </row>
    <row r="2029" spans="2:16" s="986" customFormat="1" ht="15" customHeight="1" outlineLevel="1">
      <c r="B2029" s="1211"/>
      <c r="C2029" s="1211"/>
      <c r="D2029" s="2553"/>
      <c r="E2029" s="2554"/>
      <c r="F2029" s="1553" t="s">
        <v>2169</v>
      </c>
      <c r="G2029" s="1554"/>
      <c r="I2029" s="2254"/>
      <c r="J2029" s="2255"/>
      <c r="K2029" s="1994" t="str">
        <f t="shared" si="175"/>
        <v/>
      </c>
      <c r="L2029" s="1907" t="str">
        <f t="shared" si="176"/>
        <v/>
      </c>
      <c r="M2029" s="1906"/>
      <c r="N2029" s="2250"/>
      <c r="O2029" s="2250"/>
      <c r="P2029" s="2255"/>
    </row>
    <row r="2030" spans="2:16" s="986" customFormat="1" ht="15" customHeight="1" outlineLevel="1">
      <c r="B2030" s="1211"/>
      <c r="C2030" s="1211"/>
      <c r="D2030" s="2553" t="s">
        <v>2173</v>
      </c>
      <c r="E2030" s="2554" t="s">
        <v>650</v>
      </c>
      <c r="F2030" s="1553" t="s">
        <v>2168</v>
      </c>
      <c r="G2030" s="1554"/>
      <c r="I2030" s="2254"/>
      <c r="J2030" s="2255"/>
      <c r="K2030" s="1994" t="str">
        <f t="shared" si="175"/>
        <v/>
      </c>
      <c r="L2030" s="1907" t="str">
        <f t="shared" si="176"/>
        <v/>
      </c>
      <c r="M2030" s="1906"/>
      <c r="N2030" s="2250"/>
      <c r="O2030" s="2250"/>
      <c r="P2030" s="2255"/>
    </row>
    <row r="2031" spans="2:16" s="986" customFormat="1" ht="15" customHeight="1" outlineLevel="1">
      <c r="B2031" s="1211"/>
      <c r="C2031" s="1211"/>
      <c r="D2031" s="2553"/>
      <c r="E2031" s="2554"/>
      <c r="F2031" s="1553" t="s">
        <v>2169</v>
      </c>
      <c r="G2031" s="1554"/>
      <c r="I2031" s="2254"/>
      <c r="J2031" s="2255"/>
      <c r="K2031" s="1994" t="str">
        <f t="shared" si="175"/>
        <v/>
      </c>
      <c r="L2031" s="1907" t="str">
        <f t="shared" si="176"/>
        <v/>
      </c>
      <c r="M2031" s="1906"/>
      <c r="N2031" s="2250"/>
      <c r="O2031" s="2250"/>
      <c r="P2031" s="2255"/>
    </row>
    <row r="2032" spans="2:16" s="986" customFormat="1" ht="15" customHeight="1" outlineLevel="1">
      <c r="B2032" s="1211"/>
      <c r="C2032" s="1211"/>
      <c r="D2032" s="2553" t="s">
        <v>2174</v>
      </c>
      <c r="E2032" s="2554" t="s">
        <v>638</v>
      </c>
      <c r="F2032" s="1553" t="s">
        <v>2168</v>
      </c>
      <c r="G2032" s="1554"/>
      <c r="I2032" s="2254"/>
      <c r="J2032" s="2256"/>
      <c r="K2032" s="1994" t="str">
        <f t="shared" si="175"/>
        <v/>
      </c>
      <c r="L2032" s="1907" t="str">
        <f t="shared" si="176"/>
        <v/>
      </c>
      <c r="M2032" s="1906"/>
      <c r="N2032" s="2250"/>
      <c r="O2032" s="2250"/>
      <c r="P2032" s="2255"/>
    </row>
    <row r="2033" spans="2:16" s="986" customFormat="1" ht="15" customHeight="1" outlineLevel="1">
      <c r="B2033" s="1211"/>
      <c r="C2033" s="1211"/>
      <c r="D2033" s="2553"/>
      <c r="E2033" s="2554"/>
      <c r="F2033" s="1553" t="s">
        <v>2169</v>
      </c>
      <c r="G2033" s="1554"/>
      <c r="I2033" s="2254"/>
      <c r="J2033" s="2256"/>
      <c r="K2033" s="1994" t="str">
        <f t="shared" si="175"/>
        <v/>
      </c>
      <c r="L2033" s="1907" t="str">
        <f t="shared" si="176"/>
        <v/>
      </c>
      <c r="M2033" s="1906"/>
      <c r="N2033" s="2250"/>
      <c r="O2033" s="2250"/>
      <c r="P2033" s="2255"/>
    </row>
    <row r="2034" spans="2:16" s="986" customFormat="1" ht="15" customHeight="1" outlineLevel="1">
      <c r="B2034" s="1211"/>
      <c r="C2034" s="1211"/>
      <c r="D2034" s="2553" t="s">
        <v>2174</v>
      </c>
      <c r="E2034" s="2554" t="s">
        <v>650</v>
      </c>
      <c r="F2034" s="1553" t="s">
        <v>2168</v>
      </c>
      <c r="G2034" s="1554"/>
      <c r="I2034" s="2254"/>
      <c r="J2034" s="2256"/>
      <c r="K2034" s="1994" t="str">
        <f t="shared" si="175"/>
        <v/>
      </c>
      <c r="L2034" s="1907" t="str">
        <f t="shared" si="176"/>
        <v/>
      </c>
      <c r="M2034" s="1906"/>
      <c r="N2034" s="2250"/>
      <c r="O2034" s="2250"/>
      <c r="P2034" s="2255"/>
    </row>
    <row r="2035" spans="2:16" s="986" customFormat="1" ht="15" customHeight="1" outlineLevel="1">
      <c r="B2035" s="1211"/>
      <c r="C2035" s="1211"/>
      <c r="D2035" s="2555"/>
      <c r="E2035" s="2556"/>
      <c r="F2035" s="1557" t="s">
        <v>2169</v>
      </c>
      <c r="G2035" s="1558"/>
      <c r="I2035" s="2254"/>
      <c r="J2035" s="2256"/>
      <c r="K2035" s="1994" t="str">
        <f t="shared" si="175"/>
        <v/>
      </c>
      <c r="L2035" s="1907" t="str">
        <f t="shared" si="176"/>
        <v/>
      </c>
      <c r="M2035" s="1906"/>
      <c r="N2035" s="2250"/>
      <c r="O2035" s="2250"/>
      <c r="P2035" s="2255"/>
    </row>
    <row r="2036" spans="2:16" s="986" customFormat="1" ht="15" customHeight="1">
      <c r="B2036" s="1342"/>
      <c r="C2036" s="985"/>
      <c r="D2036" s="1307" t="s">
        <v>2166</v>
      </c>
      <c r="E2036" s="973"/>
      <c r="F2036" s="1549"/>
      <c r="G2036" s="1550"/>
      <c r="H2036" s="636"/>
      <c r="I2036" s="2251"/>
      <c r="J2036" s="1912"/>
      <c r="K2036" s="2254"/>
      <c r="L2036" s="2250"/>
      <c r="M2036" s="2250"/>
      <c r="N2036" s="2250"/>
      <c r="O2036" s="2250"/>
      <c r="P2036" s="2255"/>
    </row>
    <row r="2037" spans="2:16" s="986" customFormat="1" ht="15" customHeight="1" outlineLevel="1">
      <c r="B2037" s="1342"/>
      <c r="C2037" s="985"/>
      <c r="D2037" s="2557" t="s">
        <v>2167</v>
      </c>
      <c r="E2037" s="2558" t="s">
        <v>650</v>
      </c>
      <c r="F2037" s="1551" t="s">
        <v>2168</v>
      </c>
      <c r="G2037" s="1552"/>
      <c r="H2037" s="636"/>
      <c r="I2037" s="2252"/>
      <c r="J2037" s="2253"/>
      <c r="K2037" s="1994" t="str">
        <f>IF(ISNONTEXT(G2037)=TRUE,"","X")</f>
        <v/>
      </c>
      <c r="L2037" s="1907" t="str">
        <f>IF(AND(G2037&gt;=0)=TRUE,"","X")</f>
        <v/>
      </c>
      <c r="M2037" s="1906"/>
      <c r="N2037" s="2250"/>
      <c r="O2037" s="2250"/>
      <c r="P2037" s="2255"/>
    </row>
    <row r="2038" spans="2:16" s="986" customFormat="1" ht="15" customHeight="1" outlineLevel="1">
      <c r="B2038" s="1342"/>
      <c r="C2038" s="985"/>
      <c r="D2038" s="2553"/>
      <c r="E2038" s="2554"/>
      <c r="F2038" s="1553" t="s">
        <v>2169</v>
      </c>
      <c r="G2038" s="1554"/>
      <c r="H2038" s="636"/>
      <c r="I2038" s="2252"/>
      <c r="J2038" s="2253"/>
      <c r="K2038" s="1994" t="str">
        <f>IF(ISNONTEXT(G2038)=TRUE,"","X")</f>
        <v/>
      </c>
      <c r="L2038" s="1907" t="str">
        <f>IF(AND(G2038&gt;=0)=TRUE,"","X")</f>
        <v/>
      </c>
      <c r="M2038" s="1906"/>
      <c r="N2038" s="2250"/>
      <c r="O2038" s="2250"/>
      <c r="P2038" s="2255"/>
    </row>
    <row r="2039" spans="2:16" s="986" customFormat="1" ht="15" customHeight="1" outlineLevel="1">
      <c r="B2039" s="1342"/>
      <c r="C2039" s="985"/>
      <c r="D2039" s="2553" t="s">
        <v>2170</v>
      </c>
      <c r="E2039" s="2554" t="s">
        <v>638</v>
      </c>
      <c r="F2039" s="1553" t="s">
        <v>2168</v>
      </c>
      <c r="G2039" s="1554"/>
      <c r="H2039" s="636"/>
      <c r="I2039" s="2252"/>
      <c r="J2039" s="2253"/>
      <c r="K2039" s="1994" t="str">
        <f t="shared" ref="K2039:K2058" si="177">IF(ISNONTEXT(G2039)=TRUE,"","X")</f>
        <v/>
      </c>
      <c r="L2039" s="1907" t="str">
        <f t="shared" ref="L2039:L2058" si="178">IF(AND(G2039&gt;=0)=TRUE,"","X")</f>
        <v/>
      </c>
      <c r="M2039" s="1906"/>
      <c r="N2039" s="2250"/>
      <c r="O2039" s="2250"/>
      <c r="P2039" s="2255"/>
    </row>
    <row r="2040" spans="2:16" s="986" customFormat="1" ht="15" customHeight="1" outlineLevel="1">
      <c r="B2040" s="1342"/>
      <c r="C2040" s="985"/>
      <c r="D2040" s="2553"/>
      <c r="E2040" s="2554"/>
      <c r="F2040" s="1553" t="s">
        <v>2169</v>
      </c>
      <c r="G2040" s="1554"/>
      <c r="H2040" s="636"/>
      <c r="I2040" s="2252"/>
      <c r="J2040" s="2253"/>
      <c r="K2040" s="1994" t="str">
        <f t="shared" si="177"/>
        <v/>
      </c>
      <c r="L2040" s="1907" t="str">
        <f t="shared" si="178"/>
        <v/>
      </c>
      <c r="M2040" s="1906"/>
      <c r="N2040" s="2250"/>
      <c r="O2040" s="2250"/>
      <c r="P2040" s="2255"/>
    </row>
    <row r="2041" spans="2:16" s="986" customFormat="1" ht="15" customHeight="1" outlineLevel="1">
      <c r="B2041" s="1342"/>
      <c r="C2041" s="985"/>
      <c r="D2041" s="2553" t="s">
        <v>2170</v>
      </c>
      <c r="E2041" s="2554" t="s">
        <v>650</v>
      </c>
      <c r="F2041" s="1553" t="s">
        <v>2168</v>
      </c>
      <c r="G2041" s="1554"/>
      <c r="H2041" s="636"/>
      <c r="I2041" s="2252"/>
      <c r="J2041" s="2253"/>
      <c r="K2041" s="1994" t="str">
        <f t="shared" si="177"/>
        <v/>
      </c>
      <c r="L2041" s="1907" t="str">
        <f t="shared" si="178"/>
        <v/>
      </c>
      <c r="M2041" s="1906"/>
      <c r="N2041" s="2250"/>
      <c r="O2041" s="2250"/>
      <c r="P2041" s="2255"/>
    </row>
    <row r="2042" spans="2:16" s="986" customFormat="1" ht="15" customHeight="1" outlineLevel="1">
      <c r="B2042" s="1342"/>
      <c r="C2042" s="985"/>
      <c r="D2042" s="2553"/>
      <c r="E2042" s="2554"/>
      <c r="F2042" s="1553" t="s">
        <v>2169</v>
      </c>
      <c r="G2042" s="1554"/>
      <c r="H2042" s="636"/>
      <c r="I2042" s="2254"/>
      <c r="J2042" s="2255"/>
      <c r="K2042" s="1994" t="str">
        <f t="shared" si="177"/>
        <v/>
      </c>
      <c r="L2042" s="1907" t="str">
        <f t="shared" si="178"/>
        <v/>
      </c>
      <c r="M2042" s="1906"/>
      <c r="N2042" s="2250"/>
      <c r="O2042" s="2250"/>
      <c r="P2042" s="2255"/>
    </row>
    <row r="2043" spans="2:16" s="986" customFormat="1" ht="15" customHeight="1" outlineLevel="1">
      <c r="B2043" s="1342"/>
      <c r="C2043" s="985"/>
      <c r="D2043" s="2553" t="s">
        <v>873</v>
      </c>
      <c r="E2043" s="2554" t="s">
        <v>1822</v>
      </c>
      <c r="F2043" s="1553" t="s">
        <v>2168</v>
      </c>
      <c r="G2043" s="1555"/>
      <c r="H2043" s="636"/>
      <c r="I2043" s="2254"/>
      <c r="J2043" s="2255"/>
      <c r="K2043" s="1993" t="str">
        <f t="shared" si="177"/>
        <v/>
      </c>
      <c r="L2043" s="1906" t="str">
        <f t="shared" si="178"/>
        <v/>
      </c>
      <c r="M2043" s="1906"/>
      <c r="N2043" s="1907" t="str" cm="1">
        <f t="array" aca="1" ref="N2043" ca="1">IF(CELL("format",G2043)="D1","","X")</f>
        <v/>
      </c>
      <c r="O2043" s="2250"/>
      <c r="P2043" s="2255"/>
    </row>
    <row r="2044" spans="2:16" s="986" customFormat="1" ht="15" customHeight="1" outlineLevel="1">
      <c r="B2044" s="1211"/>
      <c r="C2044" s="1211"/>
      <c r="D2044" s="2553"/>
      <c r="E2044" s="2554"/>
      <c r="F2044" s="1553" t="s">
        <v>2169</v>
      </c>
      <c r="G2044" s="1555"/>
      <c r="H2044" s="636"/>
      <c r="I2044" s="2254"/>
      <c r="J2044" s="2255"/>
      <c r="K2044" s="1993" t="str">
        <f t="shared" si="177"/>
        <v/>
      </c>
      <c r="L2044" s="1906" t="str">
        <f t="shared" si="178"/>
        <v/>
      </c>
      <c r="M2044" s="1906"/>
      <c r="N2044" s="1907" t="str" cm="1">
        <f t="array" aca="1" ref="N2044" ca="1">IF(CELL("format",G2044)="D1","","X")</f>
        <v/>
      </c>
      <c r="O2044" s="2250"/>
      <c r="P2044" s="2255"/>
    </row>
    <row r="2045" spans="2:16" s="986" customFormat="1" ht="15" customHeight="1" outlineLevel="1">
      <c r="B2045" s="1211"/>
      <c r="C2045" s="1211"/>
      <c r="D2045" s="2553" t="s">
        <v>874</v>
      </c>
      <c r="E2045" s="2554" t="s">
        <v>1823</v>
      </c>
      <c r="F2045" s="1553" t="s">
        <v>2168</v>
      </c>
      <c r="G2045" s="1556"/>
      <c r="H2045" s="636"/>
      <c r="I2045" s="2254"/>
      <c r="J2045" s="2255"/>
      <c r="K2045" s="1993" t="str">
        <f t="shared" si="177"/>
        <v/>
      </c>
      <c r="L2045" s="1906" t="str">
        <f t="shared" si="178"/>
        <v/>
      </c>
      <c r="M2045" s="1906"/>
      <c r="N2045" s="2250"/>
      <c r="O2045" s="1907" t="str" cm="1">
        <f t="array" aca="1" ref="O2045" ca="1">IF(G2045="","",IF(CELL("format",G2045)="D9","","X"))</f>
        <v/>
      </c>
      <c r="P2045" s="2255"/>
    </row>
    <row r="2046" spans="2:16" s="986" customFormat="1" ht="15" customHeight="1" outlineLevel="1">
      <c r="B2046" s="1211"/>
      <c r="C2046" s="1211"/>
      <c r="D2046" s="2553"/>
      <c r="E2046" s="2554"/>
      <c r="F2046" s="1553" t="s">
        <v>2169</v>
      </c>
      <c r="G2046" s="1556"/>
      <c r="H2046" s="636"/>
      <c r="I2046" s="2254"/>
      <c r="J2046" s="2255"/>
      <c r="K2046" s="1993" t="str">
        <f t="shared" si="177"/>
        <v/>
      </c>
      <c r="L2046" s="1906" t="str">
        <f t="shared" si="178"/>
        <v/>
      </c>
      <c r="M2046" s="1906"/>
      <c r="N2046" s="2250"/>
      <c r="O2046" s="1907" t="str" cm="1">
        <f t="array" aca="1" ref="O2046" ca="1">IF(G2046="","",IF(CELL("format",G2046)="D9","","X"))</f>
        <v/>
      </c>
      <c r="P2046" s="2255"/>
    </row>
    <row r="2047" spans="2:16" s="986" customFormat="1" ht="15" customHeight="1" outlineLevel="1">
      <c r="B2047" s="1211"/>
      <c r="C2047" s="1211"/>
      <c r="D2047" s="2553" t="s">
        <v>2171</v>
      </c>
      <c r="E2047" s="2554" t="s">
        <v>2327</v>
      </c>
      <c r="F2047" s="1553" t="s">
        <v>2168</v>
      </c>
      <c r="G2047" s="1554"/>
      <c r="H2047" s="636"/>
      <c r="I2047" s="2254"/>
      <c r="J2047" s="2255"/>
      <c r="K2047" s="1993" t="str">
        <f t="shared" si="177"/>
        <v/>
      </c>
      <c r="L2047" s="1906" t="str">
        <f t="shared" si="178"/>
        <v/>
      </c>
      <c r="M2047" s="1906"/>
      <c r="N2047" s="2250"/>
      <c r="O2047" s="2250"/>
      <c r="P2047" s="1913" t="str">
        <f>IF(G2047="","",(IF(OR(G2047="Winter",G2047="Summer"),"","X")))</f>
        <v/>
      </c>
    </row>
    <row r="2048" spans="2:16" s="986" customFormat="1" ht="15" customHeight="1" outlineLevel="1">
      <c r="B2048" s="1211"/>
      <c r="C2048" s="1211"/>
      <c r="D2048" s="2553"/>
      <c r="E2048" s="2554"/>
      <c r="F2048" s="1553" t="s">
        <v>2169</v>
      </c>
      <c r="G2048" s="1554"/>
      <c r="H2048" s="636"/>
      <c r="I2048" s="2254"/>
      <c r="J2048" s="2255"/>
      <c r="K2048" s="1993" t="str">
        <f t="shared" si="177"/>
        <v/>
      </c>
      <c r="L2048" s="1906" t="str">
        <f t="shared" si="178"/>
        <v/>
      </c>
      <c r="M2048" s="1906"/>
      <c r="N2048" s="2250"/>
      <c r="O2048" s="2250"/>
      <c r="P2048" s="1913" t="str">
        <f>IF(G2048="","",(IF(OR(G2048="Winter",G2048="Summer"),"","X")))</f>
        <v/>
      </c>
    </row>
    <row r="2049" spans="2:16" s="986" customFormat="1" ht="15" customHeight="1" outlineLevel="1">
      <c r="B2049" s="1211"/>
      <c r="C2049" s="1211"/>
      <c r="D2049" s="2553" t="s">
        <v>2172</v>
      </c>
      <c r="E2049" s="2554" t="s">
        <v>638</v>
      </c>
      <c r="F2049" s="1553" t="s">
        <v>2168</v>
      </c>
      <c r="G2049" s="1554"/>
      <c r="H2049" s="636"/>
      <c r="I2049" s="2254"/>
      <c r="J2049" s="2255"/>
      <c r="K2049" s="1994" t="str">
        <f t="shared" si="177"/>
        <v/>
      </c>
      <c r="L2049" s="1907" t="str">
        <f t="shared" si="178"/>
        <v/>
      </c>
      <c r="M2049" s="1906"/>
      <c r="N2049" s="2250"/>
      <c r="O2049" s="2250"/>
      <c r="P2049" s="2255"/>
    </row>
    <row r="2050" spans="2:16" s="986" customFormat="1" ht="15" customHeight="1" outlineLevel="1">
      <c r="B2050" s="1211"/>
      <c r="C2050" s="1211"/>
      <c r="D2050" s="2553"/>
      <c r="E2050" s="2554"/>
      <c r="F2050" s="1553" t="s">
        <v>2169</v>
      </c>
      <c r="G2050" s="1554"/>
      <c r="I2050" s="2254"/>
      <c r="J2050" s="2255"/>
      <c r="K2050" s="1994" t="str">
        <f t="shared" si="177"/>
        <v/>
      </c>
      <c r="L2050" s="1907" t="str">
        <f t="shared" si="178"/>
        <v/>
      </c>
      <c r="M2050" s="1906"/>
      <c r="N2050" s="2250"/>
      <c r="O2050" s="2250"/>
      <c r="P2050" s="2255"/>
    </row>
    <row r="2051" spans="2:16" s="986" customFormat="1" ht="15" customHeight="1" outlineLevel="1">
      <c r="B2051" s="1211"/>
      <c r="C2051" s="1211"/>
      <c r="D2051" s="2553" t="s">
        <v>2173</v>
      </c>
      <c r="E2051" s="2554" t="s">
        <v>638</v>
      </c>
      <c r="F2051" s="1553" t="s">
        <v>2168</v>
      </c>
      <c r="G2051" s="1554"/>
      <c r="I2051" s="2254"/>
      <c r="J2051" s="2255"/>
      <c r="K2051" s="1994" t="str">
        <f t="shared" si="177"/>
        <v/>
      </c>
      <c r="L2051" s="1907" t="str">
        <f t="shared" si="178"/>
        <v/>
      </c>
      <c r="M2051" s="1906"/>
      <c r="N2051" s="2250"/>
      <c r="O2051" s="2250"/>
      <c r="P2051" s="2255"/>
    </row>
    <row r="2052" spans="2:16" s="986" customFormat="1" ht="15" customHeight="1" outlineLevel="1">
      <c r="B2052" s="1211"/>
      <c r="C2052" s="1211"/>
      <c r="D2052" s="2553"/>
      <c r="E2052" s="2554"/>
      <c r="F2052" s="1553" t="s">
        <v>2169</v>
      </c>
      <c r="G2052" s="1554"/>
      <c r="I2052" s="2254"/>
      <c r="J2052" s="2255"/>
      <c r="K2052" s="1994" t="str">
        <f t="shared" si="177"/>
        <v/>
      </c>
      <c r="L2052" s="1907" t="str">
        <f t="shared" si="178"/>
        <v/>
      </c>
      <c r="M2052" s="1906"/>
      <c r="N2052" s="2250"/>
      <c r="O2052" s="2250"/>
      <c r="P2052" s="2255"/>
    </row>
    <row r="2053" spans="2:16" s="986" customFormat="1" ht="15" customHeight="1" outlineLevel="1">
      <c r="B2053" s="1211"/>
      <c r="C2053" s="1211"/>
      <c r="D2053" s="2553" t="s">
        <v>2173</v>
      </c>
      <c r="E2053" s="2554" t="s">
        <v>650</v>
      </c>
      <c r="F2053" s="1553" t="s">
        <v>2168</v>
      </c>
      <c r="G2053" s="1554"/>
      <c r="I2053" s="2254"/>
      <c r="J2053" s="2255"/>
      <c r="K2053" s="1994" t="str">
        <f t="shared" si="177"/>
        <v/>
      </c>
      <c r="L2053" s="1907" t="str">
        <f t="shared" si="178"/>
        <v/>
      </c>
      <c r="M2053" s="1906"/>
      <c r="N2053" s="2250"/>
      <c r="O2053" s="2250"/>
      <c r="P2053" s="2255"/>
    </row>
    <row r="2054" spans="2:16" s="986" customFormat="1" ht="15" customHeight="1" outlineLevel="1">
      <c r="B2054" s="1211"/>
      <c r="C2054" s="1211"/>
      <c r="D2054" s="2553"/>
      <c r="E2054" s="2554"/>
      <c r="F2054" s="1553" t="s">
        <v>2169</v>
      </c>
      <c r="G2054" s="1554"/>
      <c r="I2054" s="2254"/>
      <c r="J2054" s="2255"/>
      <c r="K2054" s="1994" t="str">
        <f t="shared" si="177"/>
        <v/>
      </c>
      <c r="L2054" s="1907" t="str">
        <f t="shared" si="178"/>
        <v/>
      </c>
      <c r="M2054" s="1906"/>
      <c r="N2054" s="2250"/>
      <c r="O2054" s="2250"/>
      <c r="P2054" s="2255"/>
    </row>
    <row r="2055" spans="2:16" s="986" customFormat="1" ht="15" customHeight="1" outlineLevel="1">
      <c r="B2055" s="1211"/>
      <c r="C2055" s="1211"/>
      <c r="D2055" s="2553" t="s">
        <v>2174</v>
      </c>
      <c r="E2055" s="2554" t="s">
        <v>638</v>
      </c>
      <c r="F2055" s="1553" t="s">
        <v>2168</v>
      </c>
      <c r="G2055" s="1554"/>
      <c r="I2055" s="2254"/>
      <c r="J2055" s="2256"/>
      <c r="K2055" s="1994" t="str">
        <f t="shared" si="177"/>
        <v/>
      </c>
      <c r="L2055" s="1907" t="str">
        <f t="shared" si="178"/>
        <v/>
      </c>
      <c r="M2055" s="1906"/>
      <c r="N2055" s="2250"/>
      <c r="O2055" s="2250"/>
      <c r="P2055" s="2255"/>
    </row>
    <row r="2056" spans="2:16" s="986" customFormat="1" ht="15" customHeight="1" outlineLevel="1">
      <c r="B2056" s="1211"/>
      <c r="C2056" s="1211"/>
      <c r="D2056" s="2553"/>
      <c r="E2056" s="2554"/>
      <c r="F2056" s="1553" t="s">
        <v>2169</v>
      </c>
      <c r="G2056" s="1554"/>
      <c r="I2056" s="2254"/>
      <c r="J2056" s="2256"/>
      <c r="K2056" s="1994" t="str">
        <f t="shared" si="177"/>
        <v/>
      </c>
      <c r="L2056" s="1907" t="str">
        <f t="shared" si="178"/>
        <v/>
      </c>
      <c r="M2056" s="1906"/>
      <c r="N2056" s="2250"/>
      <c r="O2056" s="2250"/>
      <c r="P2056" s="2255"/>
    </row>
    <row r="2057" spans="2:16" s="986" customFormat="1" ht="15" customHeight="1" outlineLevel="1">
      <c r="B2057" s="1211"/>
      <c r="C2057" s="1211"/>
      <c r="D2057" s="2553" t="s">
        <v>2174</v>
      </c>
      <c r="E2057" s="2554" t="s">
        <v>650</v>
      </c>
      <c r="F2057" s="1553" t="s">
        <v>2168</v>
      </c>
      <c r="G2057" s="1554"/>
      <c r="I2057" s="2254"/>
      <c r="J2057" s="2256"/>
      <c r="K2057" s="1994" t="str">
        <f t="shared" si="177"/>
        <v/>
      </c>
      <c r="L2057" s="1907" t="str">
        <f t="shared" si="178"/>
        <v/>
      </c>
      <c r="M2057" s="1906"/>
      <c r="N2057" s="2250"/>
      <c r="O2057" s="2250"/>
      <c r="P2057" s="2255"/>
    </row>
    <row r="2058" spans="2:16" s="986" customFormat="1" ht="15" customHeight="1" outlineLevel="1">
      <c r="B2058" s="1211"/>
      <c r="C2058" s="1211"/>
      <c r="D2058" s="2555"/>
      <c r="E2058" s="2556"/>
      <c r="F2058" s="1557" t="s">
        <v>2169</v>
      </c>
      <c r="G2058" s="1558"/>
      <c r="I2058" s="2254"/>
      <c r="J2058" s="2256"/>
      <c r="K2058" s="1994" t="str">
        <f t="shared" si="177"/>
        <v/>
      </c>
      <c r="L2058" s="1907" t="str">
        <f t="shared" si="178"/>
        <v/>
      </c>
      <c r="M2058" s="1906"/>
      <c r="N2058" s="2250"/>
      <c r="O2058" s="2250"/>
      <c r="P2058" s="2255"/>
    </row>
    <row r="2059" spans="2:16" s="986" customFormat="1" ht="15" customHeight="1">
      <c r="B2059" s="1342"/>
      <c r="C2059" s="985"/>
      <c r="D2059" s="1307" t="s">
        <v>2166</v>
      </c>
      <c r="E2059" s="973"/>
      <c r="F2059" s="1549"/>
      <c r="G2059" s="1550"/>
      <c r="H2059" s="636"/>
      <c r="I2059" s="2251"/>
      <c r="J2059" s="1912"/>
      <c r="K2059" s="2254"/>
      <c r="L2059" s="2250"/>
      <c r="M2059" s="2250"/>
      <c r="N2059" s="2250"/>
      <c r="O2059" s="2250"/>
      <c r="P2059" s="2255"/>
    </row>
    <row r="2060" spans="2:16" s="986" customFormat="1" ht="15" customHeight="1" outlineLevel="1">
      <c r="B2060" s="1342"/>
      <c r="C2060" s="985"/>
      <c r="D2060" s="2557" t="s">
        <v>2167</v>
      </c>
      <c r="E2060" s="2558" t="s">
        <v>650</v>
      </c>
      <c r="F2060" s="1551" t="s">
        <v>2168</v>
      </c>
      <c r="G2060" s="1552"/>
      <c r="H2060" s="636"/>
      <c r="I2060" s="2252"/>
      <c r="J2060" s="2253"/>
      <c r="K2060" s="1994" t="str">
        <f>IF(ISNONTEXT(G2060)=TRUE,"","X")</f>
        <v/>
      </c>
      <c r="L2060" s="1907" t="str">
        <f>IF(AND(G2060&gt;=0)=TRUE,"","X")</f>
        <v/>
      </c>
      <c r="M2060" s="1906"/>
      <c r="N2060" s="2250"/>
      <c r="O2060" s="2250"/>
      <c r="P2060" s="2255"/>
    </row>
    <row r="2061" spans="2:16" s="986" customFormat="1" ht="15" customHeight="1" outlineLevel="1">
      <c r="B2061" s="1342"/>
      <c r="C2061" s="985"/>
      <c r="D2061" s="2553"/>
      <c r="E2061" s="2554"/>
      <c r="F2061" s="1553" t="s">
        <v>2169</v>
      </c>
      <c r="G2061" s="1554"/>
      <c r="H2061" s="636"/>
      <c r="I2061" s="2252"/>
      <c r="J2061" s="2253"/>
      <c r="K2061" s="1994" t="str">
        <f>IF(ISNONTEXT(G2061)=TRUE,"","X")</f>
        <v/>
      </c>
      <c r="L2061" s="1907" t="str">
        <f>IF(AND(G2061&gt;=0)=TRUE,"","X")</f>
        <v/>
      </c>
      <c r="M2061" s="1906"/>
      <c r="N2061" s="2250"/>
      <c r="O2061" s="2250"/>
      <c r="P2061" s="2255"/>
    </row>
    <row r="2062" spans="2:16" s="986" customFormat="1" ht="15" customHeight="1" outlineLevel="1">
      <c r="B2062" s="1342"/>
      <c r="C2062" s="985"/>
      <c r="D2062" s="2553" t="s">
        <v>2170</v>
      </c>
      <c r="E2062" s="2554" t="s">
        <v>638</v>
      </c>
      <c r="F2062" s="1553" t="s">
        <v>2168</v>
      </c>
      <c r="G2062" s="1554"/>
      <c r="H2062" s="636"/>
      <c r="I2062" s="2252"/>
      <c r="J2062" s="2253"/>
      <c r="K2062" s="1994" t="str">
        <f t="shared" ref="K2062:K2081" si="179">IF(ISNONTEXT(G2062)=TRUE,"","X")</f>
        <v/>
      </c>
      <c r="L2062" s="1907" t="str">
        <f t="shared" ref="L2062:L2081" si="180">IF(AND(G2062&gt;=0)=TRUE,"","X")</f>
        <v/>
      </c>
      <c r="M2062" s="1906"/>
      <c r="N2062" s="2250"/>
      <c r="O2062" s="2250"/>
      <c r="P2062" s="2255"/>
    </row>
    <row r="2063" spans="2:16" s="986" customFormat="1" ht="15" customHeight="1" outlineLevel="1">
      <c r="B2063" s="1342"/>
      <c r="C2063" s="985"/>
      <c r="D2063" s="2553"/>
      <c r="E2063" s="2554"/>
      <c r="F2063" s="1553" t="s">
        <v>2169</v>
      </c>
      <c r="G2063" s="1554"/>
      <c r="H2063" s="636"/>
      <c r="I2063" s="2252"/>
      <c r="J2063" s="2253"/>
      <c r="K2063" s="1994" t="str">
        <f t="shared" si="179"/>
        <v/>
      </c>
      <c r="L2063" s="1907" t="str">
        <f t="shared" si="180"/>
        <v/>
      </c>
      <c r="M2063" s="1906"/>
      <c r="N2063" s="2250"/>
      <c r="O2063" s="2250"/>
      <c r="P2063" s="2255"/>
    </row>
    <row r="2064" spans="2:16" s="986" customFormat="1" ht="15" customHeight="1" outlineLevel="1">
      <c r="B2064" s="1342"/>
      <c r="C2064" s="985"/>
      <c r="D2064" s="2553" t="s">
        <v>2170</v>
      </c>
      <c r="E2064" s="2554" t="s">
        <v>650</v>
      </c>
      <c r="F2064" s="1553" t="s">
        <v>2168</v>
      </c>
      <c r="G2064" s="1554"/>
      <c r="H2064" s="636"/>
      <c r="I2064" s="2252"/>
      <c r="J2064" s="2253"/>
      <c r="K2064" s="1994" t="str">
        <f t="shared" si="179"/>
        <v/>
      </c>
      <c r="L2064" s="1907" t="str">
        <f t="shared" si="180"/>
        <v/>
      </c>
      <c r="M2064" s="1906"/>
      <c r="N2064" s="2250"/>
      <c r="O2064" s="2250"/>
      <c r="P2064" s="2255"/>
    </row>
    <row r="2065" spans="2:16" s="986" customFormat="1" ht="15" customHeight="1" outlineLevel="1">
      <c r="B2065" s="1342"/>
      <c r="C2065" s="985"/>
      <c r="D2065" s="2553"/>
      <c r="E2065" s="2554"/>
      <c r="F2065" s="1553" t="s">
        <v>2169</v>
      </c>
      <c r="G2065" s="1554"/>
      <c r="H2065" s="636"/>
      <c r="I2065" s="2254"/>
      <c r="J2065" s="2255"/>
      <c r="K2065" s="1994" t="str">
        <f t="shared" si="179"/>
        <v/>
      </c>
      <c r="L2065" s="1907" t="str">
        <f t="shared" si="180"/>
        <v/>
      </c>
      <c r="M2065" s="1906"/>
      <c r="N2065" s="2250"/>
      <c r="O2065" s="2250"/>
      <c r="P2065" s="2255"/>
    </row>
    <row r="2066" spans="2:16" s="986" customFormat="1" ht="15" customHeight="1" outlineLevel="1">
      <c r="B2066" s="1342"/>
      <c r="C2066" s="985"/>
      <c r="D2066" s="2553" t="s">
        <v>873</v>
      </c>
      <c r="E2066" s="2554" t="s">
        <v>1822</v>
      </c>
      <c r="F2066" s="1553" t="s">
        <v>2168</v>
      </c>
      <c r="G2066" s="1555"/>
      <c r="H2066" s="636"/>
      <c r="I2066" s="2254"/>
      <c r="J2066" s="2255"/>
      <c r="K2066" s="1993" t="str">
        <f t="shared" si="179"/>
        <v/>
      </c>
      <c r="L2066" s="1906" t="str">
        <f t="shared" si="180"/>
        <v/>
      </c>
      <c r="M2066" s="1906"/>
      <c r="N2066" s="1907" t="str" cm="1">
        <f t="array" aca="1" ref="N2066" ca="1">IF(CELL("format",G2066)="D1","","X")</f>
        <v/>
      </c>
      <c r="O2066" s="2250"/>
      <c r="P2066" s="2255"/>
    </row>
    <row r="2067" spans="2:16" s="986" customFormat="1" ht="15" customHeight="1" outlineLevel="1">
      <c r="B2067" s="1211"/>
      <c r="C2067" s="1211"/>
      <c r="D2067" s="2553"/>
      <c r="E2067" s="2554"/>
      <c r="F2067" s="1553" t="s">
        <v>2169</v>
      </c>
      <c r="G2067" s="1555"/>
      <c r="H2067" s="636"/>
      <c r="I2067" s="2254"/>
      <c r="J2067" s="2255"/>
      <c r="K2067" s="1993" t="str">
        <f t="shared" si="179"/>
        <v/>
      </c>
      <c r="L2067" s="1906" t="str">
        <f t="shared" si="180"/>
        <v/>
      </c>
      <c r="M2067" s="1906"/>
      <c r="N2067" s="1907" t="str" cm="1">
        <f t="array" aca="1" ref="N2067" ca="1">IF(CELL("format",G2067)="D1","","X")</f>
        <v/>
      </c>
      <c r="O2067" s="2250"/>
      <c r="P2067" s="2255"/>
    </row>
    <row r="2068" spans="2:16" s="986" customFormat="1" ht="15" customHeight="1" outlineLevel="1">
      <c r="B2068" s="1211"/>
      <c r="C2068" s="1211"/>
      <c r="D2068" s="2553" t="s">
        <v>874</v>
      </c>
      <c r="E2068" s="2554" t="s">
        <v>1823</v>
      </c>
      <c r="F2068" s="1553" t="s">
        <v>2168</v>
      </c>
      <c r="G2068" s="1556"/>
      <c r="H2068" s="636"/>
      <c r="I2068" s="2254"/>
      <c r="J2068" s="2255"/>
      <c r="K2068" s="1993" t="str">
        <f t="shared" si="179"/>
        <v/>
      </c>
      <c r="L2068" s="1906" t="str">
        <f t="shared" si="180"/>
        <v/>
      </c>
      <c r="M2068" s="1906"/>
      <c r="N2068" s="2250"/>
      <c r="O2068" s="1907" t="str" cm="1">
        <f t="array" aca="1" ref="O2068" ca="1">IF(G2068="","",IF(CELL("format",G2068)="D9","","X"))</f>
        <v/>
      </c>
      <c r="P2068" s="2255"/>
    </row>
    <row r="2069" spans="2:16" s="986" customFormat="1" ht="15" customHeight="1" outlineLevel="1">
      <c r="B2069" s="1211"/>
      <c r="C2069" s="1211"/>
      <c r="D2069" s="2553"/>
      <c r="E2069" s="2554"/>
      <c r="F2069" s="1553" t="s">
        <v>2169</v>
      </c>
      <c r="G2069" s="1556"/>
      <c r="H2069" s="636"/>
      <c r="I2069" s="2254"/>
      <c r="J2069" s="2255"/>
      <c r="K2069" s="1993" t="str">
        <f t="shared" si="179"/>
        <v/>
      </c>
      <c r="L2069" s="1906" t="str">
        <f t="shared" si="180"/>
        <v/>
      </c>
      <c r="M2069" s="1906"/>
      <c r="N2069" s="2250"/>
      <c r="O2069" s="1907" t="str" cm="1">
        <f t="array" aca="1" ref="O2069" ca="1">IF(G2069="","",IF(CELL("format",G2069)="D9","","X"))</f>
        <v/>
      </c>
      <c r="P2069" s="2255"/>
    </row>
    <row r="2070" spans="2:16" s="986" customFormat="1" ht="15" customHeight="1" outlineLevel="1">
      <c r="B2070" s="1211"/>
      <c r="C2070" s="1211"/>
      <c r="D2070" s="2553" t="s">
        <v>2171</v>
      </c>
      <c r="E2070" s="2554" t="s">
        <v>2327</v>
      </c>
      <c r="F2070" s="1553" t="s">
        <v>2168</v>
      </c>
      <c r="G2070" s="1554"/>
      <c r="H2070" s="636"/>
      <c r="I2070" s="2254"/>
      <c r="J2070" s="2255"/>
      <c r="K2070" s="1993" t="str">
        <f t="shared" si="179"/>
        <v/>
      </c>
      <c r="L2070" s="1906" t="str">
        <f t="shared" si="180"/>
        <v/>
      </c>
      <c r="M2070" s="1906"/>
      <c r="N2070" s="2250"/>
      <c r="O2070" s="2250"/>
      <c r="P2070" s="1913" t="str">
        <f>IF(G2070="","",(IF(OR(G2070="Winter",G2070="Summer"),"","X")))</f>
        <v/>
      </c>
    </row>
    <row r="2071" spans="2:16" s="986" customFormat="1" ht="15" customHeight="1" outlineLevel="1">
      <c r="B2071" s="1211"/>
      <c r="C2071" s="1211"/>
      <c r="D2071" s="2553"/>
      <c r="E2071" s="2554"/>
      <c r="F2071" s="1553" t="s">
        <v>2169</v>
      </c>
      <c r="G2071" s="1554"/>
      <c r="H2071" s="636"/>
      <c r="I2071" s="2254"/>
      <c r="J2071" s="2255"/>
      <c r="K2071" s="1993" t="str">
        <f t="shared" si="179"/>
        <v/>
      </c>
      <c r="L2071" s="1906" t="str">
        <f t="shared" si="180"/>
        <v/>
      </c>
      <c r="M2071" s="1906"/>
      <c r="N2071" s="2250"/>
      <c r="O2071" s="2250"/>
      <c r="P2071" s="1913" t="str">
        <f>IF(G2071="","",(IF(OR(G2071="Winter",G2071="Summer"),"","X")))</f>
        <v/>
      </c>
    </row>
    <row r="2072" spans="2:16" s="986" customFormat="1" ht="15" customHeight="1" outlineLevel="1">
      <c r="B2072" s="1211"/>
      <c r="C2072" s="1211"/>
      <c r="D2072" s="2553" t="s">
        <v>2172</v>
      </c>
      <c r="E2072" s="2554" t="s">
        <v>638</v>
      </c>
      <c r="F2072" s="1553" t="s">
        <v>2168</v>
      </c>
      <c r="G2072" s="1554"/>
      <c r="H2072" s="636"/>
      <c r="I2072" s="2254"/>
      <c r="J2072" s="2255"/>
      <c r="K2072" s="1994" t="str">
        <f t="shared" si="179"/>
        <v/>
      </c>
      <c r="L2072" s="1907" t="str">
        <f t="shared" si="180"/>
        <v/>
      </c>
      <c r="M2072" s="1906"/>
      <c r="N2072" s="2250"/>
      <c r="O2072" s="2250"/>
      <c r="P2072" s="2255"/>
    </row>
    <row r="2073" spans="2:16" s="986" customFormat="1" ht="15" customHeight="1" outlineLevel="1">
      <c r="B2073" s="1211"/>
      <c r="C2073" s="1211"/>
      <c r="D2073" s="2553"/>
      <c r="E2073" s="2554"/>
      <c r="F2073" s="1553" t="s">
        <v>2169</v>
      </c>
      <c r="G2073" s="1554"/>
      <c r="I2073" s="2254"/>
      <c r="J2073" s="2255"/>
      <c r="K2073" s="1994" t="str">
        <f t="shared" si="179"/>
        <v/>
      </c>
      <c r="L2073" s="1907" t="str">
        <f t="shared" si="180"/>
        <v/>
      </c>
      <c r="M2073" s="1906"/>
      <c r="N2073" s="2250"/>
      <c r="O2073" s="2250"/>
      <c r="P2073" s="2255"/>
    </row>
    <row r="2074" spans="2:16" s="986" customFormat="1" ht="15" customHeight="1" outlineLevel="1">
      <c r="B2074" s="1211"/>
      <c r="C2074" s="1211"/>
      <c r="D2074" s="2553" t="s">
        <v>2173</v>
      </c>
      <c r="E2074" s="2554" t="s">
        <v>638</v>
      </c>
      <c r="F2074" s="1553" t="s">
        <v>2168</v>
      </c>
      <c r="G2074" s="1554"/>
      <c r="I2074" s="2254"/>
      <c r="J2074" s="2255"/>
      <c r="K2074" s="1994" t="str">
        <f t="shared" si="179"/>
        <v/>
      </c>
      <c r="L2074" s="1907" t="str">
        <f t="shared" si="180"/>
        <v/>
      </c>
      <c r="M2074" s="1906"/>
      <c r="N2074" s="2250"/>
      <c r="O2074" s="2250"/>
      <c r="P2074" s="2255"/>
    </row>
    <row r="2075" spans="2:16" s="986" customFormat="1" ht="15" customHeight="1" outlineLevel="1">
      <c r="B2075" s="1211"/>
      <c r="C2075" s="1211"/>
      <c r="D2075" s="2553"/>
      <c r="E2075" s="2554"/>
      <c r="F2075" s="1553" t="s">
        <v>2169</v>
      </c>
      <c r="G2075" s="1554"/>
      <c r="I2075" s="2254"/>
      <c r="J2075" s="2255"/>
      <c r="K2075" s="1994" t="str">
        <f t="shared" si="179"/>
        <v/>
      </c>
      <c r="L2075" s="1907" t="str">
        <f t="shared" si="180"/>
        <v/>
      </c>
      <c r="M2075" s="1906"/>
      <c r="N2075" s="2250"/>
      <c r="O2075" s="2250"/>
      <c r="P2075" s="2255"/>
    </row>
    <row r="2076" spans="2:16" s="986" customFormat="1" ht="15" customHeight="1" outlineLevel="1">
      <c r="B2076" s="1211"/>
      <c r="C2076" s="1211"/>
      <c r="D2076" s="2553" t="s">
        <v>2173</v>
      </c>
      <c r="E2076" s="2554" t="s">
        <v>650</v>
      </c>
      <c r="F2076" s="1553" t="s">
        <v>2168</v>
      </c>
      <c r="G2076" s="1554"/>
      <c r="I2076" s="2254"/>
      <c r="J2076" s="2255"/>
      <c r="K2076" s="1994" t="str">
        <f t="shared" si="179"/>
        <v/>
      </c>
      <c r="L2076" s="1907" t="str">
        <f t="shared" si="180"/>
        <v/>
      </c>
      <c r="M2076" s="1906"/>
      <c r="N2076" s="2250"/>
      <c r="O2076" s="2250"/>
      <c r="P2076" s="2255"/>
    </row>
    <row r="2077" spans="2:16" s="986" customFormat="1" ht="15" customHeight="1" outlineLevel="1">
      <c r="B2077" s="1211"/>
      <c r="C2077" s="1211"/>
      <c r="D2077" s="2553"/>
      <c r="E2077" s="2554"/>
      <c r="F2077" s="1553" t="s">
        <v>2169</v>
      </c>
      <c r="G2077" s="1554"/>
      <c r="I2077" s="2254"/>
      <c r="J2077" s="2255"/>
      <c r="K2077" s="1994" t="str">
        <f t="shared" si="179"/>
        <v/>
      </c>
      <c r="L2077" s="1907" t="str">
        <f t="shared" si="180"/>
        <v/>
      </c>
      <c r="M2077" s="1906"/>
      <c r="N2077" s="2250"/>
      <c r="O2077" s="2250"/>
      <c r="P2077" s="2255"/>
    </row>
    <row r="2078" spans="2:16" s="986" customFormat="1" ht="15" customHeight="1" outlineLevel="1">
      <c r="B2078" s="1211"/>
      <c r="C2078" s="1211"/>
      <c r="D2078" s="2553" t="s">
        <v>2174</v>
      </c>
      <c r="E2078" s="2554" t="s">
        <v>638</v>
      </c>
      <c r="F2078" s="1553" t="s">
        <v>2168</v>
      </c>
      <c r="G2078" s="1554"/>
      <c r="I2078" s="2254"/>
      <c r="J2078" s="2256"/>
      <c r="K2078" s="1994" t="str">
        <f t="shared" si="179"/>
        <v/>
      </c>
      <c r="L2078" s="1907" t="str">
        <f t="shared" si="180"/>
        <v/>
      </c>
      <c r="M2078" s="1906"/>
      <c r="N2078" s="2250"/>
      <c r="O2078" s="2250"/>
      <c r="P2078" s="2255"/>
    </row>
    <row r="2079" spans="2:16" s="986" customFormat="1" ht="15" customHeight="1" outlineLevel="1">
      <c r="B2079" s="1211"/>
      <c r="C2079" s="1211"/>
      <c r="D2079" s="2553"/>
      <c r="E2079" s="2554"/>
      <c r="F2079" s="1553" t="s">
        <v>2169</v>
      </c>
      <c r="G2079" s="1554"/>
      <c r="I2079" s="2254"/>
      <c r="J2079" s="2256"/>
      <c r="K2079" s="1994" t="str">
        <f t="shared" si="179"/>
        <v/>
      </c>
      <c r="L2079" s="1907" t="str">
        <f t="shared" si="180"/>
        <v/>
      </c>
      <c r="M2079" s="1906"/>
      <c r="N2079" s="2250"/>
      <c r="O2079" s="2250"/>
      <c r="P2079" s="2255"/>
    </row>
    <row r="2080" spans="2:16" s="986" customFormat="1" ht="15" customHeight="1" outlineLevel="1">
      <c r="B2080" s="1211"/>
      <c r="C2080" s="1211"/>
      <c r="D2080" s="2553" t="s">
        <v>2174</v>
      </c>
      <c r="E2080" s="2554" t="s">
        <v>650</v>
      </c>
      <c r="F2080" s="1553" t="s">
        <v>2168</v>
      </c>
      <c r="G2080" s="1554"/>
      <c r="I2080" s="2254"/>
      <c r="J2080" s="2256"/>
      <c r="K2080" s="1994" t="str">
        <f t="shared" si="179"/>
        <v/>
      </c>
      <c r="L2080" s="1907" t="str">
        <f t="shared" si="180"/>
        <v/>
      </c>
      <c r="M2080" s="1906"/>
      <c r="N2080" s="2250"/>
      <c r="O2080" s="2250"/>
      <c r="P2080" s="2255"/>
    </row>
    <row r="2081" spans="2:16" s="986" customFormat="1" ht="15" customHeight="1" outlineLevel="1">
      <c r="B2081" s="1211"/>
      <c r="C2081" s="1211"/>
      <c r="D2081" s="2555"/>
      <c r="E2081" s="2556"/>
      <c r="F2081" s="1557" t="s">
        <v>2169</v>
      </c>
      <c r="G2081" s="1558"/>
      <c r="I2081" s="2254"/>
      <c r="J2081" s="2256"/>
      <c r="K2081" s="1994" t="str">
        <f t="shared" si="179"/>
        <v/>
      </c>
      <c r="L2081" s="1907" t="str">
        <f t="shared" si="180"/>
        <v/>
      </c>
      <c r="M2081" s="1906"/>
      <c r="N2081" s="2250"/>
      <c r="O2081" s="2250"/>
      <c r="P2081" s="2255"/>
    </row>
    <row r="2082" spans="2:16" s="986" customFormat="1" ht="15" customHeight="1">
      <c r="B2082" s="1342"/>
      <c r="C2082" s="985"/>
      <c r="D2082" s="1307" t="s">
        <v>2166</v>
      </c>
      <c r="E2082" s="973"/>
      <c r="F2082" s="1549"/>
      <c r="G2082" s="1550"/>
      <c r="H2082" s="636"/>
      <c r="I2082" s="2251"/>
      <c r="J2082" s="1912"/>
      <c r="K2082" s="2254"/>
      <c r="L2082" s="2250"/>
      <c r="M2082" s="2250"/>
      <c r="N2082" s="2250"/>
      <c r="O2082" s="2250"/>
      <c r="P2082" s="2255"/>
    </row>
    <row r="2083" spans="2:16" s="986" customFormat="1" ht="15" customHeight="1" outlineLevel="1">
      <c r="B2083" s="1342"/>
      <c r="C2083" s="985"/>
      <c r="D2083" s="2557" t="s">
        <v>2167</v>
      </c>
      <c r="E2083" s="2558" t="s">
        <v>650</v>
      </c>
      <c r="F2083" s="1551" t="s">
        <v>2168</v>
      </c>
      <c r="G2083" s="1552"/>
      <c r="H2083" s="636"/>
      <c r="I2083" s="2252"/>
      <c r="J2083" s="2253"/>
      <c r="K2083" s="1994" t="str">
        <f>IF(ISNONTEXT(G2083)=TRUE,"","X")</f>
        <v/>
      </c>
      <c r="L2083" s="1907" t="str">
        <f>IF(AND(G2083&gt;=0)=TRUE,"","X")</f>
        <v/>
      </c>
      <c r="M2083" s="1906"/>
      <c r="N2083" s="2250"/>
      <c r="O2083" s="2250"/>
      <c r="P2083" s="2255"/>
    </row>
    <row r="2084" spans="2:16" s="986" customFormat="1" ht="15" customHeight="1" outlineLevel="1">
      <c r="B2084" s="1342"/>
      <c r="C2084" s="985"/>
      <c r="D2084" s="2553"/>
      <c r="E2084" s="2554"/>
      <c r="F2084" s="1553" t="s">
        <v>2169</v>
      </c>
      <c r="G2084" s="1554"/>
      <c r="H2084" s="636"/>
      <c r="I2084" s="2252"/>
      <c r="J2084" s="2253"/>
      <c r="K2084" s="1994" t="str">
        <f>IF(ISNONTEXT(G2084)=TRUE,"","X")</f>
        <v/>
      </c>
      <c r="L2084" s="1907" t="str">
        <f>IF(AND(G2084&gt;=0)=TRUE,"","X")</f>
        <v/>
      </c>
      <c r="M2084" s="1906"/>
      <c r="N2084" s="2250"/>
      <c r="O2084" s="2250"/>
      <c r="P2084" s="2255"/>
    </row>
    <row r="2085" spans="2:16" s="986" customFormat="1" ht="15" customHeight="1" outlineLevel="1">
      <c r="B2085" s="1342"/>
      <c r="C2085" s="985"/>
      <c r="D2085" s="2553" t="s">
        <v>2170</v>
      </c>
      <c r="E2085" s="2554" t="s">
        <v>638</v>
      </c>
      <c r="F2085" s="1553" t="s">
        <v>2168</v>
      </c>
      <c r="G2085" s="1554"/>
      <c r="H2085" s="636"/>
      <c r="I2085" s="2252"/>
      <c r="J2085" s="2253"/>
      <c r="K2085" s="1994" t="str">
        <f t="shared" ref="K2085:K2104" si="181">IF(ISNONTEXT(G2085)=TRUE,"","X")</f>
        <v/>
      </c>
      <c r="L2085" s="1907" t="str">
        <f t="shared" ref="L2085:L2104" si="182">IF(AND(G2085&gt;=0)=TRUE,"","X")</f>
        <v/>
      </c>
      <c r="M2085" s="1906"/>
      <c r="N2085" s="2250"/>
      <c r="O2085" s="2250"/>
      <c r="P2085" s="2255"/>
    </row>
    <row r="2086" spans="2:16" s="986" customFormat="1" ht="15" customHeight="1" outlineLevel="1">
      <c r="B2086" s="1342"/>
      <c r="C2086" s="985"/>
      <c r="D2086" s="2553"/>
      <c r="E2086" s="2554"/>
      <c r="F2086" s="1553" t="s">
        <v>2169</v>
      </c>
      <c r="G2086" s="1554"/>
      <c r="H2086" s="636"/>
      <c r="I2086" s="2252"/>
      <c r="J2086" s="2253"/>
      <c r="K2086" s="1994" t="str">
        <f t="shared" si="181"/>
        <v/>
      </c>
      <c r="L2086" s="1907" t="str">
        <f t="shared" si="182"/>
        <v/>
      </c>
      <c r="M2086" s="1906"/>
      <c r="N2086" s="2250"/>
      <c r="O2086" s="2250"/>
      <c r="P2086" s="2255"/>
    </row>
    <row r="2087" spans="2:16" s="986" customFormat="1" ht="15" customHeight="1" outlineLevel="1">
      <c r="B2087" s="1342"/>
      <c r="C2087" s="985"/>
      <c r="D2087" s="2553" t="s">
        <v>2170</v>
      </c>
      <c r="E2087" s="2554" t="s">
        <v>650</v>
      </c>
      <c r="F2087" s="1553" t="s">
        <v>2168</v>
      </c>
      <c r="G2087" s="1554"/>
      <c r="H2087" s="636"/>
      <c r="I2087" s="2252"/>
      <c r="J2087" s="2253"/>
      <c r="K2087" s="1994" t="str">
        <f t="shared" si="181"/>
        <v/>
      </c>
      <c r="L2087" s="1907" t="str">
        <f t="shared" si="182"/>
        <v/>
      </c>
      <c r="M2087" s="1906"/>
      <c r="N2087" s="2250"/>
      <c r="O2087" s="2250"/>
      <c r="P2087" s="2255"/>
    </row>
    <row r="2088" spans="2:16" s="986" customFormat="1" ht="15" customHeight="1" outlineLevel="1">
      <c r="B2088" s="1342"/>
      <c r="C2088" s="985"/>
      <c r="D2088" s="2553"/>
      <c r="E2088" s="2554"/>
      <c r="F2088" s="1553" t="s">
        <v>2169</v>
      </c>
      <c r="G2088" s="1554"/>
      <c r="H2088" s="636"/>
      <c r="I2088" s="2254"/>
      <c r="J2088" s="2255"/>
      <c r="K2088" s="1994" t="str">
        <f t="shared" si="181"/>
        <v/>
      </c>
      <c r="L2088" s="1907" t="str">
        <f t="shared" si="182"/>
        <v/>
      </c>
      <c r="M2088" s="1906"/>
      <c r="N2088" s="2250"/>
      <c r="O2088" s="2250"/>
      <c r="P2088" s="2255"/>
    </row>
    <row r="2089" spans="2:16" s="986" customFormat="1" ht="15" customHeight="1" outlineLevel="1">
      <c r="B2089" s="1342"/>
      <c r="C2089" s="985"/>
      <c r="D2089" s="2553" t="s">
        <v>873</v>
      </c>
      <c r="E2089" s="2554" t="s">
        <v>1822</v>
      </c>
      <c r="F2089" s="1553" t="s">
        <v>2168</v>
      </c>
      <c r="G2089" s="1555"/>
      <c r="H2089" s="636"/>
      <c r="I2089" s="2254"/>
      <c r="J2089" s="2255"/>
      <c r="K2089" s="1993" t="str">
        <f t="shared" si="181"/>
        <v/>
      </c>
      <c r="L2089" s="1906" t="str">
        <f t="shared" si="182"/>
        <v/>
      </c>
      <c r="M2089" s="1906"/>
      <c r="N2089" s="1907" t="str" cm="1">
        <f t="array" aca="1" ref="N2089" ca="1">IF(CELL("format",G2089)="D1","","X")</f>
        <v/>
      </c>
      <c r="O2089" s="2250"/>
      <c r="P2089" s="2255"/>
    </row>
    <row r="2090" spans="2:16" s="986" customFormat="1" ht="15" customHeight="1" outlineLevel="1">
      <c r="B2090" s="1211"/>
      <c r="C2090" s="1211"/>
      <c r="D2090" s="2553"/>
      <c r="E2090" s="2554"/>
      <c r="F2090" s="1553" t="s">
        <v>2169</v>
      </c>
      <c r="G2090" s="1555"/>
      <c r="H2090" s="636"/>
      <c r="I2090" s="2254"/>
      <c r="J2090" s="2255"/>
      <c r="K2090" s="1993" t="str">
        <f t="shared" si="181"/>
        <v/>
      </c>
      <c r="L2090" s="1906" t="str">
        <f t="shared" si="182"/>
        <v/>
      </c>
      <c r="M2090" s="1906"/>
      <c r="N2090" s="1907" t="str" cm="1">
        <f t="array" aca="1" ref="N2090" ca="1">IF(CELL("format",G2090)="D1","","X")</f>
        <v/>
      </c>
      <c r="O2090" s="2250"/>
      <c r="P2090" s="2255"/>
    </row>
    <row r="2091" spans="2:16" s="986" customFormat="1" ht="15" customHeight="1" outlineLevel="1">
      <c r="B2091" s="1211"/>
      <c r="C2091" s="1211"/>
      <c r="D2091" s="2553" t="s">
        <v>874</v>
      </c>
      <c r="E2091" s="2554" t="s">
        <v>1823</v>
      </c>
      <c r="F2091" s="1553" t="s">
        <v>2168</v>
      </c>
      <c r="G2091" s="1556"/>
      <c r="H2091" s="636"/>
      <c r="I2091" s="2254"/>
      <c r="J2091" s="2255"/>
      <c r="K2091" s="1993" t="str">
        <f t="shared" si="181"/>
        <v/>
      </c>
      <c r="L2091" s="1906" t="str">
        <f t="shared" si="182"/>
        <v/>
      </c>
      <c r="M2091" s="1906"/>
      <c r="N2091" s="2250"/>
      <c r="O2091" s="1907" t="str" cm="1">
        <f t="array" aca="1" ref="O2091" ca="1">IF(G2091="","",IF(CELL("format",G2091)="D9","","X"))</f>
        <v/>
      </c>
      <c r="P2091" s="2255"/>
    </row>
    <row r="2092" spans="2:16" s="986" customFormat="1" ht="15" customHeight="1" outlineLevel="1">
      <c r="B2092" s="1211"/>
      <c r="C2092" s="1211"/>
      <c r="D2092" s="2553"/>
      <c r="E2092" s="2554"/>
      <c r="F2092" s="1553" t="s">
        <v>2169</v>
      </c>
      <c r="G2092" s="1556"/>
      <c r="H2092" s="636"/>
      <c r="I2092" s="2254"/>
      <c r="J2092" s="2255"/>
      <c r="K2092" s="1993" t="str">
        <f t="shared" si="181"/>
        <v/>
      </c>
      <c r="L2092" s="1906" t="str">
        <f t="shared" si="182"/>
        <v/>
      </c>
      <c r="M2092" s="1906"/>
      <c r="N2092" s="2250"/>
      <c r="O2092" s="1907" t="str" cm="1">
        <f t="array" aca="1" ref="O2092" ca="1">IF(G2092="","",IF(CELL("format",G2092)="D9","","X"))</f>
        <v/>
      </c>
      <c r="P2092" s="2255"/>
    </row>
    <row r="2093" spans="2:16" s="986" customFormat="1" ht="15" customHeight="1" outlineLevel="1">
      <c r="B2093" s="1211"/>
      <c r="C2093" s="1211"/>
      <c r="D2093" s="2553" t="s">
        <v>2171</v>
      </c>
      <c r="E2093" s="2554" t="s">
        <v>2327</v>
      </c>
      <c r="F2093" s="1553" t="s">
        <v>2168</v>
      </c>
      <c r="G2093" s="1554"/>
      <c r="H2093" s="636"/>
      <c r="I2093" s="2254"/>
      <c r="J2093" s="2255"/>
      <c r="K2093" s="1993" t="str">
        <f t="shared" si="181"/>
        <v/>
      </c>
      <c r="L2093" s="1906" t="str">
        <f t="shared" si="182"/>
        <v/>
      </c>
      <c r="M2093" s="1906"/>
      <c r="N2093" s="2250"/>
      <c r="O2093" s="2250"/>
      <c r="P2093" s="1913" t="str">
        <f>IF(G2093="","",(IF(OR(G2093="Winter",G2093="Summer"),"","X")))</f>
        <v/>
      </c>
    </row>
    <row r="2094" spans="2:16" s="986" customFormat="1" ht="15" customHeight="1" outlineLevel="1">
      <c r="B2094" s="1211"/>
      <c r="C2094" s="1211"/>
      <c r="D2094" s="2553"/>
      <c r="E2094" s="2554"/>
      <c r="F2094" s="1553" t="s">
        <v>2169</v>
      </c>
      <c r="G2094" s="1554"/>
      <c r="H2094" s="636"/>
      <c r="I2094" s="2254"/>
      <c r="J2094" s="2255"/>
      <c r="K2094" s="1993" t="str">
        <f t="shared" si="181"/>
        <v/>
      </c>
      <c r="L2094" s="1906" t="str">
        <f t="shared" si="182"/>
        <v/>
      </c>
      <c r="M2094" s="1906"/>
      <c r="N2094" s="2250"/>
      <c r="O2094" s="2250"/>
      <c r="P2094" s="1913" t="str">
        <f>IF(G2094="","",(IF(OR(G2094="Winter",G2094="Summer"),"","X")))</f>
        <v/>
      </c>
    </row>
    <row r="2095" spans="2:16" s="986" customFormat="1" ht="15" customHeight="1" outlineLevel="1">
      <c r="B2095" s="1211"/>
      <c r="C2095" s="1211"/>
      <c r="D2095" s="2553" t="s">
        <v>2172</v>
      </c>
      <c r="E2095" s="2554" t="s">
        <v>638</v>
      </c>
      <c r="F2095" s="1553" t="s">
        <v>2168</v>
      </c>
      <c r="G2095" s="1554"/>
      <c r="H2095" s="636"/>
      <c r="I2095" s="2254"/>
      <c r="J2095" s="2255"/>
      <c r="K2095" s="1994" t="str">
        <f t="shared" si="181"/>
        <v/>
      </c>
      <c r="L2095" s="1907" t="str">
        <f t="shared" si="182"/>
        <v/>
      </c>
      <c r="M2095" s="1906"/>
      <c r="N2095" s="2250"/>
      <c r="O2095" s="2250"/>
      <c r="P2095" s="2255"/>
    </row>
    <row r="2096" spans="2:16" s="986" customFormat="1" ht="15" customHeight="1" outlineLevel="1">
      <c r="B2096" s="1211"/>
      <c r="C2096" s="1211"/>
      <c r="D2096" s="2553"/>
      <c r="E2096" s="2554"/>
      <c r="F2096" s="1553" t="s">
        <v>2169</v>
      </c>
      <c r="G2096" s="1554"/>
      <c r="I2096" s="2254"/>
      <c r="J2096" s="2255"/>
      <c r="K2096" s="1994" t="str">
        <f t="shared" si="181"/>
        <v/>
      </c>
      <c r="L2096" s="1907" t="str">
        <f t="shared" si="182"/>
        <v/>
      </c>
      <c r="M2096" s="1906"/>
      <c r="N2096" s="2250"/>
      <c r="O2096" s="2250"/>
      <c r="P2096" s="2255"/>
    </row>
    <row r="2097" spans="2:16" s="986" customFormat="1" ht="15" customHeight="1" outlineLevel="1">
      <c r="B2097" s="1211"/>
      <c r="C2097" s="1211"/>
      <c r="D2097" s="2553" t="s">
        <v>2173</v>
      </c>
      <c r="E2097" s="2554" t="s">
        <v>638</v>
      </c>
      <c r="F2097" s="1553" t="s">
        <v>2168</v>
      </c>
      <c r="G2097" s="1554"/>
      <c r="I2097" s="2254"/>
      <c r="J2097" s="2255"/>
      <c r="K2097" s="1994" t="str">
        <f t="shared" si="181"/>
        <v/>
      </c>
      <c r="L2097" s="1907" t="str">
        <f t="shared" si="182"/>
        <v/>
      </c>
      <c r="M2097" s="1906"/>
      <c r="N2097" s="2250"/>
      <c r="O2097" s="2250"/>
      <c r="P2097" s="2255"/>
    </row>
    <row r="2098" spans="2:16" s="986" customFormat="1" ht="15" customHeight="1" outlineLevel="1">
      <c r="B2098" s="1211"/>
      <c r="C2098" s="1211"/>
      <c r="D2098" s="2553"/>
      <c r="E2098" s="2554"/>
      <c r="F2098" s="1553" t="s">
        <v>2169</v>
      </c>
      <c r="G2098" s="1554"/>
      <c r="I2098" s="2254"/>
      <c r="J2098" s="2255"/>
      <c r="K2098" s="1994" t="str">
        <f t="shared" si="181"/>
        <v/>
      </c>
      <c r="L2098" s="1907" t="str">
        <f t="shared" si="182"/>
        <v/>
      </c>
      <c r="M2098" s="1906"/>
      <c r="N2098" s="2250"/>
      <c r="O2098" s="2250"/>
      <c r="P2098" s="2255"/>
    </row>
    <row r="2099" spans="2:16" s="986" customFormat="1" ht="15" customHeight="1" outlineLevel="1">
      <c r="B2099" s="1211"/>
      <c r="C2099" s="1211"/>
      <c r="D2099" s="2553" t="s">
        <v>2173</v>
      </c>
      <c r="E2099" s="2554" t="s">
        <v>650</v>
      </c>
      <c r="F2099" s="1553" t="s">
        <v>2168</v>
      </c>
      <c r="G2099" s="1554"/>
      <c r="I2099" s="2254"/>
      <c r="J2099" s="2255"/>
      <c r="K2099" s="1994" t="str">
        <f t="shared" si="181"/>
        <v/>
      </c>
      <c r="L2099" s="1907" t="str">
        <f t="shared" si="182"/>
        <v/>
      </c>
      <c r="M2099" s="1906"/>
      <c r="N2099" s="2250"/>
      <c r="O2099" s="2250"/>
      <c r="P2099" s="2255"/>
    </row>
    <row r="2100" spans="2:16" s="986" customFormat="1" ht="15" customHeight="1" outlineLevel="1">
      <c r="B2100" s="1211"/>
      <c r="C2100" s="1211"/>
      <c r="D2100" s="2553"/>
      <c r="E2100" s="2554"/>
      <c r="F2100" s="1553" t="s">
        <v>2169</v>
      </c>
      <c r="G2100" s="1554"/>
      <c r="I2100" s="2254"/>
      <c r="J2100" s="2255"/>
      <c r="K2100" s="1994" t="str">
        <f t="shared" si="181"/>
        <v/>
      </c>
      <c r="L2100" s="1907" t="str">
        <f t="shared" si="182"/>
        <v/>
      </c>
      <c r="M2100" s="1906"/>
      <c r="N2100" s="2250"/>
      <c r="O2100" s="2250"/>
      <c r="P2100" s="2255"/>
    </row>
    <row r="2101" spans="2:16" s="986" customFormat="1" ht="15" customHeight="1" outlineLevel="1">
      <c r="B2101" s="1211"/>
      <c r="C2101" s="1211"/>
      <c r="D2101" s="2553" t="s">
        <v>2174</v>
      </c>
      <c r="E2101" s="2554" t="s">
        <v>638</v>
      </c>
      <c r="F2101" s="1553" t="s">
        <v>2168</v>
      </c>
      <c r="G2101" s="1554"/>
      <c r="I2101" s="2254"/>
      <c r="J2101" s="2256"/>
      <c r="K2101" s="1994" t="str">
        <f t="shared" si="181"/>
        <v/>
      </c>
      <c r="L2101" s="1907" t="str">
        <f t="shared" si="182"/>
        <v/>
      </c>
      <c r="M2101" s="1906"/>
      <c r="N2101" s="2250"/>
      <c r="O2101" s="2250"/>
      <c r="P2101" s="2255"/>
    </row>
    <row r="2102" spans="2:16" s="986" customFormat="1" ht="15" customHeight="1" outlineLevel="1">
      <c r="B2102" s="1211"/>
      <c r="C2102" s="1211"/>
      <c r="D2102" s="2553"/>
      <c r="E2102" s="2554"/>
      <c r="F2102" s="1553" t="s">
        <v>2169</v>
      </c>
      <c r="G2102" s="1554"/>
      <c r="I2102" s="2254"/>
      <c r="J2102" s="2256"/>
      <c r="K2102" s="1994" t="str">
        <f t="shared" si="181"/>
        <v/>
      </c>
      <c r="L2102" s="1907" t="str">
        <f t="shared" si="182"/>
        <v/>
      </c>
      <c r="M2102" s="1906"/>
      <c r="N2102" s="2250"/>
      <c r="O2102" s="2250"/>
      <c r="P2102" s="2255"/>
    </row>
    <row r="2103" spans="2:16" s="986" customFormat="1" ht="15" customHeight="1" outlineLevel="1">
      <c r="B2103" s="1211"/>
      <c r="C2103" s="1211"/>
      <c r="D2103" s="2553" t="s">
        <v>2174</v>
      </c>
      <c r="E2103" s="2554" t="s">
        <v>650</v>
      </c>
      <c r="F2103" s="1553" t="s">
        <v>2168</v>
      </c>
      <c r="G2103" s="1554"/>
      <c r="I2103" s="2254"/>
      <c r="J2103" s="2256"/>
      <c r="K2103" s="1994" t="str">
        <f t="shared" si="181"/>
        <v/>
      </c>
      <c r="L2103" s="1907" t="str">
        <f t="shared" si="182"/>
        <v/>
      </c>
      <c r="M2103" s="1906"/>
      <c r="N2103" s="2250"/>
      <c r="O2103" s="2250"/>
      <c r="P2103" s="2255"/>
    </row>
    <row r="2104" spans="2:16" s="986" customFormat="1" ht="15" customHeight="1" outlineLevel="1">
      <c r="B2104" s="1211"/>
      <c r="C2104" s="1211"/>
      <c r="D2104" s="2555"/>
      <c r="E2104" s="2556"/>
      <c r="F2104" s="1557" t="s">
        <v>2169</v>
      </c>
      <c r="G2104" s="1558"/>
      <c r="I2104" s="2254"/>
      <c r="J2104" s="2256"/>
      <c r="K2104" s="1994" t="str">
        <f t="shared" si="181"/>
        <v/>
      </c>
      <c r="L2104" s="1907" t="str">
        <f t="shared" si="182"/>
        <v/>
      </c>
      <c r="M2104" s="1906"/>
      <c r="N2104" s="2250"/>
      <c r="O2104" s="2250"/>
      <c r="P2104" s="2255"/>
    </row>
    <row r="2105" spans="2:16" s="986" customFormat="1" ht="15" customHeight="1">
      <c r="B2105" s="1342"/>
      <c r="C2105" s="985"/>
      <c r="D2105" s="1307" t="s">
        <v>2166</v>
      </c>
      <c r="E2105" s="973"/>
      <c r="F2105" s="1549"/>
      <c r="G2105" s="1550"/>
      <c r="H2105" s="636"/>
      <c r="I2105" s="2251"/>
      <c r="J2105" s="1912"/>
      <c r="K2105" s="2254"/>
      <c r="L2105" s="2250"/>
      <c r="M2105" s="2250"/>
      <c r="N2105" s="2250"/>
      <c r="O2105" s="2250"/>
      <c r="P2105" s="2255"/>
    </row>
    <row r="2106" spans="2:16" s="986" customFormat="1" ht="15" customHeight="1" outlineLevel="1">
      <c r="B2106" s="1342"/>
      <c r="C2106" s="985"/>
      <c r="D2106" s="2557" t="s">
        <v>2167</v>
      </c>
      <c r="E2106" s="2558" t="s">
        <v>650</v>
      </c>
      <c r="F2106" s="1551" t="s">
        <v>2168</v>
      </c>
      <c r="G2106" s="1552"/>
      <c r="H2106" s="636"/>
      <c r="I2106" s="2252"/>
      <c r="J2106" s="2253"/>
      <c r="K2106" s="1994" t="str">
        <f>IF(ISNONTEXT(G2106)=TRUE,"","X")</f>
        <v/>
      </c>
      <c r="L2106" s="1907" t="str">
        <f>IF(AND(G2106&gt;=0)=TRUE,"","X")</f>
        <v/>
      </c>
      <c r="M2106" s="1906"/>
      <c r="N2106" s="2250"/>
      <c r="O2106" s="2250"/>
      <c r="P2106" s="2255"/>
    </row>
    <row r="2107" spans="2:16" s="986" customFormat="1" ht="15" customHeight="1" outlineLevel="1">
      <c r="B2107" s="1342"/>
      <c r="C2107" s="985"/>
      <c r="D2107" s="2553"/>
      <c r="E2107" s="2554"/>
      <c r="F2107" s="1553" t="s">
        <v>2169</v>
      </c>
      <c r="G2107" s="1554"/>
      <c r="H2107" s="636"/>
      <c r="I2107" s="2252"/>
      <c r="J2107" s="2253"/>
      <c r="K2107" s="1994" t="str">
        <f>IF(ISNONTEXT(G2107)=TRUE,"","X")</f>
        <v/>
      </c>
      <c r="L2107" s="1907" t="str">
        <f>IF(AND(G2107&gt;=0)=TRUE,"","X")</f>
        <v/>
      </c>
      <c r="M2107" s="1906"/>
      <c r="N2107" s="2250"/>
      <c r="O2107" s="2250"/>
      <c r="P2107" s="2255"/>
    </row>
    <row r="2108" spans="2:16" s="986" customFormat="1" ht="15" customHeight="1" outlineLevel="1">
      <c r="B2108" s="1342"/>
      <c r="C2108" s="985"/>
      <c r="D2108" s="2553" t="s">
        <v>2170</v>
      </c>
      <c r="E2108" s="2554" t="s">
        <v>638</v>
      </c>
      <c r="F2108" s="1553" t="s">
        <v>2168</v>
      </c>
      <c r="G2108" s="1554"/>
      <c r="H2108" s="636"/>
      <c r="I2108" s="2252"/>
      <c r="J2108" s="2253"/>
      <c r="K2108" s="1994" t="str">
        <f t="shared" ref="K2108:K2127" si="183">IF(ISNONTEXT(G2108)=TRUE,"","X")</f>
        <v/>
      </c>
      <c r="L2108" s="1907" t="str">
        <f t="shared" ref="L2108:L2127" si="184">IF(AND(G2108&gt;=0)=TRUE,"","X")</f>
        <v/>
      </c>
      <c r="M2108" s="1906"/>
      <c r="N2108" s="2250"/>
      <c r="O2108" s="2250"/>
      <c r="P2108" s="2255"/>
    </row>
    <row r="2109" spans="2:16" s="986" customFormat="1" ht="15" customHeight="1" outlineLevel="1">
      <c r="B2109" s="1342"/>
      <c r="C2109" s="985"/>
      <c r="D2109" s="2553"/>
      <c r="E2109" s="2554"/>
      <c r="F2109" s="1553" t="s">
        <v>2169</v>
      </c>
      <c r="G2109" s="1554"/>
      <c r="H2109" s="636"/>
      <c r="I2109" s="2252"/>
      <c r="J2109" s="2253"/>
      <c r="K2109" s="1994" t="str">
        <f t="shared" si="183"/>
        <v/>
      </c>
      <c r="L2109" s="1907" t="str">
        <f t="shared" si="184"/>
        <v/>
      </c>
      <c r="M2109" s="1906"/>
      <c r="N2109" s="2250"/>
      <c r="O2109" s="2250"/>
      <c r="P2109" s="2255"/>
    </row>
    <row r="2110" spans="2:16" s="986" customFormat="1" ht="15" customHeight="1" outlineLevel="1">
      <c r="B2110" s="1342"/>
      <c r="C2110" s="985"/>
      <c r="D2110" s="2553" t="s">
        <v>2170</v>
      </c>
      <c r="E2110" s="2554" t="s">
        <v>650</v>
      </c>
      <c r="F2110" s="1553" t="s">
        <v>2168</v>
      </c>
      <c r="G2110" s="1554"/>
      <c r="H2110" s="636"/>
      <c r="I2110" s="2252"/>
      <c r="J2110" s="2253"/>
      <c r="K2110" s="1994" t="str">
        <f t="shared" si="183"/>
        <v/>
      </c>
      <c r="L2110" s="1907" t="str">
        <f t="shared" si="184"/>
        <v/>
      </c>
      <c r="M2110" s="1906"/>
      <c r="N2110" s="2250"/>
      <c r="O2110" s="2250"/>
      <c r="P2110" s="2255"/>
    </row>
    <row r="2111" spans="2:16" s="986" customFormat="1" ht="15" customHeight="1" outlineLevel="1">
      <c r="B2111" s="1342"/>
      <c r="C2111" s="985"/>
      <c r="D2111" s="2553"/>
      <c r="E2111" s="2554"/>
      <c r="F2111" s="1553" t="s">
        <v>2169</v>
      </c>
      <c r="G2111" s="1554"/>
      <c r="H2111" s="636"/>
      <c r="I2111" s="2254"/>
      <c r="J2111" s="2255"/>
      <c r="K2111" s="1994" t="str">
        <f t="shared" si="183"/>
        <v/>
      </c>
      <c r="L2111" s="1907" t="str">
        <f t="shared" si="184"/>
        <v/>
      </c>
      <c r="M2111" s="1906"/>
      <c r="N2111" s="2250"/>
      <c r="O2111" s="2250"/>
      <c r="P2111" s="2255"/>
    </row>
    <row r="2112" spans="2:16" s="986" customFormat="1" ht="15" customHeight="1" outlineLevel="1">
      <c r="B2112" s="1342"/>
      <c r="C2112" s="985"/>
      <c r="D2112" s="2553" t="s">
        <v>873</v>
      </c>
      <c r="E2112" s="2554" t="s">
        <v>1822</v>
      </c>
      <c r="F2112" s="1553" t="s">
        <v>2168</v>
      </c>
      <c r="G2112" s="1555"/>
      <c r="H2112" s="636"/>
      <c r="I2112" s="2254"/>
      <c r="J2112" s="2255"/>
      <c r="K2112" s="1993" t="str">
        <f t="shared" si="183"/>
        <v/>
      </c>
      <c r="L2112" s="1906" t="str">
        <f t="shared" si="184"/>
        <v/>
      </c>
      <c r="M2112" s="1906"/>
      <c r="N2112" s="1907" t="str" cm="1">
        <f t="array" aca="1" ref="N2112" ca="1">IF(CELL("format",G2112)="D1","","X")</f>
        <v/>
      </c>
      <c r="O2112" s="2250"/>
      <c r="P2112" s="2255"/>
    </row>
    <row r="2113" spans="2:16" s="986" customFormat="1" ht="15" customHeight="1" outlineLevel="1">
      <c r="B2113" s="1211"/>
      <c r="C2113" s="1211"/>
      <c r="D2113" s="2553"/>
      <c r="E2113" s="2554"/>
      <c r="F2113" s="1553" t="s">
        <v>2169</v>
      </c>
      <c r="G2113" s="1555"/>
      <c r="H2113" s="636"/>
      <c r="I2113" s="2254"/>
      <c r="J2113" s="2255"/>
      <c r="K2113" s="1993" t="str">
        <f t="shared" si="183"/>
        <v/>
      </c>
      <c r="L2113" s="1906" t="str">
        <f t="shared" si="184"/>
        <v/>
      </c>
      <c r="M2113" s="1906"/>
      <c r="N2113" s="1907" t="str" cm="1">
        <f t="array" aca="1" ref="N2113" ca="1">IF(CELL("format",G2113)="D1","","X")</f>
        <v/>
      </c>
      <c r="O2113" s="2250"/>
      <c r="P2113" s="2255"/>
    </row>
    <row r="2114" spans="2:16" s="986" customFormat="1" ht="15" customHeight="1" outlineLevel="1">
      <c r="B2114" s="1211"/>
      <c r="C2114" s="1211"/>
      <c r="D2114" s="2553" t="s">
        <v>874</v>
      </c>
      <c r="E2114" s="2554" t="s">
        <v>1823</v>
      </c>
      <c r="F2114" s="1553" t="s">
        <v>2168</v>
      </c>
      <c r="G2114" s="1556"/>
      <c r="H2114" s="636"/>
      <c r="I2114" s="2254"/>
      <c r="J2114" s="2255"/>
      <c r="K2114" s="1993" t="str">
        <f t="shared" si="183"/>
        <v/>
      </c>
      <c r="L2114" s="1906" t="str">
        <f t="shared" si="184"/>
        <v/>
      </c>
      <c r="M2114" s="1906"/>
      <c r="N2114" s="2250"/>
      <c r="O2114" s="1907" t="str" cm="1">
        <f t="array" aca="1" ref="O2114" ca="1">IF(G2114="","",IF(CELL("format",G2114)="D9","","X"))</f>
        <v/>
      </c>
      <c r="P2114" s="2255"/>
    </row>
    <row r="2115" spans="2:16" s="986" customFormat="1" ht="15" customHeight="1" outlineLevel="1">
      <c r="B2115" s="1211"/>
      <c r="C2115" s="1211"/>
      <c r="D2115" s="2553"/>
      <c r="E2115" s="2554"/>
      <c r="F2115" s="1553" t="s">
        <v>2169</v>
      </c>
      <c r="G2115" s="1556"/>
      <c r="H2115" s="636"/>
      <c r="I2115" s="2254"/>
      <c r="J2115" s="2255"/>
      <c r="K2115" s="1993" t="str">
        <f t="shared" si="183"/>
        <v/>
      </c>
      <c r="L2115" s="1906" t="str">
        <f t="shared" si="184"/>
        <v/>
      </c>
      <c r="M2115" s="1906"/>
      <c r="N2115" s="2250"/>
      <c r="O2115" s="1907" t="str" cm="1">
        <f t="array" aca="1" ref="O2115" ca="1">IF(G2115="","",IF(CELL("format",G2115)="D9","","X"))</f>
        <v/>
      </c>
      <c r="P2115" s="2255"/>
    </row>
    <row r="2116" spans="2:16" s="986" customFormat="1" ht="15" customHeight="1" outlineLevel="1">
      <c r="B2116" s="1211"/>
      <c r="C2116" s="1211"/>
      <c r="D2116" s="2553" t="s">
        <v>2171</v>
      </c>
      <c r="E2116" s="2554" t="s">
        <v>2327</v>
      </c>
      <c r="F2116" s="1553" t="s">
        <v>2168</v>
      </c>
      <c r="G2116" s="1554"/>
      <c r="H2116" s="636"/>
      <c r="I2116" s="2254"/>
      <c r="J2116" s="2255"/>
      <c r="K2116" s="1993" t="str">
        <f t="shared" si="183"/>
        <v/>
      </c>
      <c r="L2116" s="1906" t="str">
        <f t="shared" si="184"/>
        <v/>
      </c>
      <c r="M2116" s="1906"/>
      <c r="N2116" s="2250"/>
      <c r="O2116" s="2250"/>
      <c r="P2116" s="1913" t="str">
        <f>IF(G2116="","",(IF(OR(G2116="Winter",G2116="Summer"),"","X")))</f>
        <v/>
      </c>
    </row>
    <row r="2117" spans="2:16" s="986" customFormat="1" ht="15" customHeight="1" outlineLevel="1">
      <c r="B2117" s="1211"/>
      <c r="C2117" s="1211"/>
      <c r="D2117" s="2553"/>
      <c r="E2117" s="2554"/>
      <c r="F2117" s="1553" t="s">
        <v>2169</v>
      </c>
      <c r="G2117" s="1554"/>
      <c r="H2117" s="636"/>
      <c r="I2117" s="2254"/>
      <c r="J2117" s="2255"/>
      <c r="K2117" s="1993" t="str">
        <f t="shared" si="183"/>
        <v/>
      </c>
      <c r="L2117" s="1906" t="str">
        <f t="shared" si="184"/>
        <v/>
      </c>
      <c r="M2117" s="1906"/>
      <c r="N2117" s="2250"/>
      <c r="O2117" s="2250"/>
      <c r="P2117" s="1913" t="str">
        <f>IF(G2117="","",(IF(OR(G2117="Winter",G2117="Summer"),"","X")))</f>
        <v/>
      </c>
    </row>
    <row r="2118" spans="2:16" s="986" customFormat="1" ht="15" customHeight="1" outlineLevel="1">
      <c r="B2118" s="1211"/>
      <c r="C2118" s="1211"/>
      <c r="D2118" s="2553" t="s">
        <v>2172</v>
      </c>
      <c r="E2118" s="2554" t="s">
        <v>638</v>
      </c>
      <c r="F2118" s="1553" t="s">
        <v>2168</v>
      </c>
      <c r="G2118" s="1554"/>
      <c r="H2118" s="636"/>
      <c r="I2118" s="2254"/>
      <c r="J2118" s="2255"/>
      <c r="K2118" s="1994" t="str">
        <f t="shared" si="183"/>
        <v/>
      </c>
      <c r="L2118" s="1907" t="str">
        <f t="shared" si="184"/>
        <v/>
      </c>
      <c r="M2118" s="1906"/>
      <c r="N2118" s="2250"/>
      <c r="O2118" s="2250"/>
      <c r="P2118" s="2255"/>
    </row>
    <row r="2119" spans="2:16" s="986" customFormat="1" ht="15" customHeight="1" outlineLevel="1">
      <c r="B2119" s="1211"/>
      <c r="C2119" s="1211"/>
      <c r="D2119" s="2553"/>
      <c r="E2119" s="2554"/>
      <c r="F2119" s="1553" t="s">
        <v>2169</v>
      </c>
      <c r="G2119" s="1554"/>
      <c r="I2119" s="2254"/>
      <c r="J2119" s="2255"/>
      <c r="K2119" s="1994" t="str">
        <f t="shared" si="183"/>
        <v/>
      </c>
      <c r="L2119" s="1907" t="str">
        <f t="shared" si="184"/>
        <v/>
      </c>
      <c r="M2119" s="1906"/>
      <c r="N2119" s="2250"/>
      <c r="O2119" s="2250"/>
      <c r="P2119" s="2255"/>
    </row>
    <row r="2120" spans="2:16" s="986" customFormat="1" ht="15" customHeight="1" outlineLevel="1">
      <c r="B2120" s="1211"/>
      <c r="C2120" s="1211"/>
      <c r="D2120" s="2553" t="s">
        <v>2173</v>
      </c>
      <c r="E2120" s="2554" t="s">
        <v>638</v>
      </c>
      <c r="F2120" s="1553" t="s">
        <v>2168</v>
      </c>
      <c r="G2120" s="1554"/>
      <c r="I2120" s="2254"/>
      <c r="J2120" s="2255"/>
      <c r="K2120" s="1994" t="str">
        <f t="shared" si="183"/>
        <v/>
      </c>
      <c r="L2120" s="1907" t="str">
        <f t="shared" si="184"/>
        <v/>
      </c>
      <c r="M2120" s="1906"/>
      <c r="N2120" s="2250"/>
      <c r="O2120" s="2250"/>
      <c r="P2120" s="2255"/>
    </row>
    <row r="2121" spans="2:16" s="986" customFormat="1" ht="15" customHeight="1" outlineLevel="1">
      <c r="B2121" s="1211"/>
      <c r="C2121" s="1211"/>
      <c r="D2121" s="2553"/>
      <c r="E2121" s="2554"/>
      <c r="F2121" s="1553" t="s">
        <v>2169</v>
      </c>
      <c r="G2121" s="1554"/>
      <c r="I2121" s="2254"/>
      <c r="J2121" s="2255"/>
      <c r="K2121" s="1994" t="str">
        <f t="shared" si="183"/>
        <v/>
      </c>
      <c r="L2121" s="1907" t="str">
        <f t="shared" si="184"/>
        <v/>
      </c>
      <c r="M2121" s="1906"/>
      <c r="N2121" s="2250"/>
      <c r="O2121" s="2250"/>
      <c r="P2121" s="2255"/>
    </row>
    <row r="2122" spans="2:16" s="986" customFormat="1" ht="15" customHeight="1" outlineLevel="1">
      <c r="B2122" s="1211"/>
      <c r="C2122" s="1211"/>
      <c r="D2122" s="2553" t="s">
        <v>2173</v>
      </c>
      <c r="E2122" s="2554" t="s">
        <v>650</v>
      </c>
      <c r="F2122" s="1553" t="s">
        <v>2168</v>
      </c>
      <c r="G2122" s="1554"/>
      <c r="I2122" s="2254"/>
      <c r="J2122" s="2255"/>
      <c r="K2122" s="1994" t="str">
        <f t="shared" si="183"/>
        <v/>
      </c>
      <c r="L2122" s="1907" t="str">
        <f t="shared" si="184"/>
        <v/>
      </c>
      <c r="M2122" s="1906"/>
      <c r="N2122" s="2250"/>
      <c r="O2122" s="2250"/>
      <c r="P2122" s="2255"/>
    </row>
    <row r="2123" spans="2:16" s="986" customFormat="1" ht="15" customHeight="1" outlineLevel="1">
      <c r="B2123" s="1211"/>
      <c r="C2123" s="1211"/>
      <c r="D2123" s="2553"/>
      <c r="E2123" s="2554"/>
      <c r="F2123" s="1553" t="s">
        <v>2169</v>
      </c>
      <c r="G2123" s="1554"/>
      <c r="I2123" s="2254"/>
      <c r="J2123" s="2255"/>
      <c r="K2123" s="1994" t="str">
        <f t="shared" si="183"/>
        <v/>
      </c>
      <c r="L2123" s="1907" t="str">
        <f t="shared" si="184"/>
        <v/>
      </c>
      <c r="M2123" s="1906"/>
      <c r="N2123" s="2250"/>
      <c r="O2123" s="2250"/>
      <c r="P2123" s="2255"/>
    </row>
    <row r="2124" spans="2:16" s="986" customFormat="1" ht="15" customHeight="1" outlineLevel="1">
      <c r="B2124" s="1211"/>
      <c r="C2124" s="1211"/>
      <c r="D2124" s="2553" t="s">
        <v>2174</v>
      </c>
      <c r="E2124" s="2554" t="s">
        <v>638</v>
      </c>
      <c r="F2124" s="1553" t="s">
        <v>2168</v>
      </c>
      <c r="G2124" s="1554"/>
      <c r="I2124" s="2254"/>
      <c r="J2124" s="2256"/>
      <c r="K2124" s="1994" t="str">
        <f t="shared" si="183"/>
        <v/>
      </c>
      <c r="L2124" s="1907" t="str">
        <f t="shared" si="184"/>
        <v/>
      </c>
      <c r="M2124" s="1906"/>
      <c r="N2124" s="2250"/>
      <c r="O2124" s="2250"/>
      <c r="P2124" s="2255"/>
    </row>
    <row r="2125" spans="2:16" s="986" customFormat="1" ht="15" customHeight="1" outlineLevel="1">
      <c r="B2125" s="1211"/>
      <c r="C2125" s="1211"/>
      <c r="D2125" s="2553"/>
      <c r="E2125" s="2554"/>
      <c r="F2125" s="1553" t="s">
        <v>2169</v>
      </c>
      <c r="G2125" s="1554"/>
      <c r="I2125" s="2254"/>
      <c r="J2125" s="2256"/>
      <c r="K2125" s="1994" t="str">
        <f t="shared" si="183"/>
        <v/>
      </c>
      <c r="L2125" s="1907" t="str">
        <f t="shared" si="184"/>
        <v/>
      </c>
      <c r="M2125" s="1906"/>
      <c r="N2125" s="2250"/>
      <c r="O2125" s="2250"/>
      <c r="P2125" s="2255"/>
    </row>
    <row r="2126" spans="2:16" s="986" customFormat="1" ht="15" customHeight="1" outlineLevel="1">
      <c r="B2126" s="1211"/>
      <c r="C2126" s="1211"/>
      <c r="D2126" s="2553" t="s">
        <v>2174</v>
      </c>
      <c r="E2126" s="2554" t="s">
        <v>650</v>
      </c>
      <c r="F2126" s="1553" t="s">
        <v>2168</v>
      </c>
      <c r="G2126" s="1554"/>
      <c r="I2126" s="2254"/>
      <c r="J2126" s="2256"/>
      <c r="K2126" s="1994" t="str">
        <f t="shared" si="183"/>
        <v/>
      </c>
      <c r="L2126" s="1907" t="str">
        <f t="shared" si="184"/>
        <v/>
      </c>
      <c r="M2126" s="1906"/>
      <c r="N2126" s="2250"/>
      <c r="O2126" s="2250"/>
      <c r="P2126" s="2255"/>
    </row>
    <row r="2127" spans="2:16" s="986" customFormat="1" ht="15" customHeight="1" outlineLevel="1">
      <c r="B2127" s="1211"/>
      <c r="C2127" s="1211"/>
      <c r="D2127" s="2555"/>
      <c r="E2127" s="2556"/>
      <c r="F2127" s="1557" t="s">
        <v>2169</v>
      </c>
      <c r="G2127" s="1558"/>
      <c r="I2127" s="2254"/>
      <c r="J2127" s="2256"/>
      <c r="K2127" s="1994" t="str">
        <f t="shared" si="183"/>
        <v/>
      </c>
      <c r="L2127" s="1907" t="str">
        <f t="shared" si="184"/>
        <v/>
      </c>
      <c r="M2127" s="1906"/>
      <c r="N2127" s="2250"/>
      <c r="O2127" s="2250"/>
      <c r="P2127" s="2255"/>
    </row>
    <row r="2128" spans="2:16" s="986" customFormat="1" ht="15" customHeight="1">
      <c r="B2128" s="1342"/>
      <c r="C2128" s="985"/>
      <c r="D2128" s="1307" t="s">
        <v>2166</v>
      </c>
      <c r="E2128" s="973"/>
      <c r="F2128" s="1549"/>
      <c r="G2128" s="1550"/>
      <c r="H2128" s="636"/>
      <c r="I2128" s="2251"/>
      <c r="J2128" s="1912"/>
      <c r="K2128" s="2254"/>
      <c r="L2128" s="2250"/>
      <c r="M2128" s="2250"/>
      <c r="N2128" s="2250"/>
      <c r="O2128" s="2250"/>
      <c r="P2128" s="2255"/>
    </row>
    <row r="2129" spans="2:16" s="986" customFormat="1" ht="15" customHeight="1" outlineLevel="1">
      <c r="B2129" s="1342"/>
      <c r="C2129" s="985"/>
      <c r="D2129" s="2557" t="s">
        <v>2167</v>
      </c>
      <c r="E2129" s="2558" t="s">
        <v>650</v>
      </c>
      <c r="F2129" s="1551" t="s">
        <v>2168</v>
      </c>
      <c r="G2129" s="1552"/>
      <c r="H2129" s="636"/>
      <c r="I2129" s="2252"/>
      <c r="J2129" s="2253"/>
      <c r="K2129" s="1994" t="str">
        <f>IF(ISNONTEXT(G2129)=TRUE,"","X")</f>
        <v/>
      </c>
      <c r="L2129" s="1907" t="str">
        <f>IF(AND(G2129&gt;=0)=TRUE,"","X")</f>
        <v/>
      </c>
      <c r="M2129" s="1906"/>
      <c r="N2129" s="2250"/>
      <c r="O2129" s="2250"/>
      <c r="P2129" s="2255"/>
    </row>
    <row r="2130" spans="2:16" s="986" customFormat="1" ht="15" customHeight="1" outlineLevel="1">
      <c r="B2130" s="1342"/>
      <c r="C2130" s="985"/>
      <c r="D2130" s="2553"/>
      <c r="E2130" s="2554"/>
      <c r="F2130" s="1553" t="s">
        <v>2169</v>
      </c>
      <c r="G2130" s="1554"/>
      <c r="H2130" s="636"/>
      <c r="I2130" s="2252"/>
      <c r="J2130" s="2253"/>
      <c r="K2130" s="1994" t="str">
        <f>IF(ISNONTEXT(G2130)=TRUE,"","X")</f>
        <v/>
      </c>
      <c r="L2130" s="1907" t="str">
        <f>IF(AND(G2130&gt;=0)=TRUE,"","X")</f>
        <v/>
      </c>
      <c r="M2130" s="1906"/>
      <c r="N2130" s="2250"/>
      <c r="O2130" s="2250"/>
      <c r="P2130" s="2255"/>
    </row>
    <row r="2131" spans="2:16" s="986" customFormat="1" ht="15" customHeight="1" outlineLevel="1">
      <c r="B2131" s="1342"/>
      <c r="C2131" s="985"/>
      <c r="D2131" s="2553" t="s">
        <v>2170</v>
      </c>
      <c r="E2131" s="2554" t="s">
        <v>638</v>
      </c>
      <c r="F2131" s="1553" t="s">
        <v>2168</v>
      </c>
      <c r="G2131" s="1554"/>
      <c r="H2131" s="636"/>
      <c r="I2131" s="2252"/>
      <c r="J2131" s="2253"/>
      <c r="K2131" s="1994" t="str">
        <f t="shared" ref="K2131:K2150" si="185">IF(ISNONTEXT(G2131)=TRUE,"","X")</f>
        <v/>
      </c>
      <c r="L2131" s="1907" t="str">
        <f t="shared" ref="L2131:L2150" si="186">IF(AND(G2131&gt;=0)=TRUE,"","X")</f>
        <v/>
      </c>
      <c r="M2131" s="1906"/>
      <c r="N2131" s="2250"/>
      <c r="O2131" s="2250"/>
      <c r="P2131" s="2255"/>
    </row>
    <row r="2132" spans="2:16" s="986" customFormat="1" ht="15" customHeight="1" outlineLevel="1">
      <c r="B2132" s="1342"/>
      <c r="C2132" s="985"/>
      <c r="D2132" s="2553"/>
      <c r="E2132" s="2554"/>
      <c r="F2132" s="1553" t="s">
        <v>2169</v>
      </c>
      <c r="G2132" s="1554"/>
      <c r="H2132" s="636"/>
      <c r="I2132" s="2252"/>
      <c r="J2132" s="2253"/>
      <c r="K2132" s="1994" t="str">
        <f t="shared" si="185"/>
        <v/>
      </c>
      <c r="L2132" s="1907" t="str">
        <f t="shared" si="186"/>
        <v/>
      </c>
      <c r="M2132" s="1906"/>
      <c r="N2132" s="2250"/>
      <c r="O2132" s="2250"/>
      <c r="P2132" s="2255"/>
    </row>
    <row r="2133" spans="2:16" s="986" customFormat="1" ht="15" customHeight="1" outlineLevel="1">
      <c r="B2133" s="1342"/>
      <c r="C2133" s="985"/>
      <c r="D2133" s="2553" t="s">
        <v>2170</v>
      </c>
      <c r="E2133" s="2554" t="s">
        <v>650</v>
      </c>
      <c r="F2133" s="1553" t="s">
        <v>2168</v>
      </c>
      <c r="G2133" s="1554"/>
      <c r="H2133" s="636"/>
      <c r="I2133" s="2252"/>
      <c r="J2133" s="2253"/>
      <c r="K2133" s="1994" t="str">
        <f t="shared" si="185"/>
        <v/>
      </c>
      <c r="L2133" s="1907" t="str">
        <f t="shared" si="186"/>
        <v/>
      </c>
      <c r="M2133" s="1906"/>
      <c r="N2133" s="2250"/>
      <c r="O2133" s="2250"/>
      <c r="P2133" s="2255"/>
    </row>
    <row r="2134" spans="2:16" s="986" customFormat="1" ht="15" customHeight="1" outlineLevel="1">
      <c r="B2134" s="1342"/>
      <c r="C2134" s="985"/>
      <c r="D2134" s="2553"/>
      <c r="E2134" s="2554"/>
      <c r="F2134" s="1553" t="s">
        <v>2169</v>
      </c>
      <c r="G2134" s="1554"/>
      <c r="H2134" s="636"/>
      <c r="I2134" s="2254"/>
      <c r="J2134" s="2255"/>
      <c r="K2134" s="1994" t="str">
        <f t="shared" si="185"/>
        <v/>
      </c>
      <c r="L2134" s="1907" t="str">
        <f t="shared" si="186"/>
        <v/>
      </c>
      <c r="M2134" s="1906"/>
      <c r="N2134" s="2250"/>
      <c r="O2134" s="2250"/>
      <c r="P2134" s="2255"/>
    </row>
    <row r="2135" spans="2:16" s="986" customFormat="1" ht="15" customHeight="1" outlineLevel="1">
      <c r="B2135" s="1342"/>
      <c r="C2135" s="985"/>
      <c r="D2135" s="2553" t="s">
        <v>873</v>
      </c>
      <c r="E2135" s="2554" t="s">
        <v>1822</v>
      </c>
      <c r="F2135" s="1553" t="s">
        <v>2168</v>
      </c>
      <c r="G2135" s="1555"/>
      <c r="H2135" s="636"/>
      <c r="I2135" s="2254"/>
      <c r="J2135" s="2255"/>
      <c r="K2135" s="1993" t="str">
        <f t="shared" si="185"/>
        <v/>
      </c>
      <c r="L2135" s="1906" t="str">
        <f t="shared" si="186"/>
        <v/>
      </c>
      <c r="M2135" s="1906"/>
      <c r="N2135" s="1907" t="str" cm="1">
        <f t="array" aca="1" ref="N2135" ca="1">IF(CELL("format",G2135)="D1","","X")</f>
        <v/>
      </c>
      <c r="O2135" s="2250"/>
      <c r="P2135" s="2255"/>
    </row>
    <row r="2136" spans="2:16" s="986" customFormat="1" ht="15" customHeight="1" outlineLevel="1">
      <c r="B2136" s="1211"/>
      <c r="C2136" s="1211"/>
      <c r="D2136" s="2553"/>
      <c r="E2136" s="2554"/>
      <c r="F2136" s="1553" t="s">
        <v>2169</v>
      </c>
      <c r="G2136" s="1555"/>
      <c r="H2136" s="636"/>
      <c r="I2136" s="2254"/>
      <c r="J2136" s="2255"/>
      <c r="K2136" s="1993" t="str">
        <f t="shared" si="185"/>
        <v/>
      </c>
      <c r="L2136" s="1906" t="str">
        <f t="shared" si="186"/>
        <v/>
      </c>
      <c r="M2136" s="1906"/>
      <c r="N2136" s="1907" t="str" cm="1">
        <f t="array" aca="1" ref="N2136" ca="1">IF(CELL("format",G2136)="D1","","X")</f>
        <v/>
      </c>
      <c r="O2136" s="2250"/>
      <c r="P2136" s="2255"/>
    </row>
    <row r="2137" spans="2:16" s="986" customFormat="1" ht="15" customHeight="1" outlineLevel="1">
      <c r="B2137" s="1211"/>
      <c r="C2137" s="1211"/>
      <c r="D2137" s="2553" t="s">
        <v>874</v>
      </c>
      <c r="E2137" s="2554" t="s">
        <v>1823</v>
      </c>
      <c r="F2137" s="1553" t="s">
        <v>2168</v>
      </c>
      <c r="G2137" s="1556"/>
      <c r="H2137" s="636"/>
      <c r="I2137" s="2254"/>
      <c r="J2137" s="2255"/>
      <c r="K2137" s="1993" t="str">
        <f t="shared" si="185"/>
        <v/>
      </c>
      <c r="L2137" s="1906" t="str">
        <f t="shared" si="186"/>
        <v/>
      </c>
      <c r="M2137" s="1906"/>
      <c r="N2137" s="2250"/>
      <c r="O2137" s="1907" t="str" cm="1">
        <f t="array" aca="1" ref="O2137" ca="1">IF(G2137="","",IF(CELL("format",G2137)="D9","","X"))</f>
        <v/>
      </c>
      <c r="P2137" s="2255"/>
    </row>
    <row r="2138" spans="2:16" s="986" customFormat="1" ht="15" customHeight="1" outlineLevel="1">
      <c r="B2138" s="1211"/>
      <c r="C2138" s="1211"/>
      <c r="D2138" s="2553"/>
      <c r="E2138" s="2554"/>
      <c r="F2138" s="1553" t="s">
        <v>2169</v>
      </c>
      <c r="G2138" s="1556"/>
      <c r="H2138" s="636"/>
      <c r="I2138" s="2254"/>
      <c r="J2138" s="2255"/>
      <c r="K2138" s="1993" t="str">
        <f t="shared" si="185"/>
        <v/>
      </c>
      <c r="L2138" s="1906" t="str">
        <f t="shared" si="186"/>
        <v/>
      </c>
      <c r="M2138" s="1906"/>
      <c r="N2138" s="2250"/>
      <c r="O2138" s="1907" t="str" cm="1">
        <f t="array" aca="1" ref="O2138" ca="1">IF(G2138="","",IF(CELL("format",G2138)="D9","","X"))</f>
        <v/>
      </c>
      <c r="P2138" s="2255"/>
    </row>
    <row r="2139" spans="2:16" s="986" customFormat="1" ht="15" customHeight="1" outlineLevel="1">
      <c r="B2139" s="1211"/>
      <c r="C2139" s="1211"/>
      <c r="D2139" s="2553" t="s">
        <v>2171</v>
      </c>
      <c r="E2139" s="2554" t="s">
        <v>2327</v>
      </c>
      <c r="F2139" s="1553" t="s">
        <v>2168</v>
      </c>
      <c r="G2139" s="1554"/>
      <c r="H2139" s="636"/>
      <c r="I2139" s="2254"/>
      <c r="J2139" s="2255"/>
      <c r="K2139" s="1993" t="str">
        <f t="shared" si="185"/>
        <v/>
      </c>
      <c r="L2139" s="1906" t="str">
        <f t="shared" si="186"/>
        <v/>
      </c>
      <c r="M2139" s="1906"/>
      <c r="N2139" s="2250"/>
      <c r="O2139" s="2250"/>
      <c r="P2139" s="1913" t="str">
        <f>IF(G2139="","",(IF(OR(G2139="Winter",G2139="Summer"),"","X")))</f>
        <v/>
      </c>
    </row>
    <row r="2140" spans="2:16" s="986" customFormat="1" ht="15" customHeight="1" outlineLevel="1">
      <c r="B2140" s="1211"/>
      <c r="C2140" s="1211"/>
      <c r="D2140" s="2553"/>
      <c r="E2140" s="2554"/>
      <c r="F2140" s="1553" t="s">
        <v>2169</v>
      </c>
      <c r="G2140" s="1554"/>
      <c r="H2140" s="636"/>
      <c r="I2140" s="2254"/>
      <c r="J2140" s="2255"/>
      <c r="K2140" s="1993" t="str">
        <f t="shared" si="185"/>
        <v/>
      </c>
      <c r="L2140" s="1906" t="str">
        <f t="shared" si="186"/>
        <v/>
      </c>
      <c r="M2140" s="1906"/>
      <c r="N2140" s="2250"/>
      <c r="O2140" s="2250"/>
      <c r="P2140" s="1913" t="str">
        <f>IF(G2140="","",(IF(OR(G2140="Winter",G2140="Summer"),"","X")))</f>
        <v/>
      </c>
    </row>
    <row r="2141" spans="2:16" s="986" customFormat="1" ht="15" customHeight="1" outlineLevel="1">
      <c r="B2141" s="1211"/>
      <c r="C2141" s="1211"/>
      <c r="D2141" s="2553" t="s">
        <v>2172</v>
      </c>
      <c r="E2141" s="2554" t="s">
        <v>638</v>
      </c>
      <c r="F2141" s="1553" t="s">
        <v>2168</v>
      </c>
      <c r="G2141" s="1554"/>
      <c r="H2141" s="636"/>
      <c r="I2141" s="2254"/>
      <c r="J2141" s="2255"/>
      <c r="K2141" s="1994" t="str">
        <f t="shared" si="185"/>
        <v/>
      </c>
      <c r="L2141" s="1907" t="str">
        <f t="shared" si="186"/>
        <v/>
      </c>
      <c r="M2141" s="1906"/>
      <c r="N2141" s="2250"/>
      <c r="O2141" s="2250"/>
      <c r="P2141" s="2255"/>
    </row>
    <row r="2142" spans="2:16" s="986" customFormat="1" ht="15" customHeight="1" outlineLevel="1">
      <c r="B2142" s="1211"/>
      <c r="C2142" s="1211"/>
      <c r="D2142" s="2553"/>
      <c r="E2142" s="2554"/>
      <c r="F2142" s="1553" t="s">
        <v>2169</v>
      </c>
      <c r="G2142" s="1554"/>
      <c r="I2142" s="2254"/>
      <c r="J2142" s="2255"/>
      <c r="K2142" s="1994" t="str">
        <f t="shared" si="185"/>
        <v/>
      </c>
      <c r="L2142" s="1907" t="str">
        <f t="shared" si="186"/>
        <v/>
      </c>
      <c r="M2142" s="1906"/>
      <c r="N2142" s="2250"/>
      <c r="O2142" s="2250"/>
      <c r="P2142" s="2255"/>
    </row>
    <row r="2143" spans="2:16" s="986" customFormat="1" ht="15" customHeight="1" outlineLevel="1">
      <c r="B2143" s="1211"/>
      <c r="C2143" s="1211"/>
      <c r="D2143" s="2553" t="s">
        <v>2173</v>
      </c>
      <c r="E2143" s="2554" t="s">
        <v>638</v>
      </c>
      <c r="F2143" s="1553" t="s">
        <v>2168</v>
      </c>
      <c r="G2143" s="1554"/>
      <c r="I2143" s="2254"/>
      <c r="J2143" s="2255"/>
      <c r="K2143" s="1994" t="str">
        <f t="shared" si="185"/>
        <v/>
      </c>
      <c r="L2143" s="1907" t="str">
        <f t="shared" si="186"/>
        <v/>
      </c>
      <c r="M2143" s="1906"/>
      <c r="N2143" s="2250"/>
      <c r="O2143" s="2250"/>
      <c r="P2143" s="2255"/>
    </row>
    <row r="2144" spans="2:16" s="986" customFormat="1" ht="15" customHeight="1" outlineLevel="1">
      <c r="B2144" s="1211"/>
      <c r="C2144" s="1211"/>
      <c r="D2144" s="2553"/>
      <c r="E2144" s="2554"/>
      <c r="F2144" s="1553" t="s">
        <v>2169</v>
      </c>
      <c r="G2144" s="1554"/>
      <c r="I2144" s="2254"/>
      <c r="J2144" s="2255"/>
      <c r="K2144" s="1994" t="str">
        <f t="shared" si="185"/>
        <v/>
      </c>
      <c r="L2144" s="1907" t="str">
        <f t="shared" si="186"/>
        <v/>
      </c>
      <c r="M2144" s="1906"/>
      <c r="N2144" s="2250"/>
      <c r="O2144" s="2250"/>
      <c r="P2144" s="2255"/>
    </row>
    <row r="2145" spans="2:16" s="986" customFormat="1" ht="15" customHeight="1" outlineLevel="1">
      <c r="B2145" s="1211"/>
      <c r="C2145" s="1211"/>
      <c r="D2145" s="2553" t="s">
        <v>2173</v>
      </c>
      <c r="E2145" s="2554" t="s">
        <v>650</v>
      </c>
      <c r="F2145" s="1553" t="s">
        <v>2168</v>
      </c>
      <c r="G2145" s="1554"/>
      <c r="I2145" s="2254"/>
      <c r="J2145" s="2255"/>
      <c r="K2145" s="1994" t="str">
        <f t="shared" si="185"/>
        <v/>
      </c>
      <c r="L2145" s="1907" t="str">
        <f t="shared" si="186"/>
        <v/>
      </c>
      <c r="M2145" s="1906"/>
      <c r="N2145" s="2250"/>
      <c r="O2145" s="2250"/>
      <c r="P2145" s="2255"/>
    </row>
    <row r="2146" spans="2:16" s="986" customFormat="1" ht="15" customHeight="1" outlineLevel="1">
      <c r="B2146" s="1211"/>
      <c r="C2146" s="1211"/>
      <c r="D2146" s="2553"/>
      <c r="E2146" s="2554"/>
      <c r="F2146" s="1553" t="s">
        <v>2169</v>
      </c>
      <c r="G2146" s="1554"/>
      <c r="I2146" s="2254"/>
      <c r="J2146" s="2255"/>
      <c r="K2146" s="1994" t="str">
        <f t="shared" si="185"/>
        <v/>
      </c>
      <c r="L2146" s="1907" t="str">
        <f t="shared" si="186"/>
        <v/>
      </c>
      <c r="M2146" s="1906"/>
      <c r="N2146" s="2250"/>
      <c r="O2146" s="2250"/>
      <c r="P2146" s="2255"/>
    </row>
    <row r="2147" spans="2:16" s="986" customFormat="1" ht="15" customHeight="1" outlineLevel="1">
      <c r="B2147" s="1211"/>
      <c r="C2147" s="1211"/>
      <c r="D2147" s="2553" t="s">
        <v>2174</v>
      </c>
      <c r="E2147" s="2554" t="s">
        <v>638</v>
      </c>
      <c r="F2147" s="1553" t="s">
        <v>2168</v>
      </c>
      <c r="G2147" s="1554"/>
      <c r="I2147" s="2254"/>
      <c r="J2147" s="2256"/>
      <c r="K2147" s="1994" t="str">
        <f t="shared" si="185"/>
        <v/>
      </c>
      <c r="L2147" s="1907" t="str">
        <f t="shared" si="186"/>
        <v/>
      </c>
      <c r="M2147" s="1906"/>
      <c r="N2147" s="2250"/>
      <c r="O2147" s="2250"/>
      <c r="P2147" s="2255"/>
    </row>
    <row r="2148" spans="2:16" s="986" customFormat="1" ht="15" customHeight="1" outlineLevel="1">
      <c r="B2148" s="1211"/>
      <c r="C2148" s="1211"/>
      <c r="D2148" s="2553"/>
      <c r="E2148" s="2554"/>
      <c r="F2148" s="1553" t="s">
        <v>2169</v>
      </c>
      <c r="G2148" s="1554"/>
      <c r="I2148" s="2254"/>
      <c r="J2148" s="2256"/>
      <c r="K2148" s="1994" t="str">
        <f t="shared" si="185"/>
        <v/>
      </c>
      <c r="L2148" s="1907" t="str">
        <f t="shared" si="186"/>
        <v/>
      </c>
      <c r="M2148" s="1906"/>
      <c r="N2148" s="2250"/>
      <c r="O2148" s="2250"/>
      <c r="P2148" s="2255"/>
    </row>
    <row r="2149" spans="2:16" s="986" customFormat="1" ht="15" customHeight="1" outlineLevel="1">
      <c r="B2149" s="1211"/>
      <c r="C2149" s="1211"/>
      <c r="D2149" s="2553" t="s">
        <v>2174</v>
      </c>
      <c r="E2149" s="2554" t="s">
        <v>650</v>
      </c>
      <c r="F2149" s="1553" t="s">
        <v>2168</v>
      </c>
      <c r="G2149" s="1554"/>
      <c r="I2149" s="2254"/>
      <c r="J2149" s="2256"/>
      <c r="K2149" s="1994" t="str">
        <f t="shared" si="185"/>
        <v/>
      </c>
      <c r="L2149" s="1907" t="str">
        <f t="shared" si="186"/>
        <v/>
      </c>
      <c r="M2149" s="1906"/>
      <c r="N2149" s="2250"/>
      <c r="O2149" s="2250"/>
      <c r="P2149" s="2255"/>
    </row>
    <row r="2150" spans="2:16" s="986" customFormat="1" ht="15" customHeight="1" outlineLevel="1">
      <c r="B2150" s="1211"/>
      <c r="C2150" s="1211"/>
      <c r="D2150" s="2555"/>
      <c r="E2150" s="2556"/>
      <c r="F2150" s="1557" t="s">
        <v>2169</v>
      </c>
      <c r="G2150" s="1558"/>
      <c r="I2150" s="2254"/>
      <c r="J2150" s="2256"/>
      <c r="K2150" s="1994" t="str">
        <f t="shared" si="185"/>
        <v/>
      </c>
      <c r="L2150" s="1907" t="str">
        <f t="shared" si="186"/>
        <v/>
      </c>
      <c r="M2150" s="1906"/>
      <c r="N2150" s="2250"/>
      <c r="O2150" s="2250"/>
      <c r="P2150" s="2255"/>
    </row>
    <row r="2151" spans="2:16" s="986" customFormat="1" ht="15" customHeight="1">
      <c r="B2151" s="1342"/>
      <c r="C2151" s="985"/>
      <c r="D2151" s="1307" t="s">
        <v>2166</v>
      </c>
      <c r="E2151" s="973"/>
      <c r="F2151" s="1549"/>
      <c r="G2151" s="1550"/>
      <c r="H2151" s="636"/>
      <c r="I2151" s="2251"/>
      <c r="J2151" s="1912"/>
      <c r="K2151" s="2254"/>
      <c r="L2151" s="2250"/>
      <c r="M2151" s="2250"/>
      <c r="N2151" s="2250"/>
      <c r="O2151" s="2250"/>
      <c r="P2151" s="2255"/>
    </row>
    <row r="2152" spans="2:16" s="986" customFormat="1" ht="15" customHeight="1" outlineLevel="1">
      <c r="B2152" s="1342"/>
      <c r="C2152" s="985"/>
      <c r="D2152" s="2557" t="s">
        <v>2167</v>
      </c>
      <c r="E2152" s="2558" t="s">
        <v>650</v>
      </c>
      <c r="F2152" s="1551" t="s">
        <v>2168</v>
      </c>
      <c r="G2152" s="1552"/>
      <c r="H2152" s="636"/>
      <c r="I2152" s="2252"/>
      <c r="J2152" s="2253"/>
      <c r="K2152" s="1994" t="str">
        <f>IF(ISNONTEXT(G2152)=TRUE,"","X")</f>
        <v/>
      </c>
      <c r="L2152" s="1907" t="str">
        <f>IF(AND(G2152&gt;=0)=TRUE,"","X")</f>
        <v/>
      </c>
      <c r="M2152" s="1906"/>
      <c r="N2152" s="2250"/>
      <c r="O2152" s="2250"/>
      <c r="P2152" s="2255"/>
    </row>
    <row r="2153" spans="2:16" s="986" customFormat="1" ht="15" customHeight="1" outlineLevel="1">
      <c r="B2153" s="1342"/>
      <c r="C2153" s="985"/>
      <c r="D2153" s="2553"/>
      <c r="E2153" s="2554"/>
      <c r="F2153" s="1553" t="s">
        <v>2169</v>
      </c>
      <c r="G2153" s="1554"/>
      <c r="H2153" s="636"/>
      <c r="I2153" s="2252"/>
      <c r="J2153" s="2253"/>
      <c r="K2153" s="1994" t="str">
        <f>IF(ISNONTEXT(G2153)=TRUE,"","X")</f>
        <v/>
      </c>
      <c r="L2153" s="1907" t="str">
        <f>IF(AND(G2153&gt;=0)=TRUE,"","X")</f>
        <v/>
      </c>
      <c r="M2153" s="1906"/>
      <c r="N2153" s="2250"/>
      <c r="O2153" s="2250"/>
      <c r="P2153" s="2255"/>
    </row>
    <row r="2154" spans="2:16" s="986" customFormat="1" ht="15" customHeight="1" outlineLevel="1">
      <c r="B2154" s="1342"/>
      <c r="C2154" s="985"/>
      <c r="D2154" s="2553" t="s">
        <v>2170</v>
      </c>
      <c r="E2154" s="2554" t="s">
        <v>638</v>
      </c>
      <c r="F2154" s="1553" t="s">
        <v>2168</v>
      </c>
      <c r="G2154" s="1554"/>
      <c r="H2154" s="636"/>
      <c r="I2154" s="2252"/>
      <c r="J2154" s="2253"/>
      <c r="K2154" s="1994" t="str">
        <f t="shared" ref="K2154:K2173" si="187">IF(ISNONTEXT(G2154)=TRUE,"","X")</f>
        <v/>
      </c>
      <c r="L2154" s="1907" t="str">
        <f t="shared" ref="L2154:L2173" si="188">IF(AND(G2154&gt;=0)=TRUE,"","X")</f>
        <v/>
      </c>
      <c r="M2154" s="1906"/>
      <c r="N2154" s="2250"/>
      <c r="O2154" s="2250"/>
      <c r="P2154" s="2255"/>
    </row>
    <row r="2155" spans="2:16" s="986" customFormat="1" ht="15" customHeight="1" outlineLevel="1">
      <c r="B2155" s="1342"/>
      <c r="C2155" s="985"/>
      <c r="D2155" s="2553"/>
      <c r="E2155" s="2554"/>
      <c r="F2155" s="1553" t="s">
        <v>2169</v>
      </c>
      <c r="G2155" s="1554"/>
      <c r="H2155" s="636"/>
      <c r="I2155" s="2252"/>
      <c r="J2155" s="2253"/>
      <c r="K2155" s="1994" t="str">
        <f t="shared" si="187"/>
        <v/>
      </c>
      <c r="L2155" s="1907" t="str">
        <f t="shared" si="188"/>
        <v/>
      </c>
      <c r="M2155" s="1906"/>
      <c r="N2155" s="2250"/>
      <c r="O2155" s="2250"/>
      <c r="P2155" s="2255"/>
    </row>
    <row r="2156" spans="2:16" s="986" customFormat="1" ht="15" customHeight="1" outlineLevel="1">
      <c r="B2156" s="1342"/>
      <c r="C2156" s="985"/>
      <c r="D2156" s="2553" t="s">
        <v>2170</v>
      </c>
      <c r="E2156" s="2554" t="s">
        <v>650</v>
      </c>
      <c r="F2156" s="1553" t="s">
        <v>2168</v>
      </c>
      <c r="G2156" s="1554"/>
      <c r="H2156" s="636"/>
      <c r="I2156" s="2252"/>
      <c r="J2156" s="2253"/>
      <c r="K2156" s="1994" t="str">
        <f t="shared" si="187"/>
        <v/>
      </c>
      <c r="L2156" s="1907" t="str">
        <f t="shared" si="188"/>
        <v/>
      </c>
      <c r="M2156" s="1906"/>
      <c r="N2156" s="2250"/>
      <c r="O2156" s="2250"/>
      <c r="P2156" s="2255"/>
    </row>
    <row r="2157" spans="2:16" s="986" customFormat="1" ht="15" customHeight="1" outlineLevel="1">
      <c r="B2157" s="1342"/>
      <c r="C2157" s="985"/>
      <c r="D2157" s="2553"/>
      <c r="E2157" s="2554"/>
      <c r="F2157" s="1553" t="s">
        <v>2169</v>
      </c>
      <c r="G2157" s="1554"/>
      <c r="H2157" s="636"/>
      <c r="I2157" s="2254"/>
      <c r="J2157" s="2255"/>
      <c r="K2157" s="1994" t="str">
        <f t="shared" si="187"/>
        <v/>
      </c>
      <c r="L2157" s="1907" t="str">
        <f t="shared" si="188"/>
        <v/>
      </c>
      <c r="M2157" s="1906"/>
      <c r="N2157" s="2250"/>
      <c r="O2157" s="2250"/>
      <c r="P2157" s="2255"/>
    </row>
    <row r="2158" spans="2:16" s="986" customFormat="1" ht="15" customHeight="1" outlineLevel="1">
      <c r="B2158" s="1342"/>
      <c r="C2158" s="985"/>
      <c r="D2158" s="2553" t="s">
        <v>873</v>
      </c>
      <c r="E2158" s="2554" t="s">
        <v>1822</v>
      </c>
      <c r="F2158" s="1553" t="s">
        <v>2168</v>
      </c>
      <c r="G2158" s="1555"/>
      <c r="H2158" s="636"/>
      <c r="I2158" s="2254"/>
      <c r="J2158" s="2255"/>
      <c r="K2158" s="1993" t="str">
        <f t="shared" si="187"/>
        <v/>
      </c>
      <c r="L2158" s="1906" t="str">
        <f t="shared" si="188"/>
        <v/>
      </c>
      <c r="M2158" s="1906"/>
      <c r="N2158" s="1907" t="str" cm="1">
        <f t="array" aca="1" ref="N2158" ca="1">IF(CELL("format",G2158)="D1","","X")</f>
        <v/>
      </c>
      <c r="O2158" s="2250"/>
      <c r="P2158" s="2255"/>
    </row>
    <row r="2159" spans="2:16" s="986" customFormat="1" ht="15" customHeight="1" outlineLevel="1">
      <c r="B2159" s="1211"/>
      <c r="C2159" s="1211"/>
      <c r="D2159" s="2553"/>
      <c r="E2159" s="2554"/>
      <c r="F2159" s="1553" t="s">
        <v>2169</v>
      </c>
      <c r="G2159" s="1555"/>
      <c r="H2159" s="636"/>
      <c r="I2159" s="2254"/>
      <c r="J2159" s="2255"/>
      <c r="K2159" s="1993" t="str">
        <f t="shared" si="187"/>
        <v/>
      </c>
      <c r="L2159" s="1906" t="str">
        <f t="shared" si="188"/>
        <v/>
      </c>
      <c r="M2159" s="1906"/>
      <c r="N2159" s="1907" t="str" cm="1">
        <f t="array" aca="1" ref="N2159" ca="1">IF(CELL("format",G2159)="D1","","X")</f>
        <v/>
      </c>
      <c r="O2159" s="2250"/>
      <c r="P2159" s="2255"/>
    </row>
    <row r="2160" spans="2:16" s="986" customFormat="1" ht="15" customHeight="1" outlineLevel="1">
      <c r="B2160" s="1211"/>
      <c r="C2160" s="1211"/>
      <c r="D2160" s="2553" t="s">
        <v>874</v>
      </c>
      <c r="E2160" s="2554" t="s">
        <v>1823</v>
      </c>
      <c r="F2160" s="1553" t="s">
        <v>2168</v>
      </c>
      <c r="G2160" s="1556"/>
      <c r="H2160" s="636"/>
      <c r="I2160" s="2254"/>
      <c r="J2160" s="2255"/>
      <c r="K2160" s="1993" t="str">
        <f t="shared" si="187"/>
        <v/>
      </c>
      <c r="L2160" s="1906" t="str">
        <f t="shared" si="188"/>
        <v/>
      </c>
      <c r="M2160" s="1906"/>
      <c r="N2160" s="2250"/>
      <c r="O2160" s="1907" t="str" cm="1">
        <f t="array" aca="1" ref="O2160" ca="1">IF(G2160="","",IF(CELL("format",G2160)="D9","","X"))</f>
        <v/>
      </c>
      <c r="P2160" s="2255"/>
    </row>
    <row r="2161" spans="2:16" s="986" customFormat="1" ht="15" customHeight="1" outlineLevel="1">
      <c r="B2161" s="1211"/>
      <c r="C2161" s="1211"/>
      <c r="D2161" s="2553"/>
      <c r="E2161" s="2554"/>
      <c r="F2161" s="1553" t="s">
        <v>2169</v>
      </c>
      <c r="G2161" s="1556"/>
      <c r="H2161" s="636"/>
      <c r="I2161" s="2254"/>
      <c r="J2161" s="2255"/>
      <c r="K2161" s="1993" t="str">
        <f t="shared" si="187"/>
        <v/>
      </c>
      <c r="L2161" s="1906" t="str">
        <f t="shared" si="188"/>
        <v/>
      </c>
      <c r="M2161" s="1906"/>
      <c r="N2161" s="2250"/>
      <c r="O2161" s="1907" t="str" cm="1">
        <f t="array" aca="1" ref="O2161" ca="1">IF(G2161="","",IF(CELL("format",G2161)="D9","","X"))</f>
        <v/>
      </c>
      <c r="P2161" s="2255"/>
    </row>
    <row r="2162" spans="2:16" s="986" customFormat="1" ht="15" customHeight="1" outlineLevel="1">
      <c r="B2162" s="1211"/>
      <c r="C2162" s="1211"/>
      <c r="D2162" s="2553" t="s">
        <v>2171</v>
      </c>
      <c r="E2162" s="2554" t="s">
        <v>2327</v>
      </c>
      <c r="F2162" s="1553" t="s">
        <v>2168</v>
      </c>
      <c r="G2162" s="1554"/>
      <c r="H2162" s="636"/>
      <c r="I2162" s="2254"/>
      <c r="J2162" s="2255"/>
      <c r="K2162" s="1993" t="str">
        <f t="shared" si="187"/>
        <v/>
      </c>
      <c r="L2162" s="1906" t="str">
        <f t="shared" si="188"/>
        <v/>
      </c>
      <c r="M2162" s="1906"/>
      <c r="N2162" s="2250"/>
      <c r="O2162" s="2250"/>
      <c r="P2162" s="1913" t="str">
        <f>IF(G2162="","",(IF(OR(G2162="Winter",G2162="Summer"),"","X")))</f>
        <v/>
      </c>
    </row>
    <row r="2163" spans="2:16" s="986" customFormat="1" ht="15" customHeight="1" outlineLevel="1">
      <c r="B2163" s="1211"/>
      <c r="C2163" s="1211"/>
      <c r="D2163" s="2553"/>
      <c r="E2163" s="2554"/>
      <c r="F2163" s="1553" t="s">
        <v>2169</v>
      </c>
      <c r="G2163" s="1554"/>
      <c r="H2163" s="636"/>
      <c r="I2163" s="2254"/>
      <c r="J2163" s="2255"/>
      <c r="K2163" s="1993" t="str">
        <f t="shared" si="187"/>
        <v/>
      </c>
      <c r="L2163" s="1906" t="str">
        <f t="shared" si="188"/>
        <v/>
      </c>
      <c r="M2163" s="1906"/>
      <c r="N2163" s="2250"/>
      <c r="O2163" s="2250"/>
      <c r="P2163" s="1913" t="str">
        <f>IF(G2163="","",(IF(OR(G2163="Winter",G2163="Summer"),"","X")))</f>
        <v/>
      </c>
    </row>
    <row r="2164" spans="2:16" s="986" customFormat="1" ht="15" customHeight="1" outlineLevel="1">
      <c r="B2164" s="1211"/>
      <c r="C2164" s="1211"/>
      <c r="D2164" s="2553" t="s">
        <v>2172</v>
      </c>
      <c r="E2164" s="2554" t="s">
        <v>638</v>
      </c>
      <c r="F2164" s="1553" t="s">
        <v>2168</v>
      </c>
      <c r="G2164" s="1554"/>
      <c r="H2164" s="636"/>
      <c r="I2164" s="2254"/>
      <c r="J2164" s="2255"/>
      <c r="K2164" s="1994" t="str">
        <f t="shared" si="187"/>
        <v/>
      </c>
      <c r="L2164" s="1907" t="str">
        <f t="shared" si="188"/>
        <v/>
      </c>
      <c r="M2164" s="1906"/>
      <c r="N2164" s="2250"/>
      <c r="O2164" s="2250"/>
      <c r="P2164" s="2255"/>
    </row>
    <row r="2165" spans="2:16" s="986" customFormat="1" ht="15" customHeight="1" outlineLevel="1">
      <c r="B2165" s="1211"/>
      <c r="C2165" s="1211"/>
      <c r="D2165" s="2553"/>
      <c r="E2165" s="2554"/>
      <c r="F2165" s="1553" t="s">
        <v>2169</v>
      </c>
      <c r="G2165" s="1554"/>
      <c r="I2165" s="2254"/>
      <c r="J2165" s="2255"/>
      <c r="K2165" s="1994" t="str">
        <f t="shared" si="187"/>
        <v/>
      </c>
      <c r="L2165" s="1907" t="str">
        <f t="shared" si="188"/>
        <v/>
      </c>
      <c r="M2165" s="1906"/>
      <c r="N2165" s="2250"/>
      <c r="O2165" s="2250"/>
      <c r="P2165" s="2255"/>
    </row>
    <row r="2166" spans="2:16" s="986" customFormat="1" ht="15" customHeight="1" outlineLevel="1">
      <c r="B2166" s="1211"/>
      <c r="C2166" s="1211"/>
      <c r="D2166" s="2553" t="s">
        <v>2173</v>
      </c>
      <c r="E2166" s="2554" t="s">
        <v>638</v>
      </c>
      <c r="F2166" s="1553" t="s">
        <v>2168</v>
      </c>
      <c r="G2166" s="1554"/>
      <c r="I2166" s="2254"/>
      <c r="J2166" s="2255"/>
      <c r="K2166" s="1994" t="str">
        <f t="shared" si="187"/>
        <v/>
      </c>
      <c r="L2166" s="1907" t="str">
        <f t="shared" si="188"/>
        <v/>
      </c>
      <c r="M2166" s="1906"/>
      <c r="N2166" s="2250"/>
      <c r="O2166" s="2250"/>
      <c r="P2166" s="2255"/>
    </row>
    <row r="2167" spans="2:16" s="986" customFormat="1" ht="15" customHeight="1" outlineLevel="1">
      <c r="B2167" s="1211"/>
      <c r="C2167" s="1211"/>
      <c r="D2167" s="2553"/>
      <c r="E2167" s="2554"/>
      <c r="F2167" s="1553" t="s">
        <v>2169</v>
      </c>
      <c r="G2167" s="1554"/>
      <c r="I2167" s="2254"/>
      <c r="J2167" s="2255"/>
      <c r="K2167" s="1994" t="str">
        <f t="shared" si="187"/>
        <v/>
      </c>
      <c r="L2167" s="1907" t="str">
        <f t="shared" si="188"/>
        <v/>
      </c>
      <c r="M2167" s="1906"/>
      <c r="N2167" s="2250"/>
      <c r="O2167" s="2250"/>
      <c r="P2167" s="2255"/>
    </row>
    <row r="2168" spans="2:16" s="986" customFormat="1" ht="15" customHeight="1" outlineLevel="1">
      <c r="B2168" s="1211"/>
      <c r="C2168" s="1211"/>
      <c r="D2168" s="2553" t="s">
        <v>2173</v>
      </c>
      <c r="E2168" s="2554" t="s">
        <v>650</v>
      </c>
      <c r="F2168" s="1553" t="s">
        <v>2168</v>
      </c>
      <c r="G2168" s="1554"/>
      <c r="I2168" s="2254"/>
      <c r="J2168" s="2255"/>
      <c r="K2168" s="1994" t="str">
        <f t="shared" si="187"/>
        <v/>
      </c>
      <c r="L2168" s="1907" t="str">
        <f t="shared" si="188"/>
        <v/>
      </c>
      <c r="M2168" s="1906"/>
      <c r="N2168" s="2250"/>
      <c r="O2168" s="2250"/>
      <c r="P2168" s="2255"/>
    </row>
    <row r="2169" spans="2:16" s="986" customFormat="1" ht="15" customHeight="1" outlineLevel="1">
      <c r="B2169" s="1211"/>
      <c r="C2169" s="1211"/>
      <c r="D2169" s="2553"/>
      <c r="E2169" s="2554"/>
      <c r="F2169" s="1553" t="s">
        <v>2169</v>
      </c>
      <c r="G2169" s="1554"/>
      <c r="I2169" s="2254"/>
      <c r="J2169" s="2255"/>
      <c r="K2169" s="1994" t="str">
        <f t="shared" si="187"/>
        <v/>
      </c>
      <c r="L2169" s="1907" t="str">
        <f t="shared" si="188"/>
        <v/>
      </c>
      <c r="M2169" s="1906"/>
      <c r="N2169" s="2250"/>
      <c r="O2169" s="2250"/>
      <c r="P2169" s="2255"/>
    </row>
    <row r="2170" spans="2:16" s="986" customFormat="1" ht="15" customHeight="1" outlineLevel="1">
      <c r="B2170" s="1211"/>
      <c r="C2170" s="1211"/>
      <c r="D2170" s="2553" t="s">
        <v>2174</v>
      </c>
      <c r="E2170" s="2554" t="s">
        <v>638</v>
      </c>
      <c r="F2170" s="1553" t="s">
        <v>2168</v>
      </c>
      <c r="G2170" s="1554"/>
      <c r="I2170" s="2254"/>
      <c r="J2170" s="2256"/>
      <c r="K2170" s="1994" t="str">
        <f t="shared" si="187"/>
        <v/>
      </c>
      <c r="L2170" s="1907" t="str">
        <f t="shared" si="188"/>
        <v/>
      </c>
      <c r="M2170" s="1906"/>
      <c r="N2170" s="2250"/>
      <c r="O2170" s="2250"/>
      <c r="P2170" s="2255"/>
    </row>
    <row r="2171" spans="2:16" s="986" customFormat="1" ht="15" customHeight="1" outlineLevel="1">
      <c r="B2171" s="1211"/>
      <c r="C2171" s="1211"/>
      <c r="D2171" s="2553"/>
      <c r="E2171" s="2554"/>
      <c r="F2171" s="1553" t="s">
        <v>2169</v>
      </c>
      <c r="G2171" s="1554"/>
      <c r="I2171" s="2254"/>
      <c r="J2171" s="2256"/>
      <c r="K2171" s="1994" t="str">
        <f t="shared" si="187"/>
        <v/>
      </c>
      <c r="L2171" s="1907" t="str">
        <f t="shared" si="188"/>
        <v/>
      </c>
      <c r="M2171" s="1906"/>
      <c r="N2171" s="2250"/>
      <c r="O2171" s="2250"/>
      <c r="P2171" s="2255"/>
    </row>
    <row r="2172" spans="2:16" s="986" customFormat="1" ht="15" customHeight="1" outlineLevel="1">
      <c r="B2172" s="1211"/>
      <c r="C2172" s="1211"/>
      <c r="D2172" s="2553" t="s">
        <v>2174</v>
      </c>
      <c r="E2172" s="2554" t="s">
        <v>650</v>
      </c>
      <c r="F2172" s="1553" t="s">
        <v>2168</v>
      </c>
      <c r="G2172" s="1554"/>
      <c r="I2172" s="2254"/>
      <c r="J2172" s="2256"/>
      <c r="K2172" s="1994" t="str">
        <f t="shared" si="187"/>
        <v/>
      </c>
      <c r="L2172" s="1907" t="str">
        <f t="shared" si="188"/>
        <v/>
      </c>
      <c r="M2172" s="1906"/>
      <c r="N2172" s="2250"/>
      <c r="O2172" s="2250"/>
      <c r="P2172" s="2255"/>
    </row>
    <row r="2173" spans="2:16" s="986" customFormat="1" ht="15" customHeight="1" outlineLevel="1">
      <c r="B2173" s="1211"/>
      <c r="C2173" s="1211"/>
      <c r="D2173" s="2555"/>
      <c r="E2173" s="2556"/>
      <c r="F2173" s="1557" t="s">
        <v>2169</v>
      </c>
      <c r="G2173" s="1558"/>
      <c r="I2173" s="2254"/>
      <c r="J2173" s="2256"/>
      <c r="K2173" s="1994" t="str">
        <f t="shared" si="187"/>
        <v/>
      </c>
      <c r="L2173" s="1907" t="str">
        <f t="shared" si="188"/>
        <v/>
      </c>
      <c r="M2173" s="1906"/>
      <c r="N2173" s="2250"/>
      <c r="O2173" s="2250"/>
      <c r="P2173" s="2255"/>
    </row>
    <row r="2174" spans="2:16" s="986" customFormat="1" ht="15" customHeight="1">
      <c r="B2174" s="1342"/>
      <c r="C2174" s="985"/>
      <c r="D2174" s="1307" t="s">
        <v>2166</v>
      </c>
      <c r="E2174" s="973"/>
      <c r="F2174" s="1549"/>
      <c r="G2174" s="1550"/>
      <c r="H2174" s="636"/>
      <c r="I2174" s="2251"/>
      <c r="J2174" s="1912"/>
      <c r="K2174" s="2254"/>
      <c r="L2174" s="2250"/>
      <c r="M2174" s="2250"/>
      <c r="N2174" s="2250"/>
      <c r="O2174" s="2250"/>
      <c r="P2174" s="2255"/>
    </row>
    <row r="2175" spans="2:16" s="986" customFormat="1" ht="15" customHeight="1" outlineLevel="1">
      <c r="B2175" s="1342"/>
      <c r="C2175" s="985"/>
      <c r="D2175" s="2557" t="s">
        <v>2167</v>
      </c>
      <c r="E2175" s="2558" t="s">
        <v>650</v>
      </c>
      <c r="F2175" s="1551" t="s">
        <v>2168</v>
      </c>
      <c r="G2175" s="1552"/>
      <c r="H2175" s="636"/>
      <c r="I2175" s="2252"/>
      <c r="J2175" s="2253"/>
      <c r="K2175" s="1994" t="str">
        <f>IF(ISNONTEXT(G2175)=TRUE,"","X")</f>
        <v/>
      </c>
      <c r="L2175" s="1907" t="str">
        <f>IF(AND(G2175&gt;=0)=TRUE,"","X")</f>
        <v/>
      </c>
      <c r="M2175" s="1906"/>
      <c r="N2175" s="2250"/>
      <c r="O2175" s="2250"/>
      <c r="P2175" s="2255"/>
    </row>
    <row r="2176" spans="2:16" s="986" customFormat="1" ht="15" customHeight="1" outlineLevel="1">
      <c r="B2176" s="1342"/>
      <c r="C2176" s="985"/>
      <c r="D2176" s="2553"/>
      <c r="E2176" s="2554"/>
      <c r="F2176" s="1553" t="s">
        <v>2169</v>
      </c>
      <c r="G2176" s="1554"/>
      <c r="H2176" s="636"/>
      <c r="I2176" s="2252"/>
      <c r="J2176" s="2253"/>
      <c r="K2176" s="1994" t="str">
        <f>IF(ISNONTEXT(G2176)=TRUE,"","X")</f>
        <v/>
      </c>
      <c r="L2176" s="1907" t="str">
        <f>IF(AND(G2176&gt;=0)=TRUE,"","X")</f>
        <v/>
      </c>
      <c r="M2176" s="1906"/>
      <c r="N2176" s="2250"/>
      <c r="O2176" s="2250"/>
      <c r="P2176" s="2255"/>
    </row>
    <row r="2177" spans="2:16" s="986" customFormat="1" ht="15" customHeight="1" outlineLevel="1">
      <c r="B2177" s="1342"/>
      <c r="C2177" s="985"/>
      <c r="D2177" s="2553" t="s">
        <v>2170</v>
      </c>
      <c r="E2177" s="2554" t="s">
        <v>638</v>
      </c>
      <c r="F2177" s="1553" t="s">
        <v>2168</v>
      </c>
      <c r="G2177" s="1554"/>
      <c r="H2177" s="636"/>
      <c r="I2177" s="2252"/>
      <c r="J2177" s="2253"/>
      <c r="K2177" s="1994" t="str">
        <f t="shared" ref="K2177:K2196" si="189">IF(ISNONTEXT(G2177)=TRUE,"","X")</f>
        <v/>
      </c>
      <c r="L2177" s="1907" t="str">
        <f t="shared" ref="L2177:L2196" si="190">IF(AND(G2177&gt;=0)=TRUE,"","X")</f>
        <v/>
      </c>
      <c r="M2177" s="1906"/>
      <c r="N2177" s="2250"/>
      <c r="O2177" s="2250"/>
      <c r="P2177" s="2255"/>
    </row>
    <row r="2178" spans="2:16" s="986" customFormat="1" ht="15" customHeight="1" outlineLevel="1">
      <c r="B2178" s="1342"/>
      <c r="C2178" s="985"/>
      <c r="D2178" s="2553"/>
      <c r="E2178" s="2554"/>
      <c r="F2178" s="1553" t="s">
        <v>2169</v>
      </c>
      <c r="G2178" s="1554"/>
      <c r="H2178" s="636"/>
      <c r="I2178" s="2252"/>
      <c r="J2178" s="2253"/>
      <c r="K2178" s="1994" t="str">
        <f t="shared" si="189"/>
        <v/>
      </c>
      <c r="L2178" s="1907" t="str">
        <f t="shared" si="190"/>
        <v/>
      </c>
      <c r="M2178" s="1906"/>
      <c r="N2178" s="2250"/>
      <c r="O2178" s="2250"/>
      <c r="P2178" s="2255"/>
    </row>
    <row r="2179" spans="2:16" s="986" customFormat="1" ht="15" customHeight="1" outlineLevel="1">
      <c r="B2179" s="1342"/>
      <c r="C2179" s="985"/>
      <c r="D2179" s="2553" t="s">
        <v>2170</v>
      </c>
      <c r="E2179" s="2554" t="s">
        <v>650</v>
      </c>
      <c r="F2179" s="1553" t="s">
        <v>2168</v>
      </c>
      <c r="G2179" s="1554"/>
      <c r="H2179" s="636"/>
      <c r="I2179" s="2252"/>
      <c r="J2179" s="2253"/>
      <c r="K2179" s="1994" t="str">
        <f t="shared" si="189"/>
        <v/>
      </c>
      <c r="L2179" s="1907" t="str">
        <f t="shared" si="190"/>
        <v/>
      </c>
      <c r="M2179" s="1906"/>
      <c r="N2179" s="2250"/>
      <c r="O2179" s="2250"/>
      <c r="P2179" s="2255"/>
    </row>
    <row r="2180" spans="2:16" s="986" customFormat="1" ht="15" customHeight="1" outlineLevel="1">
      <c r="B2180" s="1342"/>
      <c r="C2180" s="985"/>
      <c r="D2180" s="2553"/>
      <c r="E2180" s="2554"/>
      <c r="F2180" s="1553" t="s">
        <v>2169</v>
      </c>
      <c r="G2180" s="1554"/>
      <c r="H2180" s="636"/>
      <c r="I2180" s="2254"/>
      <c r="J2180" s="2255"/>
      <c r="K2180" s="1994" t="str">
        <f t="shared" si="189"/>
        <v/>
      </c>
      <c r="L2180" s="1907" t="str">
        <f t="shared" si="190"/>
        <v/>
      </c>
      <c r="M2180" s="1906"/>
      <c r="N2180" s="2250"/>
      <c r="O2180" s="2250"/>
      <c r="P2180" s="2255"/>
    </row>
    <row r="2181" spans="2:16" s="986" customFormat="1" ht="15" customHeight="1" outlineLevel="1">
      <c r="B2181" s="1342"/>
      <c r="C2181" s="985"/>
      <c r="D2181" s="2553" t="s">
        <v>873</v>
      </c>
      <c r="E2181" s="2554" t="s">
        <v>1822</v>
      </c>
      <c r="F2181" s="1553" t="s">
        <v>2168</v>
      </c>
      <c r="G2181" s="1555"/>
      <c r="H2181" s="636"/>
      <c r="I2181" s="2254"/>
      <c r="J2181" s="2255"/>
      <c r="K2181" s="1993" t="str">
        <f t="shared" si="189"/>
        <v/>
      </c>
      <c r="L2181" s="1906" t="str">
        <f t="shared" si="190"/>
        <v/>
      </c>
      <c r="M2181" s="1906"/>
      <c r="N2181" s="1907" t="str" cm="1">
        <f t="array" aca="1" ref="N2181" ca="1">IF(CELL("format",G2181)="D1","","X")</f>
        <v/>
      </c>
      <c r="O2181" s="2250"/>
      <c r="P2181" s="2255"/>
    </row>
    <row r="2182" spans="2:16" s="986" customFormat="1" ht="15" customHeight="1" outlineLevel="1">
      <c r="B2182" s="1211"/>
      <c r="C2182" s="1211"/>
      <c r="D2182" s="2553"/>
      <c r="E2182" s="2554"/>
      <c r="F2182" s="1553" t="s">
        <v>2169</v>
      </c>
      <c r="G2182" s="1555"/>
      <c r="H2182" s="636"/>
      <c r="I2182" s="2254"/>
      <c r="J2182" s="2255"/>
      <c r="K2182" s="1993" t="str">
        <f t="shared" si="189"/>
        <v/>
      </c>
      <c r="L2182" s="1906" t="str">
        <f t="shared" si="190"/>
        <v/>
      </c>
      <c r="M2182" s="1906"/>
      <c r="N2182" s="1907" t="str" cm="1">
        <f t="array" aca="1" ref="N2182" ca="1">IF(CELL("format",G2182)="D1","","X")</f>
        <v/>
      </c>
      <c r="O2182" s="2250"/>
      <c r="P2182" s="2255"/>
    </row>
    <row r="2183" spans="2:16" s="986" customFormat="1" ht="15" customHeight="1" outlineLevel="1">
      <c r="B2183" s="1211"/>
      <c r="C2183" s="1211"/>
      <c r="D2183" s="2553" t="s">
        <v>874</v>
      </c>
      <c r="E2183" s="2554" t="s">
        <v>1823</v>
      </c>
      <c r="F2183" s="1553" t="s">
        <v>2168</v>
      </c>
      <c r="G2183" s="1556"/>
      <c r="H2183" s="636"/>
      <c r="I2183" s="2254"/>
      <c r="J2183" s="2255"/>
      <c r="K2183" s="1993" t="str">
        <f t="shared" si="189"/>
        <v/>
      </c>
      <c r="L2183" s="1906" t="str">
        <f t="shared" si="190"/>
        <v/>
      </c>
      <c r="M2183" s="1906"/>
      <c r="N2183" s="2250"/>
      <c r="O2183" s="1907" t="str" cm="1">
        <f t="array" aca="1" ref="O2183" ca="1">IF(G2183="","",IF(CELL("format",G2183)="D9","","X"))</f>
        <v/>
      </c>
      <c r="P2183" s="2255"/>
    </row>
    <row r="2184" spans="2:16" s="986" customFormat="1" ht="15" customHeight="1" outlineLevel="1">
      <c r="B2184" s="1211"/>
      <c r="C2184" s="1211"/>
      <c r="D2184" s="2553"/>
      <c r="E2184" s="2554"/>
      <c r="F2184" s="1553" t="s">
        <v>2169</v>
      </c>
      <c r="G2184" s="1556"/>
      <c r="H2184" s="636"/>
      <c r="I2184" s="2254"/>
      <c r="J2184" s="2255"/>
      <c r="K2184" s="1993" t="str">
        <f t="shared" si="189"/>
        <v/>
      </c>
      <c r="L2184" s="1906" t="str">
        <f t="shared" si="190"/>
        <v/>
      </c>
      <c r="M2184" s="1906"/>
      <c r="N2184" s="2250"/>
      <c r="O2184" s="1907" t="str" cm="1">
        <f t="array" aca="1" ref="O2184" ca="1">IF(G2184="","",IF(CELL("format",G2184)="D9","","X"))</f>
        <v/>
      </c>
      <c r="P2184" s="2255"/>
    </row>
    <row r="2185" spans="2:16" s="986" customFormat="1" ht="15" customHeight="1" outlineLevel="1">
      <c r="B2185" s="1211"/>
      <c r="C2185" s="1211"/>
      <c r="D2185" s="2553" t="s">
        <v>2171</v>
      </c>
      <c r="E2185" s="2554" t="s">
        <v>2327</v>
      </c>
      <c r="F2185" s="1553" t="s">
        <v>2168</v>
      </c>
      <c r="G2185" s="1554"/>
      <c r="H2185" s="636"/>
      <c r="I2185" s="2254"/>
      <c r="J2185" s="2255"/>
      <c r="K2185" s="1993" t="str">
        <f t="shared" si="189"/>
        <v/>
      </c>
      <c r="L2185" s="1906" t="str">
        <f t="shared" si="190"/>
        <v/>
      </c>
      <c r="M2185" s="1906"/>
      <c r="N2185" s="2250"/>
      <c r="O2185" s="2250"/>
      <c r="P2185" s="1913" t="str">
        <f>IF(G2185="","",(IF(OR(G2185="Winter",G2185="Summer"),"","X")))</f>
        <v/>
      </c>
    </row>
    <row r="2186" spans="2:16" s="986" customFormat="1" ht="15" customHeight="1" outlineLevel="1">
      <c r="B2186" s="1211"/>
      <c r="C2186" s="1211"/>
      <c r="D2186" s="2553"/>
      <c r="E2186" s="2554"/>
      <c r="F2186" s="1553" t="s">
        <v>2169</v>
      </c>
      <c r="G2186" s="1554"/>
      <c r="H2186" s="636"/>
      <c r="I2186" s="2254"/>
      <c r="J2186" s="2255"/>
      <c r="K2186" s="1993" t="str">
        <f t="shared" si="189"/>
        <v/>
      </c>
      <c r="L2186" s="1906" t="str">
        <f t="shared" si="190"/>
        <v/>
      </c>
      <c r="M2186" s="1906"/>
      <c r="N2186" s="2250"/>
      <c r="O2186" s="2250"/>
      <c r="P2186" s="1913" t="str">
        <f>IF(G2186="","",(IF(OR(G2186="Winter",G2186="Summer"),"","X")))</f>
        <v/>
      </c>
    </row>
    <row r="2187" spans="2:16" s="986" customFormat="1" ht="15" customHeight="1" outlineLevel="1">
      <c r="B2187" s="1211"/>
      <c r="C2187" s="1211"/>
      <c r="D2187" s="2553" t="s">
        <v>2172</v>
      </c>
      <c r="E2187" s="2554" t="s">
        <v>638</v>
      </c>
      <c r="F2187" s="1553" t="s">
        <v>2168</v>
      </c>
      <c r="G2187" s="1554"/>
      <c r="H2187" s="636"/>
      <c r="I2187" s="2254"/>
      <c r="J2187" s="2255"/>
      <c r="K2187" s="1994" t="str">
        <f t="shared" si="189"/>
        <v/>
      </c>
      <c r="L2187" s="1907" t="str">
        <f t="shared" si="190"/>
        <v/>
      </c>
      <c r="M2187" s="1906"/>
      <c r="N2187" s="2250"/>
      <c r="O2187" s="2250"/>
      <c r="P2187" s="2255"/>
    </row>
    <row r="2188" spans="2:16" s="986" customFormat="1" ht="15" customHeight="1" outlineLevel="1">
      <c r="B2188" s="1211"/>
      <c r="C2188" s="1211"/>
      <c r="D2188" s="2553"/>
      <c r="E2188" s="2554"/>
      <c r="F2188" s="1553" t="s">
        <v>2169</v>
      </c>
      <c r="G2188" s="1554"/>
      <c r="I2188" s="2254"/>
      <c r="J2188" s="2255"/>
      <c r="K2188" s="1994" t="str">
        <f t="shared" si="189"/>
        <v/>
      </c>
      <c r="L2188" s="1907" t="str">
        <f t="shared" si="190"/>
        <v/>
      </c>
      <c r="M2188" s="1906"/>
      <c r="N2188" s="2250"/>
      <c r="O2188" s="2250"/>
      <c r="P2188" s="2255"/>
    </row>
    <row r="2189" spans="2:16" s="986" customFormat="1" ht="15" customHeight="1" outlineLevel="1">
      <c r="B2189" s="1211"/>
      <c r="C2189" s="1211"/>
      <c r="D2189" s="2553" t="s">
        <v>2173</v>
      </c>
      <c r="E2189" s="2554" t="s">
        <v>638</v>
      </c>
      <c r="F2189" s="1553" t="s">
        <v>2168</v>
      </c>
      <c r="G2189" s="1554"/>
      <c r="I2189" s="2254"/>
      <c r="J2189" s="2255"/>
      <c r="K2189" s="1994" t="str">
        <f t="shared" si="189"/>
        <v/>
      </c>
      <c r="L2189" s="1907" t="str">
        <f t="shared" si="190"/>
        <v/>
      </c>
      <c r="M2189" s="1906"/>
      <c r="N2189" s="2250"/>
      <c r="O2189" s="2250"/>
      <c r="P2189" s="2255"/>
    </row>
    <row r="2190" spans="2:16" s="986" customFormat="1" ht="15" customHeight="1" outlineLevel="1">
      <c r="B2190" s="1211"/>
      <c r="C2190" s="1211"/>
      <c r="D2190" s="2553"/>
      <c r="E2190" s="2554"/>
      <c r="F2190" s="1553" t="s">
        <v>2169</v>
      </c>
      <c r="G2190" s="1554"/>
      <c r="I2190" s="2254"/>
      <c r="J2190" s="2255"/>
      <c r="K2190" s="1994" t="str">
        <f t="shared" si="189"/>
        <v/>
      </c>
      <c r="L2190" s="1907" t="str">
        <f t="shared" si="190"/>
        <v/>
      </c>
      <c r="M2190" s="1906"/>
      <c r="N2190" s="2250"/>
      <c r="O2190" s="2250"/>
      <c r="P2190" s="2255"/>
    </row>
    <row r="2191" spans="2:16" s="986" customFormat="1" ht="15" customHeight="1" outlineLevel="1">
      <c r="B2191" s="1211"/>
      <c r="C2191" s="1211"/>
      <c r="D2191" s="2553" t="s">
        <v>2173</v>
      </c>
      <c r="E2191" s="2554" t="s">
        <v>650</v>
      </c>
      <c r="F2191" s="1553" t="s">
        <v>2168</v>
      </c>
      <c r="G2191" s="1554"/>
      <c r="I2191" s="2254"/>
      <c r="J2191" s="2255"/>
      <c r="K2191" s="1994" t="str">
        <f t="shared" si="189"/>
        <v/>
      </c>
      <c r="L2191" s="1907" t="str">
        <f t="shared" si="190"/>
        <v/>
      </c>
      <c r="M2191" s="1906"/>
      <c r="N2191" s="2250"/>
      <c r="O2191" s="2250"/>
      <c r="P2191" s="2255"/>
    </row>
    <row r="2192" spans="2:16" s="986" customFormat="1" ht="15" customHeight="1" outlineLevel="1">
      <c r="B2192" s="1211"/>
      <c r="C2192" s="1211"/>
      <c r="D2192" s="2553"/>
      <c r="E2192" s="2554"/>
      <c r="F2192" s="1553" t="s">
        <v>2169</v>
      </c>
      <c r="G2192" s="1554"/>
      <c r="I2192" s="2254"/>
      <c r="J2192" s="2255"/>
      <c r="K2192" s="1994" t="str">
        <f t="shared" si="189"/>
        <v/>
      </c>
      <c r="L2192" s="1907" t="str">
        <f t="shared" si="190"/>
        <v/>
      </c>
      <c r="M2192" s="1906"/>
      <c r="N2192" s="2250"/>
      <c r="O2192" s="2250"/>
      <c r="P2192" s="2255"/>
    </row>
    <row r="2193" spans="2:16" s="986" customFormat="1" ht="15" customHeight="1" outlineLevel="1">
      <c r="B2193" s="1211"/>
      <c r="C2193" s="1211"/>
      <c r="D2193" s="2553" t="s">
        <v>2174</v>
      </c>
      <c r="E2193" s="2554" t="s">
        <v>638</v>
      </c>
      <c r="F2193" s="1553" t="s">
        <v>2168</v>
      </c>
      <c r="G2193" s="1554"/>
      <c r="I2193" s="2254"/>
      <c r="J2193" s="2256"/>
      <c r="K2193" s="1994" t="str">
        <f t="shared" si="189"/>
        <v/>
      </c>
      <c r="L2193" s="1907" t="str">
        <f t="shared" si="190"/>
        <v/>
      </c>
      <c r="M2193" s="1906"/>
      <c r="N2193" s="2250"/>
      <c r="O2193" s="2250"/>
      <c r="P2193" s="2255"/>
    </row>
    <row r="2194" spans="2:16" s="986" customFormat="1" ht="15" customHeight="1" outlineLevel="1">
      <c r="B2194" s="1211"/>
      <c r="C2194" s="1211"/>
      <c r="D2194" s="2553"/>
      <c r="E2194" s="2554"/>
      <c r="F2194" s="1553" t="s">
        <v>2169</v>
      </c>
      <c r="G2194" s="1554"/>
      <c r="I2194" s="2254"/>
      <c r="J2194" s="2256"/>
      <c r="K2194" s="1994" t="str">
        <f t="shared" si="189"/>
        <v/>
      </c>
      <c r="L2194" s="1907" t="str">
        <f t="shared" si="190"/>
        <v/>
      </c>
      <c r="M2194" s="1906"/>
      <c r="N2194" s="2250"/>
      <c r="O2194" s="2250"/>
      <c r="P2194" s="2255"/>
    </row>
    <row r="2195" spans="2:16" s="986" customFormat="1" ht="15" customHeight="1" outlineLevel="1">
      <c r="B2195" s="1211"/>
      <c r="C2195" s="1211"/>
      <c r="D2195" s="2553" t="s">
        <v>2174</v>
      </c>
      <c r="E2195" s="2554" t="s">
        <v>650</v>
      </c>
      <c r="F2195" s="1553" t="s">
        <v>2168</v>
      </c>
      <c r="G2195" s="1554"/>
      <c r="I2195" s="2254"/>
      <c r="J2195" s="2256"/>
      <c r="K2195" s="1994" t="str">
        <f t="shared" si="189"/>
        <v/>
      </c>
      <c r="L2195" s="1907" t="str">
        <f t="shared" si="190"/>
        <v/>
      </c>
      <c r="M2195" s="1906"/>
      <c r="N2195" s="2250"/>
      <c r="O2195" s="2250"/>
      <c r="P2195" s="2255"/>
    </row>
    <row r="2196" spans="2:16" s="986" customFormat="1" ht="15" customHeight="1" outlineLevel="1">
      <c r="B2196" s="1211"/>
      <c r="C2196" s="1211"/>
      <c r="D2196" s="2555"/>
      <c r="E2196" s="2556"/>
      <c r="F2196" s="1557" t="s">
        <v>2169</v>
      </c>
      <c r="G2196" s="1558"/>
      <c r="I2196" s="2254"/>
      <c r="J2196" s="2256"/>
      <c r="K2196" s="1994" t="str">
        <f t="shared" si="189"/>
        <v/>
      </c>
      <c r="L2196" s="1907" t="str">
        <f t="shared" si="190"/>
        <v/>
      </c>
      <c r="M2196" s="1906"/>
      <c r="N2196" s="2250"/>
      <c r="O2196" s="2250"/>
      <c r="P2196" s="2255"/>
    </row>
    <row r="2197" spans="2:16" s="986" customFormat="1" ht="15" customHeight="1">
      <c r="B2197" s="1342"/>
      <c r="C2197" s="985"/>
      <c r="D2197" s="1307" t="s">
        <v>2166</v>
      </c>
      <c r="E2197" s="973"/>
      <c r="F2197" s="1549"/>
      <c r="G2197" s="1550"/>
      <c r="H2197" s="636"/>
      <c r="I2197" s="2251"/>
      <c r="J2197" s="1912"/>
      <c r="K2197" s="2254"/>
      <c r="L2197" s="2250"/>
      <c r="M2197" s="2250"/>
      <c r="N2197" s="2250"/>
      <c r="O2197" s="2250"/>
      <c r="P2197" s="2255"/>
    </row>
    <row r="2198" spans="2:16" s="986" customFormat="1" ht="15" customHeight="1" outlineLevel="1">
      <c r="B2198" s="1342"/>
      <c r="C2198" s="985"/>
      <c r="D2198" s="2557" t="s">
        <v>2167</v>
      </c>
      <c r="E2198" s="2558" t="s">
        <v>650</v>
      </c>
      <c r="F2198" s="1551" t="s">
        <v>2168</v>
      </c>
      <c r="G2198" s="1552"/>
      <c r="H2198" s="636"/>
      <c r="I2198" s="2252"/>
      <c r="J2198" s="2253"/>
      <c r="K2198" s="1994" t="str">
        <f>IF(ISNONTEXT(G2198)=TRUE,"","X")</f>
        <v/>
      </c>
      <c r="L2198" s="1907" t="str">
        <f>IF(AND(G2198&gt;=0)=TRUE,"","X")</f>
        <v/>
      </c>
      <c r="M2198" s="1906"/>
      <c r="N2198" s="2250"/>
      <c r="O2198" s="2250"/>
      <c r="P2198" s="2255"/>
    </row>
    <row r="2199" spans="2:16" s="986" customFormat="1" ht="15" customHeight="1" outlineLevel="1">
      <c r="B2199" s="1342"/>
      <c r="C2199" s="985"/>
      <c r="D2199" s="2553"/>
      <c r="E2199" s="2554"/>
      <c r="F2199" s="1553" t="s">
        <v>2169</v>
      </c>
      <c r="G2199" s="1554"/>
      <c r="H2199" s="636"/>
      <c r="I2199" s="2252"/>
      <c r="J2199" s="2253"/>
      <c r="K2199" s="1994" t="str">
        <f>IF(ISNONTEXT(G2199)=TRUE,"","X")</f>
        <v/>
      </c>
      <c r="L2199" s="1907" t="str">
        <f>IF(AND(G2199&gt;=0)=TRUE,"","X")</f>
        <v/>
      </c>
      <c r="M2199" s="1906"/>
      <c r="N2199" s="2250"/>
      <c r="O2199" s="2250"/>
      <c r="P2199" s="2255"/>
    </row>
    <row r="2200" spans="2:16" s="986" customFormat="1" ht="15" customHeight="1" outlineLevel="1">
      <c r="B2200" s="1342"/>
      <c r="C2200" s="985"/>
      <c r="D2200" s="2553" t="s">
        <v>2170</v>
      </c>
      <c r="E2200" s="2554" t="s">
        <v>638</v>
      </c>
      <c r="F2200" s="1553" t="s">
        <v>2168</v>
      </c>
      <c r="G2200" s="1554"/>
      <c r="H2200" s="636"/>
      <c r="I2200" s="2252"/>
      <c r="J2200" s="2253"/>
      <c r="K2200" s="1994" t="str">
        <f t="shared" ref="K2200:K2219" si="191">IF(ISNONTEXT(G2200)=TRUE,"","X")</f>
        <v/>
      </c>
      <c r="L2200" s="1907" t="str">
        <f t="shared" ref="L2200:L2219" si="192">IF(AND(G2200&gt;=0)=TRUE,"","X")</f>
        <v/>
      </c>
      <c r="M2200" s="1906"/>
      <c r="N2200" s="2250"/>
      <c r="O2200" s="2250"/>
      <c r="P2200" s="2255"/>
    </row>
    <row r="2201" spans="2:16" s="986" customFormat="1" ht="15" customHeight="1" outlineLevel="1">
      <c r="B2201" s="1342"/>
      <c r="C2201" s="985"/>
      <c r="D2201" s="2553"/>
      <c r="E2201" s="2554"/>
      <c r="F2201" s="1553" t="s">
        <v>2169</v>
      </c>
      <c r="G2201" s="1554"/>
      <c r="H2201" s="636"/>
      <c r="I2201" s="2252"/>
      <c r="J2201" s="2253"/>
      <c r="K2201" s="1994" t="str">
        <f t="shared" si="191"/>
        <v/>
      </c>
      <c r="L2201" s="1907" t="str">
        <f t="shared" si="192"/>
        <v/>
      </c>
      <c r="M2201" s="1906"/>
      <c r="N2201" s="2250"/>
      <c r="O2201" s="2250"/>
      <c r="P2201" s="2255"/>
    </row>
    <row r="2202" spans="2:16" s="986" customFormat="1" ht="15" customHeight="1" outlineLevel="1">
      <c r="B2202" s="1342"/>
      <c r="C2202" s="985"/>
      <c r="D2202" s="2553" t="s">
        <v>2170</v>
      </c>
      <c r="E2202" s="2554" t="s">
        <v>650</v>
      </c>
      <c r="F2202" s="1553" t="s">
        <v>2168</v>
      </c>
      <c r="G2202" s="1554"/>
      <c r="H2202" s="636"/>
      <c r="I2202" s="2252"/>
      <c r="J2202" s="2253"/>
      <c r="K2202" s="1994" t="str">
        <f t="shared" si="191"/>
        <v/>
      </c>
      <c r="L2202" s="1907" t="str">
        <f t="shared" si="192"/>
        <v/>
      </c>
      <c r="M2202" s="1906"/>
      <c r="N2202" s="2250"/>
      <c r="O2202" s="2250"/>
      <c r="P2202" s="2255"/>
    </row>
    <row r="2203" spans="2:16" s="986" customFormat="1" ht="15" customHeight="1" outlineLevel="1">
      <c r="B2203" s="1342"/>
      <c r="C2203" s="985"/>
      <c r="D2203" s="2553"/>
      <c r="E2203" s="2554"/>
      <c r="F2203" s="1553" t="s">
        <v>2169</v>
      </c>
      <c r="G2203" s="1554"/>
      <c r="H2203" s="636"/>
      <c r="I2203" s="2254"/>
      <c r="J2203" s="2255"/>
      <c r="K2203" s="1994" t="str">
        <f t="shared" si="191"/>
        <v/>
      </c>
      <c r="L2203" s="1907" t="str">
        <f t="shared" si="192"/>
        <v/>
      </c>
      <c r="M2203" s="1906"/>
      <c r="N2203" s="2250"/>
      <c r="O2203" s="2250"/>
      <c r="P2203" s="2255"/>
    </row>
    <row r="2204" spans="2:16" s="986" customFormat="1" ht="15" customHeight="1" outlineLevel="1">
      <c r="B2204" s="1342"/>
      <c r="C2204" s="985"/>
      <c r="D2204" s="2553" t="s">
        <v>873</v>
      </c>
      <c r="E2204" s="2554" t="s">
        <v>1822</v>
      </c>
      <c r="F2204" s="1553" t="s">
        <v>2168</v>
      </c>
      <c r="G2204" s="1555"/>
      <c r="H2204" s="636"/>
      <c r="I2204" s="2254"/>
      <c r="J2204" s="2255"/>
      <c r="K2204" s="1993" t="str">
        <f t="shared" si="191"/>
        <v/>
      </c>
      <c r="L2204" s="1906" t="str">
        <f t="shared" si="192"/>
        <v/>
      </c>
      <c r="M2204" s="1906"/>
      <c r="N2204" s="1907" t="str" cm="1">
        <f t="array" aca="1" ref="N2204" ca="1">IF(CELL("format",G2204)="D1","","X")</f>
        <v/>
      </c>
      <c r="O2204" s="2250"/>
      <c r="P2204" s="2255"/>
    </row>
    <row r="2205" spans="2:16" s="986" customFormat="1" ht="15" customHeight="1" outlineLevel="1">
      <c r="B2205" s="1211"/>
      <c r="C2205" s="1211"/>
      <c r="D2205" s="2553"/>
      <c r="E2205" s="2554"/>
      <c r="F2205" s="1553" t="s">
        <v>2169</v>
      </c>
      <c r="G2205" s="1555"/>
      <c r="H2205" s="636"/>
      <c r="I2205" s="2254"/>
      <c r="J2205" s="2255"/>
      <c r="K2205" s="1993" t="str">
        <f t="shared" si="191"/>
        <v/>
      </c>
      <c r="L2205" s="1906" t="str">
        <f t="shared" si="192"/>
        <v/>
      </c>
      <c r="M2205" s="1906"/>
      <c r="N2205" s="1907" t="str" cm="1">
        <f t="array" aca="1" ref="N2205" ca="1">IF(CELL("format",G2205)="D1","","X")</f>
        <v/>
      </c>
      <c r="O2205" s="2250"/>
      <c r="P2205" s="2255"/>
    </row>
    <row r="2206" spans="2:16" s="986" customFormat="1" ht="15" customHeight="1" outlineLevel="1">
      <c r="B2206" s="1211"/>
      <c r="C2206" s="1211"/>
      <c r="D2206" s="2553" t="s">
        <v>874</v>
      </c>
      <c r="E2206" s="2554" t="s">
        <v>1823</v>
      </c>
      <c r="F2206" s="1553" t="s">
        <v>2168</v>
      </c>
      <c r="G2206" s="1556"/>
      <c r="H2206" s="636"/>
      <c r="I2206" s="2254"/>
      <c r="J2206" s="2255"/>
      <c r="K2206" s="1993" t="str">
        <f t="shared" si="191"/>
        <v/>
      </c>
      <c r="L2206" s="1906" t="str">
        <f t="shared" si="192"/>
        <v/>
      </c>
      <c r="M2206" s="1906"/>
      <c r="N2206" s="2250"/>
      <c r="O2206" s="1907" t="str" cm="1">
        <f t="array" aca="1" ref="O2206" ca="1">IF(G2206="","",IF(CELL("format",G2206)="D9","","X"))</f>
        <v/>
      </c>
      <c r="P2206" s="2255"/>
    </row>
    <row r="2207" spans="2:16" s="986" customFormat="1" ht="15" customHeight="1" outlineLevel="1">
      <c r="B2207" s="1211"/>
      <c r="C2207" s="1211"/>
      <c r="D2207" s="2553"/>
      <c r="E2207" s="2554"/>
      <c r="F2207" s="1553" t="s">
        <v>2169</v>
      </c>
      <c r="G2207" s="1556"/>
      <c r="H2207" s="636"/>
      <c r="I2207" s="2254"/>
      <c r="J2207" s="2255"/>
      <c r="K2207" s="1993" t="str">
        <f t="shared" si="191"/>
        <v/>
      </c>
      <c r="L2207" s="1906" t="str">
        <f t="shared" si="192"/>
        <v/>
      </c>
      <c r="M2207" s="1906"/>
      <c r="N2207" s="2250"/>
      <c r="O2207" s="1907" t="str" cm="1">
        <f t="array" aca="1" ref="O2207" ca="1">IF(G2207="","",IF(CELL("format",G2207)="D9","","X"))</f>
        <v/>
      </c>
      <c r="P2207" s="2255"/>
    </row>
    <row r="2208" spans="2:16" s="986" customFormat="1" ht="15" customHeight="1" outlineLevel="1">
      <c r="B2208" s="1211"/>
      <c r="C2208" s="1211"/>
      <c r="D2208" s="2553" t="s">
        <v>2171</v>
      </c>
      <c r="E2208" s="2554" t="s">
        <v>2327</v>
      </c>
      <c r="F2208" s="1553" t="s">
        <v>2168</v>
      </c>
      <c r="G2208" s="1554"/>
      <c r="H2208" s="636"/>
      <c r="I2208" s="2254"/>
      <c r="J2208" s="2255"/>
      <c r="K2208" s="1993" t="str">
        <f t="shared" si="191"/>
        <v/>
      </c>
      <c r="L2208" s="1906" t="str">
        <f t="shared" si="192"/>
        <v/>
      </c>
      <c r="M2208" s="1906"/>
      <c r="N2208" s="2250"/>
      <c r="O2208" s="2250"/>
      <c r="P2208" s="1913" t="str">
        <f>IF(G2208="","",(IF(OR(G2208="Winter",G2208="Summer"),"","X")))</f>
        <v/>
      </c>
    </row>
    <row r="2209" spans="2:16" s="986" customFormat="1" ht="15" customHeight="1" outlineLevel="1">
      <c r="B2209" s="1211"/>
      <c r="C2209" s="1211"/>
      <c r="D2209" s="2553"/>
      <c r="E2209" s="2554"/>
      <c r="F2209" s="1553" t="s">
        <v>2169</v>
      </c>
      <c r="G2209" s="1554"/>
      <c r="H2209" s="636"/>
      <c r="I2209" s="2254"/>
      <c r="J2209" s="2255"/>
      <c r="K2209" s="1993" t="str">
        <f t="shared" si="191"/>
        <v/>
      </c>
      <c r="L2209" s="1906" t="str">
        <f t="shared" si="192"/>
        <v/>
      </c>
      <c r="M2209" s="1906"/>
      <c r="N2209" s="2250"/>
      <c r="O2209" s="2250"/>
      <c r="P2209" s="1913" t="str">
        <f>IF(G2209="","",(IF(OR(G2209="Winter",G2209="Summer"),"","X")))</f>
        <v/>
      </c>
    </row>
    <row r="2210" spans="2:16" s="986" customFormat="1" ht="15" customHeight="1" outlineLevel="1">
      <c r="B2210" s="1211"/>
      <c r="C2210" s="1211"/>
      <c r="D2210" s="2553" t="s">
        <v>2172</v>
      </c>
      <c r="E2210" s="2554" t="s">
        <v>638</v>
      </c>
      <c r="F2210" s="1553" t="s">
        <v>2168</v>
      </c>
      <c r="G2210" s="1554"/>
      <c r="H2210" s="636"/>
      <c r="I2210" s="2254"/>
      <c r="J2210" s="2255"/>
      <c r="K2210" s="1994" t="str">
        <f t="shared" si="191"/>
        <v/>
      </c>
      <c r="L2210" s="1907" t="str">
        <f t="shared" si="192"/>
        <v/>
      </c>
      <c r="M2210" s="1906"/>
      <c r="N2210" s="2250"/>
      <c r="O2210" s="2250"/>
      <c r="P2210" s="2255"/>
    </row>
    <row r="2211" spans="2:16" s="986" customFormat="1" ht="15" customHeight="1" outlineLevel="1">
      <c r="B2211" s="1211"/>
      <c r="C2211" s="1211"/>
      <c r="D2211" s="2553"/>
      <c r="E2211" s="2554"/>
      <c r="F2211" s="1553" t="s">
        <v>2169</v>
      </c>
      <c r="G2211" s="1554"/>
      <c r="I2211" s="2254"/>
      <c r="J2211" s="2255"/>
      <c r="K2211" s="1994" t="str">
        <f t="shared" si="191"/>
        <v/>
      </c>
      <c r="L2211" s="1907" t="str">
        <f t="shared" si="192"/>
        <v/>
      </c>
      <c r="M2211" s="1906"/>
      <c r="N2211" s="2250"/>
      <c r="O2211" s="2250"/>
      <c r="P2211" s="2255"/>
    </row>
    <row r="2212" spans="2:16" s="986" customFormat="1" ht="15" customHeight="1" outlineLevel="1">
      <c r="B2212" s="1211"/>
      <c r="C2212" s="1211"/>
      <c r="D2212" s="2553" t="s">
        <v>2173</v>
      </c>
      <c r="E2212" s="2554" t="s">
        <v>638</v>
      </c>
      <c r="F2212" s="1553" t="s">
        <v>2168</v>
      </c>
      <c r="G2212" s="1554"/>
      <c r="I2212" s="2254"/>
      <c r="J2212" s="2255"/>
      <c r="K2212" s="1994" t="str">
        <f t="shared" si="191"/>
        <v/>
      </c>
      <c r="L2212" s="1907" t="str">
        <f t="shared" si="192"/>
        <v/>
      </c>
      <c r="M2212" s="1906"/>
      <c r="N2212" s="2250"/>
      <c r="O2212" s="2250"/>
      <c r="P2212" s="2255"/>
    </row>
    <row r="2213" spans="2:16" s="986" customFormat="1" ht="15" customHeight="1" outlineLevel="1">
      <c r="B2213" s="1211"/>
      <c r="C2213" s="1211"/>
      <c r="D2213" s="2553"/>
      <c r="E2213" s="2554"/>
      <c r="F2213" s="1553" t="s">
        <v>2169</v>
      </c>
      <c r="G2213" s="1554"/>
      <c r="I2213" s="2254"/>
      <c r="J2213" s="2255"/>
      <c r="K2213" s="1994" t="str">
        <f t="shared" si="191"/>
        <v/>
      </c>
      <c r="L2213" s="1907" t="str">
        <f t="shared" si="192"/>
        <v/>
      </c>
      <c r="M2213" s="1906"/>
      <c r="N2213" s="2250"/>
      <c r="O2213" s="2250"/>
      <c r="P2213" s="2255"/>
    </row>
    <row r="2214" spans="2:16" s="986" customFormat="1" ht="15" customHeight="1" outlineLevel="1">
      <c r="B2214" s="1211"/>
      <c r="C2214" s="1211"/>
      <c r="D2214" s="2553" t="s">
        <v>2173</v>
      </c>
      <c r="E2214" s="2554" t="s">
        <v>650</v>
      </c>
      <c r="F2214" s="1553" t="s">
        <v>2168</v>
      </c>
      <c r="G2214" s="1554"/>
      <c r="I2214" s="2254"/>
      <c r="J2214" s="2255"/>
      <c r="K2214" s="1994" t="str">
        <f t="shared" si="191"/>
        <v/>
      </c>
      <c r="L2214" s="1907" t="str">
        <f t="shared" si="192"/>
        <v/>
      </c>
      <c r="M2214" s="1906"/>
      <c r="N2214" s="2250"/>
      <c r="O2214" s="2250"/>
      <c r="P2214" s="2255"/>
    </row>
    <row r="2215" spans="2:16" s="986" customFormat="1" ht="15" customHeight="1" outlineLevel="1">
      <c r="B2215" s="1211"/>
      <c r="C2215" s="1211"/>
      <c r="D2215" s="2553"/>
      <c r="E2215" s="2554"/>
      <c r="F2215" s="1553" t="s">
        <v>2169</v>
      </c>
      <c r="G2215" s="1554"/>
      <c r="I2215" s="2254"/>
      <c r="J2215" s="2255"/>
      <c r="K2215" s="1994" t="str">
        <f t="shared" si="191"/>
        <v/>
      </c>
      <c r="L2215" s="1907" t="str">
        <f t="shared" si="192"/>
        <v/>
      </c>
      <c r="M2215" s="1906"/>
      <c r="N2215" s="2250"/>
      <c r="O2215" s="2250"/>
      <c r="P2215" s="2255"/>
    </row>
    <row r="2216" spans="2:16" s="986" customFormat="1" ht="15" customHeight="1" outlineLevel="1">
      <c r="B2216" s="1211"/>
      <c r="C2216" s="1211"/>
      <c r="D2216" s="2553" t="s">
        <v>2174</v>
      </c>
      <c r="E2216" s="2554" t="s">
        <v>638</v>
      </c>
      <c r="F2216" s="1553" t="s">
        <v>2168</v>
      </c>
      <c r="G2216" s="1554"/>
      <c r="I2216" s="2254"/>
      <c r="J2216" s="2256"/>
      <c r="K2216" s="1994" t="str">
        <f t="shared" si="191"/>
        <v/>
      </c>
      <c r="L2216" s="1907" t="str">
        <f t="shared" si="192"/>
        <v/>
      </c>
      <c r="M2216" s="1906"/>
      <c r="N2216" s="2250"/>
      <c r="O2216" s="2250"/>
      <c r="P2216" s="2255"/>
    </row>
    <row r="2217" spans="2:16" s="986" customFormat="1" ht="15" customHeight="1" outlineLevel="1">
      <c r="B2217" s="1211"/>
      <c r="C2217" s="1211"/>
      <c r="D2217" s="2553"/>
      <c r="E2217" s="2554"/>
      <c r="F2217" s="1553" t="s">
        <v>2169</v>
      </c>
      <c r="G2217" s="1554"/>
      <c r="I2217" s="2254"/>
      <c r="J2217" s="2256"/>
      <c r="K2217" s="1994" t="str">
        <f t="shared" si="191"/>
        <v/>
      </c>
      <c r="L2217" s="1907" t="str">
        <f t="shared" si="192"/>
        <v/>
      </c>
      <c r="M2217" s="1906"/>
      <c r="N2217" s="2250"/>
      <c r="O2217" s="2250"/>
      <c r="P2217" s="2255"/>
    </row>
    <row r="2218" spans="2:16" s="986" customFormat="1" ht="15" customHeight="1" outlineLevel="1">
      <c r="B2218" s="1211"/>
      <c r="C2218" s="1211"/>
      <c r="D2218" s="2553" t="s">
        <v>2174</v>
      </c>
      <c r="E2218" s="2554" t="s">
        <v>650</v>
      </c>
      <c r="F2218" s="1553" t="s">
        <v>2168</v>
      </c>
      <c r="G2218" s="1554"/>
      <c r="I2218" s="2254"/>
      <c r="J2218" s="2256"/>
      <c r="K2218" s="1994" t="str">
        <f t="shared" si="191"/>
        <v/>
      </c>
      <c r="L2218" s="1907" t="str">
        <f t="shared" si="192"/>
        <v/>
      </c>
      <c r="M2218" s="1906"/>
      <c r="N2218" s="2250"/>
      <c r="O2218" s="2250"/>
      <c r="P2218" s="2255"/>
    </row>
    <row r="2219" spans="2:16" s="986" customFormat="1" ht="15" customHeight="1" outlineLevel="1">
      <c r="B2219" s="1211"/>
      <c r="C2219" s="1211"/>
      <c r="D2219" s="2555"/>
      <c r="E2219" s="2556"/>
      <c r="F2219" s="1557" t="s">
        <v>2169</v>
      </c>
      <c r="G2219" s="1558"/>
      <c r="I2219" s="2254"/>
      <c r="J2219" s="2256"/>
      <c r="K2219" s="1994" t="str">
        <f t="shared" si="191"/>
        <v/>
      </c>
      <c r="L2219" s="1907" t="str">
        <f t="shared" si="192"/>
        <v/>
      </c>
      <c r="M2219" s="1906"/>
      <c r="N2219" s="2250"/>
      <c r="O2219" s="2250"/>
      <c r="P2219" s="2255"/>
    </row>
    <row r="2220" spans="2:16" s="986" customFormat="1" ht="15" customHeight="1">
      <c r="B2220" s="1342"/>
      <c r="C2220" s="985"/>
      <c r="D2220" s="1307" t="s">
        <v>2166</v>
      </c>
      <c r="E2220" s="973"/>
      <c r="F2220" s="1549"/>
      <c r="G2220" s="1550"/>
      <c r="H2220" s="636"/>
      <c r="I2220" s="2251"/>
      <c r="J2220" s="1912"/>
      <c r="K2220" s="2254"/>
      <c r="L2220" s="2250"/>
      <c r="M2220" s="2250"/>
      <c r="N2220" s="2250"/>
      <c r="O2220" s="2250"/>
      <c r="P2220" s="2255"/>
    </row>
    <row r="2221" spans="2:16" s="986" customFormat="1" ht="15" customHeight="1" outlineLevel="1">
      <c r="B2221" s="1342"/>
      <c r="C2221" s="985"/>
      <c r="D2221" s="2557" t="s">
        <v>2167</v>
      </c>
      <c r="E2221" s="2558" t="s">
        <v>650</v>
      </c>
      <c r="F2221" s="1551" t="s">
        <v>2168</v>
      </c>
      <c r="G2221" s="1552"/>
      <c r="H2221" s="636"/>
      <c r="I2221" s="2252"/>
      <c r="J2221" s="2253"/>
      <c r="K2221" s="1994" t="str">
        <f>IF(ISNONTEXT(G2221)=TRUE,"","X")</f>
        <v/>
      </c>
      <c r="L2221" s="1907" t="str">
        <f>IF(AND(G2221&gt;=0)=TRUE,"","X")</f>
        <v/>
      </c>
      <c r="M2221" s="1906"/>
      <c r="N2221" s="2250"/>
      <c r="O2221" s="2250"/>
      <c r="P2221" s="2255"/>
    </row>
    <row r="2222" spans="2:16" s="986" customFormat="1" ht="15" customHeight="1" outlineLevel="1">
      <c r="B2222" s="1342"/>
      <c r="C2222" s="985"/>
      <c r="D2222" s="2553"/>
      <c r="E2222" s="2554"/>
      <c r="F2222" s="1553" t="s">
        <v>2169</v>
      </c>
      <c r="G2222" s="1554"/>
      <c r="H2222" s="636"/>
      <c r="I2222" s="2252"/>
      <c r="J2222" s="2253"/>
      <c r="K2222" s="1994" t="str">
        <f>IF(ISNONTEXT(G2222)=TRUE,"","X")</f>
        <v/>
      </c>
      <c r="L2222" s="1907" t="str">
        <f>IF(AND(G2222&gt;=0)=TRUE,"","X")</f>
        <v/>
      </c>
      <c r="M2222" s="1906"/>
      <c r="N2222" s="2250"/>
      <c r="O2222" s="2250"/>
      <c r="P2222" s="2255"/>
    </row>
    <row r="2223" spans="2:16" s="986" customFormat="1" ht="15" customHeight="1" outlineLevel="1">
      <c r="B2223" s="1342"/>
      <c r="C2223" s="985"/>
      <c r="D2223" s="2553" t="s">
        <v>2170</v>
      </c>
      <c r="E2223" s="2554" t="s">
        <v>638</v>
      </c>
      <c r="F2223" s="1553" t="s">
        <v>2168</v>
      </c>
      <c r="G2223" s="1554"/>
      <c r="H2223" s="636"/>
      <c r="I2223" s="2252"/>
      <c r="J2223" s="2253"/>
      <c r="K2223" s="1994" t="str">
        <f t="shared" ref="K2223:K2242" si="193">IF(ISNONTEXT(G2223)=TRUE,"","X")</f>
        <v/>
      </c>
      <c r="L2223" s="1907" t="str">
        <f t="shared" ref="L2223:L2242" si="194">IF(AND(G2223&gt;=0)=TRUE,"","X")</f>
        <v/>
      </c>
      <c r="M2223" s="1906"/>
      <c r="N2223" s="2250"/>
      <c r="O2223" s="2250"/>
      <c r="P2223" s="2255"/>
    </row>
    <row r="2224" spans="2:16" s="986" customFormat="1" ht="15" customHeight="1" outlineLevel="1">
      <c r="B2224" s="1342"/>
      <c r="C2224" s="985"/>
      <c r="D2224" s="2553"/>
      <c r="E2224" s="2554"/>
      <c r="F2224" s="1553" t="s">
        <v>2169</v>
      </c>
      <c r="G2224" s="1554"/>
      <c r="H2224" s="636"/>
      <c r="I2224" s="2252"/>
      <c r="J2224" s="2253"/>
      <c r="K2224" s="1994" t="str">
        <f t="shared" si="193"/>
        <v/>
      </c>
      <c r="L2224" s="1907" t="str">
        <f t="shared" si="194"/>
        <v/>
      </c>
      <c r="M2224" s="1906"/>
      <c r="N2224" s="2250"/>
      <c r="O2224" s="2250"/>
      <c r="P2224" s="2255"/>
    </row>
    <row r="2225" spans="2:16" s="986" customFormat="1" ht="15" customHeight="1" outlineLevel="1">
      <c r="B2225" s="1342"/>
      <c r="C2225" s="985"/>
      <c r="D2225" s="2553" t="s">
        <v>2170</v>
      </c>
      <c r="E2225" s="2554" t="s">
        <v>650</v>
      </c>
      <c r="F2225" s="1553" t="s">
        <v>2168</v>
      </c>
      <c r="G2225" s="1554"/>
      <c r="H2225" s="636"/>
      <c r="I2225" s="2252"/>
      <c r="J2225" s="2253"/>
      <c r="K2225" s="1994" t="str">
        <f t="shared" si="193"/>
        <v/>
      </c>
      <c r="L2225" s="1907" t="str">
        <f t="shared" si="194"/>
        <v/>
      </c>
      <c r="M2225" s="1906"/>
      <c r="N2225" s="2250"/>
      <c r="O2225" s="2250"/>
      <c r="P2225" s="2255"/>
    </row>
    <row r="2226" spans="2:16" s="986" customFormat="1" ht="15" customHeight="1" outlineLevel="1">
      <c r="B2226" s="1342"/>
      <c r="C2226" s="985"/>
      <c r="D2226" s="2553"/>
      <c r="E2226" s="2554"/>
      <c r="F2226" s="1553" t="s">
        <v>2169</v>
      </c>
      <c r="G2226" s="1554"/>
      <c r="H2226" s="636"/>
      <c r="I2226" s="2254"/>
      <c r="J2226" s="2255"/>
      <c r="K2226" s="1994" t="str">
        <f t="shared" si="193"/>
        <v/>
      </c>
      <c r="L2226" s="1907" t="str">
        <f t="shared" si="194"/>
        <v/>
      </c>
      <c r="M2226" s="1906"/>
      <c r="N2226" s="2250"/>
      <c r="O2226" s="2250"/>
      <c r="P2226" s="2255"/>
    </row>
    <row r="2227" spans="2:16" s="986" customFormat="1" ht="15" customHeight="1" outlineLevel="1">
      <c r="B2227" s="1342"/>
      <c r="C2227" s="985"/>
      <c r="D2227" s="2553" t="s">
        <v>873</v>
      </c>
      <c r="E2227" s="2554" t="s">
        <v>1822</v>
      </c>
      <c r="F2227" s="1553" t="s">
        <v>2168</v>
      </c>
      <c r="G2227" s="1555"/>
      <c r="H2227" s="636"/>
      <c r="I2227" s="2254"/>
      <c r="J2227" s="2255"/>
      <c r="K2227" s="1993" t="str">
        <f t="shared" si="193"/>
        <v/>
      </c>
      <c r="L2227" s="1906" t="str">
        <f t="shared" si="194"/>
        <v/>
      </c>
      <c r="M2227" s="1906"/>
      <c r="N2227" s="1907" t="str" cm="1">
        <f t="array" aca="1" ref="N2227" ca="1">IF(CELL("format",G2227)="D1","","X")</f>
        <v/>
      </c>
      <c r="O2227" s="2250"/>
      <c r="P2227" s="2255"/>
    </row>
    <row r="2228" spans="2:16" s="986" customFormat="1" ht="15" customHeight="1" outlineLevel="1">
      <c r="B2228" s="1211"/>
      <c r="C2228" s="1211"/>
      <c r="D2228" s="2553"/>
      <c r="E2228" s="2554"/>
      <c r="F2228" s="1553" t="s">
        <v>2169</v>
      </c>
      <c r="G2228" s="1555"/>
      <c r="H2228" s="636"/>
      <c r="I2228" s="2254"/>
      <c r="J2228" s="2255"/>
      <c r="K2228" s="1993" t="str">
        <f t="shared" si="193"/>
        <v/>
      </c>
      <c r="L2228" s="1906" t="str">
        <f t="shared" si="194"/>
        <v/>
      </c>
      <c r="M2228" s="1906"/>
      <c r="N2228" s="1907" t="str" cm="1">
        <f t="array" aca="1" ref="N2228" ca="1">IF(CELL("format",G2228)="D1","","X")</f>
        <v/>
      </c>
      <c r="O2228" s="2250"/>
      <c r="P2228" s="2255"/>
    </row>
    <row r="2229" spans="2:16" s="986" customFormat="1" ht="15" customHeight="1" outlineLevel="1">
      <c r="B2229" s="1211"/>
      <c r="C2229" s="1211"/>
      <c r="D2229" s="2553" t="s">
        <v>874</v>
      </c>
      <c r="E2229" s="2554" t="s">
        <v>1823</v>
      </c>
      <c r="F2229" s="1553" t="s">
        <v>2168</v>
      </c>
      <c r="G2229" s="1556"/>
      <c r="H2229" s="636"/>
      <c r="I2229" s="2254"/>
      <c r="J2229" s="2255"/>
      <c r="K2229" s="1993" t="str">
        <f t="shared" si="193"/>
        <v/>
      </c>
      <c r="L2229" s="1906" t="str">
        <f t="shared" si="194"/>
        <v/>
      </c>
      <c r="M2229" s="1906"/>
      <c r="N2229" s="2250"/>
      <c r="O2229" s="1907" t="str" cm="1">
        <f t="array" aca="1" ref="O2229" ca="1">IF(G2229="","",IF(CELL("format",G2229)="D9","","X"))</f>
        <v/>
      </c>
      <c r="P2229" s="2255"/>
    </row>
    <row r="2230" spans="2:16" s="986" customFormat="1" ht="15" customHeight="1" outlineLevel="1">
      <c r="B2230" s="1211"/>
      <c r="C2230" s="1211"/>
      <c r="D2230" s="2553"/>
      <c r="E2230" s="2554"/>
      <c r="F2230" s="1553" t="s">
        <v>2169</v>
      </c>
      <c r="G2230" s="1556"/>
      <c r="H2230" s="636"/>
      <c r="I2230" s="2254"/>
      <c r="J2230" s="2255"/>
      <c r="K2230" s="1993" t="str">
        <f t="shared" si="193"/>
        <v/>
      </c>
      <c r="L2230" s="1906" t="str">
        <f t="shared" si="194"/>
        <v/>
      </c>
      <c r="M2230" s="1906"/>
      <c r="N2230" s="2250"/>
      <c r="O2230" s="1907" t="str" cm="1">
        <f t="array" aca="1" ref="O2230" ca="1">IF(G2230="","",IF(CELL("format",G2230)="D9","","X"))</f>
        <v/>
      </c>
      <c r="P2230" s="2255"/>
    </row>
    <row r="2231" spans="2:16" s="986" customFormat="1" ht="15" customHeight="1" outlineLevel="1">
      <c r="B2231" s="1211"/>
      <c r="C2231" s="1211"/>
      <c r="D2231" s="2553" t="s">
        <v>2171</v>
      </c>
      <c r="E2231" s="2554" t="s">
        <v>2327</v>
      </c>
      <c r="F2231" s="1553" t="s">
        <v>2168</v>
      </c>
      <c r="G2231" s="1554"/>
      <c r="H2231" s="636"/>
      <c r="I2231" s="2254"/>
      <c r="J2231" s="2255"/>
      <c r="K2231" s="1993" t="str">
        <f t="shared" si="193"/>
        <v/>
      </c>
      <c r="L2231" s="1906" t="str">
        <f t="shared" si="194"/>
        <v/>
      </c>
      <c r="M2231" s="1906"/>
      <c r="N2231" s="2250"/>
      <c r="O2231" s="2250"/>
      <c r="P2231" s="1913" t="str">
        <f>IF(G2231="","",(IF(OR(G2231="Winter",G2231="Summer"),"","X")))</f>
        <v/>
      </c>
    </row>
    <row r="2232" spans="2:16" s="986" customFormat="1" ht="15" customHeight="1" outlineLevel="1">
      <c r="B2232" s="1211"/>
      <c r="C2232" s="1211"/>
      <c r="D2232" s="2553"/>
      <c r="E2232" s="2554"/>
      <c r="F2232" s="1553" t="s">
        <v>2169</v>
      </c>
      <c r="G2232" s="1554"/>
      <c r="H2232" s="636"/>
      <c r="I2232" s="2254"/>
      <c r="J2232" s="2255"/>
      <c r="K2232" s="1993" t="str">
        <f t="shared" si="193"/>
        <v/>
      </c>
      <c r="L2232" s="1906" t="str">
        <f t="shared" si="194"/>
        <v/>
      </c>
      <c r="M2232" s="1906"/>
      <c r="N2232" s="2250"/>
      <c r="O2232" s="2250"/>
      <c r="P2232" s="1913" t="str">
        <f>IF(G2232="","",(IF(OR(G2232="Winter",G2232="Summer"),"","X")))</f>
        <v/>
      </c>
    </row>
    <row r="2233" spans="2:16" s="986" customFormat="1" ht="15" customHeight="1" outlineLevel="1">
      <c r="B2233" s="1211"/>
      <c r="C2233" s="1211"/>
      <c r="D2233" s="2553" t="s">
        <v>2172</v>
      </c>
      <c r="E2233" s="2554" t="s">
        <v>638</v>
      </c>
      <c r="F2233" s="1553" t="s">
        <v>2168</v>
      </c>
      <c r="G2233" s="1554"/>
      <c r="H2233" s="636"/>
      <c r="I2233" s="2254"/>
      <c r="J2233" s="2255"/>
      <c r="K2233" s="1994" t="str">
        <f t="shared" si="193"/>
        <v/>
      </c>
      <c r="L2233" s="1907" t="str">
        <f t="shared" si="194"/>
        <v/>
      </c>
      <c r="M2233" s="1906"/>
      <c r="N2233" s="2250"/>
      <c r="O2233" s="2250"/>
      <c r="P2233" s="2255"/>
    </row>
    <row r="2234" spans="2:16" s="986" customFormat="1" ht="15" customHeight="1" outlineLevel="1">
      <c r="B2234" s="1211"/>
      <c r="C2234" s="1211"/>
      <c r="D2234" s="2553"/>
      <c r="E2234" s="2554"/>
      <c r="F2234" s="1553" t="s">
        <v>2169</v>
      </c>
      <c r="G2234" s="1554"/>
      <c r="I2234" s="2254"/>
      <c r="J2234" s="2255"/>
      <c r="K2234" s="1994" t="str">
        <f t="shared" si="193"/>
        <v/>
      </c>
      <c r="L2234" s="1907" t="str">
        <f t="shared" si="194"/>
        <v/>
      </c>
      <c r="M2234" s="1906"/>
      <c r="N2234" s="2250"/>
      <c r="O2234" s="2250"/>
      <c r="P2234" s="2255"/>
    </row>
    <row r="2235" spans="2:16" s="986" customFormat="1" ht="15" customHeight="1" outlineLevel="1">
      <c r="B2235" s="1211"/>
      <c r="C2235" s="1211"/>
      <c r="D2235" s="2553" t="s">
        <v>2173</v>
      </c>
      <c r="E2235" s="2554" t="s">
        <v>638</v>
      </c>
      <c r="F2235" s="1553" t="s">
        <v>2168</v>
      </c>
      <c r="G2235" s="1554"/>
      <c r="I2235" s="2254"/>
      <c r="J2235" s="2255"/>
      <c r="K2235" s="1994" t="str">
        <f t="shared" si="193"/>
        <v/>
      </c>
      <c r="L2235" s="1907" t="str">
        <f t="shared" si="194"/>
        <v/>
      </c>
      <c r="M2235" s="1906"/>
      <c r="N2235" s="2250"/>
      <c r="O2235" s="2250"/>
      <c r="P2235" s="2255"/>
    </row>
    <row r="2236" spans="2:16" s="986" customFormat="1" ht="15" customHeight="1" outlineLevel="1">
      <c r="B2236" s="1211"/>
      <c r="C2236" s="1211"/>
      <c r="D2236" s="2553"/>
      <c r="E2236" s="2554"/>
      <c r="F2236" s="1553" t="s">
        <v>2169</v>
      </c>
      <c r="G2236" s="1554"/>
      <c r="I2236" s="2254"/>
      <c r="J2236" s="2255"/>
      <c r="K2236" s="1994" t="str">
        <f t="shared" si="193"/>
        <v/>
      </c>
      <c r="L2236" s="1907" t="str">
        <f t="shared" si="194"/>
        <v/>
      </c>
      <c r="M2236" s="1906"/>
      <c r="N2236" s="2250"/>
      <c r="O2236" s="2250"/>
      <c r="P2236" s="2255"/>
    </row>
    <row r="2237" spans="2:16" s="986" customFormat="1" ht="15" customHeight="1" outlineLevel="1">
      <c r="B2237" s="1211"/>
      <c r="C2237" s="1211"/>
      <c r="D2237" s="2553" t="s">
        <v>2173</v>
      </c>
      <c r="E2237" s="2554" t="s">
        <v>650</v>
      </c>
      <c r="F2237" s="1553" t="s">
        <v>2168</v>
      </c>
      <c r="G2237" s="1554"/>
      <c r="I2237" s="2254"/>
      <c r="J2237" s="2255"/>
      <c r="K2237" s="1994" t="str">
        <f t="shared" si="193"/>
        <v/>
      </c>
      <c r="L2237" s="1907" t="str">
        <f t="shared" si="194"/>
        <v/>
      </c>
      <c r="M2237" s="1906"/>
      <c r="N2237" s="2250"/>
      <c r="O2237" s="2250"/>
      <c r="P2237" s="2255"/>
    </row>
    <row r="2238" spans="2:16" s="986" customFormat="1" ht="15" customHeight="1" outlineLevel="1">
      <c r="B2238" s="1211"/>
      <c r="C2238" s="1211"/>
      <c r="D2238" s="2553"/>
      <c r="E2238" s="2554"/>
      <c r="F2238" s="1553" t="s">
        <v>2169</v>
      </c>
      <c r="G2238" s="1554"/>
      <c r="I2238" s="2254"/>
      <c r="J2238" s="2255"/>
      <c r="K2238" s="1994" t="str">
        <f t="shared" si="193"/>
        <v/>
      </c>
      <c r="L2238" s="1907" t="str">
        <f t="shared" si="194"/>
        <v/>
      </c>
      <c r="M2238" s="1906"/>
      <c r="N2238" s="2250"/>
      <c r="O2238" s="2250"/>
      <c r="P2238" s="2255"/>
    </row>
    <row r="2239" spans="2:16" s="986" customFormat="1" ht="15" customHeight="1" outlineLevel="1">
      <c r="B2239" s="1211"/>
      <c r="C2239" s="1211"/>
      <c r="D2239" s="2553" t="s">
        <v>2174</v>
      </c>
      <c r="E2239" s="2554" t="s">
        <v>638</v>
      </c>
      <c r="F2239" s="1553" t="s">
        <v>2168</v>
      </c>
      <c r="G2239" s="1554"/>
      <c r="I2239" s="2254"/>
      <c r="J2239" s="2256"/>
      <c r="K2239" s="1994" t="str">
        <f t="shared" si="193"/>
        <v/>
      </c>
      <c r="L2239" s="1907" t="str">
        <f t="shared" si="194"/>
        <v/>
      </c>
      <c r="M2239" s="1906"/>
      <c r="N2239" s="2250"/>
      <c r="O2239" s="2250"/>
      <c r="P2239" s="2255"/>
    </row>
    <row r="2240" spans="2:16" s="986" customFormat="1" ht="15" customHeight="1" outlineLevel="1">
      <c r="B2240" s="1211"/>
      <c r="C2240" s="1211"/>
      <c r="D2240" s="2553"/>
      <c r="E2240" s="2554"/>
      <c r="F2240" s="1553" t="s">
        <v>2169</v>
      </c>
      <c r="G2240" s="1554"/>
      <c r="I2240" s="2254"/>
      <c r="J2240" s="2256"/>
      <c r="K2240" s="1994" t="str">
        <f t="shared" si="193"/>
        <v/>
      </c>
      <c r="L2240" s="1907" t="str">
        <f t="shared" si="194"/>
        <v/>
      </c>
      <c r="M2240" s="1906"/>
      <c r="N2240" s="2250"/>
      <c r="O2240" s="2250"/>
      <c r="P2240" s="2255"/>
    </row>
    <row r="2241" spans="2:16" s="986" customFormat="1" ht="15" customHeight="1" outlineLevel="1">
      <c r="B2241" s="1211"/>
      <c r="C2241" s="1211"/>
      <c r="D2241" s="2553" t="s">
        <v>2174</v>
      </c>
      <c r="E2241" s="2554" t="s">
        <v>650</v>
      </c>
      <c r="F2241" s="1553" t="s">
        <v>2168</v>
      </c>
      <c r="G2241" s="1554"/>
      <c r="I2241" s="2254"/>
      <c r="J2241" s="2256"/>
      <c r="K2241" s="1994" t="str">
        <f t="shared" si="193"/>
        <v/>
      </c>
      <c r="L2241" s="1907" t="str">
        <f t="shared" si="194"/>
        <v/>
      </c>
      <c r="M2241" s="1906"/>
      <c r="N2241" s="2250"/>
      <c r="O2241" s="2250"/>
      <c r="P2241" s="2255"/>
    </row>
    <row r="2242" spans="2:16" s="986" customFormat="1" ht="15" customHeight="1" outlineLevel="1">
      <c r="B2242" s="1211"/>
      <c r="C2242" s="1211"/>
      <c r="D2242" s="2555"/>
      <c r="E2242" s="2556"/>
      <c r="F2242" s="1557" t="s">
        <v>2169</v>
      </c>
      <c r="G2242" s="1558"/>
      <c r="I2242" s="2254"/>
      <c r="J2242" s="2256"/>
      <c r="K2242" s="1994" t="str">
        <f t="shared" si="193"/>
        <v/>
      </c>
      <c r="L2242" s="1907" t="str">
        <f t="shared" si="194"/>
        <v/>
      </c>
      <c r="M2242" s="1906"/>
      <c r="N2242" s="2250"/>
      <c r="O2242" s="2250"/>
      <c r="P2242" s="2255"/>
    </row>
    <row r="2243" spans="2:16" s="986" customFormat="1" ht="15" customHeight="1">
      <c r="B2243" s="1342"/>
      <c r="C2243" s="985"/>
      <c r="D2243" s="1307" t="s">
        <v>2166</v>
      </c>
      <c r="E2243" s="973"/>
      <c r="F2243" s="1549"/>
      <c r="G2243" s="1550"/>
      <c r="H2243" s="636"/>
      <c r="I2243" s="2251"/>
      <c r="J2243" s="1912"/>
      <c r="K2243" s="2254"/>
      <c r="L2243" s="2250"/>
      <c r="M2243" s="2250"/>
      <c r="N2243" s="2250"/>
      <c r="O2243" s="2250"/>
      <c r="P2243" s="2255"/>
    </row>
    <row r="2244" spans="2:16" s="986" customFormat="1" ht="15" customHeight="1" outlineLevel="1">
      <c r="B2244" s="1342"/>
      <c r="C2244" s="985"/>
      <c r="D2244" s="2557" t="s">
        <v>2167</v>
      </c>
      <c r="E2244" s="2558" t="s">
        <v>650</v>
      </c>
      <c r="F2244" s="1551" t="s">
        <v>2168</v>
      </c>
      <c r="G2244" s="1552"/>
      <c r="H2244" s="636"/>
      <c r="I2244" s="2252"/>
      <c r="J2244" s="2253"/>
      <c r="K2244" s="1994" t="str">
        <f>IF(ISNONTEXT(G2244)=TRUE,"","X")</f>
        <v/>
      </c>
      <c r="L2244" s="1907" t="str">
        <f>IF(AND(G2244&gt;=0)=TRUE,"","X")</f>
        <v/>
      </c>
      <c r="M2244" s="1906"/>
      <c r="N2244" s="2250"/>
      <c r="O2244" s="2250"/>
      <c r="P2244" s="2255"/>
    </row>
    <row r="2245" spans="2:16" s="986" customFormat="1" ht="15" customHeight="1" outlineLevel="1">
      <c r="B2245" s="1342"/>
      <c r="C2245" s="985"/>
      <c r="D2245" s="2553"/>
      <c r="E2245" s="2554"/>
      <c r="F2245" s="1553" t="s">
        <v>2169</v>
      </c>
      <c r="G2245" s="1554"/>
      <c r="H2245" s="636"/>
      <c r="I2245" s="2252"/>
      <c r="J2245" s="2253"/>
      <c r="K2245" s="1994" t="str">
        <f>IF(ISNONTEXT(G2245)=TRUE,"","X")</f>
        <v/>
      </c>
      <c r="L2245" s="1907" t="str">
        <f>IF(AND(G2245&gt;=0)=TRUE,"","X")</f>
        <v/>
      </c>
      <c r="M2245" s="1906"/>
      <c r="N2245" s="2250"/>
      <c r="O2245" s="2250"/>
      <c r="P2245" s="2255"/>
    </row>
    <row r="2246" spans="2:16" s="986" customFormat="1" ht="15" customHeight="1" outlineLevel="1">
      <c r="B2246" s="1342"/>
      <c r="C2246" s="985"/>
      <c r="D2246" s="2553" t="s">
        <v>2170</v>
      </c>
      <c r="E2246" s="2554" t="s">
        <v>638</v>
      </c>
      <c r="F2246" s="1553" t="s">
        <v>2168</v>
      </c>
      <c r="G2246" s="1554"/>
      <c r="H2246" s="636"/>
      <c r="I2246" s="2252"/>
      <c r="J2246" s="2253"/>
      <c r="K2246" s="1994" t="str">
        <f t="shared" ref="K2246:K2265" si="195">IF(ISNONTEXT(G2246)=TRUE,"","X")</f>
        <v/>
      </c>
      <c r="L2246" s="1907" t="str">
        <f t="shared" ref="L2246:L2265" si="196">IF(AND(G2246&gt;=0)=TRUE,"","X")</f>
        <v/>
      </c>
      <c r="M2246" s="1906"/>
      <c r="N2246" s="2250"/>
      <c r="O2246" s="2250"/>
      <c r="P2246" s="2255"/>
    </row>
    <row r="2247" spans="2:16" s="986" customFormat="1" ht="15" customHeight="1" outlineLevel="1">
      <c r="B2247" s="1342"/>
      <c r="C2247" s="985"/>
      <c r="D2247" s="2553"/>
      <c r="E2247" s="2554"/>
      <c r="F2247" s="1553" t="s">
        <v>2169</v>
      </c>
      <c r="G2247" s="1554"/>
      <c r="H2247" s="636"/>
      <c r="I2247" s="2252"/>
      <c r="J2247" s="2253"/>
      <c r="K2247" s="1994" t="str">
        <f t="shared" si="195"/>
        <v/>
      </c>
      <c r="L2247" s="1907" t="str">
        <f t="shared" si="196"/>
        <v/>
      </c>
      <c r="M2247" s="1906"/>
      <c r="N2247" s="2250"/>
      <c r="O2247" s="2250"/>
      <c r="P2247" s="2255"/>
    </row>
    <row r="2248" spans="2:16" s="986" customFormat="1" ht="15" customHeight="1" outlineLevel="1">
      <c r="B2248" s="1342"/>
      <c r="C2248" s="985"/>
      <c r="D2248" s="2553" t="s">
        <v>2170</v>
      </c>
      <c r="E2248" s="2554" t="s">
        <v>650</v>
      </c>
      <c r="F2248" s="1553" t="s">
        <v>2168</v>
      </c>
      <c r="G2248" s="1554"/>
      <c r="H2248" s="636"/>
      <c r="I2248" s="2252"/>
      <c r="J2248" s="2253"/>
      <c r="K2248" s="1994" t="str">
        <f t="shared" si="195"/>
        <v/>
      </c>
      <c r="L2248" s="1907" t="str">
        <f t="shared" si="196"/>
        <v/>
      </c>
      <c r="M2248" s="1906"/>
      <c r="N2248" s="2250"/>
      <c r="O2248" s="2250"/>
      <c r="P2248" s="2255"/>
    </row>
    <row r="2249" spans="2:16" s="986" customFormat="1" ht="15" customHeight="1" outlineLevel="1">
      <c r="B2249" s="1342"/>
      <c r="C2249" s="985"/>
      <c r="D2249" s="2553"/>
      <c r="E2249" s="2554"/>
      <c r="F2249" s="1553" t="s">
        <v>2169</v>
      </c>
      <c r="G2249" s="1554"/>
      <c r="H2249" s="636"/>
      <c r="I2249" s="2254"/>
      <c r="J2249" s="2255"/>
      <c r="K2249" s="1994" t="str">
        <f t="shared" si="195"/>
        <v/>
      </c>
      <c r="L2249" s="1907" t="str">
        <f t="shared" si="196"/>
        <v/>
      </c>
      <c r="M2249" s="1906"/>
      <c r="N2249" s="2250"/>
      <c r="O2249" s="2250"/>
      <c r="P2249" s="2255"/>
    </row>
    <row r="2250" spans="2:16" s="986" customFormat="1" ht="15" customHeight="1" outlineLevel="1">
      <c r="B2250" s="1342"/>
      <c r="C2250" s="985"/>
      <c r="D2250" s="2553" t="s">
        <v>873</v>
      </c>
      <c r="E2250" s="2554" t="s">
        <v>1822</v>
      </c>
      <c r="F2250" s="1553" t="s">
        <v>2168</v>
      </c>
      <c r="G2250" s="1555"/>
      <c r="H2250" s="636"/>
      <c r="I2250" s="2254"/>
      <c r="J2250" s="2255"/>
      <c r="K2250" s="1993" t="str">
        <f t="shared" si="195"/>
        <v/>
      </c>
      <c r="L2250" s="1906" t="str">
        <f t="shared" si="196"/>
        <v/>
      </c>
      <c r="M2250" s="1906"/>
      <c r="N2250" s="1907" t="str" cm="1">
        <f t="array" aca="1" ref="N2250" ca="1">IF(CELL("format",G2250)="D1","","X")</f>
        <v/>
      </c>
      <c r="O2250" s="2250"/>
      <c r="P2250" s="2255"/>
    </row>
    <row r="2251" spans="2:16" s="986" customFormat="1" ht="15" customHeight="1" outlineLevel="1">
      <c r="B2251" s="1211"/>
      <c r="C2251" s="1211"/>
      <c r="D2251" s="2553"/>
      <c r="E2251" s="2554"/>
      <c r="F2251" s="1553" t="s">
        <v>2169</v>
      </c>
      <c r="G2251" s="1555"/>
      <c r="H2251" s="636"/>
      <c r="I2251" s="2254"/>
      <c r="J2251" s="2255"/>
      <c r="K2251" s="1993" t="str">
        <f t="shared" si="195"/>
        <v/>
      </c>
      <c r="L2251" s="1906" t="str">
        <f t="shared" si="196"/>
        <v/>
      </c>
      <c r="M2251" s="1906"/>
      <c r="N2251" s="1907" t="str" cm="1">
        <f t="array" aca="1" ref="N2251" ca="1">IF(CELL("format",G2251)="D1","","X")</f>
        <v/>
      </c>
      <c r="O2251" s="2250"/>
      <c r="P2251" s="2255"/>
    </row>
    <row r="2252" spans="2:16" s="986" customFormat="1" ht="15" customHeight="1" outlineLevel="1">
      <c r="B2252" s="1211"/>
      <c r="C2252" s="1211"/>
      <c r="D2252" s="2553" t="s">
        <v>874</v>
      </c>
      <c r="E2252" s="2554" t="s">
        <v>1823</v>
      </c>
      <c r="F2252" s="1553" t="s">
        <v>2168</v>
      </c>
      <c r="G2252" s="1556"/>
      <c r="H2252" s="636"/>
      <c r="I2252" s="2254"/>
      <c r="J2252" s="2255"/>
      <c r="K2252" s="1993" t="str">
        <f t="shared" si="195"/>
        <v/>
      </c>
      <c r="L2252" s="1906" t="str">
        <f t="shared" si="196"/>
        <v/>
      </c>
      <c r="M2252" s="1906"/>
      <c r="N2252" s="2250"/>
      <c r="O2252" s="1907" t="str" cm="1">
        <f t="array" aca="1" ref="O2252" ca="1">IF(G2252="","",IF(CELL("format",G2252)="D9","","X"))</f>
        <v/>
      </c>
      <c r="P2252" s="2255"/>
    </row>
    <row r="2253" spans="2:16" s="986" customFormat="1" ht="15" customHeight="1" outlineLevel="1">
      <c r="B2253" s="1211"/>
      <c r="C2253" s="1211"/>
      <c r="D2253" s="2553"/>
      <c r="E2253" s="2554"/>
      <c r="F2253" s="1553" t="s">
        <v>2169</v>
      </c>
      <c r="G2253" s="1556"/>
      <c r="H2253" s="636"/>
      <c r="I2253" s="2254"/>
      <c r="J2253" s="2255"/>
      <c r="K2253" s="1993" t="str">
        <f t="shared" si="195"/>
        <v/>
      </c>
      <c r="L2253" s="1906" t="str">
        <f t="shared" si="196"/>
        <v/>
      </c>
      <c r="M2253" s="1906"/>
      <c r="N2253" s="2250"/>
      <c r="O2253" s="1907" t="str" cm="1">
        <f t="array" aca="1" ref="O2253" ca="1">IF(G2253="","",IF(CELL("format",G2253)="D9","","X"))</f>
        <v/>
      </c>
      <c r="P2253" s="2255"/>
    </row>
    <row r="2254" spans="2:16" s="986" customFormat="1" ht="15" customHeight="1" outlineLevel="1">
      <c r="B2254" s="1211"/>
      <c r="C2254" s="1211"/>
      <c r="D2254" s="2553" t="s">
        <v>2171</v>
      </c>
      <c r="E2254" s="2554" t="s">
        <v>2327</v>
      </c>
      <c r="F2254" s="1553" t="s">
        <v>2168</v>
      </c>
      <c r="G2254" s="1554"/>
      <c r="H2254" s="636"/>
      <c r="I2254" s="2254"/>
      <c r="J2254" s="2255"/>
      <c r="K2254" s="1993" t="str">
        <f t="shared" si="195"/>
        <v/>
      </c>
      <c r="L2254" s="1906" t="str">
        <f t="shared" si="196"/>
        <v/>
      </c>
      <c r="M2254" s="1906"/>
      <c r="N2254" s="2250"/>
      <c r="O2254" s="2250"/>
      <c r="P2254" s="1913" t="str">
        <f>IF(G2254="","",(IF(OR(G2254="Winter",G2254="Summer"),"","X")))</f>
        <v/>
      </c>
    </row>
    <row r="2255" spans="2:16" s="986" customFormat="1" ht="15" customHeight="1" outlineLevel="1">
      <c r="B2255" s="1211"/>
      <c r="C2255" s="1211"/>
      <c r="D2255" s="2553"/>
      <c r="E2255" s="2554"/>
      <c r="F2255" s="1553" t="s">
        <v>2169</v>
      </c>
      <c r="G2255" s="1554"/>
      <c r="H2255" s="636"/>
      <c r="I2255" s="2254"/>
      <c r="J2255" s="2255"/>
      <c r="K2255" s="1993" t="str">
        <f t="shared" si="195"/>
        <v/>
      </c>
      <c r="L2255" s="1906" t="str">
        <f t="shared" si="196"/>
        <v/>
      </c>
      <c r="M2255" s="1906"/>
      <c r="N2255" s="2250"/>
      <c r="O2255" s="2250"/>
      <c r="P2255" s="1913" t="str">
        <f>IF(G2255="","",(IF(OR(G2255="Winter",G2255="Summer"),"","X")))</f>
        <v/>
      </c>
    </row>
    <row r="2256" spans="2:16" s="986" customFormat="1" ht="15" customHeight="1" outlineLevel="1">
      <c r="B2256" s="1211"/>
      <c r="C2256" s="1211"/>
      <c r="D2256" s="2553" t="s">
        <v>2172</v>
      </c>
      <c r="E2256" s="2554" t="s">
        <v>638</v>
      </c>
      <c r="F2256" s="1553" t="s">
        <v>2168</v>
      </c>
      <c r="G2256" s="1554"/>
      <c r="H2256" s="636"/>
      <c r="I2256" s="2254"/>
      <c r="J2256" s="2255"/>
      <c r="K2256" s="1994" t="str">
        <f t="shared" si="195"/>
        <v/>
      </c>
      <c r="L2256" s="1907" t="str">
        <f t="shared" si="196"/>
        <v/>
      </c>
      <c r="M2256" s="1906"/>
      <c r="N2256" s="2250"/>
      <c r="O2256" s="2250"/>
      <c r="P2256" s="2255"/>
    </row>
    <row r="2257" spans="2:16" s="986" customFormat="1" ht="15" customHeight="1" outlineLevel="1">
      <c r="B2257" s="1211"/>
      <c r="C2257" s="1211"/>
      <c r="D2257" s="2553"/>
      <c r="E2257" s="2554"/>
      <c r="F2257" s="1553" t="s">
        <v>2169</v>
      </c>
      <c r="G2257" s="1554"/>
      <c r="I2257" s="2254"/>
      <c r="J2257" s="2255"/>
      <c r="K2257" s="1994" t="str">
        <f t="shared" si="195"/>
        <v/>
      </c>
      <c r="L2257" s="1907" t="str">
        <f t="shared" si="196"/>
        <v/>
      </c>
      <c r="M2257" s="1906"/>
      <c r="N2257" s="2250"/>
      <c r="O2257" s="2250"/>
      <c r="P2257" s="2255"/>
    </row>
    <row r="2258" spans="2:16" s="986" customFormat="1" ht="15" customHeight="1" outlineLevel="1">
      <c r="B2258" s="1211"/>
      <c r="C2258" s="1211"/>
      <c r="D2258" s="2553" t="s">
        <v>2173</v>
      </c>
      <c r="E2258" s="2554" t="s">
        <v>638</v>
      </c>
      <c r="F2258" s="1553" t="s">
        <v>2168</v>
      </c>
      <c r="G2258" s="1554"/>
      <c r="I2258" s="2254"/>
      <c r="J2258" s="2255"/>
      <c r="K2258" s="1994" t="str">
        <f t="shared" si="195"/>
        <v/>
      </c>
      <c r="L2258" s="1907" t="str">
        <f t="shared" si="196"/>
        <v/>
      </c>
      <c r="M2258" s="1906"/>
      <c r="N2258" s="2250"/>
      <c r="O2258" s="2250"/>
      <c r="P2258" s="2255"/>
    </row>
    <row r="2259" spans="2:16" s="986" customFormat="1" ht="15" customHeight="1" outlineLevel="1">
      <c r="B2259" s="1211"/>
      <c r="C2259" s="1211"/>
      <c r="D2259" s="2553"/>
      <c r="E2259" s="2554"/>
      <c r="F2259" s="1553" t="s">
        <v>2169</v>
      </c>
      <c r="G2259" s="1554"/>
      <c r="I2259" s="2254"/>
      <c r="J2259" s="2255"/>
      <c r="K2259" s="1994" t="str">
        <f t="shared" si="195"/>
        <v/>
      </c>
      <c r="L2259" s="1907" t="str">
        <f t="shared" si="196"/>
        <v/>
      </c>
      <c r="M2259" s="1906"/>
      <c r="N2259" s="2250"/>
      <c r="O2259" s="2250"/>
      <c r="P2259" s="2255"/>
    </row>
    <row r="2260" spans="2:16" s="986" customFormat="1" ht="15" customHeight="1" outlineLevel="1">
      <c r="B2260" s="1211"/>
      <c r="C2260" s="1211"/>
      <c r="D2260" s="2553" t="s">
        <v>2173</v>
      </c>
      <c r="E2260" s="2554" t="s">
        <v>650</v>
      </c>
      <c r="F2260" s="1553" t="s">
        <v>2168</v>
      </c>
      <c r="G2260" s="1554"/>
      <c r="I2260" s="2254"/>
      <c r="J2260" s="2255"/>
      <c r="K2260" s="1994" t="str">
        <f t="shared" si="195"/>
        <v/>
      </c>
      <c r="L2260" s="1907" t="str">
        <f t="shared" si="196"/>
        <v/>
      </c>
      <c r="M2260" s="1906"/>
      <c r="N2260" s="2250"/>
      <c r="O2260" s="2250"/>
      <c r="P2260" s="2255"/>
    </row>
    <row r="2261" spans="2:16" s="986" customFormat="1" ht="15" customHeight="1" outlineLevel="1">
      <c r="B2261" s="1211"/>
      <c r="C2261" s="1211"/>
      <c r="D2261" s="2553"/>
      <c r="E2261" s="2554"/>
      <c r="F2261" s="1553" t="s">
        <v>2169</v>
      </c>
      <c r="G2261" s="1554"/>
      <c r="I2261" s="2254"/>
      <c r="J2261" s="2255"/>
      <c r="K2261" s="1994" t="str">
        <f t="shared" si="195"/>
        <v/>
      </c>
      <c r="L2261" s="1907" t="str">
        <f t="shared" si="196"/>
        <v/>
      </c>
      <c r="M2261" s="1906"/>
      <c r="N2261" s="2250"/>
      <c r="O2261" s="2250"/>
      <c r="P2261" s="2255"/>
    </row>
    <row r="2262" spans="2:16" s="986" customFormat="1" ht="15" customHeight="1" outlineLevel="1">
      <c r="B2262" s="1211"/>
      <c r="C2262" s="1211"/>
      <c r="D2262" s="2553" t="s">
        <v>2174</v>
      </c>
      <c r="E2262" s="2554" t="s">
        <v>638</v>
      </c>
      <c r="F2262" s="1553" t="s">
        <v>2168</v>
      </c>
      <c r="G2262" s="1554"/>
      <c r="I2262" s="2254"/>
      <c r="J2262" s="2256"/>
      <c r="K2262" s="1994" t="str">
        <f t="shared" si="195"/>
        <v/>
      </c>
      <c r="L2262" s="1907" t="str">
        <f t="shared" si="196"/>
        <v/>
      </c>
      <c r="M2262" s="1906"/>
      <c r="N2262" s="2250"/>
      <c r="O2262" s="2250"/>
      <c r="P2262" s="2255"/>
    </row>
    <row r="2263" spans="2:16" s="986" customFormat="1" ht="15" customHeight="1" outlineLevel="1">
      <c r="B2263" s="1211"/>
      <c r="C2263" s="1211"/>
      <c r="D2263" s="2553"/>
      <c r="E2263" s="2554"/>
      <c r="F2263" s="1553" t="s">
        <v>2169</v>
      </c>
      <c r="G2263" s="1554"/>
      <c r="I2263" s="2254"/>
      <c r="J2263" s="2256"/>
      <c r="K2263" s="1994" t="str">
        <f t="shared" si="195"/>
        <v/>
      </c>
      <c r="L2263" s="1907" t="str">
        <f t="shared" si="196"/>
        <v/>
      </c>
      <c r="M2263" s="1906"/>
      <c r="N2263" s="2250"/>
      <c r="O2263" s="2250"/>
      <c r="P2263" s="2255"/>
    </row>
    <row r="2264" spans="2:16" s="986" customFormat="1" ht="15" customHeight="1" outlineLevel="1">
      <c r="B2264" s="1211"/>
      <c r="C2264" s="1211"/>
      <c r="D2264" s="2553" t="s">
        <v>2174</v>
      </c>
      <c r="E2264" s="2554" t="s">
        <v>650</v>
      </c>
      <c r="F2264" s="1553" t="s">
        <v>2168</v>
      </c>
      <c r="G2264" s="1554"/>
      <c r="I2264" s="2254"/>
      <c r="J2264" s="2256"/>
      <c r="K2264" s="1994" t="str">
        <f t="shared" si="195"/>
        <v/>
      </c>
      <c r="L2264" s="1907" t="str">
        <f t="shared" si="196"/>
        <v/>
      </c>
      <c r="M2264" s="1906"/>
      <c r="N2264" s="2250"/>
      <c r="O2264" s="2250"/>
      <c r="P2264" s="2255"/>
    </row>
    <row r="2265" spans="2:16" s="986" customFormat="1" ht="15" customHeight="1" outlineLevel="1">
      <c r="B2265" s="1211"/>
      <c r="C2265" s="1211"/>
      <c r="D2265" s="2555"/>
      <c r="E2265" s="2556"/>
      <c r="F2265" s="1557" t="s">
        <v>2169</v>
      </c>
      <c r="G2265" s="1558"/>
      <c r="I2265" s="2254"/>
      <c r="J2265" s="2256"/>
      <c r="K2265" s="1994" t="str">
        <f t="shared" si="195"/>
        <v/>
      </c>
      <c r="L2265" s="1907" t="str">
        <f t="shared" si="196"/>
        <v/>
      </c>
      <c r="M2265" s="1906"/>
      <c r="N2265" s="2250"/>
      <c r="O2265" s="2250"/>
      <c r="P2265" s="2255"/>
    </row>
    <row r="2266" spans="2:16" s="986" customFormat="1" ht="15" customHeight="1">
      <c r="B2266" s="1342"/>
      <c r="C2266" s="985"/>
      <c r="D2266" s="1307" t="s">
        <v>2166</v>
      </c>
      <c r="E2266" s="973"/>
      <c r="F2266" s="1549"/>
      <c r="G2266" s="1550"/>
      <c r="H2266" s="636"/>
      <c r="I2266" s="2251"/>
      <c r="J2266" s="1912"/>
      <c r="K2266" s="2254"/>
      <c r="L2266" s="2250"/>
      <c r="M2266" s="2250"/>
      <c r="N2266" s="2250"/>
      <c r="O2266" s="2250"/>
      <c r="P2266" s="2255"/>
    </row>
    <row r="2267" spans="2:16" s="986" customFormat="1" ht="15" customHeight="1" outlineLevel="1">
      <c r="B2267" s="1342"/>
      <c r="C2267" s="985"/>
      <c r="D2267" s="2557" t="s">
        <v>2167</v>
      </c>
      <c r="E2267" s="2558" t="s">
        <v>650</v>
      </c>
      <c r="F2267" s="1551" t="s">
        <v>2168</v>
      </c>
      <c r="G2267" s="1552"/>
      <c r="H2267" s="636"/>
      <c r="I2267" s="2252"/>
      <c r="J2267" s="2253"/>
      <c r="K2267" s="1994" t="str">
        <f>IF(ISNONTEXT(G2267)=TRUE,"","X")</f>
        <v/>
      </c>
      <c r="L2267" s="1907" t="str">
        <f>IF(AND(G2267&gt;=0)=TRUE,"","X")</f>
        <v/>
      </c>
      <c r="M2267" s="1906"/>
      <c r="N2267" s="2250"/>
      <c r="O2267" s="2250"/>
      <c r="P2267" s="2255"/>
    </row>
    <row r="2268" spans="2:16" s="986" customFormat="1" ht="15" customHeight="1" outlineLevel="1">
      <c r="B2268" s="1342"/>
      <c r="C2268" s="985"/>
      <c r="D2268" s="2553"/>
      <c r="E2268" s="2554"/>
      <c r="F2268" s="1553" t="s">
        <v>2169</v>
      </c>
      <c r="G2268" s="1554"/>
      <c r="H2268" s="636"/>
      <c r="I2268" s="2252"/>
      <c r="J2268" s="2253"/>
      <c r="K2268" s="1994" t="str">
        <f>IF(ISNONTEXT(G2268)=TRUE,"","X")</f>
        <v/>
      </c>
      <c r="L2268" s="1907" t="str">
        <f>IF(AND(G2268&gt;=0)=TRUE,"","X")</f>
        <v/>
      </c>
      <c r="M2268" s="1906"/>
      <c r="N2268" s="2250"/>
      <c r="O2268" s="2250"/>
      <c r="P2268" s="2255"/>
    </row>
    <row r="2269" spans="2:16" s="986" customFormat="1" ht="15" customHeight="1" outlineLevel="1">
      <c r="B2269" s="1342"/>
      <c r="C2269" s="985"/>
      <c r="D2269" s="2553" t="s">
        <v>2170</v>
      </c>
      <c r="E2269" s="2554" t="s">
        <v>638</v>
      </c>
      <c r="F2269" s="1553" t="s">
        <v>2168</v>
      </c>
      <c r="G2269" s="1554"/>
      <c r="H2269" s="636"/>
      <c r="I2269" s="2252"/>
      <c r="J2269" s="2253"/>
      <c r="K2269" s="1994" t="str">
        <f t="shared" ref="K2269:K2288" si="197">IF(ISNONTEXT(G2269)=TRUE,"","X")</f>
        <v/>
      </c>
      <c r="L2269" s="1907" t="str">
        <f t="shared" ref="L2269:L2288" si="198">IF(AND(G2269&gt;=0)=TRUE,"","X")</f>
        <v/>
      </c>
      <c r="M2269" s="1906"/>
      <c r="N2269" s="2250"/>
      <c r="O2269" s="2250"/>
      <c r="P2269" s="2255"/>
    </row>
    <row r="2270" spans="2:16" s="986" customFormat="1" ht="15" customHeight="1" outlineLevel="1">
      <c r="B2270" s="1342"/>
      <c r="C2270" s="985"/>
      <c r="D2270" s="2553"/>
      <c r="E2270" s="2554"/>
      <c r="F2270" s="1553" t="s">
        <v>2169</v>
      </c>
      <c r="G2270" s="1554"/>
      <c r="H2270" s="636"/>
      <c r="I2270" s="2252"/>
      <c r="J2270" s="2253"/>
      <c r="K2270" s="1994" t="str">
        <f t="shared" si="197"/>
        <v/>
      </c>
      <c r="L2270" s="1907" t="str">
        <f t="shared" si="198"/>
        <v/>
      </c>
      <c r="M2270" s="1906"/>
      <c r="N2270" s="2250"/>
      <c r="O2270" s="2250"/>
      <c r="P2270" s="2255"/>
    </row>
    <row r="2271" spans="2:16" s="986" customFormat="1" ht="15" customHeight="1" outlineLevel="1">
      <c r="B2271" s="1342"/>
      <c r="C2271" s="985"/>
      <c r="D2271" s="2553" t="s">
        <v>2170</v>
      </c>
      <c r="E2271" s="2554" t="s">
        <v>650</v>
      </c>
      <c r="F2271" s="1553" t="s">
        <v>2168</v>
      </c>
      <c r="G2271" s="1554"/>
      <c r="H2271" s="636"/>
      <c r="I2271" s="2252"/>
      <c r="J2271" s="2253"/>
      <c r="K2271" s="1994" t="str">
        <f t="shared" si="197"/>
        <v/>
      </c>
      <c r="L2271" s="1907" t="str">
        <f t="shared" si="198"/>
        <v/>
      </c>
      <c r="M2271" s="1906"/>
      <c r="N2271" s="2250"/>
      <c r="O2271" s="2250"/>
      <c r="P2271" s="2255"/>
    </row>
    <row r="2272" spans="2:16" s="986" customFormat="1" ht="15" customHeight="1" outlineLevel="1">
      <c r="B2272" s="1342"/>
      <c r="C2272" s="985"/>
      <c r="D2272" s="2553"/>
      <c r="E2272" s="2554"/>
      <c r="F2272" s="1553" t="s">
        <v>2169</v>
      </c>
      <c r="G2272" s="1554"/>
      <c r="H2272" s="636"/>
      <c r="I2272" s="2254"/>
      <c r="J2272" s="2255"/>
      <c r="K2272" s="1994" t="str">
        <f t="shared" si="197"/>
        <v/>
      </c>
      <c r="L2272" s="1907" t="str">
        <f t="shared" si="198"/>
        <v/>
      </c>
      <c r="M2272" s="1906"/>
      <c r="N2272" s="2250"/>
      <c r="O2272" s="2250"/>
      <c r="P2272" s="2255"/>
    </row>
    <row r="2273" spans="2:16" s="986" customFormat="1" ht="15" customHeight="1" outlineLevel="1">
      <c r="B2273" s="1342"/>
      <c r="C2273" s="985"/>
      <c r="D2273" s="2553" t="s">
        <v>873</v>
      </c>
      <c r="E2273" s="2554" t="s">
        <v>1822</v>
      </c>
      <c r="F2273" s="1553" t="s">
        <v>2168</v>
      </c>
      <c r="G2273" s="1555"/>
      <c r="H2273" s="636"/>
      <c r="I2273" s="2254"/>
      <c r="J2273" s="2255"/>
      <c r="K2273" s="1993" t="str">
        <f t="shared" si="197"/>
        <v/>
      </c>
      <c r="L2273" s="1906" t="str">
        <f t="shared" si="198"/>
        <v/>
      </c>
      <c r="M2273" s="1906"/>
      <c r="N2273" s="1907" t="str" cm="1">
        <f t="array" aca="1" ref="N2273" ca="1">IF(CELL("format",G2273)="D1","","X")</f>
        <v/>
      </c>
      <c r="O2273" s="2250"/>
      <c r="P2273" s="2255"/>
    </row>
    <row r="2274" spans="2:16" s="986" customFormat="1" ht="15" customHeight="1" outlineLevel="1">
      <c r="B2274" s="1211"/>
      <c r="C2274" s="1211"/>
      <c r="D2274" s="2553"/>
      <c r="E2274" s="2554"/>
      <c r="F2274" s="1553" t="s">
        <v>2169</v>
      </c>
      <c r="G2274" s="1555"/>
      <c r="H2274" s="636"/>
      <c r="I2274" s="2254"/>
      <c r="J2274" s="2255"/>
      <c r="K2274" s="1993" t="str">
        <f t="shared" si="197"/>
        <v/>
      </c>
      <c r="L2274" s="1906" t="str">
        <f t="shared" si="198"/>
        <v/>
      </c>
      <c r="M2274" s="1906"/>
      <c r="N2274" s="1907" t="str" cm="1">
        <f t="array" aca="1" ref="N2274" ca="1">IF(CELL("format",G2274)="D1","","X")</f>
        <v/>
      </c>
      <c r="O2274" s="2250"/>
      <c r="P2274" s="2255"/>
    </row>
    <row r="2275" spans="2:16" s="986" customFormat="1" ht="15" customHeight="1" outlineLevel="1">
      <c r="B2275" s="1211"/>
      <c r="C2275" s="1211"/>
      <c r="D2275" s="2553" t="s">
        <v>874</v>
      </c>
      <c r="E2275" s="2554" t="s">
        <v>1823</v>
      </c>
      <c r="F2275" s="1553" t="s">
        <v>2168</v>
      </c>
      <c r="G2275" s="1556"/>
      <c r="H2275" s="636"/>
      <c r="I2275" s="2254"/>
      <c r="J2275" s="2255"/>
      <c r="K2275" s="1993" t="str">
        <f t="shared" si="197"/>
        <v/>
      </c>
      <c r="L2275" s="1906" t="str">
        <f t="shared" si="198"/>
        <v/>
      </c>
      <c r="M2275" s="1906"/>
      <c r="N2275" s="2250"/>
      <c r="O2275" s="1907" t="str" cm="1">
        <f t="array" aca="1" ref="O2275" ca="1">IF(G2275="","",IF(CELL("format",G2275)="D9","","X"))</f>
        <v/>
      </c>
      <c r="P2275" s="2255"/>
    </row>
    <row r="2276" spans="2:16" s="986" customFormat="1" ht="15" customHeight="1" outlineLevel="1">
      <c r="B2276" s="1211"/>
      <c r="C2276" s="1211"/>
      <c r="D2276" s="2553"/>
      <c r="E2276" s="2554"/>
      <c r="F2276" s="1553" t="s">
        <v>2169</v>
      </c>
      <c r="G2276" s="1556"/>
      <c r="H2276" s="636"/>
      <c r="I2276" s="2254"/>
      <c r="J2276" s="2255"/>
      <c r="K2276" s="1993" t="str">
        <f t="shared" si="197"/>
        <v/>
      </c>
      <c r="L2276" s="1906" t="str">
        <f t="shared" si="198"/>
        <v/>
      </c>
      <c r="M2276" s="1906"/>
      <c r="N2276" s="2250"/>
      <c r="O2276" s="1907" t="str" cm="1">
        <f t="array" aca="1" ref="O2276" ca="1">IF(G2276="","",IF(CELL("format",G2276)="D9","","X"))</f>
        <v/>
      </c>
      <c r="P2276" s="2255"/>
    </row>
    <row r="2277" spans="2:16" s="986" customFormat="1" ht="15" customHeight="1" outlineLevel="1">
      <c r="B2277" s="1211"/>
      <c r="C2277" s="1211"/>
      <c r="D2277" s="2553" t="s">
        <v>2171</v>
      </c>
      <c r="E2277" s="2554" t="s">
        <v>2327</v>
      </c>
      <c r="F2277" s="1553" t="s">
        <v>2168</v>
      </c>
      <c r="G2277" s="1554"/>
      <c r="H2277" s="636"/>
      <c r="I2277" s="2254"/>
      <c r="J2277" s="2255"/>
      <c r="K2277" s="1993" t="str">
        <f t="shared" si="197"/>
        <v/>
      </c>
      <c r="L2277" s="1906" t="str">
        <f t="shared" si="198"/>
        <v/>
      </c>
      <c r="M2277" s="1906"/>
      <c r="N2277" s="2250"/>
      <c r="O2277" s="2250"/>
      <c r="P2277" s="1913" t="str">
        <f>IF(G2277="","",(IF(OR(G2277="Winter",G2277="Summer"),"","X")))</f>
        <v/>
      </c>
    </row>
    <row r="2278" spans="2:16" s="986" customFormat="1" ht="15" customHeight="1" outlineLevel="1">
      <c r="B2278" s="1211"/>
      <c r="C2278" s="1211"/>
      <c r="D2278" s="2553"/>
      <c r="E2278" s="2554"/>
      <c r="F2278" s="1553" t="s">
        <v>2169</v>
      </c>
      <c r="G2278" s="1554"/>
      <c r="H2278" s="636"/>
      <c r="I2278" s="2254"/>
      <c r="J2278" s="2255"/>
      <c r="K2278" s="1993" t="str">
        <f t="shared" si="197"/>
        <v/>
      </c>
      <c r="L2278" s="1906" t="str">
        <f t="shared" si="198"/>
        <v/>
      </c>
      <c r="M2278" s="1906"/>
      <c r="N2278" s="2250"/>
      <c r="O2278" s="2250"/>
      <c r="P2278" s="1913" t="str">
        <f>IF(G2278="","",(IF(OR(G2278="Winter",G2278="Summer"),"","X")))</f>
        <v/>
      </c>
    </row>
    <row r="2279" spans="2:16" s="986" customFormat="1" ht="15" customHeight="1" outlineLevel="1">
      <c r="B2279" s="1211"/>
      <c r="C2279" s="1211"/>
      <c r="D2279" s="2553" t="s">
        <v>2172</v>
      </c>
      <c r="E2279" s="2554" t="s">
        <v>638</v>
      </c>
      <c r="F2279" s="1553" t="s">
        <v>2168</v>
      </c>
      <c r="G2279" s="1554"/>
      <c r="H2279" s="636"/>
      <c r="I2279" s="2254"/>
      <c r="J2279" s="2255"/>
      <c r="K2279" s="1994" t="str">
        <f t="shared" si="197"/>
        <v/>
      </c>
      <c r="L2279" s="1907" t="str">
        <f t="shared" si="198"/>
        <v/>
      </c>
      <c r="M2279" s="1906"/>
      <c r="N2279" s="2250"/>
      <c r="O2279" s="2250"/>
      <c r="P2279" s="2255"/>
    </row>
    <row r="2280" spans="2:16" s="986" customFormat="1" ht="15" customHeight="1" outlineLevel="1">
      <c r="B2280" s="1211"/>
      <c r="C2280" s="1211"/>
      <c r="D2280" s="2553"/>
      <c r="E2280" s="2554"/>
      <c r="F2280" s="1553" t="s">
        <v>2169</v>
      </c>
      <c r="G2280" s="1554"/>
      <c r="I2280" s="2254"/>
      <c r="J2280" s="2255"/>
      <c r="K2280" s="1994" t="str">
        <f t="shared" si="197"/>
        <v/>
      </c>
      <c r="L2280" s="1907" t="str">
        <f t="shared" si="198"/>
        <v/>
      </c>
      <c r="M2280" s="1906"/>
      <c r="N2280" s="2250"/>
      <c r="O2280" s="2250"/>
      <c r="P2280" s="2255"/>
    </row>
    <row r="2281" spans="2:16" s="986" customFormat="1" ht="15" customHeight="1" outlineLevel="1">
      <c r="B2281" s="1211"/>
      <c r="C2281" s="1211"/>
      <c r="D2281" s="2553" t="s">
        <v>2173</v>
      </c>
      <c r="E2281" s="2554" t="s">
        <v>638</v>
      </c>
      <c r="F2281" s="1553" t="s">
        <v>2168</v>
      </c>
      <c r="G2281" s="1554"/>
      <c r="I2281" s="2254"/>
      <c r="J2281" s="2255"/>
      <c r="K2281" s="1994" t="str">
        <f t="shared" si="197"/>
        <v/>
      </c>
      <c r="L2281" s="1907" t="str">
        <f t="shared" si="198"/>
        <v/>
      </c>
      <c r="M2281" s="1906"/>
      <c r="N2281" s="2250"/>
      <c r="O2281" s="2250"/>
      <c r="P2281" s="2255"/>
    </row>
    <row r="2282" spans="2:16" s="986" customFormat="1" ht="15" customHeight="1" outlineLevel="1">
      <c r="B2282" s="1211"/>
      <c r="C2282" s="1211"/>
      <c r="D2282" s="2553"/>
      <c r="E2282" s="2554"/>
      <c r="F2282" s="1553" t="s">
        <v>2169</v>
      </c>
      <c r="G2282" s="1554"/>
      <c r="I2282" s="2254"/>
      <c r="J2282" s="2255"/>
      <c r="K2282" s="1994" t="str">
        <f t="shared" si="197"/>
        <v/>
      </c>
      <c r="L2282" s="1907" t="str">
        <f t="shared" si="198"/>
        <v/>
      </c>
      <c r="M2282" s="1906"/>
      <c r="N2282" s="2250"/>
      <c r="O2282" s="2250"/>
      <c r="P2282" s="2255"/>
    </row>
    <row r="2283" spans="2:16" s="986" customFormat="1" ht="15" customHeight="1" outlineLevel="1">
      <c r="B2283" s="1211"/>
      <c r="C2283" s="1211"/>
      <c r="D2283" s="2553" t="s">
        <v>2173</v>
      </c>
      <c r="E2283" s="2554" t="s">
        <v>650</v>
      </c>
      <c r="F2283" s="1553" t="s">
        <v>2168</v>
      </c>
      <c r="G2283" s="1554"/>
      <c r="I2283" s="2254"/>
      <c r="J2283" s="2255"/>
      <c r="K2283" s="1994" t="str">
        <f t="shared" si="197"/>
        <v/>
      </c>
      <c r="L2283" s="1907" t="str">
        <f t="shared" si="198"/>
        <v/>
      </c>
      <c r="M2283" s="1906"/>
      <c r="N2283" s="2250"/>
      <c r="O2283" s="2250"/>
      <c r="P2283" s="2255"/>
    </row>
    <row r="2284" spans="2:16" s="986" customFormat="1" ht="15" customHeight="1" outlineLevel="1">
      <c r="B2284" s="1211"/>
      <c r="C2284" s="1211"/>
      <c r="D2284" s="2553"/>
      <c r="E2284" s="2554"/>
      <c r="F2284" s="1553" t="s">
        <v>2169</v>
      </c>
      <c r="G2284" s="1554"/>
      <c r="I2284" s="2254"/>
      <c r="J2284" s="2255"/>
      <c r="K2284" s="1994" t="str">
        <f t="shared" si="197"/>
        <v/>
      </c>
      <c r="L2284" s="1907" t="str">
        <f t="shared" si="198"/>
        <v/>
      </c>
      <c r="M2284" s="1906"/>
      <c r="N2284" s="2250"/>
      <c r="O2284" s="2250"/>
      <c r="P2284" s="2255"/>
    </row>
    <row r="2285" spans="2:16" s="986" customFormat="1" ht="15" customHeight="1" outlineLevel="1">
      <c r="B2285" s="1211"/>
      <c r="C2285" s="1211"/>
      <c r="D2285" s="2553" t="s">
        <v>2174</v>
      </c>
      <c r="E2285" s="2554" t="s">
        <v>638</v>
      </c>
      <c r="F2285" s="1553" t="s">
        <v>2168</v>
      </c>
      <c r="G2285" s="1554"/>
      <c r="I2285" s="2254"/>
      <c r="J2285" s="2256"/>
      <c r="K2285" s="1994" t="str">
        <f t="shared" si="197"/>
        <v/>
      </c>
      <c r="L2285" s="1907" t="str">
        <f t="shared" si="198"/>
        <v/>
      </c>
      <c r="M2285" s="1906"/>
      <c r="N2285" s="2250"/>
      <c r="O2285" s="2250"/>
      <c r="P2285" s="2255"/>
    </row>
    <row r="2286" spans="2:16" s="986" customFormat="1" ht="15" customHeight="1" outlineLevel="1">
      <c r="B2286" s="1211"/>
      <c r="C2286" s="1211"/>
      <c r="D2286" s="2553"/>
      <c r="E2286" s="2554"/>
      <c r="F2286" s="1553" t="s">
        <v>2169</v>
      </c>
      <c r="G2286" s="1554"/>
      <c r="I2286" s="2254"/>
      <c r="J2286" s="2256"/>
      <c r="K2286" s="1994" t="str">
        <f t="shared" si="197"/>
        <v/>
      </c>
      <c r="L2286" s="1907" t="str">
        <f t="shared" si="198"/>
        <v/>
      </c>
      <c r="M2286" s="1906"/>
      <c r="N2286" s="2250"/>
      <c r="O2286" s="2250"/>
      <c r="P2286" s="2255"/>
    </row>
    <row r="2287" spans="2:16" s="986" customFormat="1" ht="15" customHeight="1" outlineLevel="1">
      <c r="B2287" s="1211"/>
      <c r="C2287" s="1211"/>
      <c r="D2287" s="2553" t="s">
        <v>2174</v>
      </c>
      <c r="E2287" s="2554" t="s">
        <v>650</v>
      </c>
      <c r="F2287" s="1553" t="s">
        <v>2168</v>
      </c>
      <c r="G2287" s="1554"/>
      <c r="I2287" s="2254"/>
      <c r="J2287" s="2256"/>
      <c r="K2287" s="1994" t="str">
        <f t="shared" si="197"/>
        <v/>
      </c>
      <c r="L2287" s="1907" t="str">
        <f t="shared" si="198"/>
        <v/>
      </c>
      <c r="M2287" s="1906"/>
      <c r="N2287" s="2250"/>
      <c r="O2287" s="2250"/>
      <c r="P2287" s="2255"/>
    </row>
    <row r="2288" spans="2:16" s="986" customFormat="1" ht="15" customHeight="1" outlineLevel="1">
      <c r="B2288" s="1211"/>
      <c r="C2288" s="1211"/>
      <c r="D2288" s="2555"/>
      <c r="E2288" s="2556"/>
      <c r="F2288" s="1557" t="s">
        <v>2169</v>
      </c>
      <c r="G2288" s="1558"/>
      <c r="I2288" s="2254"/>
      <c r="J2288" s="2256"/>
      <c r="K2288" s="1994" t="str">
        <f t="shared" si="197"/>
        <v/>
      </c>
      <c r="L2288" s="1907" t="str">
        <f t="shared" si="198"/>
        <v/>
      </c>
      <c r="M2288" s="1906"/>
      <c r="N2288" s="2250"/>
      <c r="O2288" s="2250"/>
      <c r="P2288" s="2255"/>
    </row>
    <row r="2289" spans="2:16" s="986" customFormat="1" ht="15" customHeight="1">
      <c r="B2289" s="1342"/>
      <c r="C2289" s="985"/>
      <c r="D2289" s="1307" t="s">
        <v>2166</v>
      </c>
      <c r="E2289" s="973"/>
      <c r="F2289" s="1549"/>
      <c r="G2289" s="1550"/>
      <c r="H2289" s="636"/>
      <c r="I2289" s="2251"/>
      <c r="J2289" s="1912"/>
      <c r="K2289" s="2254"/>
      <c r="L2289" s="2250"/>
      <c r="M2289" s="2250"/>
      <c r="N2289" s="2250"/>
      <c r="O2289" s="2250"/>
      <c r="P2289" s="2255"/>
    </row>
    <row r="2290" spans="2:16" s="986" customFormat="1" ht="15" customHeight="1" outlineLevel="1">
      <c r="B2290" s="1342"/>
      <c r="C2290" s="985"/>
      <c r="D2290" s="2557" t="s">
        <v>2167</v>
      </c>
      <c r="E2290" s="2558" t="s">
        <v>650</v>
      </c>
      <c r="F2290" s="1551" t="s">
        <v>2168</v>
      </c>
      <c r="G2290" s="1552"/>
      <c r="H2290" s="636"/>
      <c r="I2290" s="2252"/>
      <c r="J2290" s="2253"/>
      <c r="K2290" s="1994" t="str">
        <f>IF(ISNONTEXT(G2290)=TRUE,"","X")</f>
        <v/>
      </c>
      <c r="L2290" s="1907" t="str">
        <f>IF(AND(G2290&gt;=0)=TRUE,"","X")</f>
        <v/>
      </c>
      <c r="M2290" s="1906"/>
      <c r="N2290" s="2250"/>
      <c r="O2290" s="2250"/>
      <c r="P2290" s="2255"/>
    </row>
    <row r="2291" spans="2:16" s="986" customFormat="1" ht="15" customHeight="1" outlineLevel="1">
      <c r="B2291" s="1342"/>
      <c r="C2291" s="985"/>
      <c r="D2291" s="2553"/>
      <c r="E2291" s="2554"/>
      <c r="F2291" s="1553" t="s">
        <v>2169</v>
      </c>
      <c r="G2291" s="1554"/>
      <c r="H2291" s="636"/>
      <c r="I2291" s="2252"/>
      <c r="J2291" s="2253"/>
      <c r="K2291" s="1994" t="str">
        <f>IF(ISNONTEXT(G2291)=TRUE,"","X")</f>
        <v/>
      </c>
      <c r="L2291" s="1907" t="str">
        <f>IF(AND(G2291&gt;=0)=TRUE,"","X")</f>
        <v/>
      </c>
      <c r="M2291" s="1906"/>
      <c r="N2291" s="2250"/>
      <c r="O2291" s="2250"/>
      <c r="P2291" s="2255"/>
    </row>
    <row r="2292" spans="2:16" s="986" customFormat="1" ht="15" customHeight="1" outlineLevel="1">
      <c r="B2292" s="1342"/>
      <c r="C2292" s="985"/>
      <c r="D2292" s="2553" t="s">
        <v>2170</v>
      </c>
      <c r="E2292" s="2554" t="s">
        <v>638</v>
      </c>
      <c r="F2292" s="1553" t="s">
        <v>2168</v>
      </c>
      <c r="G2292" s="1554"/>
      <c r="H2292" s="636"/>
      <c r="I2292" s="2252"/>
      <c r="J2292" s="2253"/>
      <c r="K2292" s="1994" t="str">
        <f t="shared" ref="K2292:K2311" si="199">IF(ISNONTEXT(G2292)=TRUE,"","X")</f>
        <v/>
      </c>
      <c r="L2292" s="1907" t="str">
        <f t="shared" ref="L2292:L2311" si="200">IF(AND(G2292&gt;=0)=TRUE,"","X")</f>
        <v/>
      </c>
      <c r="M2292" s="1906"/>
      <c r="N2292" s="2250"/>
      <c r="O2292" s="2250"/>
      <c r="P2292" s="2255"/>
    </row>
    <row r="2293" spans="2:16" s="986" customFormat="1" ht="15" customHeight="1" outlineLevel="1">
      <c r="B2293" s="1342"/>
      <c r="C2293" s="985"/>
      <c r="D2293" s="2553"/>
      <c r="E2293" s="2554"/>
      <c r="F2293" s="1553" t="s">
        <v>2169</v>
      </c>
      <c r="G2293" s="1554"/>
      <c r="H2293" s="636"/>
      <c r="I2293" s="2252"/>
      <c r="J2293" s="2253"/>
      <c r="K2293" s="1994" t="str">
        <f t="shared" si="199"/>
        <v/>
      </c>
      <c r="L2293" s="1907" t="str">
        <f t="shared" si="200"/>
        <v/>
      </c>
      <c r="M2293" s="1906"/>
      <c r="N2293" s="2250"/>
      <c r="O2293" s="2250"/>
      <c r="P2293" s="2255"/>
    </row>
    <row r="2294" spans="2:16" s="986" customFormat="1" ht="15" customHeight="1" outlineLevel="1">
      <c r="B2294" s="1342"/>
      <c r="C2294" s="985"/>
      <c r="D2294" s="2553" t="s">
        <v>2170</v>
      </c>
      <c r="E2294" s="2554" t="s">
        <v>650</v>
      </c>
      <c r="F2294" s="1553" t="s">
        <v>2168</v>
      </c>
      <c r="G2294" s="1554"/>
      <c r="H2294" s="636"/>
      <c r="I2294" s="2252"/>
      <c r="J2294" s="2253"/>
      <c r="K2294" s="1994" t="str">
        <f t="shared" si="199"/>
        <v/>
      </c>
      <c r="L2294" s="1907" t="str">
        <f t="shared" si="200"/>
        <v/>
      </c>
      <c r="M2294" s="1906"/>
      <c r="N2294" s="2250"/>
      <c r="O2294" s="2250"/>
      <c r="P2294" s="2255"/>
    </row>
    <row r="2295" spans="2:16" s="986" customFormat="1" ht="15" customHeight="1" outlineLevel="1">
      <c r="B2295" s="1342"/>
      <c r="C2295" s="985"/>
      <c r="D2295" s="2553"/>
      <c r="E2295" s="2554"/>
      <c r="F2295" s="1553" t="s">
        <v>2169</v>
      </c>
      <c r="G2295" s="1554"/>
      <c r="H2295" s="636"/>
      <c r="I2295" s="2254"/>
      <c r="J2295" s="2255"/>
      <c r="K2295" s="1994" t="str">
        <f t="shared" si="199"/>
        <v/>
      </c>
      <c r="L2295" s="1907" t="str">
        <f t="shared" si="200"/>
        <v/>
      </c>
      <c r="M2295" s="1906"/>
      <c r="N2295" s="2250"/>
      <c r="O2295" s="2250"/>
      <c r="P2295" s="2255"/>
    </row>
    <row r="2296" spans="2:16" s="986" customFormat="1" ht="15" customHeight="1" outlineLevel="1">
      <c r="B2296" s="1342"/>
      <c r="C2296" s="985"/>
      <c r="D2296" s="2553" t="s">
        <v>873</v>
      </c>
      <c r="E2296" s="2554" t="s">
        <v>1822</v>
      </c>
      <c r="F2296" s="1553" t="s">
        <v>2168</v>
      </c>
      <c r="G2296" s="1555"/>
      <c r="H2296" s="636"/>
      <c r="I2296" s="2254"/>
      <c r="J2296" s="2255"/>
      <c r="K2296" s="1993" t="str">
        <f t="shared" si="199"/>
        <v/>
      </c>
      <c r="L2296" s="1906" t="str">
        <f t="shared" si="200"/>
        <v/>
      </c>
      <c r="M2296" s="1906"/>
      <c r="N2296" s="1907" t="str" cm="1">
        <f t="array" aca="1" ref="N2296" ca="1">IF(CELL("format",G2296)="D1","","X")</f>
        <v/>
      </c>
      <c r="O2296" s="2250"/>
      <c r="P2296" s="2255"/>
    </row>
    <row r="2297" spans="2:16" s="986" customFormat="1" ht="15" customHeight="1" outlineLevel="1">
      <c r="B2297" s="1211"/>
      <c r="C2297" s="1211"/>
      <c r="D2297" s="2553"/>
      <c r="E2297" s="2554"/>
      <c r="F2297" s="1553" t="s">
        <v>2169</v>
      </c>
      <c r="G2297" s="1555"/>
      <c r="H2297" s="636"/>
      <c r="I2297" s="2254"/>
      <c r="J2297" s="2255"/>
      <c r="K2297" s="1993" t="str">
        <f t="shared" si="199"/>
        <v/>
      </c>
      <c r="L2297" s="1906" t="str">
        <f t="shared" si="200"/>
        <v/>
      </c>
      <c r="M2297" s="1906"/>
      <c r="N2297" s="1907" t="str" cm="1">
        <f t="array" aca="1" ref="N2297" ca="1">IF(CELL("format",G2297)="D1","","X")</f>
        <v/>
      </c>
      <c r="O2297" s="2250"/>
      <c r="P2297" s="2255"/>
    </row>
    <row r="2298" spans="2:16" s="986" customFormat="1" ht="15" customHeight="1" outlineLevel="1">
      <c r="B2298" s="1211"/>
      <c r="C2298" s="1211"/>
      <c r="D2298" s="2553" t="s">
        <v>874</v>
      </c>
      <c r="E2298" s="2554" t="s">
        <v>1823</v>
      </c>
      <c r="F2298" s="1553" t="s">
        <v>2168</v>
      </c>
      <c r="G2298" s="1556"/>
      <c r="H2298" s="636"/>
      <c r="I2298" s="2254"/>
      <c r="J2298" s="2255"/>
      <c r="K2298" s="1993" t="str">
        <f t="shared" si="199"/>
        <v/>
      </c>
      <c r="L2298" s="1906" t="str">
        <f t="shared" si="200"/>
        <v/>
      </c>
      <c r="M2298" s="1906"/>
      <c r="N2298" s="2250"/>
      <c r="O2298" s="1907" t="str" cm="1">
        <f t="array" aca="1" ref="O2298" ca="1">IF(G2298="","",IF(CELL("format",G2298)="D9","","X"))</f>
        <v/>
      </c>
      <c r="P2298" s="2255"/>
    </row>
    <row r="2299" spans="2:16" s="986" customFormat="1" ht="15" customHeight="1" outlineLevel="1">
      <c r="B2299" s="1211"/>
      <c r="C2299" s="1211"/>
      <c r="D2299" s="2553"/>
      <c r="E2299" s="2554"/>
      <c r="F2299" s="1553" t="s">
        <v>2169</v>
      </c>
      <c r="G2299" s="1556"/>
      <c r="H2299" s="636"/>
      <c r="I2299" s="2254"/>
      <c r="J2299" s="2255"/>
      <c r="K2299" s="1993" t="str">
        <f t="shared" si="199"/>
        <v/>
      </c>
      <c r="L2299" s="1906" t="str">
        <f t="shared" si="200"/>
        <v/>
      </c>
      <c r="M2299" s="1906"/>
      <c r="N2299" s="2250"/>
      <c r="O2299" s="1907" t="str" cm="1">
        <f t="array" aca="1" ref="O2299" ca="1">IF(G2299="","",IF(CELL("format",G2299)="D9","","X"))</f>
        <v/>
      </c>
      <c r="P2299" s="2255"/>
    </row>
    <row r="2300" spans="2:16" s="986" customFormat="1" ht="15" customHeight="1" outlineLevel="1">
      <c r="B2300" s="1211"/>
      <c r="C2300" s="1211"/>
      <c r="D2300" s="2553" t="s">
        <v>2171</v>
      </c>
      <c r="E2300" s="2554" t="s">
        <v>2327</v>
      </c>
      <c r="F2300" s="1553" t="s">
        <v>2168</v>
      </c>
      <c r="G2300" s="1554"/>
      <c r="H2300" s="636"/>
      <c r="I2300" s="2254"/>
      <c r="J2300" s="2255"/>
      <c r="K2300" s="1993" t="str">
        <f t="shared" si="199"/>
        <v/>
      </c>
      <c r="L2300" s="1906" t="str">
        <f t="shared" si="200"/>
        <v/>
      </c>
      <c r="M2300" s="1906"/>
      <c r="N2300" s="2250"/>
      <c r="O2300" s="2250"/>
      <c r="P2300" s="1913" t="str">
        <f>IF(G2300="","",(IF(OR(G2300="Winter",G2300="Summer"),"","X")))</f>
        <v/>
      </c>
    </row>
    <row r="2301" spans="2:16" s="986" customFormat="1" ht="15" customHeight="1" outlineLevel="1">
      <c r="B2301" s="1211"/>
      <c r="C2301" s="1211"/>
      <c r="D2301" s="2553"/>
      <c r="E2301" s="2554"/>
      <c r="F2301" s="1553" t="s">
        <v>2169</v>
      </c>
      <c r="G2301" s="1554"/>
      <c r="H2301" s="636"/>
      <c r="I2301" s="2254"/>
      <c r="J2301" s="2255"/>
      <c r="K2301" s="1993" t="str">
        <f t="shared" si="199"/>
        <v/>
      </c>
      <c r="L2301" s="1906" t="str">
        <f t="shared" si="200"/>
        <v/>
      </c>
      <c r="M2301" s="1906"/>
      <c r="N2301" s="2250"/>
      <c r="O2301" s="2250"/>
      <c r="P2301" s="1913" t="str">
        <f>IF(G2301="","",(IF(OR(G2301="Winter",G2301="Summer"),"","X")))</f>
        <v/>
      </c>
    </row>
    <row r="2302" spans="2:16" s="986" customFormat="1" ht="15" customHeight="1" outlineLevel="1">
      <c r="B2302" s="1211"/>
      <c r="C2302" s="1211"/>
      <c r="D2302" s="2553" t="s">
        <v>2172</v>
      </c>
      <c r="E2302" s="2554" t="s">
        <v>638</v>
      </c>
      <c r="F2302" s="1553" t="s">
        <v>2168</v>
      </c>
      <c r="G2302" s="1554"/>
      <c r="H2302" s="636"/>
      <c r="I2302" s="2254"/>
      <c r="J2302" s="2255"/>
      <c r="K2302" s="1994" t="str">
        <f t="shared" si="199"/>
        <v/>
      </c>
      <c r="L2302" s="1907" t="str">
        <f t="shared" si="200"/>
        <v/>
      </c>
      <c r="M2302" s="1906"/>
      <c r="N2302" s="2250"/>
      <c r="O2302" s="2250"/>
      <c r="P2302" s="2255"/>
    </row>
    <row r="2303" spans="2:16" s="986" customFormat="1" ht="15" customHeight="1" outlineLevel="1">
      <c r="B2303" s="1211"/>
      <c r="C2303" s="1211"/>
      <c r="D2303" s="2553"/>
      <c r="E2303" s="2554"/>
      <c r="F2303" s="1553" t="s">
        <v>2169</v>
      </c>
      <c r="G2303" s="1554"/>
      <c r="I2303" s="2254"/>
      <c r="J2303" s="2255"/>
      <c r="K2303" s="1994" t="str">
        <f t="shared" si="199"/>
        <v/>
      </c>
      <c r="L2303" s="1907" t="str">
        <f t="shared" si="200"/>
        <v/>
      </c>
      <c r="M2303" s="1906"/>
      <c r="N2303" s="2250"/>
      <c r="O2303" s="2250"/>
      <c r="P2303" s="2255"/>
    </row>
    <row r="2304" spans="2:16" s="986" customFormat="1" ht="15" customHeight="1" outlineLevel="1">
      <c r="B2304" s="1211"/>
      <c r="C2304" s="1211"/>
      <c r="D2304" s="2553" t="s">
        <v>2173</v>
      </c>
      <c r="E2304" s="2554" t="s">
        <v>638</v>
      </c>
      <c r="F2304" s="1553" t="s">
        <v>2168</v>
      </c>
      <c r="G2304" s="1554"/>
      <c r="I2304" s="2254"/>
      <c r="J2304" s="2255"/>
      <c r="K2304" s="1994" t="str">
        <f t="shared" si="199"/>
        <v/>
      </c>
      <c r="L2304" s="1907" t="str">
        <f t="shared" si="200"/>
        <v/>
      </c>
      <c r="M2304" s="1906"/>
      <c r="N2304" s="2250"/>
      <c r="O2304" s="2250"/>
      <c r="P2304" s="2255"/>
    </row>
    <row r="2305" spans="2:16" s="986" customFormat="1" ht="15" customHeight="1" outlineLevel="1">
      <c r="B2305" s="1211"/>
      <c r="C2305" s="1211"/>
      <c r="D2305" s="2553"/>
      <c r="E2305" s="2554"/>
      <c r="F2305" s="1553" t="s">
        <v>2169</v>
      </c>
      <c r="G2305" s="1554"/>
      <c r="I2305" s="2254"/>
      <c r="J2305" s="2255"/>
      <c r="K2305" s="1994" t="str">
        <f t="shared" si="199"/>
        <v/>
      </c>
      <c r="L2305" s="1907" t="str">
        <f t="shared" si="200"/>
        <v/>
      </c>
      <c r="M2305" s="1906"/>
      <c r="N2305" s="2250"/>
      <c r="O2305" s="2250"/>
      <c r="P2305" s="2255"/>
    </row>
    <row r="2306" spans="2:16" s="986" customFormat="1" ht="15" customHeight="1" outlineLevel="1">
      <c r="B2306" s="1211"/>
      <c r="C2306" s="1211"/>
      <c r="D2306" s="2553" t="s">
        <v>2173</v>
      </c>
      <c r="E2306" s="2554" t="s">
        <v>650</v>
      </c>
      <c r="F2306" s="1553" t="s">
        <v>2168</v>
      </c>
      <c r="G2306" s="1554"/>
      <c r="I2306" s="2254"/>
      <c r="J2306" s="2255"/>
      <c r="K2306" s="1994" t="str">
        <f t="shared" si="199"/>
        <v/>
      </c>
      <c r="L2306" s="1907" t="str">
        <f t="shared" si="200"/>
        <v/>
      </c>
      <c r="M2306" s="1906"/>
      <c r="N2306" s="2250"/>
      <c r="O2306" s="2250"/>
      <c r="P2306" s="2255"/>
    </row>
    <row r="2307" spans="2:16" s="986" customFormat="1" ht="15" customHeight="1" outlineLevel="1">
      <c r="B2307" s="1211"/>
      <c r="C2307" s="1211"/>
      <c r="D2307" s="2553"/>
      <c r="E2307" s="2554"/>
      <c r="F2307" s="1553" t="s">
        <v>2169</v>
      </c>
      <c r="G2307" s="1554"/>
      <c r="I2307" s="2254"/>
      <c r="J2307" s="2255"/>
      <c r="K2307" s="1994" t="str">
        <f t="shared" si="199"/>
        <v/>
      </c>
      <c r="L2307" s="1907" t="str">
        <f t="shared" si="200"/>
        <v/>
      </c>
      <c r="M2307" s="1906"/>
      <c r="N2307" s="2250"/>
      <c r="O2307" s="2250"/>
      <c r="P2307" s="2255"/>
    </row>
    <row r="2308" spans="2:16" s="986" customFormat="1" ht="15" customHeight="1" outlineLevel="1">
      <c r="B2308" s="1211"/>
      <c r="C2308" s="1211"/>
      <c r="D2308" s="2553" t="s">
        <v>2174</v>
      </c>
      <c r="E2308" s="2554" t="s">
        <v>638</v>
      </c>
      <c r="F2308" s="1553" t="s">
        <v>2168</v>
      </c>
      <c r="G2308" s="1554"/>
      <c r="I2308" s="2254"/>
      <c r="J2308" s="2256"/>
      <c r="K2308" s="1994" t="str">
        <f t="shared" si="199"/>
        <v/>
      </c>
      <c r="L2308" s="1907" t="str">
        <f t="shared" si="200"/>
        <v/>
      </c>
      <c r="M2308" s="1906"/>
      <c r="N2308" s="2250"/>
      <c r="O2308" s="2250"/>
      <c r="P2308" s="2255"/>
    </row>
    <row r="2309" spans="2:16" s="986" customFormat="1" ht="15" customHeight="1" outlineLevel="1">
      <c r="B2309" s="1211"/>
      <c r="C2309" s="1211"/>
      <c r="D2309" s="2553"/>
      <c r="E2309" s="2554"/>
      <c r="F2309" s="1553" t="s">
        <v>2169</v>
      </c>
      <c r="G2309" s="1554"/>
      <c r="I2309" s="2254"/>
      <c r="J2309" s="2256"/>
      <c r="K2309" s="1994" t="str">
        <f t="shared" si="199"/>
        <v/>
      </c>
      <c r="L2309" s="1907" t="str">
        <f t="shared" si="200"/>
        <v/>
      </c>
      <c r="M2309" s="1906"/>
      <c r="N2309" s="2250"/>
      <c r="O2309" s="2250"/>
      <c r="P2309" s="2255"/>
    </row>
    <row r="2310" spans="2:16" s="986" customFormat="1" ht="15" customHeight="1" outlineLevel="1">
      <c r="B2310" s="1211"/>
      <c r="C2310" s="1211"/>
      <c r="D2310" s="2553" t="s">
        <v>2174</v>
      </c>
      <c r="E2310" s="2554" t="s">
        <v>650</v>
      </c>
      <c r="F2310" s="1553" t="s">
        <v>2168</v>
      </c>
      <c r="G2310" s="1554"/>
      <c r="I2310" s="2254"/>
      <c r="J2310" s="2256"/>
      <c r="K2310" s="1994" t="str">
        <f t="shared" si="199"/>
        <v/>
      </c>
      <c r="L2310" s="1907" t="str">
        <f t="shared" si="200"/>
        <v/>
      </c>
      <c r="M2310" s="1906"/>
      <c r="N2310" s="2250"/>
      <c r="O2310" s="2250"/>
      <c r="P2310" s="2255"/>
    </row>
    <row r="2311" spans="2:16" s="986" customFormat="1" ht="15" customHeight="1" outlineLevel="1">
      <c r="B2311" s="1211"/>
      <c r="C2311" s="1211"/>
      <c r="D2311" s="2555"/>
      <c r="E2311" s="2556"/>
      <c r="F2311" s="1557" t="s">
        <v>2169</v>
      </c>
      <c r="G2311" s="1558"/>
      <c r="I2311" s="2254"/>
      <c r="J2311" s="2256"/>
      <c r="K2311" s="1994" t="str">
        <f t="shared" si="199"/>
        <v/>
      </c>
      <c r="L2311" s="1907" t="str">
        <f t="shared" si="200"/>
        <v/>
      </c>
      <c r="M2311" s="1906"/>
      <c r="N2311" s="2250"/>
      <c r="O2311" s="2250"/>
      <c r="P2311" s="2255"/>
    </row>
    <row r="2312" spans="2:16" s="986" customFormat="1" ht="15" customHeight="1">
      <c r="B2312" s="1342"/>
      <c r="C2312" s="985"/>
      <c r="D2312" s="1307" t="s">
        <v>2166</v>
      </c>
      <c r="E2312" s="973"/>
      <c r="F2312" s="1549"/>
      <c r="G2312" s="1550"/>
      <c r="H2312" s="636"/>
      <c r="I2312" s="2251"/>
      <c r="J2312" s="1912"/>
      <c r="K2312" s="2254"/>
      <c r="L2312" s="2250"/>
      <c r="M2312" s="2250"/>
      <c r="N2312" s="2250"/>
      <c r="O2312" s="2250"/>
      <c r="P2312" s="2255"/>
    </row>
    <row r="2313" spans="2:16" s="986" customFormat="1" ht="15" customHeight="1" outlineLevel="1">
      <c r="B2313" s="1342"/>
      <c r="C2313" s="985"/>
      <c r="D2313" s="2557" t="s">
        <v>2167</v>
      </c>
      <c r="E2313" s="2558" t="s">
        <v>650</v>
      </c>
      <c r="F2313" s="1551" t="s">
        <v>2168</v>
      </c>
      <c r="G2313" s="1552"/>
      <c r="H2313" s="636"/>
      <c r="I2313" s="2252"/>
      <c r="J2313" s="2253"/>
      <c r="K2313" s="1994" t="str">
        <f>IF(ISNONTEXT(G2313)=TRUE,"","X")</f>
        <v/>
      </c>
      <c r="L2313" s="1907" t="str">
        <f>IF(AND(G2313&gt;=0)=TRUE,"","X")</f>
        <v/>
      </c>
      <c r="M2313" s="1906"/>
      <c r="N2313" s="2250"/>
      <c r="O2313" s="2250"/>
      <c r="P2313" s="2255"/>
    </row>
    <row r="2314" spans="2:16" s="986" customFormat="1" ht="15" customHeight="1" outlineLevel="1">
      <c r="B2314" s="1342"/>
      <c r="C2314" s="985"/>
      <c r="D2314" s="2553"/>
      <c r="E2314" s="2554"/>
      <c r="F2314" s="1553" t="s">
        <v>2169</v>
      </c>
      <c r="G2314" s="1554"/>
      <c r="H2314" s="636"/>
      <c r="I2314" s="2252"/>
      <c r="J2314" s="2253"/>
      <c r="K2314" s="1994" t="str">
        <f>IF(ISNONTEXT(G2314)=TRUE,"","X")</f>
        <v/>
      </c>
      <c r="L2314" s="1907" t="str">
        <f>IF(AND(G2314&gt;=0)=TRUE,"","X")</f>
        <v/>
      </c>
      <c r="M2314" s="1906"/>
      <c r="N2314" s="2250"/>
      <c r="O2314" s="2250"/>
      <c r="P2314" s="2255"/>
    </row>
    <row r="2315" spans="2:16" s="986" customFormat="1" ht="15" customHeight="1" outlineLevel="1">
      <c r="B2315" s="1342"/>
      <c r="C2315" s="985"/>
      <c r="D2315" s="2553" t="s">
        <v>2170</v>
      </c>
      <c r="E2315" s="2554" t="s">
        <v>638</v>
      </c>
      <c r="F2315" s="1553" t="s">
        <v>2168</v>
      </c>
      <c r="G2315" s="1554"/>
      <c r="H2315" s="636"/>
      <c r="I2315" s="2252"/>
      <c r="J2315" s="2253"/>
      <c r="K2315" s="1994" t="str">
        <f t="shared" ref="K2315:K2334" si="201">IF(ISNONTEXT(G2315)=TRUE,"","X")</f>
        <v/>
      </c>
      <c r="L2315" s="1907" t="str">
        <f t="shared" ref="L2315:L2334" si="202">IF(AND(G2315&gt;=0)=TRUE,"","X")</f>
        <v/>
      </c>
      <c r="M2315" s="1906"/>
      <c r="N2315" s="2250"/>
      <c r="O2315" s="2250"/>
      <c r="P2315" s="2255"/>
    </row>
    <row r="2316" spans="2:16" s="986" customFormat="1" ht="15" customHeight="1" outlineLevel="1">
      <c r="B2316" s="1342"/>
      <c r="C2316" s="985"/>
      <c r="D2316" s="2553"/>
      <c r="E2316" s="2554"/>
      <c r="F2316" s="1553" t="s">
        <v>2169</v>
      </c>
      <c r="G2316" s="1554"/>
      <c r="H2316" s="636"/>
      <c r="I2316" s="2252"/>
      <c r="J2316" s="2253"/>
      <c r="K2316" s="1994" t="str">
        <f t="shared" si="201"/>
        <v/>
      </c>
      <c r="L2316" s="1907" t="str">
        <f t="shared" si="202"/>
        <v/>
      </c>
      <c r="M2316" s="1906"/>
      <c r="N2316" s="2250"/>
      <c r="O2316" s="2250"/>
      <c r="P2316" s="2255"/>
    </row>
    <row r="2317" spans="2:16" s="986" customFormat="1" ht="15" customHeight="1" outlineLevel="1">
      <c r="B2317" s="1342"/>
      <c r="C2317" s="985"/>
      <c r="D2317" s="2553" t="s">
        <v>2170</v>
      </c>
      <c r="E2317" s="2554" t="s">
        <v>650</v>
      </c>
      <c r="F2317" s="1553" t="s">
        <v>2168</v>
      </c>
      <c r="G2317" s="1554"/>
      <c r="H2317" s="636"/>
      <c r="I2317" s="2252"/>
      <c r="J2317" s="2253"/>
      <c r="K2317" s="1994" t="str">
        <f t="shared" si="201"/>
        <v/>
      </c>
      <c r="L2317" s="1907" t="str">
        <f t="shared" si="202"/>
        <v/>
      </c>
      <c r="M2317" s="1906"/>
      <c r="N2317" s="2250"/>
      <c r="O2317" s="2250"/>
      <c r="P2317" s="2255"/>
    </row>
    <row r="2318" spans="2:16" s="986" customFormat="1" ht="15" customHeight="1" outlineLevel="1">
      <c r="B2318" s="1342"/>
      <c r="C2318" s="985"/>
      <c r="D2318" s="2553"/>
      <c r="E2318" s="2554"/>
      <c r="F2318" s="1553" t="s">
        <v>2169</v>
      </c>
      <c r="G2318" s="1554"/>
      <c r="H2318" s="636"/>
      <c r="I2318" s="2254"/>
      <c r="J2318" s="2255"/>
      <c r="K2318" s="1994" t="str">
        <f t="shared" si="201"/>
        <v/>
      </c>
      <c r="L2318" s="1907" t="str">
        <f t="shared" si="202"/>
        <v/>
      </c>
      <c r="M2318" s="1906"/>
      <c r="N2318" s="2250"/>
      <c r="O2318" s="2250"/>
      <c r="P2318" s="2255"/>
    </row>
    <row r="2319" spans="2:16" s="986" customFormat="1" ht="15" customHeight="1" outlineLevel="1">
      <c r="B2319" s="1342"/>
      <c r="C2319" s="985"/>
      <c r="D2319" s="2553" t="s">
        <v>873</v>
      </c>
      <c r="E2319" s="2554" t="s">
        <v>1822</v>
      </c>
      <c r="F2319" s="1553" t="s">
        <v>2168</v>
      </c>
      <c r="G2319" s="1555"/>
      <c r="H2319" s="636"/>
      <c r="I2319" s="2254"/>
      <c r="J2319" s="2255"/>
      <c r="K2319" s="1993" t="str">
        <f t="shared" si="201"/>
        <v/>
      </c>
      <c r="L2319" s="1906" t="str">
        <f t="shared" si="202"/>
        <v/>
      </c>
      <c r="M2319" s="1906"/>
      <c r="N2319" s="1907" t="str" cm="1">
        <f t="array" aca="1" ref="N2319" ca="1">IF(CELL("format",G2319)="D1","","X")</f>
        <v/>
      </c>
      <c r="O2319" s="2250"/>
      <c r="P2319" s="2255"/>
    </row>
    <row r="2320" spans="2:16" s="986" customFormat="1" ht="15" customHeight="1" outlineLevel="1">
      <c r="B2320" s="1211"/>
      <c r="C2320" s="1211"/>
      <c r="D2320" s="2553"/>
      <c r="E2320" s="2554"/>
      <c r="F2320" s="1553" t="s">
        <v>2169</v>
      </c>
      <c r="G2320" s="1555"/>
      <c r="H2320" s="636"/>
      <c r="I2320" s="2254"/>
      <c r="J2320" s="2255"/>
      <c r="K2320" s="1993" t="str">
        <f t="shared" si="201"/>
        <v/>
      </c>
      <c r="L2320" s="1906" t="str">
        <f t="shared" si="202"/>
        <v/>
      </c>
      <c r="M2320" s="1906"/>
      <c r="N2320" s="1907" t="str" cm="1">
        <f t="array" aca="1" ref="N2320" ca="1">IF(CELL("format",G2320)="D1","","X")</f>
        <v/>
      </c>
      <c r="O2320" s="2250"/>
      <c r="P2320" s="2255"/>
    </row>
    <row r="2321" spans="2:16" s="986" customFormat="1" ht="15" customHeight="1" outlineLevel="1">
      <c r="B2321" s="1211"/>
      <c r="C2321" s="1211"/>
      <c r="D2321" s="2553" t="s">
        <v>874</v>
      </c>
      <c r="E2321" s="2554" t="s">
        <v>1823</v>
      </c>
      <c r="F2321" s="1553" t="s">
        <v>2168</v>
      </c>
      <c r="G2321" s="1556"/>
      <c r="H2321" s="636"/>
      <c r="I2321" s="2254"/>
      <c r="J2321" s="2255"/>
      <c r="K2321" s="1993" t="str">
        <f t="shared" si="201"/>
        <v/>
      </c>
      <c r="L2321" s="1906" t="str">
        <f t="shared" si="202"/>
        <v/>
      </c>
      <c r="M2321" s="1906"/>
      <c r="N2321" s="2250"/>
      <c r="O2321" s="1907" t="str" cm="1">
        <f t="array" aca="1" ref="O2321" ca="1">IF(G2321="","",IF(CELL("format",G2321)="D9","","X"))</f>
        <v/>
      </c>
      <c r="P2321" s="2255"/>
    </row>
    <row r="2322" spans="2:16" s="986" customFormat="1" ht="15" customHeight="1" outlineLevel="1">
      <c r="B2322" s="1211"/>
      <c r="C2322" s="1211"/>
      <c r="D2322" s="2553"/>
      <c r="E2322" s="2554"/>
      <c r="F2322" s="1553" t="s">
        <v>2169</v>
      </c>
      <c r="G2322" s="1556"/>
      <c r="H2322" s="636"/>
      <c r="I2322" s="2254"/>
      <c r="J2322" s="2255"/>
      <c r="K2322" s="1993" t="str">
        <f t="shared" si="201"/>
        <v/>
      </c>
      <c r="L2322" s="1906" t="str">
        <f t="shared" si="202"/>
        <v/>
      </c>
      <c r="M2322" s="1906"/>
      <c r="N2322" s="2250"/>
      <c r="O2322" s="1907" t="str" cm="1">
        <f t="array" aca="1" ref="O2322" ca="1">IF(G2322="","",IF(CELL("format",G2322)="D9","","X"))</f>
        <v/>
      </c>
      <c r="P2322" s="2255"/>
    </row>
    <row r="2323" spans="2:16" s="986" customFormat="1" ht="15" customHeight="1" outlineLevel="1">
      <c r="B2323" s="1211"/>
      <c r="C2323" s="1211"/>
      <c r="D2323" s="2553" t="s">
        <v>2171</v>
      </c>
      <c r="E2323" s="2554" t="s">
        <v>2327</v>
      </c>
      <c r="F2323" s="1553" t="s">
        <v>2168</v>
      </c>
      <c r="G2323" s="1554"/>
      <c r="H2323" s="636"/>
      <c r="I2323" s="2254"/>
      <c r="J2323" s="2255"/>
      <c r="K2323" s="1993" t="str">
        <f t="shared" si="201"/>
        <v/>
      </c>
      <c r="L2323" s="1906" t="str">
        <f t="shared" si="202"/>
        <v/>
      </c>
      <c r="M2323" s="1906"/>
      <c r="N2323" s="2250"/>
      <c r="O2323" s="2250"/>
      <c r="P2323" s="1913" t="str">
        <f>IF(G2323="","",(IF(OR(G2323="Winter",G2323="Summer"),"","X")))</f>
        <v/>
      </c>
    </row>
    <row r="2324" spans="2:16" s="986" customFormat="1" ht="15" customHeight="1" outlineLevel="1">
      <c r="B2324" s="1211"/>
      <c r="C2324" s="1211"/>
      <c r="D2324" s="2553"/>
      <c r="E2324" s="2554"/>
      <c r="F2324" s="1553" t="s">
        <v>2169</v>
      </c>
      <c r="G2324" s="1554"/>
      <c r="H2324" s="636"/>
      <c r="I2324" s="2254"/>
      <c r="J2324" s="2255"/>
      <c r="K2324" s="1993" t="str">
        <f t="shared" si="201"/>
        <v/>
      </c>
      <c r="L2324" s="1906" t="str">
        <f t="shared" si="202"/>
        <v/>
      </c>
      <c r="M2324" s="1906"/>
      <c r="N2324" s="2250"/>
      <c r="O2324" s="2250"/>
      <c r="P2324" s="1913" t="str">
        <f>IF(G2324="","",(IF(OR(G2324="Winter",G2324="Summer"),"","X")))</f>
        <v/>
      </c>
    </row>
    <row r="2325" spans="2:16" s="986" customFormat="1" ht="15" customHeight="1" outlineLevel="1">
      <c r="B2325" s="1211"/>
      <c r="C2325" s="1211"/>
      <c r="D2325" s="2553" t="s">
        <v>2172</v>
      </c>
      <c r="E2325" s="2554" t="s">
        <v>638</v>
      </c>
      <c r="F2325" s="1553" t="s">
        <v>2168</v>
      </c>
      <c r="G2325" s="1554"/>
      <c r="H2325" s="636"/>
      <c r="I2325" s="2254"/>
      <c r="J2325" s="2255"/>
      <c r="K2325" s="1994" t="str">
        <f t="shared" si="201"/>
        <v/>
      </c>
      <c r="L2325" s="1907" t="str">
        <f t="shared" si="202"/>
        <v/>
      </c>
      <c r="M2325" s="1906"/>
      <c r="N2325" s="2250"/>
      <c r="O2325" s="2250"/>
      <c r="P2325" s="2255"/>
    </row>
    <row r="2326" spans="2:16" s="986" customFormat="1" ht="15" customHeight="1" outlineLevel="1">
      <c r="B2326" s="1211"/>
      <c r="C2326" s="1211"/>
      <c r="D2326" s="2553"/>
      <c r="E2326" s="2554"/>
      <c r="F2326" s="1553" t="s">
        <v>2169</v>
      </c>
      <c r="G2326" s="1554"/>
      <c r="I2326" s="2254"/>
      <c r="J2326" s="2255"/>
      <c r="K2326" s="1994" t="str">
        <f t="shared" si="201"/>
        <v/>
      </c>
      <c r="L2326" s="1907" t="str">
        <f t="shared" si="202"/>
        <v/>
      </c>
      <c r="M2326" s="1906"/>
      <c r="N2326" s="2250"/>
      <c r="O2326" s="2250"/>
      <c r="P2326" s="2255"/>
    </row>
    <row r="2327" spans="2:16" s="986" customFormat="1" ht="15" customHeight="1" outlineLevel="1">
      <c r="B2327" s="1211"/>
      <c r="C2327" s="1211"/>
      <c r="D2327" s="2553" t="s">
        <v>2173</v>
      </c>
      <c r="E2327" s="2554" t="s">
        <v>638</v>
      </c>
      <c r="F2327" s="1553" t="s">
        <v>2168</v>
      </c>
      <c r="G2327" s="1554"/>
      <c r="I2327" s="2254"/>
      <c r="J2327" s="2255"/>
      <c r="K2327" s="1994" t="str">
        <f t="shared" si="201"/>
        <v/>
      </c>
      <c r="L2327" s="1907" t="str">
        <f t="shared" si="202"/>
        <v/>
      </c>
      <c r="M2327" s="1906"/>
      <c r="N2327" s="2250"/>
      <c r="O2327" s="2250"/>
      <c r="P2327" s="2255"/>
    </row>
    <row r="2328" spans="2:16" s="986" customFormat="1" ht="15" customHeight="1" outlineLevel="1">
      <c r="B2328" s="1211"/>
      <c r="C2328" s="1211"/>
      <c r="D2328" s="2553"/>
      <c r="E2328" s="2554"/>
      <c r="F2328" s="1553" t="s">
        <v>2169</v>
      </c>
      <c r="G2328" s="1554"/>
      <c r="I2328" s="2254"/>
      <c r="J2328" s="2255"/>
      <c r="K2328" s="1994" t="str">
        <f t="shared" si="201"/>
        <v/>
      </c>
      <c r="L2328" s="1907" t="str">
        <f t="shared" si="202"/>
        <v/>
      </c>
      <c r="M2328" s="1906"/>
      <c r="N2328" s="2250"/>
      <c r="O2328" s="2250"/>
      <c r="P2328" s="2255"/>
    </row>
    <row r="2329" spans="2:16" s="986" customFormat="1" ht="15" customHeight="1" outlineLevel="1">
      <c r="B2329" s="1211"/>
      <c r="C2329" s="1211"/>
      <c r="D2329" s="2553" t="s">
        <v>2173</v>
      </c>
      <c r="E2329" s="2554" t="s">
        <v>650</v>
      </c>
      <c r="F2329" s="1553" t="s">
        <v>2168</v>
      </c>
      <c r="G2329" s="1554"/>
      <c r="I2329" s="2254"/>
      <c r="J2329" s="2255"/>
      <c r="K2329" s="1994" t="str">
        <f t="shared" si="201"/>
        <v/>
      </c>
      <c r="L2329" s="1907" t="str">
        <f t="shared" si="202"/>
        <v/>
      </c>
      <c r="M2329" s="1906"/>
      <c r="N2329" s="2250"/>
      <c r="O2329" s="2250"/>
      <c r="P2329" s="2255"/>
    </row>
    <row r="2330" spans="2:16" s="986" customFormat="1" ht="15" customHeight="1" outlineLevel="1">
      <c r="B2330" s="1211"/>
      <c r="C2330" s="1211"/>
      <c r="D2330" s="2553"/>
      <c r="E2330" s="2554"/>
      <c r="F2330" s="1553" t="s">
        <v>2169</v>
      </c>
      <c r="G2330" s="1554"/>
      <c r="I2330" s="2254"/>
      <c r="J2330" s="2255"/>
      <c r="K2330" s="1994" t="str">
        <f t="shared" si="201"/>
        <v/>
      </c>
      <c r="L2330" s="1907" t="str">
        <f t="shared" si="202"/>
        <v/>
      </c>
      <c r="M2330" s="1906"/>
      <c r="N2330" s="2250"/>
      <c r="O2330" s="2250"/>
      <c r="P2330" s="2255"/>
    </row>
    <row r="2331" spans="2:16" s="986" customFormat="1" ht="15" customHeight="1" outlineLevel="1">
      <c r="B2331" s="1211"/>
      <c r="C2331" s="1211"/>
      <c r="D2331" s="2553" t="s">
        <v>2174</v>
      </c>
      <c r="E2331" s="2554" t="s">
        <v>638</v>
      </c>
      <c r="F2331" s="1553" t="s">
        <v>2168</v>
      </c>
      <c r="G2331" s="1554"/>
      <c r="I2331" s="2254"/>
      <c r="J2331" s="2256"/>
      <c r="K2331" s="1994" t="str">
        <f t="shared" si="201"/>
        <v/>
      </c>
      <c r="L2331" s="1907" t="str">
        <f t="shared" si="202"/>
        <v/>
      </c>
      <c r="M2331" s="1906"/>
      <c r="N2331" s="2250"/>
      <c r="O2331" s="2250"/>
      <c r="P2331" s="2255"/>
    </row>
    <row r="2332" spans="2:16" s="986" customFormat="1" ht="15" customHeight="1" outlineLevel="1">
      <c r="B2332" s="1211"/>
      <c r="C2332" s="1211"/>
      <c r="D2332" s="2553"/>
      <c r="E2332" s="2554"/>
      <c r="F2332" s="1553" t="s">
        <v>2169</v>
      </c>
      <c r="G2332" s="1554"/>
      <c r="I2332" s="2254"/>
      <c r="J2332" s="2256"/>
      <c r="K2332" s="1994" t="str">
        <f t="shared" si="201"/>
        <v/>
      </c>
      <c r="L2332" s="1907" t="str">
        <f t="shared" si="202"/>
        <v/>
      </c>
      <c r="M2332" s="1906"/>
      <c r="N2332" s="2250"/>
      <c r="O2332" s="2250"/>
      <c r="P2332" s="2255"/>
    </row>
    <row r="2333" spans="2:16" s="986" customFormat="1" ht="15" customHeight="1" outlineLevel="1">
      <c r="B2333" s="1211"/>
      <c r="C2333" s="1211"/>
      <c r="D2333" s="2553" t="s">
        <v>2174</v>
      </c>
      <c r="E2333" s="2554" t="s">
        <v>650</v>
      </c>
      <c r="F2333" s="1553" t="s">
        <v>2168</v>
      </c>
      <c r="G2333" s="1554"/>
      <c r="I2333" s="2254"/>
      <c r="J2333" s="2256"/>
      <c r="K2333" s="1994" t="str">
        <f t="shared" si="201"/>
        <v/>
      </c>
      <c r="L2333" s="1907" t="str">
        <f t="shared" si="202"/>
        <v/>
      </c>
      <c r="M2333" s="1906"/>
      <c r="N2333" s="2250"/>
      <c r="O2333" s="2250"/>
      <c r="P2333" s="2255"/>
    </row>
    <row r="2334" spans="2:16" s="986" customFormat="1" ht="15" customHeight="1" outlineLevel="1">
      <c r="B2334" s="1211"/>
      <c r="C2334" s="1211"/>
      <c r="D2334" s="2555"/>
      <c r="E2334" s="2556"/>
      <c r="F2334" s="1557" t="s">
        <v>2169</v>
      </c>
      <c r="G2334" s="1558"/>
      <c r="I2334" s="2254"/>
      <c r="J2334" s="2256"/>
      <c r="K2334" s="1994" t="str">
        <f t="shared" si="201"/>
        <v/>
      </c>
      <c r="L2334" s="1907" t="str">
        <f t="shared" si="202"/>
        <v/>
      </c>
      <c r="M2334" s="1906"/>
      <c r="N2334" s="2250"/>
      <c r="O2334" s="2250"/>
      <c r="P2334" s="2255"/>
    </row>
    <row r="2335" spans="2:16" s="986" customFormat="1" ht="15" customHeight="1">
      <c r="B2335" s="1342"/>
      <c r="C2335" s="985"/>
      <c r="D2335" s="1307" t="s">
        <v>2166</v>
      </c>
      <c r="E2335" s="973"/>
      <c r="F2335" s="1549"/>
      <c r="G2335" s="1550"/>
      <c r="H2335" s="636"/>
      <c r="I2335" s="2251"/>
      <c r="J2335" s="1912"/>
      <c r="K2335" s="2254"/>
      <c r="L2335" s="2250"/>
      <c r="M2335" s="2250"/>
      <c r="N2335" s="2250"/>
      <c r="O2335" s="2250"/>
      <c r="P2335" s="2255"/>
    </row>
    <row r="2336" spans="2:16" s="986" customFormat="1" ht="15" customHeight="1" outlineLevel="1">
      <c r="B2336" s="1342"/>
      <c r="C2336" s="985"/>
      <c r="D2336" s="2557" t="s">
        <v>2167</v>
      </c>
      <c r="E2336" s="2558" t="s">
        <v>650</v>
      </c>
      <c r="F2336" s="1551" t="s">
        <v>2168</v>
      </c>
      <c r="G2336" s="1552"/>
      <c r="H2336" s="636"/>
      <c r="I2336" s="2252"/>
      <c r="J2336" s="2253"/>
      <c r="K2336" s="1994" t="str">
        <f>IF(ISNONTEXT(G2336)=TRUE,"","X")</f>
        <v/>
      </c>
      <c r="L2336" s="1907" t="str">
        <f>IF(AND(G2336&gt;=0)=TRUE,"","X")</f>
        <v/>
      </c>
      <c r="M2336" s="1906"/>
      <c r="N2336" s="2250"/>
      <c r="O2336" s="2250"/>
      <c r="P2336" s="2255"/>
    </row>
    <row r="2337" spans="2:16" s="986" customFormat="1" ht="15" customHeight="1" outlineLevel="1">
      <c r="B2337" s="1342"/>
      <c r="C2337" s="985"/>
      <c r="D2337" s="2553"/>
      <c r="E2337" s="2554"/>
      <c r="F2337" s="1553" t="s">
        <v>2169</v>
      </c>
      <c r="G2337" s="1554"/>
      <c r="H2337" s="636"/>
      <c r="I2337" s="2252"/>
      <c r="J2337" s="2253"/>
      <c r="K2337" s="1994" t="str">
        <f>IF(ISNONTEXT(G2337)=TRUE,"","X")</f>
        <v/>
      </c>
      <c r="L2337" s="1907" t="str">
        <f>IF(AND(G2337&gt;=0)=TRUE,"","X")</f>
        <v/>
      </c>
      <c r="M2337" s="1906"/>
      <c r="N2337" s="2250"/>
      <c r="O2337" s="2250"/>
      <c r="P2337" s="2255"/>
    </row>
    <row r="2338" spans="2:16" s="986" customFormat="1" ht="15" customHeight="1" outlineLevel="1">
      <c r="B2338" s="1342"/>
      <c r="C2338" s="985"/>
      <c r="D2338" s="2553" t="s">
        <v>2170</v>
      </c>
      <c r="E2338" s="2554" t="s">
        <v>638</v>
      </c>
      <c r="F2338" s="1553" t="s">
        <v>2168</v>
      </c>
      <c r="G2338" s="1554"/>
      <c r="H2338" s="636"/>
      <c r="I2338" s="2252"/>
      <c r="J2338" s="2253"/>
      <c r="K2338" s="1994" t="str">
        <f t="shared" ref="K2338:K2357" si="203">IF(ISNONTEXT(G2338)=TRUE,"","X")</f>
        <v/>
      </c>
      <c r="L2338" s="1907" t="str">
        <f t="shared" ref="L2338:L2357" si="204">IF(AND(G2338&gt;=0)=TRUE,"","X")</f>
        <v/>
      </c>
      <c r="M2338" s="1906"/>
      <c r="N2338" s="2250"/>
      <c r="O2338" s="2250"/>
      <c r="P2338" s="2255"/>
    </row>
    <row r="2339" spans="2:16" s="986" customFormat="1" ht="15" customHeight="1" outlineLevel="1">
      <c r="B2339" s="1342"/>
      <c r="C2339" s="985"/>
      <c r="D2339" s="2553"/>
      <c r="E2339" s="2554"/>
      <c r="F2339" s="1553" t="s">
        <v>2169</v>
      </c>
      <c r="G2339" s="1554"/>
      <c r="H2339" s="636"/>
      <c r="I2339" s="2252"/>
      <c r="J2339" s="2253"/>
      <c r="K2339" s="1994" t="str">
        <f t="shared" si="203"/>
        <v/>
      </c>
      <c r="L2339" s="1907" t="str">
        <f t="shared" si="204"/>
        <v/>
      </c>
      <c r="M2339" s="1906"/>
      <c r="N2339" s="2250"/>
      <c r="O2339" s="2250"/>
      <c r="P2339" s="2255"/>
    </row>
    <row r="2340" spans="2:16" s="986" customFormat="1" ht="15" customHeight="1" outlineLevel="1">
      <c r="B2340" s="1342"/>
      <c r="C2340" s="985"/>
      <c r="D2340" s="2553" t="s">
        <v>2170</v>
      </c>
      <c r="E2340" s="2554" t="s">
        <v>650</v>
      </c>
      <c r="F2340" s="1553" t="s">
        <v>2168</v>
      </c>
      <c r="G2340" s="1554"/>
      <c r="H2340" s="636"/>
      <c r="I2340" s="2252"/>
      <c r="J2340" s="2253"/>
      <c r="K2340" s="1994" t="str">
        <f t="shared" si="203"/>
        <v/>
      </c>
      <c r="L2340" s="1907" t="str">
        <f t="shared" si="204"/>
        <v/>
      </c>
      <c r="M2340" s="1906"/>
      <c r="N2340" s="2250"/>
      <c r="O2340" s="2250"/>
      <c r="P2340" s="2255"/>
    </row>
    <row r="2341" spans="2:16" s="986" customFormat="1" ht="15" customHeight="1" outlineLevel="1">
      <c r="B2341" s="1342"/>
      <c r="C2341" s="985"/>
      <c r="D2341" s="2553"/>
      <c r="E2341" s="2554"/>
      <c r="F2341" s="1553" t="s">
        <v>2169</v>
      </c>
      <c r="G2341" s="1554"/>
      <c r="H2341" s="636"/>
      <c r="I2341" s="2254"/>
      <c r="J2341" s="2255"/>
      <c r="K2341" s="1994" t="str">
        <f t="shared" si="203"/>
        <v/>
      </c>
      <c r="L2341" s="1907" t="str">
        <f t="shared" si="204"/>
        <v/>
      </c>
      <c r="M2341" s="1906"/>
      <c r="N2341" s="2250"/>
      <c r="O2341" s="2250"/>
      <c r="P2341" s="2255"/>
    </row>
    <row r="2342" spans="2:16" s="986" customFormat="1" ht="15" customHeight="1" outlineLevel="1">
      <c r="B2342" s="1342"/>
      <c r="C2342" s="985"/>
      <c r="D2342" s="2553" t="s">
        <v>873</v>
      </c>
      <c r="E2342" s="2554" t="s">
        <v>1822</v>
      </c>
      <c r="F2342" s="1553" t="s">
        <v>2168</v>
      </c>
      <c r="G2342" s="1555"/>
      <c r="H2342" s="636"/>
      <c r="I2342" s="2254"/>
      <c r="J2342" s="2255"/>
      <c r="K2342" s="1993" t="str">
        <f t="shared" si="203"/>
        <v/>
      </c>
      <c r="L2342" s="1906" t="str">
        <f t="shared" si="204"/>
        <v/>
      </c>
      <c r="M2342" s="1906"/>
      <c r="N2342" s="1907" t="str" cm="1">
        <f t="array" aca="1" ref="N2342" ca="1">IF(CELL("format",G2342)="D1","","X")</f>
        <v/>
      </c>
      <c r="O2342" s="2250"/>
      <c r="P2342" s="2255"/>
    </row>
    <row r="2343" spans="2:16" s="986" customFormat="1" ht="15" customHeight="1" outlineLevel="1">
      <c r="B2343" s="1211"/>
      <c r="C2343" s="1211"/>
      <c r="D2343" s="2553"/>
      <c r="E2343" s="2554"/>
      <c r="F2343" s="1553" t="s">
        <v>2169</v>
      </c>
      <c r="G2343" s="1555"/>
      <c r="H2343" s="636"/>
      <c r="I2343" s="2254"/>
      <c r="J2343" s="2255"/>
      <c r="K2343" s="1993" t="str">
        <f t="shared" si="203"/>
        <v/>
      </c>
      <c r="L2343" s="1906" t="str">
        <f t="shared" si="204"/>
        <v/>
      </c>
      <c r="M2343" s="1906"/>
      <c r="N2343" s="1907" t="str" cm="1">
        <f t="array" aca="1" ref="N2343" ca="1">IF(CELL("format",G2343)="D1","","X")</f>
        <v/>
      </c>
      <c r="O2343" s="2250"/>
      <c r="P2343" s="2255"/>
    </row>
    <row r="2344" spans="2:16" s="986" customFormat="1" ht="15" customHeight="1" outlineLevel="1">
      <c r="B2344" s="1211"/>
      <c r="C2344" s="1211"/>
      <c r="D2344" s="2553" t="s">
        <v>874</v>
      </c>
      <c r="E2344" s="2554" t="s">
        <v>1823</v>
      </c>
      <c r="F2344" s="1553" t="s">
        <v>2168</v>
      </c>
      <c r="G2344" s="1556"/>
      <c r="H2344" s="636"/>
      <c r="I2344" s="2254"/>
      <c r="J2344" s="2255"/>
      <c r="K2344" s="1993" t="str">
        <f t="shared" si="203"/>
        <v/>
      </c>
      <c r="L2344" s="1906" t="str">
        <f t="shared" si="204"/>
        <v/>
      </c>
      <c r="M2344" s="1906"/>
      <c r="N2344" s="2250"/>
      <c r="O2344" s="1907" t="str" cm="1">
        <f t="array" aca="1" ref="O2344" ca="1">IF(G2344="","",IF(CELL("format",G2344)="D9","","X"))</f>
        <v/>
      </c>
      <c r="P2344" s="2255"/>
    </row>
    <row r="2345" spans="2:16" s="986" customFormat="1" ht="15" customHeight="1" outlineLevel="1">
      <c r="B2345" s="1211"/>
      <c r="C2345" s="1211"/>
      <c r="D2345" s="2553"/>
      <c r="E2345" s="2554"/>
      <c r="F2345" s="1553" t="s">
        <v>2169</v>
      </c>
      <c r="G2345" s="1556"/>
      <c r="H2345" s="636"/>
      <c r="I2345" s="2254"/>
      <c r="J2345" s="2255"/>
      <c r="K2345" s="1993" t="str">
        <f t="shared" si="203"/>
        <v/>
      </c>
      <c r="L2345" s="1906" t="str">
        <f t="shared" si="204"/>
        <v/>
      </c>
      <c r="M2345" s="1906"/>
      <c r="N2345" s="2250"/>
      <c r="O2345" s="1907" t="str" cm="1">
        <f t="array" aca="1" ref="O2345" ca="1">IF(G2345="","",IF(CELL("format",G2345)="D9","","X"))</f>
        <v/>
      </c>
      <c r="P2345" s="2255"/>
    </row>
    <row r="2346" spans="2:16" s="986" customFormat="1" ht="15" customHeight="1" outlineLevel="1">
      <c r="B2346" s="1211"/>
      <c r="C2346" s="1211"/>
      <c r="D2346" s="2553" t="s">
        <v>2171</v>
      </c>
      <c r="E2346" s="2554" t="s">
        <v>2327</v>
      </c>
      <c r="F2346" s="1553" t="s">
        <v>2168</v>
      </c>
      <c r="G2346" s="1554"/>
      <c r="H2346" s="636"/>
      <c r="I2346" s="2254"/>
      <c r="J2346" s="2255"/>
      <c r="K2346" s="1993" t="str">
        <f t="shared" si="203"/>
        <v/>
      </c>
      <c r="L2346" s="1906" t="str">
        <f t="shared" si="204"/>
        <v/>
      </c>
      <c r="M2346" s="1906"/>
      <c r="N2346" s="2250"/>
      <c r="O2346" s="2250"/>
      <c r="P2346" s="1913" t="str">
        <f>IF(G2346="","",(IF(OR(G2346="Winter",G2346="Summer"),"","X")))</f>
        <v/>
      </c>
    </row>
    <row r="2347" spans="2:16" s="986" customFormat="1" ht="15" customHeight="1" outlineLevel="1">
      <c r="B2347" s="1211"/>
      <c r="C2347" s="1211"/>
      <c r="D2347" s="2553"/>
      <c r="E2347" s="2554"/>
      <c r="F2347" s="1553" t="s">
        <v>2169</v>
      </c>
      <c r="G2347" s="1554"/>
      <c r="H2347" s="636"/>
      <c r="I2347" s="2254"/>
      <c r="J2347" s="2255"/>
      <c r="K2347" s="1993" t="str">
        <f t="shared" si="203"/>
        <v/>
      </c>
      <c r="L2347" s="1906" t="str">
        <f t="shared" si="204"/>
        <v/>
      </c>
      <c r="M2347" s="1906"/>
      <c r="N2347" s="2250"/>
      <c r="O2347" s="2250"/>
      <c r="P2347" s="1913" t="str">
        <f>IF(G2347="","",(IF(OR(G2347="Winter",G2347="Summer"),"","X")))</f>
        <v/>
      </c>
    </row>
    <row r="2348" spans="2:16" s="986" customFormat="1" ht="15" customHeight="1" outlineLevel="1">
      <c r="B2348" s="1211"/>
      <c r="C2348" s="1211"/>
      <c r="D2348" s="2553" t="s">
        <v>2172</v>
      </c>
      <c r="E2348" s="2554" t="s">
        <v>638</v>
      </c>
      <c r="F2348" s="1553" t="s">
        <v>2168</v>
      </c>
      <c r="G2348" s="1554"/>
      <c r="H2348" s="636"/>
      <c r="I2348" s="2254"/>
      <c r="J2348" s="2255"/>
      <c r="K2348" s="1994" t="str">
        <f t="shared" si="203"/>
        <v/>
      </c>
      <c r="L2348" s="1907" t="str">
        <f t="shared" si="204"/>
        <v/>
      </c>
      <c r="M2348" s="1906"/>
      <c r="N2348" s="2250"/>
      <c r="O2348" s="2250"/>
      <c r="P2348" s="2255"/>
    </row>
    <row r="2349" spans="2:16" s="986" customFormat="1" ht="15" customHeight="1" outlineLevel="1">
      <c r="B2349" s="1211"/>
      <c r="C2349" s="1211"/>
      <c r="D2349" s="2553"/>
      <c r="E2349" s="2554"/>
      <c r="F2349" s="1553" t="s">
        <v>2169</v>
      </c>
      <c r="G2349" s="1554"/>
      <c r="I2349" s="2254"/>
      <c r="J2349" s="2255"/>
      <c r="K2349" s="1994" t="str">
        <f t="shared" si="203"/>
        <v/>
      </c>
      <c r="L2349" s="1907" t="str">
        <f t="shared" si="204"/>
        <v/>
      </c>
      <c r="M2349" s="1906"/>
      <c r="N2349" s="2250"/>
      <c r="O2349" s="2250"/>
      <c r="P2349" s="2255"/>
    </row>
    <row r="2350" spans="2:16" s="986" customFormat="1" ht="15" customHeight="1" outlineLevel="1">
      <c r="B2350" s="1211"/>
      <c r="C2350" s="1211"/>
      <c r="D2350" s="2553" t="s">
        <v>2173</v>
      </c>
      <c r="E2350" s="2554" t="s">
        <v>638</v>
      </c>
      <c r="F2350" s="1553" t="s">
        <v>2168</v>
      </c>
      <c r="G2350" s="1554"/>
      <c r="I2350" s="2254"/>
      <c r="J2350" s="2255"/>
      <c r="K2350" s="1994" t="str">
        <f t="shared" si="203"/>
        <v/>
      </c>
      <c r="L2350" s="1907" t="str">
        <f t="shared" si="204"/>
        <v/>
      </c>
      <c r="M2350" s="1906"/>
      <c r="N2350" s="2250"/>
      <c r="O2350" s="2250"/>
      <c r="P2350" s="2255"/>
    </row>
    <row r="2351" spans="2:16" s="986" customFormat="1" ht="15" customHeight="1" outlineLevel="1">
      <c r="B2351" s="1211"/>
      <c r="C2351" s="1211"/>
      <c r="D2351" s="2553"/>
      <c r="E2351" s="2554"/>
      <c r="F2351" s="1553" t="s">
        <v>2169</v>
      </c>
      <c r="G2351" s="1554"/>
      <c r="I2351" s="2254"/>
      <c r="J2351" s="2255"/>
      <c r="K2351" s="1994" t="str">
        <f t="shared" si="203"/>
        <v/>
      </c>
      <c r="L2351" s="1907" t="str">
        <f t="shared" si="204"/>
        <v/>
      </c>
      <c r="M2351" s="1906"/>
      <c r="N2351" s="2250"/>
      <c r="O2351" s="2250"/>
      <c r="P2351" s="2255"/>
    </row>
    <row r="2352" spans="2:16" s="986" customFormat="1" ht="15" customHeight="1" outlineLevel="1">
      <c r="B2352" s="1211"/>
      <c r="C2352" s="1211"/>
      <c r="D2352" s="2553" t="s">
        <v>2173</v>
      </c>
      <c r="E2352" s="2554" t="s">
        <v>650</v>
      </c>
      <c r="F2352" s="1553" t="s">
        <v>2168</v>
      </c>
      <c r="G2352" s="1554"/>
      <c r="I2352" s="2254"/>
      <c r="J2352" s="2255"/>
      <c r="K2352" s="1994" t="str">
        <f t="shared" si="203"/>
        <v/>
      </c>
      <c r="L2352" s="1907" t="str">
        <f t="shared" si="204"/>
        <v/>
      </c>
      <c r="M2352" s="1906"/>
      <c r="N2352" s="2250"/>
      <c r="O2352" s="2250"/>
      <c r="P2352" s="2255"/>
    </row>
    <row r="2353" spans="2:16" s="986" customFormat="1" ht="15" customHeight="1" outlineLevel="1">
      <c r="B2353" s="1211"/>
      <c r="C2353" s="1211"/>
      <c r="D2353" s="2553"/>
      <c r="E2353" s="2554"/>
      <c r="F2353" s="1553" t="s">
        <v>2169</v>
      </c>
      <c r="G2353" s="1554"/>
      <c r="I2353" s="2254"/>
      <c r="J2353" s="2255"/>
      <c r="K2353" s="1994" t="str">
        <f t="shared" si="203"/>
        <v/>
      </c>
      <c r="L2353" s="1907" t="str">
        <f t="shared" si="204"/>
        <v/>
      </c>
      <c r="M2353" s="1906"/>
      <c r="N2353" s="2250"/>
      <c r="O2353" s="2250"/>
      <c r="P2353" s="2255"/>
    </row>
    <row r="2354" spans="2:16" s="986" customFormat="1" ht="15" customHeight="1" outlineLevel="1">
      <c r="B2354" s="1211"/>
      <c r="C2354" s="1211"/>
      <c r="D2354" s="2553" t="s">
        <v>2174</v>
      </c>
      <c r="E2354" s="2554" t="s">
        <v>638</v>
      </c>
      <c r="F2354" s="1553" t="s">
        <v>2168</v>
      </c>
      <c r="G2354" s="1554"/>
      <c r="I2354" s="2254"/>
      <c r="J2354" s="2256"/>
      <c r="K2354" s="1994" t="str">
        <f t="shared" si="203"/>
        <v/>
      </c>
      <c r="L2354" s="1907" t="str">
        <f t="shared" si="204"/>
        <v/>
      </c>
      <c r="M2354" s="1906"/>
      <c r="N2354" s="2250"/>
      <c r="O2354" s="2250"/>
      <c r="P2354" s="2255"/>
    </row>
    <row r="2355" spans="2:16" s="986" customFormat="1" ht="15" customHeight="1" outlineLevel="1">
      <c r="B2355" s="1211"/>
      <c r="C2355" s="1211"/>
      <c r="D2355" s="2553"/>
      <c r="E2355" s="2554"/>
      <c r="F2355" s="1553" t="s">
        <v>2169</v>
      </c>
      <c r="G2355" s="1554"/>
      <c r="I2355" s="2254"/>
      <c r="J2355" s="2256"/>
      <c r="K2355" s="1994" t="str">
        <f t="shared" si="203"/>
        <v/>
      </c>
      <c r="L2355" s="1907" t="str">
        <f t="shared" si="204"/>
        <v/>
      </c>
      <c r="M2355" s="1906"/>
      <c r="N2355" s="2250"/>
      <c r="O2355" s="2250"/>
      <c r="P2355" s="2255"/>
    </row>
    <row r="2356" spans="2:16" s="986" customFormat="1" ht="15" customHeight="1" outlineLevel="1">
      <c r="B2356" s="1211"/>
      <c r="C2356" s="1211"/>
      <c r="D2356" s="2553" t="s">
        <v>2174</v>
      </c>
      <c r="E2356" s="2554" t="s">
        <v>650</v>
      </c>
      <c r="F2356" s="1553" t="s">
        <v>2168</v>
      </c>
      <c r="G2356" s="1554"/>
      <c r="I2356" s="2254"/>
      <c r="J2356" s="2256"/>
      <c r="K2356" s="1994" t="str">
        <f t="shared" si="203"/>
        <v/>
      </c>
      <c r="L2356" s="1907" t="str">
        <f t="shared" si="204"/>
        <v/>
      </c>
      <c r="M2356" s="1906"/>
      <c r="N2356" s="2250"/>
      <c r="O2356" s="2250"/>
      <c r="P2356" s="2255"/>
    </row>
    <row r="2357" spans="2:16" s="986" customFormat="1" ht="15" customHeight="1" outlineLevel="1">
      <c r="B2357" s="1211"/>
      <c r="C2357" s="1211"/>
      <c r="D2357" s="2555"/>
      <c r="E2357" s="2556"/>
      <c r="F2357" s="1557" t="s">
        <v>2169</v>
      </c>
      <c r="G2357" s="1558"/>
      <c r="I2357" s="2254"/>
      <c r="J2357" s="2256"/>
      <c r="K2357" s="1994" t="str">
        <f t="shared" si="203"/>
        <v/>
      </c>
      <c r="L2357" s="1907" t="str">
        <f t="shared" si="204"/>
        <v/>
      </c>
      <c r="M2357" s="1906"/>
      <c r="N2357" s="2250"/>
      <c r="O2357" s="2250"/>
      <c r="P2357" s="2255"/>
    </row>
    <row r="2358" spans="2:16" s="986" customFormat="1" ht="15" customHeight="1">
      <c r="B2358" s="1342"/>
      <c r="C2358" s="985"/>
      <c r="D2358" s="1307" t="s">
        <v>2166</v>
      </c>
      <c r="E2358" s="973"/>
      <c r="F2358" s="1549"/>
      <c r="G2358" s="1550"/>
      <c r="H2358" s="636"/>
      <c r="I2358" s="2251"/>
      <c r="J2358" s="1912"/>
      <c r="K2358" s="2254"/>
      <c r="L2358" s="2250"/>
      <c r="M2358" s="2250"/>
      <c r="N2358" s="2250"/>
      <c r="O2358" s="2250"/>
      <c r="P2358" s="2255"/>
    </row>
    <row r="2359" spans="2:16" s="986" customFormat="1" ht="15" customHeight="1" outlineLevel="1">
      <c r="B2359" s="1342"/>
      <c r="C2359" s="985"/>
      <c r="D2359" s="2557" t="s">
        <v>2167</v>
      </c>
      <c r="E2359" s="2558" t="s">
        <v>650</v>
      </c>
      <c r="F2359" s="1551" t="s">
        <v>2168</v>
      </c>
      <c r="G2359" s="1552"/>
      <c r="H2359" s="636"/>
      <c r="I2359" s="2252"/>
      <c r="J2359" s="2253"/>
      <c r="K2359" s="1994" t="str">
        <f>IF(ISNONTEXT(G2359)=TRUE,"","X")</f>
        <v/>
      </c>
      <c r="L2359" s="1907" t="str">
        <f>IF(AND(G2359&gt;=0)=TRUE,"","X")</f>
        <v/>
      </c>
      <c r="M2359" s="1906"/>
      <c r="N2359" s="2250"/>
      <c r="O2359" s="2250"/>
      <c r="P2359" s="2255"/>
    </row>
    <row r="2360" spans="2:16" s="986" customFormat="1" ht="15" customHeight="1" outlineLevel="1">
      <c r="B2360" s="1342"/>
      <c r="C2360" s="985"/>
      <c r="D2360" s="2553"/>
      <c r="E2360" s="2554"/>
      <c r="F2360" s="1553" t="s">
        <v>2169</v>
      </c>
      <c r="G2360" s="1554"/>
      <c r="H2360" s="636"/>
      <c r="I2360" s="2252"/>
      <c r="J2360" s="2253"/>
      <c r="K2360" s="1994" t="str">
        <f>IF(ISNONTEXT(G2360)=TRUE,"","X")</f>
        <v/>
      </c>
      <c r="L2360" s="1907" t="str">
        <f>IF(AND(G2360&gt;=0)=TRUE,"","X")</f>
        <v/>
      </c>
      <c r="M2360" s="1906"/>
      <c r="N2360" s="2250"/>
      <c r="O2360" s="2250"/>
      <c r="P2360" s="2255"/>
    </row>
    <row r="2361" spans="2:16" s="986" customFormat="1" ht="15" customHeight="1" outlineLevel="1">
      <c r="B2361" s="1342"/>
      <c r="C2361" s="985"/>
      <c r="D2361" s="2553" t="s">
        <v>2170</v>
      </c>
      <c r="E2361" s="2554" t="s">
        <v>638</v>
      </c>
      <c r="F2361" s="1553" t="s">
        <v>2168</v>
      </c>
      <c r="G2361" s="1554"/>
      <c r="H2361" s="636"/>
      <c r="I2361" s="2252"/>
      <c r="J2361" s="2253"/>
      <c r="K2361" s="1994" t="str">
        <f t="shared" ref="K2361:K2380" si="205">IF(ISNONTEXT(G2361)=TRUE,"","X")</f>
        <v/>
      </c>
      <c r="L2361" s="1907" t="str">
        <f t="shared" ref="L2361:L2380" si="206">IF(AND(G2361&gt;=0)=TRUE,"","X")</f>
        <v/>
      </c>
      <c r="M2361" s="1906"/>
      <c r="N2361" s="2250"/>
      <c r="O2361" s="2250"/>
      <c r="P2361" s="2255"/>
    </row>
    <row r="2362" spans="2:16" s="986" customFormat="1" ht="15" customHeight="1" outlineLevel="1">
      <c r="B2362" s="1342"/>
      <c r="C2362" s="985"/>
      <c r="D2362" s="2553"/>
      <c r="E2362" s="2554"/>
      <c r="F2362" s="1553" t="s">
        <v>2169</v>
      </c>
      <c r="G2362" s="1554"/>
      <c r="H2362" s="636"/>
      <c r="I2362" s="2252"/>
      <c r="J2362" s="2253"/>
      <c r="K2362" s="1994" t="str">
        <f t="shared" si="205"/>
        <v/>
      </c>
      <c r="L2362" s="1907" t="str">
        <f t="shared" si="206"/>
        <v/>
      </c>
      <c r="M2362" s="1906"/>
      <c r="N2362" s="2250"/>
      <c r="O2362" s="2250"/>
      <c r="P2362" s="2255"/>
    </row>
    <row r="2363" spans="2:16" s="986" customFormat="1" ht="15" customHeight="1" outlineLevel="1">
      <c r="B2363" s="1342"/>
      <c r="C2363" s="985"/>
      <c r="D2363" s="2553" t="s">
        <v>2170</v>
      </c>
      <c r="E2363" s="2554" t="s">
        <v>650</v>
      </c>
      <c r="F2363" s="1553" t="s">
        <v>2168</v>
      </c>
      <c r="G2363" s="1554"/>
      <c r="H2363" s="636"/>
      <c r="I2363" s="2252"/>
      <c r="J2363" s="2253"/>
      <c r="K2363" s="1994" t="str">
        <f t="shared" si="205"/>
        <v/>
      </c>
      <c r="L2363" s="1907" t="str">
        <f t="shared" si="206"/>
        <v/>
      </c>
      <c r="M2363" s="1906"/>
      <c r="N2363" s="2250"/>
      <c r="O2363" s="2250"/>
      <c r="P2363" s="2255"/>
    </row>
    <row r="2364" spans="2:16" s="986" customFormat="1" ht="15" customHeight="1" outlineLevel="1">
      <c r="B2364" s="1342"/>
      <c r="C2364" s="985"/>
      <c r="D2364" s="2553"/>
      <c r="E2364" s="2554"/>
      <c r="F2364" s="1553" t="s">
        <v>2169</v>
      </c>
      <c r="G2364" s="1554"/>
      <c r="H2364" s="636"/>
      <c r="I2364" s="2254"/>
      <c r="J2364" s="2255"/>
      <c r="K2364" s="1994" t="str">
        <f t="shared" si="205"/>
        <v/>
      </c>
      <c r="L2364" s="1907" t="str">
        <f t="shared" si="206"/>
        <v/>
      </c>
      <c r="M2364" s="1906"/>
      <c r="N2364" s="2250"/>
      <c r="O2364" s="2250"/>
      <c r="P2364" s="2255"/>
    </row>
    <row r="2365" spans="2:16" s="986" customFormat="1" ht="15" customHeight="1" outlineLevel="1">
      <c r="B2365" s="1342"/>
      <c r="C2365" s="985"/>
      <c r="D2365" s="2553" t="s">
        <v>873</v>
      </c>
      <c r="E2365" s="2554" t="s">
        <v>1822</v>
      </c>
      <c r="F2365" s="1553" t="s">
        <v>2168</v>
      </c>
      <c r="G2365" s="1555"/>
      <c r="H2365" s="636"/>
      <c r="I2365" s="2254"/>
      <c r="J2365" s="2255"/>
      <c r="K2365" s="1993" t="str">
        <f t="shared" si="205"/>
        <v/>
      </c>
      <c r="L2365" s="1906" t="str">
        <f t="shared" si="206"/>
        <v/>
      </c>
      <c r="M2365" s="1906"/>
      <c r="N2365" s="1907" t="str" cm="1">
        <f t="array" aca="1" ref="N2365" ca="1">IF(CELL("format",G2365)="D1","","X")</f>
        <v/>
      </c>
      <c r="O2365" s="2250"/>
      <c r="P2365" s="2255"/>
    </row>
    <row r="2366" spans="2:16" s="986" customFormat="1" ht="15" customHeight="1" outlineLevel="1">
      <c r="B2366" s="1211"/>
      <c r="C2366" s="1211"/>
      <c r="D2366" s="2553"/>
      <c r="E2366" s="2554"/>
      <c r="F2366" s="1553" t="s">
        <v>2169</v>
      </c>
      <c r="G2366" s="1555"/>
      <c r="H2366" s="636"/>
      <c r="I2366" s="2254"/>
      <c r="J2366" s="2255"/>
      <c r="K2366" s="1993" t="str">
        <f t="shared" si="205"/>
        <v/>
      </c>
      <c r="L2366" s="1906" t="str">
        <f t="shared" si="206"/>
        <v/>
      </c>
      <c r="M2366" s="1906"/>
      <c r="N2366" s="1907" t="str" cm="1">
        <f t="array" aca="1" ref="N2366" ca="1">IF(CELL("format",G2366)="D1","","X")</f>
        <v/>
      </c>
      <c r="O2366" s="2250"/>
      <c r="P2366" s="2255"/>
    </row>
    <row r="2367" spans="2:16" s="986" customFormat="1" ht="15" customHeight="1" outlineLevel="1">
      <c r="B2367" s="1211"/>
      <c r="C2367" s="1211"/>
      <c r="D2367" s="2553" t="s">
        <v>874</v>
      </c>
      <c r="E2367" s="2554" t="s">
        <v>1823</v>
      </c>
      <c r="F2367" s="1553" t="s">
        <v>2168</v>
      </c>
      <c r="G2367" s="1556"/>
      <c r="H2367" s="636"/>
      <c r="I2367" s="2254"/>
      <c r="J2367" s="2255"/>
      <c r="K2367" s="1993" t="str">
        <f t="shared" si="205"/>
        <v/>
      </c>
      <c r="L2367" s="1906" t="str">
        <f t="shared" si="206"/>
        <v/>
      </c>
      <c r="M2367" s="1906"/>
      <c r="N2367" s="2250"/>
      <c r="O2367" s="1907" t="str" cm="1">
        <f t="array" aca="1" ref="O2367" ca="1">IF(G2367="","",IF(CELL("format",G2367)="D9","","X"))</f>
        <v/>
      </c>
      <c r="P2367" s="2255"/>
    </row>
    <row r="2368" spans="2:16" s="986" customFormat="1" ht="15" customHeight="1" outlineLevel="1">
      <c r="B2368" s="1211"/>
      <c r="C2368" s="1211"/>
      <c r="D2368" s="2553"/>
      <c r="E2368" s="2554"/>
      <c r="F2368" s="1553" t="s">
        <v>2169</v>
      </c>
      <c r="G2368" s="1556"/>
      <c r="H2368" s="636"/>
      <c r="I2368" s="2254"/>
      <c r="J2368" s="2255"/>
      <c r="K2368" s="1993" t="str">
        <f t="shared" si="205"/>
        <v/>
      </c>
      <c r="L2368" s="1906" t="str">
        <f t="shared" si="206"/>
        <v/>
      </c>
      <c r="M2368" s="1906"/>
      <c r="N2368" s="2250"/>
      <c r="O2368" s="1907" t="str" cm="1">
        <f t="array" aca="1" ref="O2368" ca="1">IF(G2368="","",IF(CELL("format",G2368)="D9","","X"))</f>
        <v/>
      </c>
      <c r="P2368" s="2255"/>
    </row>
    <row r="2369" spans="2:16" s="986" customFormat="1" ht="15" customHeight="1" outlineLevel="1">
      <c r="B2369" s="1211"/>
      <c r="C2369" s="1211"/>
      <c r="D2369" s="2553" t="s">
        <v>2171</v>
      </c>
      <c r="E2369" s="2554" t="s">
        <v>2327</v>
      </c>
      <c r="F2369" s="1553" t="s">
        <v>2168</v>
      </c>
      <c r="G2369" s="1554"/>
      <c r="H2369" s="636"/>
      <c r="I2369" s="2254"/>
      <c r="J2369" s="2255"/>
      <c r="K2369" s="1993" t="str">
        <f t="shared" si="205"/>
        <v/>
      </c>
      <c r="L2369" s="1906" t="str">
        <f t="shared" si="206"/>
        <v/>
      </c>
      <c r="M2369" s="1906"/>
      <c r="N2369" s="2250"/>
      <c r="O2369" s="2250"/>
      <c r="P2369" s="1913" t="str">
        <f>IF(G2369="","",(IF(OR(G2369="Winter",G2369="Summer"),"","X")))</f>
        <v/>
      </c>
    </row>
    <row r="2370" spans="2:16" s="986" customFormat="1" ht="15" customHeight="1" outlineLevel="1">
      <c r="B2370" s="1211"/>
      <c r="C2370" s="1211"/>
      <c r="D2370" s="2553"/>
      <c r="E2370" s="2554"/>
      <c r="F2370" s="1553" t="s">
        <v>2169</v>
      </c>
      <c r="G2370" s="1554"/>
      <c r="H2370" s="636"/>
      <c r="I2370" s="2254"/>
      <c r="J2370" s="2255"/>
      <c r="K2370" s="1993" t="str">
        <f t="shared" si="205"/>
        <v/>
      </c>
      <c r="L2370" s="1906" t="str">
        <f t="shared" si="206"/>
        <v/>
      </c>
      <c r="M2370" s="1906"/>
      <c r="N2370" s="2250"/>
      <c r="O2370" s="2250"/>
      <c r="P2370" s="1913" t="str">
        <f>IF(G2370="","",(IF(OR(G2370="Winter",G2370="Summer"),"","X")))</f>
        <v/>
      </c>
    </row>
    <row r="2371" spans="2:16" s="986" customFormat="1" ht="15" customHeight="1" outlineLevel="1">
      <c r="B2371" s="1211"/>
      <c r="C2371" s="1211"/>
      <c r="D2371" s="2553" t="s">
        <v>2172</v>
      </c>
      <c r="E2371" s="2554" t="s">
        <v>638</v>
      </c>
      <c r="F2371" s="1553" t="s">
        <v>2168</v>
      </c>
      <c r="G2371" s="1554"/>
      <c r="H2371" s="636"/>
      <c r="I2371" s="2254"/>
      <c r="J2371" s="2255"/>
      <c r="K2371" s="1994" t="str">
        <f t="shared" si="205"/>
        <v/>
      </c>
      <c r="L2371" s="1907" t="str">
        <f t="shared" si="206"/>
        <v/>
      </c>
      <c r="M2371" s="1906"/>
      <c r="N2371" s="2250"/>
      <c r="O2371" s="2250"/>
      <c r="P2371" s="2255"/>
    </row>
    <row r="2372" spans="2:16" s="986" customFormat="1" ht="15" customHeight="1" outlineLevel="1">
      <c r="B2372" s="1211"/>
      <c r="C2372" s="1211"/>
      <c r="D2372" s="2553"/>
      <c r="E2372" s="2554"/>
      <c r="F2372" s="1553" t="s">
        <v>2169</v>
      </c>
      <c r="G2372" s="1554"/>
      <c r="I2372" s="2254"/>
      <c r="J2372" s="2255"/>
      <c r="K2372" s="1994" t="str">
        <f t="shared" si="205"/>
        <v/>
      </c>
      <c r="L2372" s="1907" t="str">
        <f t="shared" si="206"/>
        <v/>
      </c>
      <c r="M2372" s="1906"/>
      <c r="N2372" s="2250"/>
      <c r="O2372" s="2250"/>
      <c r="P2372" s="2255"/>
    </row>
    <row r="2373" spans="2:16" s="986" customFormat="1" ht="15" customHeight="1" outlineLevel="1">
      <c r="B2373" s="1211"/>
      <c r="C2373" s="1211"/>
      <c r="D2373" s="2553" t="s">
        <v>2173</v>
      </c>
      <c r="E2373" s="2554" t="s">
        <v>638</v>
      </c>
      <c r="F2373" s="1553" t="s">
        <v>2168</v>
      </c>
      <c r="G2373" s="1554"/>
      <c r="I2373" s="2254"/>
      <c r="J2373" s="2255"/>
      <c r="K2373" s="1994" t="str">
        <f t="shared" si="205"/>
        <v/>
      </c>
      <c r="L2373" s="1907" t="str">
        <f t="shared" si="206"/>
        <v/>
      </c>
      <c r="M2373" s="1906"/>
      <c r="N2373" s="2250"/>
      <c r="O2373" s="2250"/>
      <c r="P2373" s="2255"/>
    </row>
    <row r="2374" spans="2:16" s="986" customFormat="1" ht="15" customHeight="1" outlineLevel="1">
      <c r="B2374" s="1211"/>
      <c r="C2374" s="1211"/>
      <c r="D2374" s="2553"/>
      <c r="E2374" s="2554"/>
      <c r="F2374" s="1553" t="s">
        <v>2169</v>
      </c>
      <c r="G2374" s="1554"/>
      <c r="I2374" s="2254"/>
      <c r="J2374" s="2255"/>
      <c r="K2374" s="1994" t="str">
        <f t="shared" si="205"/>
        <v/>
      </c>
      <c r="L2374" s="1907" t="str">
        <f t="shared" si="206"/>
        <v/>
      </c>
      <c r="M2374" s="1906"/>
      <c r="N2374" s="2250"/>
      <c r="O2374" s="2250"/>
      <c r="P2374" s="2255"/>
    </row>
    <row r="2375" spans="2:16" s="986" customFormat="1" ht="15" customHeight="1" outlineLevel="1">
      <c r="B2375" s="1211"/>
      <c r="C2375" s="1211"/>
      <c r="D2375" s="2553" t="s">
        <v>2173</v>
      </c>
      <c r="E2375" s="2554" t="s">
        <v>650</v>
      </c>
      <c r="F2375" s="1553" t="s">
        <v>2168</v>
      </c>
      <c r="G2375" s="1554"/>
      <c r="I2375" s="2254"/>
      <c r="J2375" s="2255"/>
      <c r="K2375" s="1994" t="str">
        <f t="shared" si="205"/>
        <v/>
      </c>
      <c r="L2375" s="1907" t="str">
        <f t="shared" si="206"/>
        <v/>
      </c>
      <c r="M2375" s="1906"/>
      <c r="N2375" s="2250"/>
      <c r="O2375" s="2250"/>
      <c r="P2375" s="2255"/>
    </row>
    <row r="2376" spans="2:16" s="986" customFormat="1" ht="15" customHeight="1" outlineLevel="1">
      <c r="B2376" s="1211"/>
      <c r="C2376" s="1211"/>
      <c r="D2376" s="2553"/>
      <c r="E2376" s="2554"/>
      <c r="F2376" s="1553" t="s">
        <v>2169</v>
      </c>
      <c r="G2376" s="1554"/>
      <c r="I2376" s="2254"/>
      <c r="J2376" s="2255"/>
      <c r="K2376" s="1994" t="str">
        <f t="shared" si="205"/>
        <v/>
      </c>
      <c r="L2376" s="1907" t="str">
        <f t="shared" si="206"/>
        <v/>
      </c>
      <c r="M2376" s="1906"/>
      <c r="N2376" s="2250"/>
      <c r="O2376" s="2250"/>
      <c r="P2376" s="2255"/>
    </row>
    <row r="2377" spans="2:16" s="986" customFormat="1" ht="15" customHeight="1" outlineLevel="1">
      <c r="B2377" s="1211"/>
      <c r="C2377" s="1211"/>
      <c r="D2377" s="2553" t="s">
        <v>2174</v>
      </c>
      <c r="E2377" s="2554" t="s">
        <v>638</v>
      </c>
      <c r="F2377" s="1553" t="s">
        <v>2168</v>
      </c>
      <c r="G2377" s="1554"/>
      <c r="I2377" s="2254"/>
      <c r="J2377" s="2256"/>
      <c r="K2377" s="1994" t="str">
        <f t="shared" si="205"/>
        <v/>
      </c>
      <c r="L2377" s="1907" t="str">
        <f t="shared" si="206"/>
        <v/>
      </c>
      <c r="M2377" s="1906"/>
      <c r="N2377" s="2250"/>
      <c r="O2377" s="2250"/>
      <c r="P2377" s="2255"/>
    </row>
    <row r="2378" spans="2:16" s="986" customFormat="1" ht="15" customHeight="1" outlineLevel="1">
      <c r="B2378" s="1211"/>
      <c r="C2378" s="1211"/>
      <c r="D2378" s="2553"/>
      <c r="E2378" s="2554"/>
      <c r="F2378" s="1553" t="s">
        <v>2169</v>
      </c>
      <c r="G2378" s="1554"/>
      <c r="I2378" s="2254"/>
      <c r="J2378" s="2256"/>
      <c r="K2378" s="1994" t="str">
        <f t="shared" si="205"/>
        <v/>
      </c>
      <c r="L2378" s="1907" t="str">
        <f t="shared" si="206"/>
        <v/>
      </c>
      <c r="M2378" s="1906"/>
      <c r="N2378" s="2250"/>
      <c r="O2378" s="2250"/>
      <c r="P2378" s="2255"/>
    </row>
    <row r="2379" spans="2:16" s="986" customFormat="1" ht="15" customHeight="1" outlineLevel="1">
      <c r="B2379" s="1211"/>
      <c r="C2379" s="1211"/>
      <c r="D2379" s="2553" t="s">
        <v>2174</v>
      </c>
      <c r="E2379" s="2554" t="s">
        <v>650</v>
      </c>
      <c r="F2379" s="1553" t="s">
        <v>2168</v>
      </c>
      <c r="G2379" s="1554"/>
      <c r="I2379" s="2254"/>
      <c r="J2379" s="2256"/>
      <c r="K2379" s="1994" t="str">
        <f t="shared" si="205"/>
        <v/>
      </c>
      <c r="L2379" s="1907" t="str">
        <f t="shared" si="206"/>
        <v/>
      </c>
      <c r="M2379" s="1906"/>
      <c r="N2379" s="2250"/>
      <c r="O2379" s="2250"/>
      <c r="P2379" s="2255"/>
    </row>
    <row r="2380" spans="2:16" s="986" customFormat="1" ht="15" customHeight="1" outlineLevel="1">
      <c r="B2380" s="1211"/>
      <c r="C2380" s="1211"/>
      <c r="D2380" s="2555"/>
      <c r="E2380" s="2556"/>
      <c r="F2380" s="1557" t="s">
        <v>2169</v>
      </c>
      <c r="G2380" s="1558"/>
      <c r="I2380" s="2254"/>
      <c r="J2380" s="2256"/>
      <c r="K2380" s="1994" t="str">
        <f t="shared" si="205"/>
        <v/>
      </c>
      <c r="L2380" s="1907" t="str">
        <f t="shared" si="206"/>
        <v/>
      </c>
      <c r="M2380" s="1906"/>
      <c r="N2380" s="2250"/>
      <c r="O2380" s="2250"/>
      <c r="P2380" s="2255"/>
    </row>
    <row r="2381" spans="2:16" s="986" customFormat="1" ht="15" customHeight="1">
      <c r="B2381" s="1342"/>
      <c r="C2381" s="985"/>
      <c r="D2381" s="1307" t="s">
        <v>2166</v>
      </c>
      <c r="E2381" s="973"/>
      <c r="F2381" s="1549"/>
      <c r="G2381" s="1550"/>
      <c r="H2381" s="636"/>
      <c r="I2381" s="2251"/>
      <c r="J2381" s="1912"/>
      <c r="K2381" s="2254"/>
      <c r="L2381" s="2250"/>
      <c r="M2381" s="2250"/>
      <c r="N2381" s="2250"/>
      <c r="O2381" s="2250"/>
      <c r="P2381" s="2255"/>
    </row>
    <row r="2382" spans="2:16" s="986" customFormat="1" ht="15" customHeight="1" outlineLevel="1">
      <c r="B2382" s="1342"/>
      <c r="C2382" s="985"/>
      <c r="D2382" s="2557" t="s">
        <v>2167</v>
      </c>
      <c r="E2382" s="2558" t="s">
        <v>650</v>
      </c>
      <c r="F2382" s="1551" t="s">
        <v>2168</v>
      </c>
      <c r="G2382" s="1552"/>
      <c r="H2382" s="636"/>
      <c r="I2382" s="2252"/>
      <c r="J2382" s="2253"/>
      <c r="K2382" s="1994" t="str">
        <f>IF(ISNONTEXT(G2382)=TRUE,"","X")</f>
        <v/>
      </c>
      <c r="L2382" s="1907" t="str">
        <f>IF(AND(G2382&gt;=0)=TRUE,"","X")</f>
        <v/>
      </c>
      <c r="M2382" s="1906"/>
      <c r="N2382" s="2250"/>
      <c r="O2382" s="2250"/>
      <c r="P2382" s="2255"/>
    </row>
    <row r="2383" spans="2:16" s="986" customFormat="1" ht="15" customHeight="1" outlineLevel="1">
      <c r="B2383" s="1342"/>
      <c r="C2383" s="985"/>
      <c r="D2383" s="2553"/>
      <c r="E2383" s="2554"/>
      <c r="F2383" s="1553" t="s">
        <v>2169</v>
      </c>
      <c r="G2383" s="1554"/>
      <c r="H2383" s="636"/>
      <c r="I2383" s="2252"/>
      <c r="J2383" s="2253"/>
      <c r="K2383" s="1994" t="str">
        <f>IF(ISNONTEXT(G2383)=TRUE,"","X")</f>
        <v/>
      </c>
      <c r="L2383" s="1907" t="str">
        <f>IF(AND(G2383&gt;=0)=TRUE,"","X")</f>
        <v/>
      </c>
      <c r="M2383" s="1906"/>
      <c r="N2383" s="2250"/>
      <c r="O2383" s="2250"/>
      <c r="P2383" s="2255"/>
    </row>
    <row r="2384" spans="2:16" s="986" customFormat="1" ht="15" customHeight="1" outlineLevel="1">
      <c r="B2384" s="1342"/>
      <c r="C2384" s="985"/>
      <c r="D2384" s="2553" t="s">
        <v>2170</v>
      </c>
      <c r="E2384" s="2554" t="s">
        <v>638</v>
      </c>
      <c r="F2384" s="1553" t="s">
        <v>2168</v>
      </c>
      <c r="G2384" s="1554"/>
      <c r="H2384" s="636"/>
      <c r="I2384" s="2252"/>
      <c r="J2384" s="2253"/>
      <c r="K2384" s="1994" t="str">
        <f t="shared" ref="K2384:K2403" si="207">IF(ISNONTEXT(G2384)=TRUE,"","X")</f>
        <v/>
      </c>
      <c r="L2384" s="1907" t="str">
        <f t="shared" ref="L2384:L2403" si="208">IF(AND(G2384&gt;=0)=TRUE,"","X")</f>
        <v/>
      </c>
      <c r="M2384" s="1906"/>
      <c r="N2384" s="2250"/>
      <c r="O2384" s="2250"/>
      <c r="P2384" s="2255"/>
    </row>
    <row r="2385" spans="2:16" s="986" customFormat="1" ht="15" customHeight="1" outlineLevel="1">
      <c r="B2385" s="1342"/>
      <c r="C2385" s="985"/>
      <c r="D2385" s="2553"/>
      <c r="E2385" s="2554"/>
      <c r="F2385" s="1553" t="s">
        <v>2169</v>
      </c>
      <c r="G2385" s="1554"/>
      <c r="H2385" s="636"/>
      <c r="I2385" s="2252"/>
      <c r="J2385" s="2253"/>
      <c r="K2385" s="1994" t="str">
        <f t="shared" si="207"/>
        <v/>
      </c>
      <c r="L2385" s="1907" t="str">
        <f t="shared" si="208"/>
        <v/>
      </c>
      <c r="M2385" s="1906"/>
      <c r="N2385" s="2250"/>
      <c r="O2385" s="2250"/>
      <c r="P2385" s="2255"/>
    </row>
    <row r="2386" spans="2:16" s="986" customFormat="1" ht="15" customHeight="1" outlineLevel="1">
      <c r="B2386" s="1342"/>
      <c r="C2386" s="985"/>
      <c r="D2386" s="2553" t="s">
        <v>2170</v>
      </c>
      <c r="E2386" s="2554" t="s">
        <v>650</v>
      </c>
      <c r="F2386" s="1553" t="s">
        <v>2168</v>
      </c>
      <c r="G2386" s="1554"/>
      <c r="H2386" s="636"/>
      <c r="I2386" s="2252"/>
      <c r="J2386" s="2253"/>
      <c r="K2386" s="1994" t="str">
        <f t="shared" si="207"/>
        <v/>
      </c>
      <c r="L2386" s="1907" t="str">
        <f t="shared" si="208"/>
        <v/>
      </c>
      <c r="M2386" s="1906"/>
      <c r="N2386" s="2250"/>
      <c r="O2386" s="2250"/>
      <c r="P2386" s="2255"/>
    </row>
    <row r="2387" spans="2:16" s="986" customFormat="1" ht="15" customHeight="1" outlineLevel="1">
      <c r="B2387" s="1342"/>
      <c r="C2387" s="985"/>
      <c r="D2387" s="2553"/>
      <c r="E2387" s="2554"/>
      <c r="F2387" s="1553" t="s">
        <v>2169</v>
      </c>
      <c r="G2387" s="1554"/>
      <c r="H2387" s="636"/>
      <c r="I2387" s="2254"/>
      <c r="J2387" s="2255"/>
      <c r="K2387" s="1994" t="str">
        <f t="shared" si="207"/>
        <v/>
      </c>
      <c r="L2387" s="1907" t="str">
        <f t="shared" si="208"/>
        <v/>
      </c>
      <c r="M2387" s="1906"/>
      <c r="N2387" s="2250"/>
      <c r="O2387" s="2250"/>
      <c r="P2387" s="2255"/>
    </row>
    <row r="2388" spans="2:16" s="986" customFormat="1" ht="15" customHeight="1" outlineLevel="1">
      <c r="B2388" s="1342"/>
      <c r="C2388" s="985"/>
      <c r="D2388" s="2553" t="s">
        <v>873</v>
      </c>
      <c r="E2388" s="2554" t="s">
        <v>1822</v>
      </c>
      <c r="F2388" s="1553" t="s">
        <v>2168</v>
      </c>
      <c r="G2388" s="1555"/>
      <c r="H2388" s="636"/>
      <c r="I2388" s="2254"/>
      <c r="J2388" s="2255"/>
      <c r="K2388" s="1993" t="str">
        <f t="shared" si="207"/>
        <v/>
      </c>
      <c r="L2388" s="1906" t="str">
        <f t="shared" si="208"/>
        <v/>
      </c>
      <c r="M2388" s="1906"/>
      <c r="N2388" s="1907" t="str" cm="1">
        <f t="array" aca="1" ref="N2388" ca="1">IF(CELL("format",G2388)="D1","","X")</f>
        <v/>
      </c>
      <c r="O2388" s="2250"/>
      <c r="P2388" s="2255"/>
    </row>
    <row r="2389" spans="2:16" s="986" customFormat="1" ht="15" customHeight="1" outlineLevel="1">
      <c r="B2389" s="1211"/>
      <c r="C2389" s="1211"/>
      <c r="D2389" s="2553"/>
      <c r="E2389" s="2554"/>
      <c r="F2389" s="1553" t="s">
        <v>2169</v>
      </c>
      <c r="G2389" s="1555"/>
      <c r="H2389" s="636"/>
      <c r="I2389" s="2254"/>
      <c r="J2389" s="2255"/>
      <c r="K2389" s="1993" t="str">
        <f t="shared" si="207"/>
        <v/>
      </c>
      <c r="L2389" s="1906" t="str">
        <f t="shared" si="208"/>
        <v/>
      </c>
      <c r="M2389" s="1906"/>
      <c r="N2389" s="1907" t="str" cm="1">
        <f t="array" aca="1" ref="N2389" ca="1">IF(CELL("format",G2389)="D1","","X")</f>
        <v/>
      </c>
      <c r="O2389" s="2250"/>
      <c r="P2389" s="2255"/>
    </row>
    <row r="2390" spans="2:16" s="986" customFormat="1" ht="15" customHeight="1" outlineLevel="1">
      <c r="B2390" s="1211"/>
      <c r="C2390" s="1211"/>
      <c r="D2390" s="2553" t="s">
        <v>874</v>
      </c>
      <c r="E2390" s="2554" t="s">
        <v>1823</v>
      </c>
      <c r="F2390" s="1553" t="s">
        <v>2168</v>
      </c>
      <c r="G2390" s="1556"/>
      <c r="H2390" s="636"/>
      <c r="I2390" s="2254"/>
      <c r="J2390" s="2255"/>
      <c r="K2390" s="1993" t="str">
        <f t="shared" si="207"/>
        <v/>
      </c>
      <c r="L2390" s="1906" t="str">
        <f t="shared" si="208"/>
        <v/>
      </c>
      <c r="M2390" s="1906"/>
      <c r="N2390" s="2250"/>
      <c r="O2390" s="1907" t="str" cm="1">
        <f t="array" aca="1" ref="O2390" ca="1">IF(G2390="","",IF(CELL("format",G2390)="D9","","X"))</f>
        <v/>
      </c>
      <c r="P2390" s="2255"/>
    </row>
    <row r="2391" spans="2:16" s="986" customFormat="1" ht="15" customHeight="1" outlineLevel="1">
      <c r="B2391" s="1211"/>
      <c r="C2391" s="1211"/>
      <c r="D2391" s="2553"/>
      <c r="E2391" s="2554"/>
      <c r="F2391" s="1553" t="s">
        <v>2169</v>
      </c>
      <c r="G2391" s="1556"/>
      <c r="H2391" s="636"/>
      <c r="I2391" s="2254"/>
      <c r="J2391" s="2255"/>
      <c r="K2391" s="1993" t="str">
        <f t="shared" si="207"/>
        <v/>
      </c>
      <c r="L2391" s="1906" t="str">
        <f t="shared" si="208"/>
        <v/>
      </c>
      <c r="M2391" s="1906"/>
      <c r="N2391" s="2250"/>
      <c r="O2391" s="1907" t="str" cm="1">
        <f t="array" aca="1" ref="O2391" ca="1">IF(G2391="","",IF(CELL("format",G2391)="D9","","X"))</f>
        <v/>
      </c>
      <c r="P2391" s="2255"/>
    </row>
    <row r="2392" spans="2:16" s="986" customFormat="1" ht="15" customHeight="1" outlineLevel="1">
      <c r="B2392" s="1211"/>
      <c r="C2392" s="1211"/>
      <c r="D2392" s="2553" t="s">
        <v>2171</v>
      </c>
      <c r="E2392" s="2554" t="s">
        <v>2327</v>
      </c>
      <c r="F2392" s="1553" t="s">
        <v>2168</v>
      </c>
      <c r="G2392" s="1554"/>
      <c r="H2392" s="636"/>
      <c r="I2392" s="2254"/>
      <c r="J2392" s="2255"/>
      <c r="K2392" s="1993" t="str">
        <f t="shared" si="207"/>
        <v/>
      </c>
      <c r="L2392" s="1906" t="str">
        <f t="shared" si="208"/>
        <v/>
      </c>
      <c r="M2392" s="1906"/>
      <c r="N2392" s="2250"/>
      <c r="O2392" s="2250"/>
      <c r="P2392" s="1913" t="str">
        <f>IF(G2392="","",(IF(OR(G2392="Winter",G2392="Summer"),"","X")))</f>
        <v/>
      </c>
    </row>
    <row r="2393" spans="2:16" s="986" customFormat="1" ht="15" customHeight="1" outlineLevel="1">
      <c r="B2393" s="1211"/>
      <c r="C2393" s="1211"/>
      <c r="D2393" s="2553"/>
      <c r="E2393" s="2554"/>
      <c r="F2393" s="1553" t="s">
        <v>2169</v>
      </c>
      <c r="G2393" s="1554"/>
      <c r="H2393" s="636"/>
      <c r="I2393" s="2254"/>
      <c r="J2393" s="2255"/>
      <c r="K2393" s="1993" t="str">
        <f t="shared" si="207"/>
        <v/>
      </c>
      <c r="L2393" s="1906" t="str">
        <f t="shared" si="208"/>
        <v/>
      </c>
      <c r="M2393" s="1906"/>
      <c r="N2393" s="2250"/>
      <c r="O2393" s="2250"/>
      <c r="P2393" s="1913" t="str">
        <f>IF(G2393="","",(IF(OR(G2393="Winter",G2393="Summer"),"","X")))</f>
        <v/>
      </c>
    </row>
    <row r="2394" spans="2:16" s="986" customFormat="1" ht="15" customHeight="1" outlineLevel="1">
      <c r="B2394" s="1211"/>
      <c r="C2394" s="1211"/>
      <c r="D2394" s="2553" t="s">
        <v>2172</v>
      </c>
      <c r="E2394" s="2554" t="s">
        <v>638</v>
      </c>
      <c r="F2394" s="1553" t="s">
        <v>2168</v>
      </c>
      <c r="G2394" s="1554"/>
      <c r="H2394" s="636"/>
      <c r="I2394" s="2254"/>
      <c r="J2394" s="2255"/>
      <c r="K2394" s="1994" t="str">
        <f t="shared" si="207"/>
        <v/>
      </c>
      <c r="L2394" s="1907" t="str">
        <f t="shared" si="208"/>
        <v/>
      </c>
      <c r="M2394" s="1906"/>
      <c r="N2394" s="2250"/>
      <c r="O2394" s="2250"/>
      <c r="P2394" s="2255"/>
    </row>
    <row r="2395" spans="2:16" s="986" customFormat="1" ht="15" customHeight="1" outlineLevel="1">
      <c r="B2395" s="1211"/>
      <c r="C2395" s="1211"/>
      <c r="D2395" s="2553"/>
      <c r="E2395" s="2554"/>
      <c r="F2395" s="1553" t="s">
        <v>2169</v>
      </c>
      <c r="G2395" s="1554"/>
      <c r="I2395" s="2254"/>
      <c r="J2395" s="2255"/>
      <c r="K2395" s="1994" t="str">
        <f t="shared" si="207"/>
        <v/>
      </c>
      <c r="L2395" s="1907" t="str">
        <f t="shared" si="208"/>
        <v/>
      </c>
      <c r="M2395" s="1906"/>
      <c r="N2395" s="2250"/>
      <c r="O2395" s="2250"/>
      <c r="P2395" s="2255"/>
    </row>
    <row r="2396" spans="2:16" s="986" customFormat="1" ht="15" customHeight="1" outlineLevel="1">
      <c r="B2396" s="1211"/>
      <c r="C2396" s="1211"/>
      <c r="D2396" s="2553" t="s">
        <v>2173</v>
      </c>
      <c r="E2396" s="2554" t="s">
        <v>638</v>
      </c>
      <c r="F2396" s="1553" t="s">
        <v>2168</v>
      </c>
      <c r="G2396" s="1554"/>
      <c r="I2396" s="2254"/>
      <c r="J2396" s="2255"/>
      <c r="K2396" s="1994" t="str">
        <f t="shared" si="207"/>
        <v/>
      </c>
      <c r="L2396" s="1907" t="str">
        <f t="shared" si="208"/>
        <v/>
      </c>
      <c r="M2396" s="1906"/>
      <c r="N2396" s="2250"/>
      <c r="O2396" s="2250"/>
      <c r="P2396" s="2255"/>
    </row>
    <row r="2397" spans="2:16" s="986" customFormat="1" ht="15" customHeight="1" outlineLevel="1">
      <c r="B2397" s="1211"/>
      <c r="C2397" s="1211"/>
      <c r="D2397" s="2553"/>
      <c r="E2397" s="2554"/>
      <c r="F2397" s="1553" t="s">
        <v>2169</v>
      </c>
      <c r="G2397" s="1554"/>
      <c r="I2397" s="2254"/>
      <c r="J2397" s="2255"/>
      <c r="K2397" s="1994" t="str">
        <f t="shared" si="207"/>
        <v/>
      </c>
      <c r="L2397" s="1907" t="str">
        <f t="shared" si="208"/>
        <v/>
      </c>
      <c r="M2397" s="1906"/>
      <c r="N2397" s="2250"/>
      <c r="O2397" s="2250"/>
      <c r="P2397" s="2255"/>
    </row>
    <row r="2398" spans="2:16" s="986" customFormat="1" ht="15" customHeight="1" outlineLevel="1">
      <c r="B2398" s="1211"/>
      <c r="C2398" s="1211"/>
      <c r="D2398" s="2553" t="s">
        <v>2173</v>
      </c>
      <c r="E2398" s="2554" t="s">
        <v>650</v>
      </c>
      <c r="F2398" s="1553" t="s">
        <v>2168</v>
      </c>
      <c r="G2398" s="1554"/>
      <c r="I2398" s="2254"/>
      <c r="J2398" s="2255"/>
      <c r="K2398" s="1994" t="str">
        <f t="shared" si="207"/>
        <v/>
      </c>
      <c r="L2398" s="1907" t="str">
        <f t="shared" si="208"/>
        <v/>
      </c>
      <c r="M2398" s="1906"/>
      <c r="N2398" s="2250"/>
      <c r="O2398" s="2250"/>
      <c r="P2398" s="2255"/>
    </row>
    <row r="2399" spans="2:16" s="986" customFormat="1" ht="15" customHeight="1" outlineLevel="1">
      <c r="B2399" s="1211"/>
      <c r="C2399" s="1211"/>
      <c r="D2399" s="2553"/>
      <c r="E2399" s="2554"/>
      <c r="F2399" s="1553" t="s">
        <v>2169</v>
      </c>
      <c r="G2399" s="1554"/>
      <c r="I2399" s="2254"/>
      <c r="J2399" s="2255"/>
      <c r="K2399" s="1994" t="str">
        <f t="shared" si="207"/>
        <v/>
      </c>
      <c r="L2399" s="1907" t="str">
        <f t="shared" si="208"/>
        <v/>
      </c>
      <c r="M2399" s="1906"/>
      <c r="N2399" s="2250"/>
      <c r="O2399" s="2250"/>
      <c r="P2399" s="2255"/>
    </row>
    <row r="2400" spans="2:16" s="986" customFormat="1" ht="15" customHeight="1" outlineLevel="1">
      <c r="B2400" s="1211"/>
      <c r="C2400" s="1211"/>
      <c r="D2400" s="2553" t="s">
        <v>2174</v>
      </c>
      <c r="E2400" s="2554" t="s">
        <v>638</v>
      </c>
      <c r="F2400" s="1553" t="s">
        <v>2168</v>
      </c>
      <c r="G2400" s="1554"/>
      <c r="I2400" s="2254"/>
      <c r="J2400" s="2256"/>
      <c r="K2400" s="1994" t="str">
        <f t="shared" si="207"/>
        <v/>
      </c>
      <c r="L2400" s="1907" t="str">
        <f t="shared" si="208"/>
        <v/>
      </c>
      <c r="M2400" s="1906"/>
      <c r="N2400" s="2250"/>
      <c r="O2400" s="2250"/>
      <c r="P2400" s="2255"/>
    </row>
    <row r="2401" spans="2:16" s="986" customFormat="1" ht="15" customHeight="1" outlineLevel="1">
      <c r="B2401" s="1211"/>
      <c r="C2401" s="1211"/>
      <c r="D2401" s="2553"/>
      <c r="E2401" s="2554"/>
      <c r="F2401" s="1553" t="s">
        <v>2169</v>
      </c>
      <c r="G2401" s="1554"/>
      <c r="I2401" s="2254"/>
      <c r="J2401" s="2256"/>
      <c r="K2401" s="1994" t="str">
        <f t="shared" si="207"/>
        <v/>
      </c>
      <c r="L2401" s="1907" t="str">
        <f t="shared" si="208"/>
        <v/>
      </c>
      <c r="M2401" s="1906"/>
      <c r="N2401" s="2250"/>
      <c r="O2401" s="2250"/>
      <c r="P2401" s="2255"/>
    </row>
    <row r="2402" spans="2:16" s="986" customFormat="1" ht="15" customHeight="1" outlineLevel="1">
      <c r="B2402" s="1211"/>
      <c r="C2402" s="1211"/>
      <c r="D2402" s="2553" t="s">
        <v>2174</v>
      </c>
      <c r="E2402" s="2554" t="s">
        <v>650</v>
      </c>
      <c r="F2402" s="1553" t="s">
        <v>2168</v>
      </c>
      <c r="G2402" s="1554"/>
      <c r="I2402" s="2254"/>
      <c r="J2402" s="2256"/>
      <c r="K2402" s="1994" t="str">
        <f t="shared" si="207"/>
        <v/>
      </c>
      <c r="L2402" s="1907" t="str">
        <f t="shared" si="208"/>
        <v/>
      </c>
      <c r="M2402" s="1906"/>
      <c r="N2402" s="2250"/>
      <c r="O2402" s="2250"/>
      <c r="P2402" s="2255"/>
    </row>
    <row r="2403" spans="2:16" s="986" customFormat="1" ht="15" customHeight="1" outlineLevel="1">
      <c r="B2403" s="1211"/>
      <c r="C2403" s="1211"/>
      <c r="D2403" s="2555"/>
      <c r="E2403" s="2556"/>
      <c r="F2403" s="1557" t="s">
        <v>2169</v>
      </c>
      <c r="G2403" s="1558"/>
      <c r="I2403" s="2254"/>
      <c r="J2403" s="2256"/>
      <c r="K2403" s="1994" t="str">
        <f t="shared" si="207"/>
        <v/>
      </c>
      <c r="L2403" s="1907" t="str">
        <f t="shared" si="208"/>
        <v/>
      </c>
      <c r="M2403" s="1906"/>
      <c r="N2403" s="2250"/>
      <c r="O2403" s="2250"/>
      <c r="P2403" s="2255"/>
    </row>
    <row r="2404" spans="2:16" s="986" customFormat="1" ht="15" customHeight="1">
      <c r="B2404" s="1342"/>
      <c r="C2404" s="985"/>
      <c r="D2404" s="1307" t="s">
        <v>2166</v>
      </c>
      <c r="E2404" s="973"/>
      <c r="F2404" s="1549"/>
      <c r="G2404" s="1550"/>
      <c r="H2404" s="636"/>
      <c r="I2404" s="2251"/>
      <c r="J2404" s="1912"/>
      <c r="K2404" s="2254"/>
      <c r="L2404" s="2250"/>
      <c r="M2404" s="2250"/>
      <c r="N2404" s="2250"/>
      <c r="O2404" s="2250"/>
      <c r="P2404" s="2255"/>
    </row>
    <row r="2405" spans="2:16" s="986" customFormat="1" ht="15" customHeight="1" outlineLevel="1">
      <c r="B2405" s="1342"/>
      <c r="C2405" s="985"/>
      <c r="D2405" s="2557" t="s">
        <v>2167</v>
      </c>
      <c r="E2405" s="2558" t="s">
        <v>650</v>
      </c>
      <c r="F2405" s="1551" t="s">
        <v>2168</v>
      </c>
      <c r="G2405" s="1552"/>
      <c r="H2405" s="636"/>
      <c r="I2405" s="2252"/>
      <c r="J2405" s="2253"/>
      <c r="K2405" s="1994" t="str">
        <f>IF(ISNONTEXT(G2405)=TRUE,"","X")</f>
        <v/>
      </c>
      <c r="L2405" s="1907" t="str">
        <f>IF(AND(G2405&gt;=0)=TRUE,"","X")</f>
        <v/>
      </c>
      <c r="M2405" s="1906"/>
      <c r="N2405" s="2250"/>
      <c r="O2405" s="2250"/>
      <c r="P2405" s="2255"/>
    </row>
    <row r="2406" spans="2:16" s="986" customFormat="1" ht="15" customHeight="1" outlineLevel="1">
      <c r="B2406" s="1342"/>
      <c r="C2406" s="985"/>
      <c r="D2406" s="2553"/>
      <c r="E2406" s="2554"/>
      <c r="F2406" s="1553" t="s">
        <v>2169</v>
      </c>
      <c r="G2406" s="1554"/>
      <c r="H2406" s="636"/>
      <c r="I2406" s="2252"/>
      <c r="J2406" s="2253"/>
      <c r="K2406" s="1994" t="str">
        <f>IF(ISNONTEXT(G2406)=TRUE,"","X")</f>
        <v/>
      </c>
      <c r="L2406" s="1907" t="str">
        <f>IF(AND(G2406&gt;=0)=TRUE,"","X")</f>
        <v/>
      </c>
      <c r="M2406" s="1906"/>
      <c r="N2406" s="2250"/>
      <c r="O2406" s="2250"/>
      <c r="P2406" s="2255"/>
    </row>
    <row r="2407" spans="2:16" s="986" customFormat="1" ht="15" customHeight="1" outlineLevel="1">
      <c r="B2407" s="1342"/>
      <c r="C2407" s="985"/>
      <c r="D2407" s="2553" t="s">
        <v>2170</v>
      </c>
      <c r="E2407" s="2554" t="s">
        <v>638</v>
      </c>
      <c r="F2407" s="1553" t="s">
        <v>2168</v>
      </c>
      <c r="G2407" s="1554"/>
      <c r="H2407" s="636"/>
      <c r="I2407" s="2252"/>
      <c r="J2407" s="2253"/>
      <c r="K2407" s="1994" t="str">
        <f t="shared" ref="K2407:K2426" si="209">IF(ISNONTEXT(G2407)=TRUE,"","X")</f>
        <v/>
      </c>
      <c r="L2407" s="1907" t="str">
        <f t="shared" ref="L2407:L2426" si="210">IF(AND(G2407&gt;=0)=TRUE,"","X")</f>
        <v/>
      </c>
      <c r="M2407" s="1906"/>
      <c r="N2407" s="2250"/>
      <c r="O2407" s="2250"/>
      <c r="P2407" s="2255"/>
    </row>
    <row r="2408" spans="2:16" s="986" customFormat="1" ht="15" customHeight="1" outlineLevel="1">
      <c r="B2408" s="1342"/>
      <c r="C2408" s="985"/>
      <c r="D2408" s="2553"/>
      <c r="E2408" s="2554"/>
      <c r="F2408" s="1553" t="s">
        <v>2169</v>
      </c>
      <c r="G2408" s="1554"/>
      <c r="H2408" s="636"/>
      <c r="I2408" s="2252"/>
      <c r="J2408" s="2253"/>
      <c r="K2408" s="1994" t="str">
        <f t="shared" si="209"/>
        <v/>
      </c>
      <c r="L2408" s="1907" t="str">
        <f t="shared" si="210"/>
        <v/>
      </c>
      <c r="M2408" s="1906"/>
      <c r="N2408" s="2250"/>
      <c r="O2408" s="2250"/>
      <c r="P2408" s="2255"/>
    </row>
    <row r="2409" spans="2:16" s="986" customFormat="1" ht="15" customHeight="1" outlineLevel="1">
      <c r="B2409" s="1342"/>
      <c r="C2409" s="985"/>
      <c r="D2409" s="2553" t="s">
        <v>2170</v>
      </c>
      <c r="E2409" s="2554" t="s">
        <v>650</v>
      </c>
      <c r="F2409" s="1553" t="s">
        <v>2168</v>
      </c>
      <c r="G2409" s="1554"/>
      <c r="H2409" s="636"/>
      <c r="I2409" s="2252"/>
      <c r="J2409" s="2253"/>
      <c r="K2409" s="1994" t="str">
        <f t="shared" si="209"/>
        <v/>
      </c>
      <c r="L2409" s="1907" t="str">
        <f t="shared" si="210"/>
        <v/>
      </c>
      <c r="M2409" s="1906"/>
      <c r="N2409" s="2250"/>
      <c r="O2409" s="2250"/>
      <c r="P2409" s="2255"/>
    </row>
    <row r="2410" spans="2:16" s="986" customFormat="1" ht="15" customHeight="1" outlineLevel="1">
      <c r="B2410" s="1342"/>
      <c r="C2410" s="985"/>
      <c r="D2410" s="2553"/>
      <c r="E2410" s="2554"/>
      <c r="F2410" s="1553" t="s">
        <v>2169</v>
      </c>
      <c r="G2410" s="1554"/>
      <c r="H2410" s="636"/>
      <c r="I2410" s="2254"/>
      <c r="J2410" s="2255"/>
      <c r="K2410" s="1994" t="str">
        <f t="shared" si="209"/>
        <v/>
      </c>
      <c r="L2410" s="1907" t="str">
        <f t="shared" si="210"/>
        <v/>
      </c>
      <c r="M2410" s="1906"/>
      <c r="N2410" s="2250"/>
      <c r="O2410" s="2250"/>
      <c r="P2410" s="2255"/>
    </row>
    <row r="2411" spans="2:16" s="986" customFormat="1" ht="15" customHeight="1" outlineLevel="1">
      <c r="B2411" s="1342"/>
      <c r="C2411" s="985"/>
      <c r="D2411" s="2553" t="s">
        <v>873</v>
      </c>
      <c r="E2411" s="2554" t="s">
        <v>1822</v>
      </c>
      <c r="F2411" s="1553" t="s">
        <v>2168</v>
      </c>
      <c r="G2411" s="1555"/>
      <c r="H2411" s="636"/>
      <c r="I2411" s="2254"/>
      <c r="J2411" s="2255"/>
      <c r="K2411" s="1993" t="str">
        <f t="shared" si="209"/>
        <v/>
      </c>
      <c r="L2411" s="1906" t="str">
        <f t="shared" si="210"/>
        <v/>
      </c>
      <c r="M2411" s="1906"/>
      <c r="N2411" s="1907" t="str" cm="1">
        <f t="array" aca="1" ref="N2411" ca="1">IF(CELL("format",G2411)="D1","","X")</f>
        <v/>
      </c>
      <c r="O2411" s="2250"/>
      <c r="P2411" s="2255"/>
    </row>
    <row r="2412" spans="2:16" s="986" customFormat="1" ht="15" customHeight="1" outlineLevel="1">
      <c r="B2412" s="1211"/>
      <c r="C2412" s="1211"/>
      <c r="D2412" s="2553"/>
      <c r="E2412" s="2554"/>
      <c r="F2412" s="1553" t="s">
        <v>2169</v>
      </c>
      <c r="G2412" s="1555"/>
      <c r="H2412" s="636"/>
      <c r="I2412" s="2254"/>
      <c r="J2412" s="2255"/>
      <c r="K2412" s="1993" t="str">
        <f t="shared" si="209"/>
        <v/>
      </c>
      <c r="L2412" s="1906" t="str">
        <f t="shared" si="210"/>
        <v/>
      </c>
      <c r="M2412" s="1906"/>
      <c r="N2412" s="1907" t="str" cm="1">
        <f t="array" aca="1" ref="N2412" ca="1">IF(CELL("format",G2412)="D1","","X")</f>
        <v/>
      </c>
      <c r="O2412" s="2250"/>
      <c r="P2412" s="2255"/>
    </row>
    <row r="2413" spans="2:16" s="986" customFormat="1" ht="15" customHeight="1" outlineLevel="1">
      <c r="B2413" s="1211"/>
      <c r="C2413" s="1211"/>
      <c r="D2413" s="2553" t="s">
        <v>874</v>
      </c>
      <c r="E2413" s="2554" t="s">
        <v>1823</v>
      </c>
      <c r="F2413" s="1553" t="s">
        <v>2168</v>
      </c>
      <c r="G2413" s="1556"/>
      <c r="H2413" s="636"/>
      <c r="I2413" s="2254"/>
      <c r="J2413" s="2255"/>
      <c r="K2413" s="1993" t="str">
        <f t="shared" si="209"/>
        <v/>
      </c>
      <c r="L2413" s="1906" t="str">
        <f t="shared" si="210"/>
        <v/>
      </c>
      <c r="M2413" s="1906"/>
      <c r="N2413" s="2250"/>
      <c r="O2413" s="1907" t="str" cm="1">
        <f t="array" aca="1" ref="O2413" ca="1">IF(G2413="","",IF(CELL("format",G2413)="D9","","X"))</f>
        <v/>
      </c>
      <c r="P2413" s="2255"/>
    </row>
    <row r="2414" spans="2:16" s="986" customFormat="1" ht="15" customHeight="1" outlineLevel="1">
      <c r="B2414" s="1211"/>
      <c r="C2414" s="1211"/>
      <c r="D2414" s="2553"/>
      <c r="E2414" s="2554"/>
      <c r="F2414" s="1553" t="s">
        <v>2169</v>
      </c>
      <c r="G2414" s="1556"/>
      <c r="H2414" s="636"/>
      <c r="I2414" s="2254"/>
      <c r="J2414" s="2255"/>
      <c r="K2414" s="1993" t="str">
        <f t="shared" si="209"/>
        <v/>
      </c>
      <c r="L2414" s="1906" t="str">
        <f t="shared" si="210"/>
        <v/>
      </c>
      <c r="M2414" s="1906"/>
      <c r="N2414" s="2250"/>
      <c r="O2414" s="1907" t="str" cm="1">
        <f t="array" aca="1" ref="O2414" ca="1">IF(G2414="","",IF(CELL("format",G2414)="D9","","X"))</f>
        <v/>
      </c>
      <c r="P2414" s="2255"/>
    </row>
    <row r="2415" spans="2:16" s="986" customFormat="1" ht="15" customHeight="1" outlineLevel="1">
      <c r="B2415" s="1211"/>
      <c r="C2415" s="1211"/>
      <c r="D2415" s="2553" t="s">
        <v>2171</v>
      </c>
      <c r="E2415" s="2554" t="s">
        <v>2327</v>
      </c>
      <c r="F2415" s="1553" t="s">
        <v>2168</v>
      </c>
      <c r="G2415" s="1554"/>
      <c r="H2415" s="636"/>
      <c r="I2415" s="2254"/>
      <c r="J2415" s="2255"/>
      <c r="K2415" s="1993" t="str">
        <f t="shared" si="209"/>
        <v/>
      </c>
      <c r="L2415" s="1906" t="str">
        <f t="shared" si="210"/>
        <v/>
      </c>
      <c r="M2415" s="1906"/>
      <c r="N2415" s="2250"/>
      <c r="O2415" s="2250"/>
      <c r="P2415" s="1913" t="str">
        <f>IF(G2415="","",(IF(OR(G2415="Winter",G2415="Summer"),"","X")))</f>
        <v/>
      </c>
    </row>
    <row r="2416" spans="2:16" s="986" customFormat="1" ht="15" customHeight="1" outlineLevel="1">
      <c r="B2416" s="1211"/>
      <c r="C2416" s="1211"/>
      <c r="D2416" s="2553"/>
      <c r="E2416" s="2554"/>
      <c r="F2416" s="1553" t="s">
        <v>2169</v>
      </c>
      <c r="G2416" s="1554"/>
      <c r="H2416" s="636"/>
      <c r="I2416" s="2254"/>
      <c r="J2416" s="2255"/>
      <c r="K2416" s="1993" t="str">
        <f t="shared" si="209"/>
        <v/>
      </c>
      <c r="L2416" s="1906" t="str">
        <f t="shared" si="210"/>
        <v/>
      </c>
      <c r="M2416" s="1906"/>
      <c r="N2416" s="2250"/>
      <c r="O2416" s="2250"/>
      <c r="P2416" s="1913" t="str">
        <f>IF(G2416="","",(IF(OR(G2416="Winter",G2416="Summer"),"","X")))</f>
        <v/>
      </c>
    </row>
    <row r="2417" spans="2:16" s="986" customFormat="1" ht="15" customHeight="1" outlineLevel="1">
      <c r="B2417" s="1211"/>
      <c r="C2417" s="1211"/>
      <c r="D2417" s="2553" t="s">
        <v>2172</v>
      </c>
      <c r="E2417" s="2554" t="s">
        <v>638</v>
      </c>
      <c r="F2417" s="1553" t="s">
        <v>2168</v>
      </c>
      <c r="G2417" s="1554"/>
      <c r="H2417" s="636"/>
      <c r="I2417" s="2254"/>
      <c r="J2417" s="2255"/>
      <c r="K2417" s="1994" t="str">
        <f t="shared" si="209"/>
        <v/>
      </c>
      <c r="L2417" s="1907" t="str">
        <f t="shared" si="210"/>
        <v/>
      </c>
      <c r="M2417" s="1906"/>
      <c r="N2417" s="2250"/>
      <c r="O2417" s="2250"/>
      <c r="P2417" s="2255"/>
    </row>
    <row r="2418" spans="2:16" s="986" customFormat="1" ht="15" customHeight="1" outlineLevel="1">
      <c r="B2418" s="1211"/>
      <c r="C2418" s="1211"/>
      <c r="D2418" s="2553"/>
      <c r="E2418" s="2554"/>
      <c r="F2418" s="1553" t="s">
        <v>2169</v>
      </c>
      <c r="G2418" s="1554"/>
      <c r="I2418" s="2254"/>
      <c r="J2418" s="2255"/>
      <c r="K2418" s="1994" t="str">
        <f t="shared" si="209"/>
        <v/>
      </c>
      <c r="L2418" s="1907" t="str">
        <f t="shared" si="210"/>
        <v/>
      </c>
      <c r="M2418" s="1906"/>
      <c r="N2418" s="2250"/>
      <c r="O2418" s="2250"/>
      <c r="P2418" s="2255"/>
    </row>
    <row r="2419" spans="2:16" s="986" customFormat="1" ht="15" customHeight="1" outlineLevel="1">
      <c r="B2419" s="1211"/>
      <c r="C2419" s="1211"/>
      <c r="D2419" s="2553" t="s">
        <v>2173</v>
      </c>
      <c r="E2419" s="2554" t="s">
        <v>638</v>
      </c>
      <c r="F2419" s="1553" t="s">
        <v>2168</v>
      </c>
      <c r="G2419" s="1554"/>
      <c r="I2419" s="2254"/>
      <c r="J2419" s="2255"/>
      <c r="K2419" s="1994" t="str">
        <f t="shared" si="209"/>
        <v/>
      </c>
      <c r="L2419" s="1907" t="str">
        <f t="shared" si="210"/>
        <v/>
      </c>
      <c r="M2419" s="1906"/>
      <c r="N2419" s="2250"/>
      <c r="O2419" s="2250"/>
      <c r="P2419" s="2255"/>
    </row>
    <row r="2420" spans="2:16" s="986" customFormat="1" ht="15" customHeight="1" outlineLevel="1">
      <c r="B2420" s="1211"/>
      <c r="C2420" s="1211"/>
      <c r="D2420" s="2553"/>
      <c r="E2420" s="2554"/>
      <c r="F2420" s="1553" t="s">
        <v>2169</v>
      </c>
      <c r="G2420" s="1554"/>
      <c r="I2420" s="2254"/>
      <c r="J2420" s="2255"/>
      <c r="K2420" s="1994" t="str">
        <f t="shared" si="209"/>
        <v/>
      </c>
      <c r="L2420" s="1907" t="str">
        <f t="shared" si="210"/>
        <v/>
      </c>
      <c r="M2420" s="1906"/>
      <c r="N2420" s="2250"/>
      <c r="O2420" s="2250"/>
      <c r="P2420" s="2255"/>
    </row>
    <row r="2421" spans="2:16" s="986" customFormat="1" ht="15" customHeight="1" outlineLevel="1">
      <c r="B2421" s="1211"/>
      <c r="C2421" s="1211"/>
      <c r="D2421" s="2553" t="s">
        <v>2173</v>
      </c>
      <c r="E2421" s="2554" t="s">
        <v>650</v>
      </c>
      <c r="F2421" s="1553" t="s">
        <v>2168</v>
      </c>
      <c r="G2421" s="1554"/>
      <c r="I2421" s="2254"/>
      <c r="J2421" s="2255"/>
      <c r="K2421" s="1994" t="str">
        <f t="shared" si="209"/>
        <v/>
      </c>
      <c r="L2421" s="1907" t="str">
        <f t="shared" si="210"/>
        <v/>
      </c>
      <c r="M2421" s="1906"/>
      <c r="N2421" s="2250"/>
      <c r="O2421" s="2250"/>
      <c r="P2421" s="2255"/>
    </row>
    <row r="2422" spans="2:16" s="986" customFormat="1" ht="15" customHeight="1" outlineLevel="1">
      <c r="B2422" s="1211"/>
      <c r="C2422" s="1211"/>
      <c r="D2422" s="2553"/>
      <c r="E2422" s="2554"/>
      <c r="F2422" s="1553" t="s">
        <v>2169</v>
      </c>
      <c r="G2422" s="1554"/>
      <c r="I2422" s="2254"/>
      <c r="J2422" s="2255"/>
      <c r="K2422" s="1994" t="str">
        <f t="shared" si="209"/>
        <v/>
      </c>
      <c r="L2422" s="1907" t="str">
        <f t="shared" si="210"/>
        <v/>
      </c>
      <c r="M2422" s="1906"/>
      <c r="N2422" s="2250"/>
      <c r="O2422" s="2250"/>
      <c r="P2422" s="2255"/>
    </row>
    <row r="2423" spans="2:16" s="986" customFormat="1" ht="15" customHeight="1" outlineLevel="1">
      <c r="B2423" s="1211"/>
      <c r="C2423" s="1211"/>
      <c r="D2423" s="2553" t="s">
        <v>2174</v>
      </c>
      <c r="E2423" s="2554" t="s">
        <v>638</v>
      </c>
      <c r="F2423" s="1553" t="s">
        <v>2168</v>
      </c>
      <c r="G2423" s="1554"/>
      <c r="I2423" s="2254"/>
      <c r="J2423" s="2256"/>
      <c r="K2423" s="1994" t="str">
        <f t="shared" si="209"/>
        <v/>
      </c>
      <c r="L2423" s="1907" t="str">
        <f t="shared" si="210"/>
        <v/>
      </c>
      <c r="M2423" s="1906"/>
      <c r="N2423" s="2250"/>
      <c r="O2423" s="2250"/>
      <c r="P2423" s="2255"/>
    </row>
    <row r="2424" spans="2:16" s="986" customFormat="1" ht="15" customHeight="1" outlineLevel="1">
      <c r="B2424" s="1211"/>
      <c r="C2424" s="1211"/>
      <c r="D2424" s="2553"/>
      <c r="E2424" s="2554"/>
      <c r="F2424" s="1553" t="s">
        <v>2169</v>
      </c>
      <c r="G2424" s="1554"/>
      <c r="I2424" s="2254"/>
      <c r="J2424" s="2256"/>
      <c r="K2424" s="1994" t="str">
        <f t="shared" si="209"/>
        <v/>
      </c>
      <c r="L2424" s="1907" t="str">
        <f t="shared" si="210"/>
        <v/>
      </c>
      <c r="M2424" s="1906"/>
      <c r="N2424" s="2250"/>
      <c r="O2424" s="2250"/>
      <c r="P2424" s="2255"/>
    </row>
    <row r="2425" spans="2:16" s="986" customFormat="1" ht="15" customHeight="1" outlineLevel="1">
      <c r="B2425" s="1211"/>
      <c r="C2425" s="1211"/>
      <c r="D2425" s="2553" t="s">
        <v>2174</v>
      </c>
      <c r="E2425" s="2554" t="s">
        <v>650</v>
      </c>
      <c r="F2425" s="1553" t="s">
        <v>2168</v>
      </c>
      <c r="G2425" s="1554"/>
      <c r="I2425" s="2254"/>
      <c r="J2425" s="2256"/>
      <c r="K2425" s="1994" t="str">
        <f t="shared" si="209"/>
        <v/>
      </c>
      <c r="L2425" s="1907" t="str">
        <f t="shared" si="210"/>
        <v/>
      </c>
      <c r="M2425" s="1906"/>
      <c r="N2425" s="2250"/>
      <c r="O2425" s="2250"/>
      <c r="P2425" s="2255"/>
    </row>
    <row r="2426" spans="2:16" s="986" customFormat="1" ht="15" customHeight="1" outlineLevel="1">
      <c r="B2426" s="1211"/>
      <c r="C2426" s="1211"/>
      <c r="D2426" s="2555"/>
      <c r="E2426" s="2556"/>
      <c r="F2426" s="1557" t="s">
        <v>2169</v>
      </c>
      <c r="G2426" s="1558"/>
      <c r="I2426" s="2254"/>
      <c r="J2426" s="2256"/>
      <c r="K2426" s="1994" t="str">
        <f t="shared" si="209"/>
        <v/>
      </c>
      <c r="L2426" s="1907" t="str">
        <f t="shared" si="210"/>
        <v/>
      </c>
      <c r="M2426" s="1906"/>
      <c r="N2426" s="2250"/>
      <c r="O2426" s="2250"/>
      <c r="P2426" s="2255"/>
    </row>
    <row r="2427" spans="2:16" s="986" customFormat="1" ht="15" customHeight="1">
      <c r="B2427" s="1342"/>
      <c r="C2427" s="985"/>
      <c r="D2427" s="1307" t="s">
        <v>2166</v>
      </c>
      <c r="E2427" s="973"/>
      <c r="F2427" s="1549"/>
      <c r="G2427" s="1550"/>
      <c r="H2427" s="636"/>
      <c r="I2427" s="2251"/>
      <c r="J2427" s="1912"/>
      <c r="K2427" s="2254"/>
      <c r="L2427" s="2250"/>
      <c r="M2427" s="2250"/>
      <c r="N2427" s="2250"/>
      <c r="O2427" s="2250"/>
      <c r="P2427" s="2255"/>
    </row>
    <row r="2428" spans="2:16" s="986" customFormat="1" ht="15" customHeight="1" outlineLevel="1">
      <c r="B2428" s="1342"/>
      <c r="C2428" s="985"/>
      <c r="D2428" s="2557" t="s">
        <v>2167</v>
      </c>
      <c r="E2428" s="2558" t="s">
        <v>650</v>
      </c>
      <c r="F2428" s="1551" t="s">
        <v>2168</v>
      </c>
      <c r="G2428" s="1552"/>
      <c r="H2428" s="636"/>
      <c r="I2428" s="2252"/>
      <c r="J2428" s="2253"/>
      <c r="K2428" s="1994" t="str">
        <f>IF(ISNONTEXT(G2428)=TRUE,"","X")</f>
        <v/>
      </c>
      <c r="L2428" s="1907" t="str">
        <f>IF(AND(G2428&gt;=0)=TRUE,"","X")</f>
        <v/>
      </c>
      <c r="M2428" s="1906"/>
      <c r="N2428" s="2250"/>
      <c r="O2428" s="2250"/>
      <c r="P2428" s="2255"/>
    </row>
    <row r="2429" spans="2:16" s="986" customFormat="1" ht="15" customHeight="1" outlineLevel="1">
      <c r="B2429" s="1342"/>
      <c r="C2429" s="985"/>
      <c r="D2429" s="2553"/>
      <c r="E2429" s="2554"/>
      <c r="F2429" s="1553" t="s">
        <v>2169</v>
      </c>
      <c r="G2429" s="1554"/>
      <c r="H2429" s="636"/>
      <c r="I2429" s="2252"/>
      <c r="J2429" s="2253"/>
      <c r="K2429" s="1994" t="str">
        <f>IF(ISNONTEXT(G2429)=TRUE,"","X")</f>
        <v/>
      </c>
      <c r="L2429" s="1907" t="str">
        <f>IF(AND(G2429&gt;=0)=TRUE,"","X")</f>
        <v/>
      </c>
      <c r="M2429" s="1906"/>
      <c r="N2429" s="2250"/>
      <c r="O2429" s="2250"/>
      <c r="P2429" s="2255"/>
    </row>
    <row r="2430" spans="2:16" s="986" customFormat="1" ht="15" customHeight="1" outlineLevel="1">
      <c r="B2430" s="1342"/>
      <c r="C2430" s="985"/>
      <c r="D2430" s="2553" t="s">
        <v>2170</v>
      </c>
      <c r="E2430" s="2554" t="s">
        <v>638</v>
      </c>
      <c r="F2430" s="1553" t="s">
        <v>2168</v>
      </c>
      <c r="G2430" s="1554"/>
      <c r="H2430" s="636"/>
      <c r="I2430" s="2252"/>
      <c r="J2430" s="2253"/>
      <c r="K2430" s="1994" t="str">
        <f t="shared" ref="K2430:K2449" si="211">IF(ISNONTEXT(G2430)=TRUE,"","X")</f>
        <v/>
      </c>
      <c r="L2430" s="1907" t="str">
        <f t="shared" ref="L2430:L2449" si="212">IF(AND(G2430&gt;=0)=TRUE,"","X")</f>
        <v/>
      </c>
      <c r="M2430" s="1906"/>
      <c r="N2430" s="2250"/>
      <c r="O2430" s="2250"/>
      <c r="P2430" s="2255"/>
    </row>
    <row r="2431" spans="2:16" s="986" customFormat="1" ht="15" customHeight="1" outlineLevel="1">
      <c r="B2431" s="1342"/>
      <c r="C2431" s="985"/>
      <c r="D2431" s="2553"/>
      <c r="E2431" s="2554"/>
      <c r="F2431" s="1553" t="s">
        <v>2169</v>
      </c>
      <c r="G2431" s="1554"/>
      <c r="H2431" s="636"/>
      <c r="I2431" s="2252"/>
      <c r="J2431" s="2253"/>
      <c r="K2431" s="1994" t="str">
        <f t="shared" si="211"/>
        <v/>
      </c>
      <c r="L2431" s="1907" t="str">
        <f t="shared" si="212"/>
        <v/>
      </c>
      <c r="M2431" s="1906"/>
      <c r="N2431" s="2250"/>
      <c r="O2431" s="2250"/>
      <c r="P2431" s="2255"/>
    </row>
    <row r="2432" spans="2:16" s="986" customFormat="1" ht="15" customHeight="1" outlineLevel="1">
      <c r="B2432" s="1342"/>
      <c r="C2432" s="985"/>
      <c r="D2432" s="2553" t="s">
        <v>2170</v>
      </c>
      <c r="E2432" s="2554" t="s">
        <v>650</v>
      </c>
      <c r="F2432" s="1553" t="s">
        <v>2168</v>
      </c>
      <c r="G2432" s="1554"/>
      <c r="H2432" s="636"/>
      <c r="I2432" s="2252"/>
      <c r="J2432" s="2253"/>
      <c r="K2432" s="1994" t="str">
        <f t="shared" si="211"/>
        <v/>
      </c>
      <c r="L2432" s="1907" t="str">
        <f t="shared" si="212"/>
        <v/>
      </c>
      <c r="M2432" s="1906"/>
      <c r="N2432" s="2250"/>
      <c r="O2432" s="2250"/>
      <c r="P2432" s="2255"/>
    </row>
    <row r="2433" spans="2:16" s="986" customFormat="1" ht="15" customHeight="1" outlineLevel="1">
      <c r="B2433" s="1342"/>
      <c r="C2433" s="985"/>
      <c r="D2433" s="2553"/>
      <c r="E2433" s="2554"/>
      <c r="F2433" s="1553" t="s">
        <v>2169</v>
      </c>
      <c r="G2433" s="1554"/>
      <c r="H2433" s="636"/>
      <c r="I2433" s="2254"/>
      <c r="J2433" s="2255"/>
      <c r="K2433" s="1994" t="str">
        <f t="shared" si="211"/>
        <v/>
      </c>
      <c r="L2433" s="1907" t="str">
        <f t="shared" si="212"/>
        <v/>
      </c>
      <c r="M2433" s="1906"/>
      <c r="N2433" s="2250"/>
      <c r="O2433" s="2250"/>
      <c r="P2433" s="2255"/>
    </row>
    <row r="2434" spans="2:16" s="986" customFormat="1" ht="15" customHeight="1" outlineLevel="1">
      <c r="B2434" s="1342"/>
      <c r="C2434" s="985"/>
      <c r="D2434" s="2553" t="s">
        <v>873</v>
      </c>
      <c r="E2434" s="2554" t="s">
        <v>1822</v>
      </c>
      <c r="F2434" s="1553" t="s">
        <v>2168</v>
      </c>
      <c r="G2434" s="1555"/>
      <c r="H2434" s="636"/>
      <c r="I2434" s="2254"/>
      <c r="J2434" s="2255"/>
      <c r="K2434" s="1993" t="str">
        <f t="shared" si="211"/>
        <v/>
      </c>
      <c r="L2434" s="1906" t="str">
        <f t="shared" si="212"/>
        <v/>
      </c>
      <c r="M2434" s="1906"/>
      <c r="N2434" s="1907" t="str" cm="1">
        <f t="array" aca="1" ref="N2434" ca="1">IF(CELL("format",G2434)="D1","","X")</f>
        <v/>
      </c>
      <c r="O2434" s="2250"/>
      <c r="P2434" s="2255"/>
    </row>
    <row r="2435" spans="2:16" s="986" customFormat="1" ht="15" customHeight="1" outlineLevel="1">
      <c r="B2435" s="1211"/>
      <c r="C2435" s="1211"/>
      <c r="D2435" s="2553"/>
      <c r="E2435" s="2554"/>
      <c r="F2435" s="1553" t="s">
        <v>2169</v>
      </c>
      <c r="G2435" s="1555"/>
      <c r="H2435" s="636"/>
      <c r="I2435" s="2254"/>
      <c r="J2435" s="2255"/>
      <c r="K2435" s="1993" t="str">
        <f t="shared" si="211"/>
        <v/>
      </c>
      <c r="L2435" s="1906" t="str">
        <f t="shared" si="212"/>
        <v/>
      </c>
      <c r="M2435" s="1906"/>
      <c r="N2435" s="1907" t="str" cm="1">
        <f t="array" aca="1" ref="N2435" ca="1">IF(CELL("format",G2435)="D1","","X")</f>
        <v/>
      </c>
      <c r="O2435" s="2250"/>
      <c r="P2435" s="2255"/>
    </row>
    <row r="2436" spans="2:16" s="986" customFormat="1" ht="15" customHeight="1" outlineLevel="1">
      <c r="B2436" s="1211"/>
      <c r="C2436" s="1211"/>
      <c r="D2436" s="2553" t="s">
        <v>874</v>
      </c>
      <c r="E2436" s="2554" t="s">
        <v>1823</v>
      </c>
      <c r="F2436" s="1553" t="s">
        <v>2168</v>
      </c>
      <c r="G2436" s="1556"/>
      <c r="H2436" s="636"/>
      <c r="I2436" s="2254"/>
      <c r="J2436" s="2255"/>
      <c r="K2436" s="1993" t="str">
        <f t="shared" si="211"/>
        <v/>
      </c>
      <c r="L2436" s="1906" t="str">
        <f t="shared" si="212"/>
        <v/>
      </c>
      <c r="M2436" s="1906"/>
      <c r="N2436" s="2250"/>
      <c r="O2436" s="1907" t="str" cm="1">
        <f t="array" aca="1" ref="O2436" ca="1">IF(G2436="","",IF(CELL("format",G2436)="D9","","X"))</f>
        <v/>
      </c>
      <c r="P2436" s="2255"/>
    </row>
    <row r="2437" spans="2:16" s="986" customFormat="1" ht="15" customHeight="1" outlineLevel="1">
      <c r="B2437" s="1211"/>
      <c r="C2437" s="1211"/>
      <c r="D2437" s="2553"/>
      <c r="E2437" s="2554"/>
      <c r="F2437" s="1553" t="s">
        <v>2169</v>
      </c>
      <c r="G2437" s="1556"/>
      <c r="H2437" s="636"/>
      <c r="I2437" s="2254"/>
      <c r="J2437" s="2255"/>
      <c r="K2437" s="1993" t="str">
        <f t="shared" si="211"/>
        <v/>
      </c>
      <c r="L2437" s="1906" t="str">
        <f t="shared" si="212"/>
        <v/>
      </c>
      <c r="M2437" s="1906"/>
      <c r="N2437" s="2250"/>
      <c r="O2437" s="1907" t="str" cm="1">
        <f t="array" aca="1" ref="O2437" ca="1">IF(G2437="","",IF(CELL("format",G2437)="D9","","X"))</f>
        <v/>
      </c>
      <c r="P2437" s="2255"/>
    </row>
    <row r="2438" spans="2:16" s="986" customFormat="1" ht="15" customHeight="1" outlineLevel="1">
      <c r="B2438" s="1211"/>
      <c r="C2438" s="1211"/>
      <c r="D2438" s="2553" t="s">
        <v>2171</v>
      </c>
      <c r="E2438" s="2554" t="s">
        <v>2327</v>
      </c>
      <c r="F2438" s="1553" t="s">
        <v>2168</v>
      </c>
      <c r="G2438" s="1554"/>
      <c r="H2438" s="636"/>
      <c r="I2438" s="2254"/>
      <c r="J2438" s="2255"/>
      <c r="K2438" s="1993" t="str">
        <f t="shared" si="211"/>
        <v/>
      </c>
      <c r="L2438" s="1906" t="str">
        <f t="shared" si="212"/>
        <v/>
      </c>
      <c r="M2438" s="1906"/>
      <c r="N2438" s="2250"/>
      <c r="O2438" s="2250"/>
      <c r="P2438" s="1913" t="str">
        <f>IF(G2438="","",(IF(OR(G2438="Winter",G2438="Summer"),"","X")))</f>
        <v/>
      </c>
    </row>
    <row r="2439" spans="2:16" s="986" customFormat="1" ht="15" customHeight="1" outlineLevel="1">
      <c r="B2439" s="1211"/>
      <c r="C2439" s="1211"/>
      <c r="D2439" s="2553"/>
      <c r="E2439" s="2554"/>
      <c r="F2439" s="1553" t="s">
        <v>2169</v>
      </c>
      <c r="G2439" s="1554"/>
      <c r="H2439" s="636"/>
      <c r="I2439" s="2254"/>
      <c r="J2439" s="2255"/>
      <c r="K2439" s="1993" t="str">
        <f t="shared" si="211"/>
        <v/>
      </c>
      <c r="L2439" s="1906" t="str">
        <f t="shared" si="212"/>
        <v/>
      </c>
      <c r="M2439" s="1906"/>
      <c r="N2439" s="2250"/>
      <c r="O2439" s="2250"/>
      <c r="P2439" s="1913" t="str">
        <f>IF(G2439="","",(IF(OR(G2439="Winter",G2439="Summer"),"","X")))</f>
        <v/>
      </c>
    </row>
    <row r="2440" spans="2:16" s="986" customFormat="1" ht="15" customHeight="1" outlineLevel="1">
      <c r="B2440" s="1211"/>
      <c r="C2440" s="1211"/>
      <c r="D2440" s="2553" t="s">
        <v>2172</v>
      </c>
      <c r="E2440" s="2554" t="s">
        <v>638</v>
      </c>
      <c r="F2440" s="1553" t="s">
        <v>2168</v>
      </c>
      <c r="G2440" s="1554"/>
      <c r="H2440" s="636"/>
      <c r="I2440" s="2254"/>
      <c r="J2440" s="2255"/>
      <c r="K2440" s="1994" t="str">
        <f t="shared" si="211"/>
        <v/>
      </c>
      <c r="L2440" s="1907" t="str">
        <f t="shared" si="212"/>
        <v/>
      </c>
      <c r="M2440" s="1906"/>
      <c r="N2440" s="2250"/>
      <c r="O2440" s="2250"/>
      <c r="P2440" s="2255"/>
    </row>
    <row r="2441" spans="2:16" s="986" customFormat="1" ht="15" customHeight="1" outlineLevel="1">
      <c r="B2441" s="1211"/>
      <c r="C2441" s="1211"/>
      <c r="D2441" s="2553"/>
      <c r="E2441" s="2554"/>
      <c r="F2441" s="1553" t="s">
        <v>2169</v>
      </c>
      <c r="G2441" s="1554"/>
      <c r="I2441" s="2254"/>
      <c r="J2441" s="2255"/>
      <c r="K2441" s="1994" t="str">
        <f t="shared" si="211"/>
        <v/>
      </c>
      <c r="L2441" s="1907" t="str">
        <f t="shared" si="212"/>
        <v/>
      </c>
      <c r="M2441" s="1906"/>
      <c r="N2441" s="2250"/>
      <c r="O2441" s="2250"/>
      <c r="P2441" s="2255"/>
    </row>
    <row r="2442" spans="2:16" s="986" customFormat="1" ht="15" customHeight="1" outlineLevel="1">
      <c r="B2442" s="1211"/>
      <c r="C2442" s="1211"/>
      <c r="D2442" s="2553" t="s">
        <v>2173</v>
      </c>
      <c r="E2442" s="2554" t="s">
        <v>638</v>
      </c>
      <c r="F2442" s="1553" t="s">
        <v>2168</v>
      </c>
      <c r="G2442" s="1554"/>
      <c r="I2442" s="2254"/>
      <c r="J2442" s="2255"/>
      <c r="K2442" s="1994" t="str">
        <f t="shared" si="211"/>
        <v/>
      </c>
      <c r="L2442" s="1907" t="str">
        <f t="shared" si="212"/>
        <v/>
      </c>
      <c r="M2442" s="1906"/>
      <c r="N2442" s="2250"/>
      <c r="O2442" s="2250"/>
      <c r="P2442" s="2255"/>
    </row>
    <row r="2443" spans="2:16" s="986" customFormat="1" ht="15" customHeight="1" outlineLevel="1">
      <c r="B2443" s="1211"/>
      <c r="C2443" s="1211"/>
      <c r="D2443" s="2553"/>
      <c r="E2443" s="2554"/>
      <c r="F2443" s="1553" t="s">
        <v>2169</v>
      </c>
      <c r="G2443" s="1554"/>
      <c r="I2443" s="2254"/>
      <c r="J2443" s="2255"/>
      <c r="K2443" s="1994" t="str">
        <f t="shared" si="211"/>
        <v/>
      </c>
      <c r="L2443" s="1907" t="str">
        <f t="shared" si="212"/>
        <v/>
      </c>
      <c r="M2443" s="1906"/>
      <c r="N2443" s="2250"/>
      <c r="O2443" s="2250"/>
      <c r="P2443" s="2255"/>
    </row>
    <row r="2444" spans="2:16" s="986" customFormat="1" ht="15" customHeight="1" outlineLevel="1">
      <c r="B2444" s="1211"/>
      <c r="C2444" s="1211"/>
      <c r="D2444" s="2553" t="s">
        <v>2173</v>
      </c>
      <c r="E2444" s="2554" t="s">
        <v>650</v>
      </c>
      <c r="F2444" s="1553" t="s">
        <v>2168</v>
      </c>
      <c r="G2444" s="1554"/>
      <c r="I2444" s="2254"/>
      <c r="J2444" s="2255"/>
      <c r="K2444" s="1994" t="str">
        <f t="shared" si="211"/>
        <v/>
      </c>
      <c r="L2444" s="1907" t="str">
        <f t="shared" si="212"/>
        <v/>
      </c>
      <c r="M2444" s="1906"/>
      <c r="N2444" s="2250"/>
      <c r="O2444" s="2250"/>
      <c r="P2444" s="2255"/>
    </row>
    <row r="2445" spans="2:16" s="986" customFormat="1" ht="15" customHeight="1" outlineLevel="1">
      <c r="B2445" s="1211"/>
      <c r="C2445" s="1211"/>
      <c r="D2445" s="2553"/>
      <c r="E2445" s="2554"/>
      <c r="F2445" s="1553" t="s">
        <v>2169</v>
      </c>
      <c r="G2445" s="1554"/>
      <c r="I2445" s="2254"/>
      <c r="J2445" s="2255"/>
      <c r="K2445" s="1994" t="str">
        <f t="shared" si="211"/>
        <v/>
      </c>
      <c r="L2445" s="1907" t="str">
        <f t="shared" si="212"/>
        <v/>
      </c>
      <c r="M2445" s="1906"/>
      <c r="N2445" s="2250"/>
      <c r="O2445" s="2250"/>
      <c r="P2445" s="2255"/>
    </row>
    <row r="2446" spans="2:16" s="986" customFormat="1" ht="15" customHeight="1" outlineLevel="1">
      <c r="B2446" s="1211"/>
      <c r="C2446" s="1211"/>
      <c r="D2446" s="2553" t="s">
        <v>2174</v>
      </c>
      <c r="E2446" s="2554" t="s">
        <v>638</v>
      </c>
      <c r="F2446" s="1553" t="s">
        <v>2168</v>
      </c>
      <c r="G2446" s="1554"/>
      <c r="I2446" s="2254"/>
      <c r="J2446" s="2256"/>
      <c r="K2446" s="1994" t="str">
        <f t="shared" si="211"/>
        <v/>
      </c>
      <c r="L2446" s="1907" t="str">
        <f t="shared" si="212"/>
        <v/>
      </c>
      <c r="M2446" s="1906"/>
      <c r="N2446" s="2250"/>
      <c r="O2446" s="2250"/>
      <c r="P2446" s="2255"/>
    </row>
    <row r="2447" spans="2:16" s="986" customFormat="1" ht="15" customHeight="1" outlineLevel="1">
      <c r="B2447" s="1211"/>
      <c r="C2447" s="1211"/>
      <c r="D2447" s="2553"/>
      <c r="E2447" s="2554"/>
      <c r="F2447" s="1553" t="s">
        <v>2169</v>
      </c>
      <c r="G2447" s="1554"/>
      <c r="I2447" s="2254"/>
      <c r="J2447" s="2256"/>
      <c r="K2447" s="1994" t="str">
        <f t="shared" si="211"/>
        <v/>
      </c>
      <c r="L2447" s="1907" t="str">
        <f t="shared" si="212"/>
        <v/>
      </c>
      <c r="M2447" s="1906"/>
      <c r="N2447" s="2250"/>
      <c r="O2447" s="2250"/>
      <c r="P2447" s="2255"/>
    </row>
    <row r="2448" spans="2:16" s="986" customFormat="1" ht="15" customHeight="1" outlineLevel="1">
      <c r="B2448" s="1211"/>
      <c r="C2448" s="1211"/>
      <c r="D2448" s="2553" t="s">
        <v>2174</v>
      </c>
      <c r="E2448" s="2554" t="s">
        <v>650</v>
      </c>
      <c r="F2448" s="1553" t="s">
        <v>2168</v>
      </c>
      <c r="G2448" s="1554"/>
      <c r="I2448" s="2254"/>
      <c r="J2448" s="2256"/>
      <c r="K2448" s="1994" t="str">
        <f t="shared" si="211"/>
        <v/>
      </c>
      <c r="L2448" s="1907" t="str">
        <f t="shared" si="212"/>
        <v/>
      </c>
      <c r="M2448" s="1906"/>
      <c r="N2448" s="2250"/>
      <c r="O2448" s="2250"/>
      <c r="P2448" s="2255"/>
    </row>
    <row r="2449" spans="2:16" s="986" customFormat="1" ht="15" customHeight="1" outlineLevel="1">
      <c r="B2449" s="1211"/>
      <c r="C2449" s="1211"/>
      <c r="D2449" s="2555"/>
      <c r="E2449" s="2556"/>
      <c r="F2449" s="1557" t="s">
        <v>2169</v>
      </c>
      <c r="G2449" s="1558"/>
      <c r="I2449" s="2254"/>
      <c r="J2449" s="2256"/>
      <c r="K2449" s="1994" t="str">
        <f t="shared" si="211"/>
        <v/>
      </c>
      <c r="L2449" s="1907" t="str">
        <f t="shared" si="212"/>
        <v/>
      </c>
      <c r="M2449" s="1906"/>
      <c r="N2449" s="2250"/>
      <c r="O2449" s="2250"/>
      <c r="P2449" s="2255"/>
    </row>
    <row r="2450" spans="2:16" s="986" customFormat="1" ht="15" customHeight="1">
      <c r="B2450" s="1342"/>
      <c r="C2450" s="985"/>
      <c r="D2450" s="1307" t="s">
        <v>2166</v>
      </c>
      <c r="E2450" s="973"/>
      <c r="F2450" s="1549"/>
      <c r="G2450" s="1550"/>
      <c r="H2450" s="636"/>
      <c r="I2450" s="2251"/>
      <c r="J2450" s="1912"/>
      <c r="K2450" s="2254"/>
      <c r="L2450" s="2250"/>
      <c r="M2450" s="2250"/>
      <c r="N2450" s="2250"/>
      <c r="O2450" s="2250"/>
      <c r="P2450" s="2255"/>
    </row>
    <row r="2451" spans="2:16" s="986" customFormat="1" ht="15" customHeight="1" outlineLevel="1">
      <c r="B2451" s="1342"/>
      <c r="C2451" s="985"/>
      <c r="D2451" s="2557" t="s">
        <v>2167</v>
      </c>
      <c r="E2451" s="2558" t="s">
        <v>650</v>
      </c>
      <c r="F2451" s="1551" t="s">
        <v>2168</v>
      </c>
      <c r="G2451" s="1552"/>
      <c r="H2451" s="636"/>
      <c r="I2451" s="2252"/>
      <c r="J2451" s="2253"/>
      <c r="K2451" s="1994" t="str">
        <f>IF(ISNONTEXT(G2451)=TRUE,"","X")</f>
        <v/>
      </c>
      <c r="L2451" s="1907" t="str">
        <f>IF(AND(G2451&gt;=0)=TRUE,"","X")</f>
        <v/>
      </c>
      <c r="M2451" s="1906"/>
      <c r="N2451" s="2250"/>
      <c r="O2451" s="2250"/>
      <c r="P2451" s="2255"/>
    </row>
    <row r="2452" spans="2:16" s="986" customFormat="1" ht="15" customHeight="1" outlineLevel="1">
      <c r="B2452" s="1342"/>
      <c r="C2452" s="985"/>
      <c r="D2452" s="2553"/>
      <c r="E2452" s="2554"/>
      <c r="F2452" s="1553" t="s">
        <v>2169</v>
      </c>
      <c r="G2452" s="1554"/>
      <c r="H2452" s="636"/>
      <c r="I2452" s="2252"/>
      <c r="J2452" s="2253"/>
      <c r="K2452" s="1994" t="str">
        <f>IF(ISNONTEXT(G2452)=TRUE,"","X")</f>
        <v/>
      </c>
      <c r="L2452" s="1907" t="str">
        <f>IF(AND(G2452&gt;=0)=TRUE,"","X")</f>
        <v/>
      </c>
      <c r="M2452" s="1906"/>
      <c r="N2452" s="2250"/>
      <c r="O2452" s="2250"/>
      <c r="P2452" s="2255"/>
    </row>
    <row r="2453" spans="2:16" s="986" customFormat="1" ht="15" customHeight="1" outlineLevel="1">
      <c r="B2453" s="1342"/>
      <c r="C2453" s="985"/>
      <c r="D2453" s="2553" t="s">
        <v>2170</v>
      </c>
      <c r="E2453" s="2554" t="s">
        <v>638</v>
      </c>
      <c r="F2453" s="1553" t="s">
        <v>2168</v>
      </c>
      <c r="G2453" s="1554"/>
      <c r="H2453" s="636"/>
      <c r="I2453" s="2252"/>
      <c r="J2453" s="2253"/>
      <c r="K2453" s="1994" t="str">
        <f t="shared" ref="K2453:K2472" si="213">IF(ISNONTEXT(G2453)=TRUE,"","X")</f>
        <v/>
      </c>
      <c r="L2453" s="1907" t="str">
        <f t="shared" ref="L2453:L2472" si="214">IF(AND(G2453&gt;=0)=TRUE,"","X")</f>
        <v/>
      </c>
      <c r="M2453" s="1906"/>
      <c r="N2453" s="2250"/>
      <c r="O2453" s="2250"/>
      <c r="P2453" s="2255"/>
    </row>
    <row r="2454" spans="2:16" s="986" customFormat="1" ht="15" customHeight="1" outlineLevel="1">
      <c r="B2454" s="1342"/>
      <c r="C2454" s="985"/>
      <c r="D2454" s="2553"/>
      <c r="E2454" s="2554"/>
      <c r="F2454" s="1553" t="s">
        <v>2169</v>
      </c>
      <c r="G2454" s="1554"/>
      <c r="H2454" s="636"/>
      <c r="I2454" s="2252"/>
      <c r="J2454" s="2253"/>
      <c r="K2454" s="1994" t="str">
        <f t="shared" si="213"/>
        <v/>
      </c>
      <c r="L2454" s="1907" t="str">
        <f t="shared" si="214"/>
        <v/>
      </c>
      <c r="M2454" s="1906"/>
      <c r="N2454" s="2250"/>
      <c r="O2454" s="2250"/>
      <c r="P2454" s="2255"/>
    </row>
    <row r="2455" spans="2:16" s="986" customFormat="1" ht="15" customHeight="1" outlineLevel="1">
      <c r="B2455" s="1342"/>
      <c r="C2455" s="985"/>
      <c r="D2455" s="2553" t="s">
        <v>2170</v>
      </c>
      <c r="E2455" s="2554" t="s">
        <v>650</v>
      </c>
      <c r="F2455" s="1553" t="s">
        <v>2168</v>
      </c>
      <c r="G2455" s="1554"/>
      <c r="H2455" s="636"/>
      <c r="I2455" s="2252"/>
      <c r="J2455" s="2253"/>
      <c r="K2455" s="1994" t="str">
        <f t="shared" si="213"/>
        <v/>
      </c>
      <c r="L2455" s="1907" t="str">
        <f t="shared" si="214"/>
        <v/>
      </c>
      <c r="M2455" s="1906"/>
      <c r="N2455" s="2250"/>
      <c r="O2455" s="2250"/>
      <c r="P2455" s="2255"/>
    </row>
    <row r="2456" spans="2:16" s="986" customFormat="1" ht="15" customHeight="1" outlineLevel="1">
      <c r="B2456" s="1342"/>
      <c r="C2456" s="985"/>
      <c r="D2456" s="2553"/>
      <c r="E2456" s="2554"/>
      <c r="F2456" s="1553" t="s">
        <v>2169</v>
      </c>
      <c r="G2456" s="1554"/>
      <c r="H2456" s="636"/>
      <c r="I2456" s="2254"/>
      <c r="J2456" s="2255"/>
      <c r="K2456" s="1994" t="str">
        <f t="shared" si="213"/>
        <v/>
      </c>
      <c r="L2456" s="1907" t="str">
        <f t="shared" si="214"/>
        <v/>
      </c>
      <c r="M2456" s="1906"/>
      <c r="N2456" s="2250"/>
      <c r="O2456" s="2250"/>
      <c r="P2456" s="2255"/>
    </row>
    <row r="2457" spans="2:16" s="986" customFormat="1" ht="15" customHeight="1" outlineLevel="1">
      <c r="B2457" s="1342"/>
      <c r="C2457" s="985"/>
      <c r="D2457" s="2553" t="s">
        <v>873</v>
      </c>
      <c r="E2457" s="2554" t="s">
        <v>1822</v>
      </c>
      <c r="F2457" s="1553" t="s">
        <v>2168</v>
      </c>
      <c r="G2457" s="1555"/>
      <c r="H2457" s="636"/>
      <c r="I2457" s="2254"/>
      <c r="J2457" s="2255"/>
      <c r="K2457" s="1993" t="str">
        <f t="shared" si="213"/>
        <v/>
      </c>
      <c r="L2457" s="1906" t="str">
        <f t="shared" si="214"/>
        <v/>
      </c>
      <c r="M2457" s="1906"/>
      <c r="N2457" s="1907" t="str" cm="1">
        <f t="array" aca="1" ref="N2457" ca="1">IF(CELL("format",G2457)="D1","","X")</f>
        <v/>
      </c>
      <c r="O2457" s="2250"/>
      <c r="P2457" s="2255"/>
    </row>
    <row r="2458" spans="2:16" s="986" customFormat="1" ht="15" customHeight="1" outlineLevel="1">
      <c r="B2458" s="1211"/>
      <c r="C2458" s="1211"/>
      <c r="D2458" s="2553"/>
      <c r="E2458" s="2554"/>
      <c r="F2458" s="1553" t="s">
        <v>2169</v>
      </c>
      <c r="G2458" s="1555"/>
      <c r="H2458" s="636"/>
      <c r="I2458" s="2254"/>
      <c r="J2458" s="2255"/>
      <c r="K2458" s="1993" t="str">
        <f t="shared" si="213"/>
        <v/>
      </c>
      <c r="L2458" s="1906" t="str">
        <f t="shared" si="214"/>
        <v/>
      </c>
      <c r="M2458" s="1906"/>
      <c r="N2458" s="1907" t="str" cm="1">
        <f t="array" aca="1" ref="N2458" ca="1">IF(CELL("format",G2458)="D1","","X")</f>
        <v/>
      </c>
      <c r="O2458" s="2250"/>
      <c r="P2458" s="2255"/>
    </row>
    <row r="2459" spans="2:16" s="986" customFormat="1" ht="15" customHeight="1" outlineLevel="1">
      <c r="B2459" s="1211"/>
      <c r="C2459" s="1211"/>
      <c r="D2459" s="2553" t="s">
        <v>874</v>
      </c>
      <c r="E2459" s="2554" t="s">
        <v>1823</v>
      </c>
      <c r="F2459" s="1553" t="s">
        <v>2168</v>
      </c>
      <c r="G2459" s="1556"/>
      <c r="H2459" s="636"/>
      <c r="I2459" s="2254"/>
      <c r="J2459" s="2255"/>
      <c r="K2459" s="1993" t="str">
        <f t="shared" si="213"/>
        <v/>
      </c>
      <c r="L2459" s="1906" t="str">
        <f t="shared" si="214"/>
        <v/>
      </c>
      <c r="M2459" s="1906"/>
      <c r="N2459" s="2250"/>
      <c r="O2459" s="1907" t="str" cm="1">
        <f t="array" aca="1" ref="O2459" ca="1">IF(G2459="","",IF(CELL("format",G2459)="D9","","X"))</f>
        <v/>
      </c>
      <c r="P2459" s="2255"/>
    </row>
    <row r="2460" spans="2:16" s="986" customFormat="1" ht="15" customHeight="1" outlineLevel="1">
      <c r="B2460" s="1211"/>
      <c r="C2460" s="1211"/>
      <c r="D2460" s="2553"/>
      <c r="E2460" s="2554"/>
      <c r="F2460" s="1553" t="s">
        <v>2169</v>
      </c>
      <c r="G2460" s="1556"/>
      <c r="H2460" s="636"/>
      <c r="I2460" s="2254"/>
      <c r="J2460" s="2255"/>
      <c r="K2460" s="1993" t="str">
        <f t="shared" si="213"/>
        <v/>
      </c>
      <c r="L2460" s="1906" t="str">
        <f t="shared" si="214"/>
        <v/>
      </c>
      <c r="M2460" s="1906"/>
      <c r="N2460" s="2250"/>
      <c r="O2460" s="1907" t="str" cm="1">
        <f t="array" aca="1" ref="O2460" ca="1">IF(G2460="","",IF(CELL("format",G2460)="D9","","X"))</f>
        <v/>
      </c>
      <c r="P2460" s="2255"/>
    </row>
    <row r="2461" spans="2:16" s="986" customFormat="1" ht="15" customHeight="1" outlineLevel="1">
      <c r="B2461" s="1211"/>
      <c r="C2461" s="1211"/>
      <c r="D2461" s="2553" t="s">
        <v>2171</v>
      </c>
      <c r="E2461" s="2554" t="s">
        <v>2327</v>
      </c>
      <c r="F2461" s="1553" t="s">
        <v>2168</v>
      </c>
      <c r="G2461" s="1554"/>
      <c r="H2461" s="636"/>
      <c r="I2461" s="2254"/>
      <c r="J2461" s="2255"/>
      <c r="K2461" s="1993" t="str">
        <f t="shared" si="213"/>
        <v/>
      </c>
      <c r="L2461" s="1906" t="str">
        <f t="shared" si="214"/>
        <v/>
      </c>
      <c r="M2461" s="1906"/>
      <c r="N2461" s="2250"/>
      <c r="O2461" s="2250"/>
      <c r="P2461" s="1913" t="str">
        <f>IF(G2461="","",(IF(OR(G2461="Winter",G2461="Summer"),"","X")))</f>
        <v/>
      </c>
    </row>
    <row r="2462" spans="2:16" s="986" customFormat="1" ht="15" customHeight="1" outlineLevel="1">
      <c r="B2462" s="1211"/>
      <c r="C2462" s="1211"/>
      <c r="D2462" s="2553"/>
      <c r="E2462" s="2554"/>
      <c r="F2462" s="1553" t="s">
        <v>2169</v>
      </c>
      <c r="G2462" s="1554"/>
      <c r="H2462" s="636"/>
      <c r="I2462" s="2254"/>
      <c r="J2462" s="2255"/>
      <c r="K2462" s="1993" t="str">
        <f t="shared" si="213"/>
        <v/>
      </c>
      <c r="L2462" s="1906" t="str">
        <f t="shared" si="214"/>
        <v/>
      </c>
      <c r="M2462" s="1906"/>
      <c r="N2462" s="2250"/>
      <c r="O2462" s="2250"/>
      <c r="P2462" s="1913" t="str">
        <f>IF(G2462="","",(IF(OR(G2462="Winter",G2462="Summer"),"","X")))</f>
        <v/>
      </c>
    </row>
    <row r="2463" spans="2:16" s="986" customFormat="1" ht="15" customHeight="1" outlineLevel="1">
      <c r="B2463" s="1211"/>
      <c r="C2463" s="1211"/>
      <c r="D2463" s="2553" t="s">
        <v>2172</v>
      </c>
      <c r="E2463" s="2554" t="s">
        <v>638</v>
      </c>
      <c r="F2463" s="1553" t="s">
        <v>2168</v>
      </c>
      <c r="G2463" s="1554"/>
      <c r="H2463" s="636"/>
      <c r="I2463" s="2254"/>
      <c r="J2463" s="2255"/>
      <c r="K2463" s="1994" t="str">
        <f t="shared" si="213"/>
        <v/>
      </c>
      <c r="L2463" s="1907" t="str">
        <f t="shared" si="214"/>
        <v/>
      </c>
      <c r="M2463" s="1906"/>
      <c r="N2463" s="2250"/>
      <c r="O2463" s="2250"/>
      <c r="P2463" s="2255"/>
    </row>
    <row r="2464" spans="2:16" s="986" customFormat="1" ht="15" customHeight="1" outlineLevel="1">
      <c r="B2464" s="1211"/>
      <c r="C2464" s="1211"/>
      <c r="D2464" s="2553"/>
      <c r="E2464" s="2554"/>
      <c r="F2464" s="1553" t="s">
        <v>2169</v>
      </c>
      <c r="G2464" s="1554"/>
      <c r="I2464" s="2254"/>
      <c r="J2464" s="2255"/>
      <c r="K2464" s="1994" t="str">
        <f t="shared" si="213"/>
        <v/>
      </c>
      <c r="L2464" s="1907" t="str">
        <f t="shared" si="214"/>
        <v/>
      </c>
      <c r="M2464" s="1906"/>
      <c r="N2464" s="2250"/>
      <c r="O2464" s="2250"/>
      <c r="P2464" s="2255"/>
    </row>
    <row r="2465" spans="2:16" s="986" customFormat="1" ht="15" customHeight="1" outlineLevel="1">
      <c r="B2465" s="1211"/>
      <c r="C2465" s="1211"/>
      <c r="D2465" s="2553" t="s">
        <v>2173</v>
      </c>
      <c r="E2465" s="2554" t="s">
        <v>638</v>
      </c>
      <c r="F2465" s="1553" t="s">
        <v>2168</v>
      </c>
      <c r="G2465" s="1554"/>
      <c r="I2465" s="2254"/>
      <c r="J2465" s="2255"/>
      <c r="K2465" s="1994" t="str">
        <f t="shared" si="213"/>
        <v/>
      </c>
      <c r="L2465" s="1907" t="str">
        <f t="shared" si="214"/>
        <v/>
      </c>
      <c r="M2465" s="1906"/>
      <c r="N2465" s="2250"/>
      <c r="O2465" s="2250"/>
      <c r="P2465" s="2255"/>
    </row>
    <row r="2466" spans="2:16" s="986" customFormat="1" ht="15" customHeight="1" outlineLevel="1">
      <c r="B2466" s="1211"/>
      <c r="C2466" s="1211"/>
      <c r="D2466" s="2553"/>
      <c r="E2466" s="2554"/>
      <c r="F2466" s="1553" t="s">
        <v>2169</v>
      </c>
      <c r="G2466" s="1554"/>
      <c r="I2466" s="2254"/>
      <c r="J2466" s="2255"/>
      <c r="K2466" s="1994" t="str">
        <f t="shared" si="213"/>
        <v/>
      </c>
      <c r="L2466" s="1907" t="str">
        <f t="shared" si="214"/>
        <v/>
      </c>
      <c r="M2466" s="1906"/>
      <c r="N2466" s="2250"/>
      <c r="O2466" s="2250"/>
      <c r="P2466" s="2255"/>
    </row>
    <row r="2467" spans="2:16" s="986" customFormat="1" ht="15" customHeight="1" outlineLevel="1">
      <c r="B2467" s="1211"/>
      <c r="C2467" s="1211"/>
      <c r="D2467" s="2553" t="s">
        <v>2173</v>
      </c>
      <c r="E2467" s="2554" t="s">
        <v>650</v>
      </c>
      <c r="F2467" s="1553" t="s">
        <v>2168</v>
      </c>
      <c r="G2467" s="1554"/>
      <c r="I2467" s="2254"/>
      <c r="J2467" s="2255"/>
      <c r="K2467" s="1994" t="str">
        <f t="shared" si="213"/>
        <v/>
      </c>
      <c r="L2467" s="1907" t="str">
        <f t="shared" si="214"/>
        <v/>
      </c>
      <c r="M2467" s="1906"/>
      <c r="N2467" s="2250"/>
      <c r="O2467" s="2250"/>
      <c r="P2467" s="2255"/>
    </row>
    <row r="2468" spans="2:16" s="986" customFormat="1" ht="15" customHeight="1" outlineLevel="1">
      <c r="B2468" s="1211"/>
      <c r="C2468" s="1211"/>
      <c r="D2468" s="2553"/>
      <c r="E2468" s="2554"/>
      <c r="F2468" s="1553" t="s">
        <v>2169</v>
      </c>
      <c r="G2468" s="1554"/>
      <c r="I2468" s="2254"/>
      <c r="J2468" s="2255"/>
      <c r="K2468" s="1994" t="str">
        <f t="shared" si="213"/>
        <v/>
      </c>
      <c r="L2468" s="1907" t="str">
        <f t="shared" si="214"/>
        <v/>
      </c>
      <c r="M2468" s="1906"/>
      <c r="N2468" s="2250"/>
      <c r="O2468" s="2250"/>
      <c r="P2468" s="2255"/>
    </row>
    <row r="2469" spans="2:16" s="986" customFormat="1" ht="15" customHeight="1" outlineLevel="1">
      <c r="B2469" s="1211"/>
      <c r="C2469" s="1211"/>
      <c r="D2469" s="2553" t="s">
        <v>2174</v>
      </c>
      <c r="E2469" s="2554" t="s">
        <v>638</v>
      </c>
      <c r="F2469" s="1553" t="s">
        <v>2168</v>
      </c>
      <c r="G2469" s="1554"/>
      <c r="I2469" s="2254"/>
      <c r="J2469" s="2256"/>
      <c r="K2469" s="1994" t="str">
        <f t="shared" si="213"/>
        <v/>
      </c>
      <c r="L2469" s="1907" t="str">
        <f t="shared" si="214"/>
        <v/>
      </c>
      <c r="M2469" s="1906"/>
      <c r="N2469" s="2250"/>
      <c r="O2469" s="2250"/>
      <c r="P2469" s="2255"/>
    </row>
    <row r="2470" spans="2:16" s="986" customFormat="1" ht="15" customHeight="1" outlineLevel="1">
      <c r="B2470" s="1211"/>
      <c r="C2470" s="1211"/>
      <c r="D2470" s="2553"/>
      <c r="E2470" s="2554"/>
      <c r="F2470" s="1553" t="s">
        <v>2169</v>
      </c>
      <c r="G2470" s="1554"/>
      <c r="I2470" s="2254"/>
      <c r="J2470" s="2256"/>
      <c r="K2470" s="1994" t="str">
        <f t="shared" si="213"/>
        <v/>
      </c>
      <c r="L2470" s="1907" t="str">
        <f t="shared" si="214"/>
        <v/>
      </c>
      <c r="M2470" s="1906"/>
      <c r="N2470" s="2250"/>
      <c r="O2470" s="2250"/>
      <c r="P2470" s="2255"/>
    </row>
    <row r="2471" spans="2:16" s="986" customFormat="1" ht="15" customHeight="1" outlineLevel="1">
      <c r="B2471" s="1211"/>
      <c r="C2471" s="1211"/>
      <c r="D2471" s="2553" t="s">
        <v>2174</v>
      </c>
      <c r="E2471" s="2554" t="s">
        <v>650</v>
      </c>
      <c r="F2471" s="1553" t="s">
        <v>2168</v>
      </c>
      <c r="G2471" s="1554"/>
      <c r="I2471" s="2254"/>
      <c r="J2471" s="2256"/>
      <c r="K2471" s="1994" t="str">
        <f t="shared" si="213"/>
        <v/>
      </c>
      <c r="L2471" s="1907" t="str">
        <f t="shared" si="214"/>
        <v/>
      </c>
      <c r="M2471" s="1906"/>
      <c r="N2471" s="2250"/>
      <c r="O2471" s="2250"/>
      <c r="P2471" s="2255"/>
    </row>
    <row r="2472" spans="2:16" s="986" customFormat="1" ht="15" customHeight="1" outlineLevel="1">
      <c r="B2472" s="1211"/>
      <c r="C2472" s="1211"/>
      <c r="D2472" s="2555"/>
      <c r="E2472" s="2556"/>
      <c r="F2472" s="1557" t="s">
        <v>2169</v>
      </c>
      <c r="G2472" s="1558"/>
      <c r="I2472" s="2254"/>
      <c r="J2472" s="2256"/>
      <c r="K2472" s="1994" t="str">
        <f t="shared" si="213"/>
        <v/>
      </c>
      <c r="L2472" s="1907" t="str">
        <f t="shared" si="214"/>
        <v/>
      </c>
      <c r="M2472" s="1906"/>
      <c r="N2472" s="2250"/>
      <c r="O2472" s="2250"/>
      <c r="P2472" s="2255"/>
    </row>
    <row r="2473" spans="2:16" s="986" customFormat="1" ht="15" customHeight="1">
      <c r="B2473" s="1342"/>
      <c r="C2473" s="985"/>
      <c r="D2473" s="1307" t="s">
        <v>2166</v>
      </c>
      <c r="E2473" s="973"/>
      <c r="F2473" s="1549"/>
      <c r="G2473" s="1550"/>
      <c r="H2473" s="636"/>
      <c r="I2473" s="2251"/>
      <c r="J2473" s="1912"/>
      <c r="K2473" s="2254"/>
      <c r="L2473" s="2250"/>
      <c r="M2473" s="2250"/>
      <c r="N2473" s="2250"/>
      <c r="O2473" s="2250"/>
      <c r="P2473" s="2255"/>
    </row>
    <row r="2474" spans="2:16" s="986" customFormat="1" ht="15" customHeight="1" outlineLevel="1">
      <c r="B2474" s="1342"/>
      <c r="C2474" s="985"/>
      <c r="D2474" s="2557" t="s">
        <v>2167</v>
      </c>
      <c r="E2474" s="2558" t="s">
        <v>650</v>
      </c>
      <c r="F2474" s="1551" t="s">
        <v>2168</v>
      </c>
      <c r="G2474" s="1552"/>
      <c r="H2474" s="636"/>
      <c r="I2474" s="2252"/>
      <c r="J2474" s="2253"/>
      <c r="K2474" s="1994" t="str">
        <f>IF(ISNONTEXT(G2474)=TRUE,"","X")</f>
        <v/>
      </c>
      <c r="L2474" s="1907" t="str">
        <f>IF(AND(G2474&gt;=0)=TRUE,"","X")</f>
        <v/>
      </c>
      <c r="M2474" s="1906"/>
      <c r="N2474" s="2250"/>
      <c r="O2474" s="2250"/>
      <c r="P2474" s="2255"/>
    </row>
    <row r="2475" spans="2:16" s="986" customFormat="1" ht="15" customHeight="1" outlineLevel="1">
      <c r="B2475" s="1342"/>
      <c r="C2475" s="985"/>
      <c r="D2475" s="2553"/>
      <c r="E2475" s="2554"/>
      <c r="F2475" s="1553" t="s">
        <v>2169</v>
      </c>
      <c r="G2475" s="1554"/>
      <c r="H2475" s="636"/>
      <c r="I2475" s="2252"/>
      <c r="J2475" s="2253"/>
      <c r="K2475" s="1994" t="str">
        <f>IF(ISNONTEXT(G2475)=TRUE,"","X")</f>
        <v/>
      </c>
      <c r="L2475" s="1907" t="str">
        <f>IF(AND(G2475&gt;=0)=TRUE,"","X")</f>
        <v/>
      </c>
      <c r="M2475" s="1906"/>
      <c r="N2475" s="2250"/>
      <c r="O2475" s="2250"/>
      <c r="P2475" s="2255"/>
    </row>
    <row r="2476" spans="2:16" s="986" customFormat="1" ht="15" customHeight="1" outlineLevel="1">
      <c r="B2476" s="1342"/>
      <c r="C2476" s="985"/>
      <c r="D2476" s="2553" t="s">
        <v>2170</v>
      </c>
      <c r="E2476" s="2554" t="s">
        <v>638</v>
      </c>
      <c r="F2476" s="1553" t="s">
        <v>2168</v>
      </c>
      <c r="G2476" s="1554"/>
      <c r="H2476" s="636"/>
      <c r="I2476" s="2252"/>
      <c r="J2476" s="2253"/>
      <c r="K2476" s="1994" t="str">
        <f t="shared" ref="K2476:K2495" si="215">IF(ISNONTEXT(G2476)=TRUE,"","X")</f>
        <v/>
      </c>
      <c r="L2476" s="1907" t="str">
        <f t="shared" ref="L2476:L2495" si="216">IF(AND(G2476&gt;=0)=TRUE,"","X")</f>
        <v/>
      </c>
      <c r="M2476" s="1906"/>
      <c r="N2476" s="2250"/>
      <c r="O2476" s="2250"/>
      <c r="P2476" s="2255"/>
    </row>
    <row r="2477" spans="2:16" s="986" customFormat="1" ht="15" customHeight="1" outlineLevel="1">
      <c r="B2477" s="1342"/>
      <c r="C2477" s="985"/>
      <c r="D2477" s="2553"/>
      <c r="E2477" s="2554"/>
      <c r="F2477" s="1553" t="s">
        <v>2169</v>
      </c>
      <c r="G2477" s="1554"/>
      <c r="H2477" s="636"/>
      <c r="I2477" s="2252"/>
      <c r="J2477" s="2253"/>
      <c r="K2477" s="1994" t="str">
        <f t="shared" si="215"/>
        <v/>
      </c>
      <c r="L2477" s="1907" t="str">
        <f t="shared" si="216"/>
        <v/>
      </c>
      <c r="M2477" s="1906"/>
      <c r="N2477" s="2250"/>
      <c r="O2477" s="2250"/>
      <c r="P2477" s="2255"/>
    </row>
    <row r="2478" spans="2:16" s="986" customFormat="1" ht="15" customHeight="1" outlineLevel="1">
      <c r="B2478" s="1342"/>
      <c r="C2478" s="985"/>
      <c r="D2478" s="2553" t="s">
        <v>2170</v>
      </c>
      <c r="E2478" s="2554" t="s">
        <v>650</v>
      </c>
      <c r="F2478" s="1553" t="s">
        <v>2168</v>
      </c>
      <c r="G2478" s="1554"/>
      <c r="H2478" s="636"/>
      <c r="I2478" s="2252"/>
      <c r="J2478" s="2253"/>
      <c r="K2478" s="1994" t="str">
        <f t="shared" si="215"/>
        <v/>
      </c>
      <c r="L2478" s="1907" t="str">
        <f t="shared" si="216"/>
        <v/>
      </c>
      <c r="M2478" s="1906"/>
      <c r="N2478" s="2250"/>
      <c r="O2478" s="2250"/>
      <c r="P2478" s="2255"/>
    </row>
    <row r="2479" spans="2:16" s="986" customFormat="1" ht="15" customHeight="1" outlineLevel="1">
      <c r="B2479" s="1342"/>
      <c r="C2479" s="985"/>
      <c r="D2479" s="2553"/>
      <c r="E2479" s="2554"/>
      <c r="F2479" s="1553" t="s">
        <v>2169</v>
      </c>
      <c r="G2479" s="1554"/>
      <c r="H2479" s="636"/>
      <c r="I2479" s="2254"/>
      <c r="J2479" s="2255"/>
      <c r="K2479" s="1994" t="str">
        <f t="shared" si="215"/>
        <v/>
      </c>
      <c r="L2479" s="1907" t="str">
        <f t="shared" si="216"/>
        <v/>
      </c>
      <c r="M2479" s="1906"/>
      <c r="N2479" s="2250"/>
      <c r="O2479" s="2250"/>
      <c r="P2479" s="2255"/>
    </row>
    <row r="2480" spans="2:16" s="986" customFormat="1" ht="15" customHeight="1" outlineLevel="1">
      <c r="B2480" s="1342"/>
      <c r="C2480" s="985"/>
      <c r="D2480" s="2553" t="s">
        <v>873</v>
      </c>
      <c r="E2480" s="2554" t="s">
        <v>1822</v>
      </c>
      <c r="F2480" s="1553" t="s">
        <v>2168</v>
      </c>
      <c r="G2480" s="1555"/>
      <c r="H2480" s="636"/>
      <c r="I2480" s="2254"/>
      <c r="J2480" s="2255"/>
      <c r="K2480" s="1993" t="str">
        <f t="shared" si="215"/>
        <v/>
      </c>
      <c r="L2480" s="1906" t="str">
        <f t="shared" si="216"/>
        <v/>
      </c>
      <c r="M2480" s="1906"/>
      <c r="N2480" s="1907" t="str" cm="1">
        <f t="array" aca="1" ref="N2480" ca="1">IF(CELL("format",G2480)="D1","","X")</f>
        <v/>
      </c>
      <c r="O2480" s="2250"/>
      <c r="P2480" s="2255"/>
    </row>
    <row r="2481" spans="2:16" s="986" customFormat="1" ht="15" customHeight="1" outlineLevel="1">
      <c r="B2481" s="1211"/>
      <c r="C2481" s="1211"/>
      <c r="D2481" s="2553"/>
      <c r="E2481" s="2554"/>
      <c r="F2481" s="1553" t="s">
        <v>2169</v>
      </c>
      <c r="G2481" s="1555"/>
      <c r="H2481" s="636"/>
      <c r="I2481" s="2254"/>
      <c r="J2481" s="2255"/>
      <c r="K2481" s="1993" t="str">
        <f t="shared" si="215"/>
        <v/>
      </c>
      <c r="L2481" s="1906" t="str">
        <f t="shared" si="216"/>
        <v/>
      </c>
      <c r="M2481" s="1906"/>
      <c r="N2481" s="1907" t="str" cm="1">
        <f t="array" aca="1" ref="N2481" ca="1">IF(CELL("format",G2481)="D1","","X")</f>
        <v/>
      </c>
      <c r="O2481" s="2250"/>
      <c r="P2481" s="2255"/>
    </row>
    <row r="2482" spans="2:16" s="986" customFormat="1" ht="15" customHeight="1" outlineLevel="1">
      <c r="B2482" s="1211"/>
      <c r="C2482" s="1211"/>
      <c r="D2482" s="2553" t="s">
        <v>874</v>
      </c>
      <c r="E2482" s="2554" t="s">
        <v>1823</v>
      </c>
      <c r="F2482" s="1553" t="s">
        <v>2168</v>
      </c>
      <c r="G2482" s="1556"/>
      <c r="H2482" s="636"/>
      <c r="I2482" s="2254"/>
      <c r="J2482" s="2255"/>
      <c r="K2482" s="1993" t="str">
        <f t="shared" si="215"/>
        <v/>
      </c>
      <c r="L2482" s="1906" t="str">
        <f t="shared" si="216"/>
        <v/>
      </c>
      <c r="M2482" s="1906"/>
      <c r="N2482" s="2250"/>
      <c r="O2482" s="1907" t="str" cm="1">
        <f t="array" aca="1" ref="O2482" ca="1">IF(G2482="","",IF(CELL("format",G2482)="D9","","X"))</f>
        <v/>
      </c>
      <c r="P2482" s="2255"/>
    </row>
    <row r="2483" spans="2:16" s="986" customFormat="1" ht="15" customHeight="1" outlineLevel="1">
      <c r="B2483" s="1211"/>
      <c r="C2483" s="1211"/>
      <c r="D2483" s="2553"/>
      <c r="E2483" s="2554"/>
      <c r="F2483" s="1553" t="s">
        <v>2169</v>
      </c>
      <c r="G2483" s="1556"/>
      <c r="H2483" s="636"/>
      <c r="I2483" s="2254"/>
      <c r="J2483" s="2255"/>
      <c r="K2483" s="1993" t="str">
        <f t="shared" si="215"/>
        <v/>
      </c>
      <c r="L2483" s="1906" t="str">
        <f t="shared" si="216"/>
        <v/>
      </c>
      <c r="M2483" s="1906"/>
      <c r="N2483" s="2250"/>
      <c r="O2483" s="1907" t="str" cm="1">
        <f t="array" aca="1" ref="O2483" ca="1">IF(G2483="","",IF(CELL("format",G2483)="D9","","X"))</f>
        <v/>
      </c>
      <c r="P2483" s="2255"/>
    </row>
    <row r="2484" spans="2:16" s="986" customFormat="1" ht="15" customHeight="1" outlineLevel="1">
      <c r="B2484" s="1211"/>
      <c r="C2484" s="1211"/>
      <c r="D2484" s="2553" t="s">
        <v>2171</v>
      </c>
      <c r="E2484" s="2554" t="s">
        <v>2327</v>
      </c>
      <c r="F2484" s="1553" t="s">
        <v>2168</v>
      </c>
      <c r="G2484" s="1554"/>
      <c r="H2484" s="636"/>
      <c r="I2484" s="2254"/>
      <c r="J2484" s="2255"/>
      <c r="K2484" s="1993" t="str">
        <f t="shared" si="215"/>
        <v/>
      </c>
      <c r="L2484" s="1906" t="str">
        <f t="shared" si="216"/>
        <v/>
      </c>
      <c r="M2484" s="1906"/>
      <c r="N2484" s="2250"/>
      <c r="O2484" s="2250"/>
      <c r="P2484" s="1913" t="str">
        <f>IF(G2484="","",(IF(OR(G2484="Winter",G2484="Summer"),"","X")))</f>
        <v/>
      </c>
    </row>
    <row r="2485" spans="2:16" s="986" customFormat="1" ht="15" customHeight="1" outlineLevel="1">
      <c r="B2485" s="1211"/>
      <c r="C2485" s="1211"/>
      <c r="D2485" s="2553"/>
      <c r="E2485" s="2554"/>
      <c r="F2485" s="1553" t="s">
        <v>2169</v>
      </c>
      <c r="G2485" s="1554"/>
      <c r="H2485" s="636"/>
      <c r="I2485" s="2254"/>
      <c r="J2485" s="2255"/>
      <c r="K2485" s="1993" t="str">
        <f t="shared" si="215"/>
        <v/>
      </c>
      <c r="L2485" s="1906" t="str">
        <f t="shared" si="216"/>
        <v/>
      </c>
      <c r="M2485" s="1906"/>
      <c r="N2485" s="2250"/>
      <c r="O2485" s="2250"/>
      <c r="P2485" s="1913" t="str">
        <f>IF(G2485="","",(IF(OR(G2485="Winter",G2485="Summer"),"","X")))</f>
        <v/>
      </c>
    </row>
    <row r="2486" spans="2:16" s="986" customFormat="1" ht="15" customHeight="1" outlineLevel="1">
      <c r="B2486" s="1211"/>
      <c r="C2486" s="1211"/>
      <c r="D2486" s="2553" t="s">
        <v>2172</v>
      </c>
      <c r="E2486" s="2554" t="s">
        <v>638</v>
      </c>
      <c r="F2486" s="1553" t="s">
        <v>2168</v>
      </c>
      <c r="G2486" s="1554"/>
      <c r="H2486" s="636"/>
      <c r="I2486" s="2254"/>
      <c r="J2486" s="2255"/>
      <c r="K2486" s="1994" t="str">
        <f t="shared" si="215"/>
        <v/>
      </c>
      <c r="L2486" s="1907" t="str">
        <f t="shared" si="216"/>
        <v/>
      </c>
      <c r="M2486" s="1906"/>
      <c r="N2486" s="2250"/>
      <c r="O2486" s="2250"/>
      <c r="P2486" s="2255"/>
    </row>
    <row r="2487" spans="2:16" s="986" customFormat="1" ht="15" customHeight="1" outlineLevel="1">
      <c r="B2487" s="1211"/>
      <c r="C2487" s="1211"/>
      <c r="D2487" s="2553"/>
      <c r="E2487" s="2554"/>
      <c r="F2487" s="1553" t="s">
        <v>2169</v>
      </c>
      <c r="G2487" s="1554"/>
      <c r="I2487" s="2254"/>
      <c r="J2487" s="2255"/>
      <c r="K2487" s="1994" t="str">
        <f t="shared" si="215"/>
        <v/>
      </c>
      <c r="L2487" s="1907" t="str">
        <f t="shared" si="216"/>
        <v/>
      </c>
      <c r="M2487" s="1906"/>
      <c r="N2487" s="2250"/>
      <c r="O2487" s="2250"/>
      <c r="P2487" s="2255"/>
    </row>
    <row r="2488" spans="2:16" s="986" customFormat="1" ht="15" customHeight="1" outlineLevel="1">
      <c r="B2488" s="1211"/>
      <c r="C2488" s="1211"/>
      <c r="D2488" s="2553" t="s">
        <v>2173</v>
      </c>
      <c r="E2488" s="2554" t="s">
        <v>638</v>
      </c>
      <c r="F2488" s="1553" t="s">
        <v>2168</v>
      </c>
      <c r="G2488" s="1554"/>
      <c r="I2488" s="2254"/>
      <c r="J2488" s="2255"/>
      <c r="K2488" s="1994" t="str">
        <f t="shared" si="215"/>
        <v/>
      </c>
      <c r="L2488" s="1907" t="str">
        <f t="shared" si="216"/>
        <v/>
      </c>
      <c r="M2488" s="1906"/>
      <c r="N2488" s="2250"/>
      <c r="O2488" s="2250"/>
      <c r="P2488" s="2255"/>
    </row>
    <row r="2489" spans="2:16" s="986" customFormat="1" ht="15" customHeight="1" outlineLevel="1">
      <c r="B2489" s="1211"/>
      <c r="C2489" s="1211"/>
      <c r="D2489" s="2553"/>
      <c r="E2489" s="2554"/>
      <c r="F2489" s="1553" t="s">
        <v>2169</v>
      </c>
      <c r="G2489" s="1554"/>
      <c r="I2489" s="2254"/>
      <c r="J2489" s="2255"/>
      <c r="K2489" s="1994" t="str">
        <f t="shared" si="215"/>
        <v/>
      </c>
      <c r="L2489" s="1907" t="str">
        <f t="shared" si="216"/>
        <v/>
      </c>
      <c r="M2489" s="1906"/>
      <c r="N2489" s="2250"/>
      <c r="O2489" s="2250"/>
      <c r="P2489" s="2255"/>
    </row>
    <row r="2490" spans="2:16" s="986" customFormat="1" ht="15" customHeight="1" outlineLevel="1">
      <c r="B2490" s="1211"/>
      <c r="C2490" s="1211"/>
      <c r="D2490" s="2553" t="s">
        <v>2173</v>
      </c>
      <c r="E2490" s="2554" t="s">
        <v>650</v>
      </c>
      <c r="F2490" s="1553" t="s">
        <v>2168</v>
      </c>
      <c r="G2490" s="1554"/>
      <c r="I2490" s="2254"/>
      <c r="J2490" s="2255"/>
      <c r="K2490" s="1994" t="str">
        <f t="shared" si="215"/>
        <v/>
      </c>
      <c r="L2490" s="1907" t="str">
        <f t="shared" si="216"/>
        <v/>
      </c>
      <c r="M2490" s="1906"/>
      <c r="N2490" s="2250"/>
      <c r="O2490" s="2250"/>
      <c r="P2490" s="2255"/>
    </row>
    <row r="2491" spans="2:16" s="986" customFormat="1" ht="15" customHeight="1" outlineLevel="1">
      <c r="B2491" s="1211"/>
      <c r="C2491" s="1211"/>
      <c r="D2491" s="2553"/>
      <c r="E2491" s="2554"/>
      <c r="F2491" s="1553" t="s">
        <v>2169</v>
      </c>
      <c r="G2491" s="1554"/>
      <c r="I2491" s="2254"/>
      <c r="J2491" s="2255"/>
      <c r="K2491" s="1994" t="str">
        <f t="shared" si="215"/>
        <v/>
      </c>
      <c r="L2491" s="1907" t="str">
        <f t="shared" si="216"/>
        <v/>
      </c>
      <c r="M2491" s="1906"/>
      <c r="N2491" s="2250"/>
      <c r="O2491" s="2250"/>
      <c r="P2491" s="2255"/>
    </row>
    <row r="2492" spans="2:16" s="986" customFormat="1" ht="15" customHeight="1" outlineLevel="1">
      <c r="B2492" s="1211"/>
      <c r="C2492" s="1211"/>
      <c r="D2492" s="2553" t="s">
        <v>2174</v>
      </c>
      <c r="E2492" s="2554" t="s">
        <v>638</v>
      </c>
      <c r="F2492" s="1553" t="s">
        <v>2168</v>
      </c>
      <c r="G2492" s="1554"/>
      <c r="I2492" s="2254"/>
      <c r="J2492" s="2256"/>
      <c r="K2492" s="1994" t="str">
        <f t="shared" si="215"/>
        <v/>
      </c>
      <c r="L2492" s="1907" t="str">
        <f t="shared" si="216"/>
        <v/>
      </c>
      <c r="M2492" s="1906"/>
      <c r="N2492" s="2250"/>
      <c r="O2492" s="2250"/>
      <c r="P2492" s="2255"/>
    </row>
    <row r="2493" spans="2:16" s="986" customFormat="1" ht="15" customHeight="1" outlineLevel="1">
      <c r="B2493" s="1211"/>
      <c r="C2493" s="1211"/>
      <c r="D2493" s="2553"/>
      <c r="E2493" s="2554"/>
      <c r="F2493" s="1553" t="s">
        <v>2169</v>
      </c>
      <c r="G2493" s="1554"/>
      <c r="I2493" s="2254"/>
      <c r="J2493" s="2256"/>
      <c r="K2493" s="1994" t="str">
        <f t="shared" si="215"/>
        <v/>
      </c>
      <c r="L2493" s="1907" t="str">
        <f t="shared" si="216"/>
        <v/>
      </c>
      <c r="M2493" s="1906"/>
      <c r="N2493" s="2250"/>
      <c r="O2493" s="2250"/>
      <c r="P2493" s="2255"/>
    </row>
    <row r="2494" spans="2:16" s="986" customFormat="1" ht="15" customHeight="1" outlineLevel="1">
      <c r="B2494" s="1211"/>
      <c r="C2494" s="1211"/>
      <c r="D2494" s="2553" t="s">
        <v>2174</v>
      </c>
      <c r="E2494" s="2554" t="s">
        <v>650</v>
      </c>
      <c r="F2494" s="1553" t="s">
        <v>2168</v>
      </c>
      <c r="G2494" s="1554"/>
      <c r="I2494" s="2254"/>
      <c r="J2494" s="2256"/>
      <c r="K2494" s="1994" t="str">
        <f t="shared" si="215"/>
        <v/>
      </c>
      <c r="L2494" s="1907" t="str">
        <f t="shared" si="216"/>
        <v/>
      </c>
      <c r="M2494" s="1906"/>
      <c r="N2494" s="2250"/>
      <c r="O2494" s="2250"/>
      <c r="P2494" s="2255"/>
    </row>
    <row r="2495" spans="2:16" s="986" customFormat="1" ht="15" customHeight="1" outlineLevel="1">
      <c r="B2495" s="1211"/>
      <c r="C2495" s="1211"/>
      <c r="D2495" s="2555"/>
      <c r="E2495" s="2556"/>
      <c r="F2495" s="1557" t="s">
        <v>2169</v>
      </c>
      <c r="G2495" s="1558"/>
      <c r="I2495" s="2254"/>
      <c r="J2495" s="2256"/>
      <c r="K2495" s="1994" t="str">
        <f t="shared" si="215"/>
        <v/>
      </c>
      <c r="L2495" s="1907" t="str">
        <f t="shared" si="216"/>
        <v/>
      </c>
      <c r="M2495" s="1906"/>
      <c r="N2495" s="2250"/>
      <c r="O2495" s="2250"/>
      <c r="P2495" s="2255"/>
    </row>
    <row r="2496" spans="2:16" s="986" customFormat="1" ht="15" customHeight="1">
      <c r="B2496" s="1342"/>
      <c r="C2496" s="985"/>
      <c r="D2496" s="1307" t="s">
        <v>2166</v>
      </c>
      <c r="E2496" s="973"/>
      <c r="F2496" s="1549"/>
      <c r="G2496" s="1550"/>
      <c r="H2496" s="636"/>
      <c r="I2496" s="2251"/>
      <c r="J2496" s="1912"/>
      <c r="K2496" s="2254"/>
      <c r="L2496" s="2250"/>
      <c r="M2496" s="2250"/>
      <c r="N2496" s="2250"/>
      <c r="O2496" s="2250"/>
      <c r="P2496" s="2255"/>
    </row>
    <row r="2497" spans="2:16" s="986" customFormat="1" ht="15" customHeight="1" outlineLevel="1">
      <c r="B2497" s="1342"/>
      <c r="C2497" s="985"/>
      <c r="D2497" s="2557" t="s">
        <v>2167</v>
      </c>
      <c r="E2497" s="2558" t="s">
        <v>650</v>
      </c>
      <c r="F2497" s="1551" t="s">
        <v>2168</v>
      </c>
      <c r="G2497" s="1552"/>
      <c r="H2497" s="636"/>
      <c r="I2497" s="2252"/>
      <c r="J2497" s="2253"/>
      <c r="K2497" s="1994" t="str">
        <f>IF(ISNONTEXT(G2497)=TRUE,"","X")</f>
        <v/>
      </c>
      <c r="L2497" s="1907" t="str">
        <f>IF(AND(G2497&gt;=0)=TRUE,"","X")</f>
        <v/>
      </c>
      <c r="M2497" s="1906"/>
      <c r="N2497" s="2250"/>
      <c r="O2497" s="2250"/>
      <c r="P2497" s="2255"/>
    </row>
    <row r="2498" spans="2:16" s="986" customFormat="1" ht="15" customHeight="1" outlineLevel="1">
      <c r="B2498" s="1342"/>
      <c r="C2498" s="985"/>
      <c r="D2498" s="2553"/>
      <c r="E2498" s="2554"/>
      <c r="F2498" s="1553" t="s">
        <v>2169</v>
      </c>
      <c r="G2498" s="1554"/>
      <c r="H2498" s="636"/>
      <c r="I2498" s="2252"/>
      <c r="J2498" s="2253"/>
      <c r="K2498" s="1994" t="str">
        <f>IF(ISNONTEXT(G2498)=TRUE,"","X")</f>
        <v/>
      </c>
      <c r="L2498" s="1907" t="str">
        <f>IF(AND(G2498&gt;=0)=TRUE,"","X")</f>
        <v/>
      </c>
      <c r="M2498" s="1906"/>
      <c r="N2498" s="2250"/>
      <c r="O2498" s="2250"/>
      <c r="P2498" s="2255"/>
    </row>
    <row r="2499" spans="2:16" s="986" customFormat="1" ht="15" customHeight="1" outlineLevel="1">
      <c r="B2499" s="1342"/>
      <c r="C2499" s="985"/>
      <c r="D2499" s="2553" t="s">
        <v>2170</v>
      </c>
      <c r="E2499" s="2554" t="s">
        <v>638</v>
      </c>
      <c r="F2499" s="1553" t="s">
        <v>2168</v>
      </c>
      <c r="G2499" s="1554"/>
      <c r="H2499" s="636"/>
      <c r="I2499" s="2252"/>
      <c r="J2499" s="2253"/>
      <c r="K2499" s="1994" t="str">
        <f t="shared" ref="K2499:K2518" si="217">IF(ISNONTEXT(G2499)=TRUE,"","X")</f>
        <v/>
      </c>
      <c r="L2499" s="1907" t="str">
        <f t="shared" ref="L2499:L2518" si="218">IF(AND(G2499&gt;=0)=TRUE,"","X")</f>
        <v/>
      </c>
      <c r="M2499" s="1906"/>
      <c r="N2499" s="2250"/>
      <c r="O2499" s="2250"/>
      <c r="P2499" s="2255"/>
    </row>
    <row r="2500" spans="2:16" s="986" customFormat="1" ht="15" customHeight="1" outlineLevel="1">
      <c r="B2500" s="1342"/>
      <c r="C2500" s="985"/>
      <c r="D2500" s="2553"/>
      <c r="E2500" s="2554"/>
      <c r="F2500" s="1553" t="s">
        <v>2169</v>
      </c>
      <c r="G2500" s="1554"/>
      <c r="H2500" s="636"/>
      <c r="I2500" s="2252"/>
      <c r="J2500" s="2253"/>
      <c r="K2500" s="1994" t="str">
        <f t="shared" si="217"/>
        <v/>
      </c>
      <c r="L2500" s="1907" t="str">
        <f t="shared" si="218"/>
        <v/>
      </c>
      <c r="M2500" s="1906"/>
      <c r="N2500" s="2250"/>
      <c r="O2500" s="2250"/>
      <c r="P2500" s="2255"/>
    </row>
    <row r="2501" spans="2:16" s="986" customFormat="1" ht="15" customHeight="1" outlineLevel="1">
      <c r="B2501" s="1342"/>
      <c r="C2501" s="985"/>
      <c r="D2501" s="2553" t="s">
        <v>2170</v>
      </c>
      <c r="E2501" s="2554" t="s">
        <v>650</v>
      </c>
      <c r="F2501" s="1553" t="s">
        <v>2168</v>
      </c>
      <c r="G2501" s="1554"/>
      <c r="H2501" s="636"/>
      <c r="I2501" s="2252"/>
      <c r="J2501" s="2253"/>
      <c r="K2501" s="1994" t="str">
        <f t="shared" si="217"/>
        <v/>
      </c>
      <c r="L2501" s="1907" t="str">
        <f t="shared" si="218"/>
        <v/>
      </c>
      <c r="M2501" s="1906"/>
      <c r="N2501" s="2250"/>
      <c r="O2501" s="2250"/>
      <c r="P2501" s="2255"/>
    </row>
    <row r="2502" spans="2:16" s="986" customFormat="1" ht="15" customHeight="1" outlineLevel="1">
      <c r="B2502" s="1342"/>
      <c r="C2502" s="985"/>
      <c r="D2502" s="2553"/>
      <c r="E2502" s="2554"/>
      <c r="F2502" s="1553" t="s">
        <v>2169</v>
      </c>
      <c r="G2502" s="1554"/>
      <c r="H2502" s="636"/>
      <c r="I2502" s="2254"/>
      <c r="J2502" s="2255"/>
      <c r="K2502" s="1994" t="str">
        <f t="shared" si="217"/>
        <v/>
      </c>
      <c r="L2502" s="1907" t="str">
        <f t="shared" si="218"/>
        <v/>
      </c>
      <c r="M2502" s="1906"/>
      <c r="N2502" s="2250"/>
      <c r="O2502" s="2250"/>
      <c r="P2502" s="2255"/>
    </row>
    <row r="2503" spans="2:16" s="986" customFormat="1" ht="15" customHeight="1" outlineLevel="1">
      <c r="B2503" s="1342"/>
      <c r="C2503" s="985"/>
      <c r="D2503" s="2553" t="s">
        <v>873</v>
      </c>
      <c r="E2503" s="2554" t="s">
        <v>1822</v>
      </c>
      <c r="F2503" s="1553" t="s">
        <v>2168</v>
      </c>
      <c r="G2503" s="1555"/>
      <c r="H2503" s="636"/>
      <c r="I2503" s="2254"/>
      <c r="J2503" s="2255"/>
      <c r="K2503" s="1993" t="str">
        <f t="shared" si="217"/>
        <v/>
      </c>
      <c r="L2503" s="1906" t="str">
        <f t="shared" si="218"/>
        <v/>
      </c>
      <c r="M2503" s="1906"/>
      <c r="N2503" s="1907" t="str" cm="1">
        <f t="array" aca="1" ref="N2503" ca="1">IF(CELL("format",G2503)="D1","","X")</f>
        <v/>
      </c>
      <c r="O2503" s="2250"/>
      <c r="P2503" s="2255"/>
    </row>
    <row r="2504" spans="2:16" s="986" customFormat="1" ht="15" customHeight="1" outlineLevel="1">
      <c r="B2504" s="1211"/>
      <c r="C2504" s="1211"/>
      <c r="D2504" s="2553"/>
      <c r="E2504" s="2554"/>
      <c r="F2504" s="1553" t="s">
        <v>2169</v>
      </c>
      <c r="G2504" s="1555"/>
      <c r="H2504" s="636"/>
      <c r="I2504" s="2254"/>
      <c r="J2504" s="2255"/>
      <c r="K2504" s="1993" t="str">
        <f t="shared" si="217"/>
        <v/>
      </c>
      <c r="L2504" s="1906" t="str">
        <f t="shared" si="218"/>
        <v/>
      </c>
      <c r="M2504" s="1906"/>
      <c r="N2504" s="1907" t="str" cm="1">
        <f t="array" aca="1" ref="N2504" ca="1">IF(CELL("format",G2504)="D1","","X")</f>
        <v/>
      </c>
      <c r="O2504" s="2250"/>
      <c r="P2504" s="2255"/>
    </row>
    <row r="2505" spans="2:16" s="986" customFormat="1" ht="15" customHeight="1" outlineLevel="1">
      <c r="B2505" s="1211"/>
      <c r="C2505" s="1211"/>
      <c r="D2505" s="2553" t="s">
        <v>874</v>
      </c>
      <c r="E2505" s="2554" t="s">
        <v>1823</v>
      </c>
      <c r="F2505" s="1553" t="s">
        <v>2168</v>
      </c>
      <c r="G2505" s="1556"/>
      <c r="H2505" s="636"/>
      <c r="I2505" s="2254"/>
      <c r="J2505" s="2255"/>
      <c r="K2505" s="1993" t="str">
        <f t="shared" si="217"/>
        <v/>
      </c>
      <c r="L2505" s="1906" t="str">
        <f t="shared" si="218"/>
        <v/>
      </c>
      <c r="M2505" s="1906"/>
      <c r="N2505" s="2250"/>
      <c r="O2505" s="1907" t="str" cm="1">
        <f t="array" aca="1" ref="O2505" ca="1">IF(G2505="","",IF(CELL("format",G2505)="D9","","X"))</f>
        <v/>
      </c>
      <c r="P2505" s="2255"/>
    </row>
    <row r="2506" spans="2:16" s="986" customFormat="1" ht="15" customHeight="1" outlineLevel="1">
      <c r="B2506" s="1211"/>
      <c r="C2506" s="1211"/>
      <c r="D2506" s="2553"/>
      <c r="E2506" s="2554"/>
      <c r="F2506" s="1553" t="s">
        <v>2169</v>
      </c>
      <c r="G2506" s="1556"/>
      <c r="H2506" s="636"/>
      <c r="I2506" s="2254"/>
      <c r="J2506" s="2255"/>
      <c r="K2506" s="1993" t="str">
        <f t="shared" si="217"/>
        <v/>
      </c>
      <c r="L2506" s="1906" t="str">
        <f t="shared" si="218"/>
        <v/>
      </c>
      <c r="M2506" s="1906"/>
      <c r="N2506" s="2250"/>
      <c r="O2506" s="1907" t="str" cm="1">
        <f t="array" aca="1" ref="O2506" ca="1">IF(G2506="","",IF(CELL("format",G2506)="D9","","X"))</f>
        <v/>
      </c>
      <c r="P2506" s="2255"/>
    </row>
    <row r="2507" spans="2:16" s="986" customFormat="1" ht="15" customHeight="1" outlineLevel="1">
      <c r="B2507" s="1211"/>
      <c r="C2507" s="1211"/>
      <c r="D2507" s="2553" t="s">
        <v>2171</v>
      </c>
      <c r="E2507" s="2554" t="s">
        <v>2327</v>
      </c>
      <c r="F2507" s="1553" t="s">
        <v>2168</v>
      </c>
      <c r="G2507" s="1554"/>
      <c r="H2507" s="636"/>
      <c r="I2507" s="2254"/>
      <c r="J2507" s="2255"/>
      <c r="K2507" s="1993" t="str">
        <f t="shared" si="217"/>
        <v/>
      </c>
      <c r="L2507" s="1906" t="str">
        <f t="shared" si="218"/>
        <v/>
      </c>
      <c r="M2507" s="1906"/>
      <c r="N2507" s="2250"/>
      <c r="O2507" s="2250"/>
      <c r="P2507" s="1913" t="str">
        <f>IF(G2507="","",(IF(OR(G2507="Winter",G2507="Summer"),"","X")))</f>
        <v/>
      </c>
    </row>
    <row r="2508" spans="2:16" s="986" customFormat="1" ht="15" customHeight="1" outlineLevel="1">
      <c r="B2508" s="1211"/>
      <c r="C2508" s="1211"/>
      <c r="D2508" s="2553"/>
      <c r="E2508" s="2554"/>
      <c r="F2508" s="1553" t="s">
        <v>2169</v>
      </c>
      <c r="G2508" s="1554"/>
      <c r="H2508" s="636"/>
      <c r="I2508" s="2254"/>
      <c r="J2508" s="2255"/>
      <c r="K2508" s="1993" t="str">
        <f t="shared" si="217"/>
        <v/>
      </c>
      <c r="L2508" s="1906" t="str">
        <f t="shared" si="218"/>
        <v/>
      </c>
      <c r="M2508" s="1906"/>
      <c r="N2508" s="2250"/>
      <c r="O2508" s="2250"/>
      <c r="P2508" s="1913" t="str">
        <f>IF(G2508="","",(IF(OR(G2508="Winter",G2508="Summer"),"","X")))</f>
        <v/>
      </c>
    </row>
    <row r="2509" spans="2:16" s="986" customFormat="1" ht="15" customHeight="1" outlineLevel="1">
      <c r="B2509" s="1211"/>
      <c r="C2509" s="1211"/>
      <c r="D2509" s="2553" t="s">
        <v>2172</v>
      </c>
      <c r="E2509" s="2554" t="s">
        <v>638</v>
      </c>
      <c r="F2509" s="1553" t="s">
        <v>2168</v>
      </c>
      <c r="G2509" s="1554"/>
      <c r="H2509" s="636"/>
      <c r="I2509" s="2254"/>
      <c r="J2509" s="2255"/>
      <c r="K2509" s="1994" t="str">
        <f t="shared" si="217"/>
        <v/>
      </c>
      <c r="L2509" s="1907" t="str">
        <f t="shared" si="218"/>
        <v/>
      </c>
      <c r="M2509" s="1906"/>
      <c r="N2509" s="2250"/>
      <c r="O2509" s="2250"/>
      <c r="P2509" s="2255"/>
    </row>
    <row r="2510" spans="2:16" s="986" customFormat="1" ht="15" customHeight="1" outlineLevel="1">
      <c r="B2510" s="1211"/>
      <c r="C2510" s="1211"/>
      <c r="D2510" s="2553"/>
      <c r="E2510" s="2554"/>
      <c r="F2510" s="1553" t="s">
        <v>2169</v>
      </c>
      <c r="G2510" s="1554"/>
      <c r="I2510" s="2254"/>
      <c r="J2510" s="2255"/>
      <c r="K2510" s="1994" t="str">
        <f t="shared" si="217"/>
        <v/>
      </c>
      <c r="L2510" s="1907" t="str">
        <f t="shared" si="218"/>
        <v/>
      </c>
      <c r="M2510" s="1906"/>
      <c r="N2510" s="2250"/>
      <c r="O2510" s="2250"/>
      <c r="P2510" s="2255"/>
    </row>
    <row r="2511" spans="2:16" s="986" customFormat="1" ht="15" customHeight="1" outlineLevel="1">
      <c r="B2511" s="1211"/>
      <c r="C2511" s="1211"/>
      <c r="D2511" s="2553" t="s">
        <v>2173</v>
      </c>
      <c r="E2511" s="2554" t="s">
        <v>638</v>
      </c>
      <c r="F2511" s="1553" t="s">
        <v>2168</v>
      </c>
      <c r="G2511" s="1554"/>
      <c r="I2511" s="2254"/>
      <c r="J2511" s="2255"/>
      <c r="K2511" s="1994" t="str">
        <f t="shared" si="217"/>
        <v/>
      </c>
      <c r="L2511" s="1907" t="str">
        <f t="shared" si="218"/>
        <v/>
      </c>
      <c r="M2511" s="1906"/>
      <c r="N2511" s="2250"/>
      <c r="O2511" s="2250"/>
      <c r="P2511" s="2255"/>
    </row>
    <row r="2512" spans="2:16" s="986" customFormat="1" ht="15" customHeight="1" outlineLevel="1">
      <c r="B2512" s="1211"/>
      <c r="C2512" s="1211"/>
      <c r="D2512" s="2553"/>
      <c r="E2512" s="2554"/>
      <c r="F2512" s="1553" t="s">
        <v>2169</v>
      </c>
      <c r="G2512" s="1554"/>
      <c r="I2512" s="2254"/>
      <c r="J2512" s="2255"/>
      <c r="K2512" s="1994" t="str">
        <f t="shared" si="217"/>
        <v/>
      </c>
      <c r="L2512" s="1907" t="str">
        <f t="shared" si="218"/>
        <v/>
      </c>
      <c r="M2512" s="1906"/>
      <c r="N2512" s="2250"/>
      <c r="O2512" s="2250"/>
      <c r="P2512" s="2255"/>
    </row>
    <row r="2513" spans="2:16" s="986" customFormat="1" ht="15" customHeight="1" outlineLevel="1">
      <c r="B2513" s="1211"/>
      <c r="C2513" s="1211"/>
      <c r="D2513" s="2553" t="s">
        <v>2173</v>
      </c>
      <c r="E2513" s="2554" t="s">
        <v>650</v>
      </c>
      <c r="F2513" s="1553" t="s">
        <v>2168</v>
      </c>
      <c r="G2513" s="1554"/>
      <c r="I2513" s="2254"/>
      <c r="J2513" s="2255"/>
      <c r="K2513" s="1994" t="str">
        <f t="shared" si="217"/>
        <v/>
      </c>
      <c r="L2513" s="1907" t="str">
        <f t="shared" si="218"/>
        <v/>
      </c>
      <c r="M2513" s="1906"/>
      <c r="N2513" s="2250"/>
      <c r="O2513" s="2250"/>
      <c r="P2513" s="2255"/>
    </row>
    <row r="2514" spans="2:16" s="986" customFormat="1" ht="15" customHeight="1" outlineLevel="1">
      <c r="B2514" s="1211"/>
      <c r="C2514" s="1211"/>
      <c r="D2514" s="2553"/>
      <c r="E2514" s="2554"/>
      <c r="F2514" s="1553" t="s">
        <v>2169</v>
      </c>
      <c r="G2514" s="1554"/>
      <c r="I2514" s="2254"/>
      <c r="J2514" s="2255"/>
      <c r="K2514" s="1994" t="str">
        <f t="shared" si="217"/>
        <v/>
      </c>
      <c r="L2514" s="1907" t="str">
        <f t="shared" si="218"/>
        <v/>
      </c>
      <c r="M2514" s="1906"/>
      <c r="N2514" s="2250"/>
      <c r="O2514" s="2250"/>
      <c r="P2514" s="2255"/>
    </row>
    <row r="2515" spans="2:16" s="986" customFormat="1" ht="15" customHeight="1" outlineLevel="1">
      <c r="B2515" s="1211"/>
      <c r="C2515" s="1211"/>
      <c r="D2515" s="2553" t="s">
        <v>2174</v>
      </c>
      <c r="E2515" s="2554" t="s">
        <v>638</v>
      </c>
      <c r="F2515" s="1553" t="s">
        <v>2168</v>
      </c>
      <c r="G2515" s="1554"/>
      <c r="I2515" s="2254"/>
      <c r="J2515" s="2256"/>
      <c r="K2515" s="1994" t="str">
        <f t="shared" si="217"/>
        <v/>
      </c>
      <c r="L2515" s="1907" t="str">
        <f t="shared" si="218"/>
        <v/>
      </c>
      <c r="M2515" s="1906"/>
      <c r="N2515" s="2250"/>
      <c r="O2515" s="2250"/>
      <c r="P2515" s="2255"/>
    </row>
    <row r="2516" spans="2:16" s="986" customFormat="1" ht="15" customHeight="1" outlineLevel="1">
      <c r="B2516" s="1211"/>
      <c r="C2516" s="1211"/>
      <c r="D2516" s="2553"/>
      <c r="E2516" s="2554"/>
      <c r="F2516" s="1553" t="s">
        <v>2169</v>
      </c>
      <c r="G2516" s="1554"/>
      <c r="I2516" s="2254"/>
      <c r="J2516" s="2256"/>
      <c r="K2516" s="1994" t="str">
        <f t="shared" si="217"/>
        <v/>
      </c>
      <c r="L2516" s="1907" t="str">
        <f t="shared" si="218"/>
        <v/>
      </c>
      <c r="M2516" s="1906"/>
      <c r="N2516" s="2250"/>
      <c r="O2516" s="2250"/>
      <c r="P2516" s="2255"/>
    </row>
    <row r="2517" spans="2:16" s="986" customFormat="1" ht="15" customHeight="1" outlineLevel="1">
      <c r="B2517" s="1211"/>
      <c r="C2517" s="1211"/>
      <c r="D2517" s="2553" t="s">
        <v>2174</v>
      </c>
      <c r="E2517" s="2554" t="s">
        <v>650</v>
      </c>
      <c r="F2517" s="1553" t="s">
        <v>2168</v>
      </c>
      <c r="G2517" s="1554"/>
      <c r="I2517" s="2254"/>
      <c r="J2517" s="2256"/>
      <c r="K2517" s="1994" t="str">
        <f t="shared" si="217"/>
        <v/>
      </c>
      <c r="L2517" s="1907" t="str">
        <f t="shared" si="218"/>
        <v/>
      </c>
      <c r="M2517" s="1906"/>
      <c r="N2517" s="2250"/>
      <c r="O2517" s="2250"/>
      <c r="P2517" s="2255"/>
    </row>
    <row r="2518" spans="2:16" s="986" customFormat="1" ht="15" customHeight="1" outlineLevel="1">
      <c r="B2518" s="1211"/>
      <c r="C2518" s="1211"/>
      <c r="D2518" s="2555"/>
      <c r="E2518" s="2556"/>
      <c r="F2518" s="1557" t="s">
        <v>2169</v>
      </c>
      <c r="G2518" s="1558"/>
      <c r="I2518" s="2254"/>
      <c r="J2518" s="2256"/>
      <c r="K2518" s="1994" t="str">
        <f t="shared" si="217"/>
        <v/>
      </c>
      <c r="L2518" s="1907" t="str">
        <f t="shared" si="218"/>
        <v/>
      </c>
      <c r="M2518" s="1906"/>
      <c r="N2518" s="2250"/>
      <c r="O2518" s="2250"/>
      <c r="P2518" s="2255"/>
    </row>
    <row r="2519" spans="2:16" s="986" customFormat="1" ht="15" customHeight="1">
      <c r="B2519" s="1342"/>
      <c r="C2519" s="985"/>
      <c r="D2519" s="1307" t="s">
        <v>2166</v>
      </c>
      <c r="E2519" s="973"/>
      <c r="F2519" s="1549"/>
      <c r="G2519" s="1550"/>
      <c r="H2519" s="636"/>
      <c r="I2519" s="2251"/>
      <c r="J2519" s="1912"/>
      <c r="K2519" s="2254"/>
      <c r="L2519" s="2250"/>
      <c r="M2519" s="2250"/>
      <c r="N2519" s="2250"/>
      <c r="O2519" s="2250"/>
      <c r="P2519" s="2255"/>
    </row>
    <row r="2520" spans="2:16" s="986" customFormat="1" ht="15" customHeight="1" outlineLevel="1">
      <c r="B2520" s="1342"/>
      <c r="C2520" s="985"/>
      <c r="D2520" s="2557" t="s">
        <v>2167</v>
      </c>
      <c r="E2520" s="2558" t="s">
        <v>650</v>
      </c>
      <c r="F2520" s="1551" t="s">
        <v>2168</v>
      </c>
      <c r="G2520" s="1552"/>
      <c r="H2520" s="636"/>
      <c r="I2520" s="2252"/>
      <c r="J2520" s="2253"/>
      <c r="K2520" s="1994" t="str">
        <f>IF(ISNONTEXT(G2520)=TRUE,"","X")</f>
        <v/>
      </c>
      <c r="L2520" s="1907" t="str">
        <f>IF(AND(G2520&gt;=0)=TRUE,"","X")</f>
        <v/>
      </c>
      <c r="M2520" s="1906"/>
      <c r="N2520" s="2250"/>
      <c r="O2520" s="2250"/>
      <c r="P2520" s="2255"/>
    </row>
    <row r="2521" spans="2:16" s="986" customFormat="1" ht="15" customHeight="1" outlineLevel="1">
      <c r="B2521" s="1342"/>
      <c r="C2521" s="985"/>
      <c r="D2521" s="2553"/>
      <c r="E2521" s="2554"/>
      <c r="F2521" s="1553" t="s">
        <v>2169</v>
      </c>
      <c r="G2521" s="1554"/>
      <c r="H2521" s="636"/>
      <c r="I2521" s="2252"/>
      <c r="J2521" s="2253"/>
      <c r="K2521" s="1994" t="str">
        <f>IF(ISNONTEXT(G2521)=TRUE,"","X")</f>
        <v/>
      </c>
      <c r="L2521" s="1907" t="str">
        <f>IF(AND(G2521&gt;=0)=TRUE,"","X")</f>
        <v/>
      </c>
      <c r="M2521" s="1906"/>
      <c r="N2521" s="2250"/>
      <c r="O2521" s="2250"/>
      <c r="P2521" s="2255"/>
    </row>
    <row r="2522" spans="2:16" s="986" customFormat="1" ht="15" customHeight="1" outlineLevel="1">
      <c r="B2522" s="1342"/>
      <c r="C2522" s="985"/>
      <c r="D2522" s="2553" t="s">
        <v>2170</v>
      </c>
      <c r="E2522" s="2554" t="s">
        <v>638</v>
      </c>
      <c r="F2522" s="1553" t="s">
        <v>2168</v>
      </c>
      <c r="G2522" s="1554"/>
      <c r="H2522" s="636"/>
      <c r="I2522" s="2252"/>
      <c r="J2522" s="2253"/>
      <c r="K2522" s="1994" t="str">
        <f t="shared" ref="K2522:K2541" si="219">IF(ISNONTEXT(G2522)=TRUE,"","X")</f>
        <v/>
      </c>
      <c r="L2522" s="1907" t="str">
        <f t="shared" ref="L2522:L2541" si="220">IF(AND(G2522&gt;=0)=TRUE,"","X")</f>
        <v/>
      </c>
      <c r="M2522" s="1906"/>
      <c r="N2522" s="2250"/>
      <c r="O2522" s="2250"/>
      <c r="P2522" s="2255"/>
    </row>
    <row r="2523" spans="2:16" s="986" customFormat="1" ht="15" customHeight="1" outlineLevel="1">
      <c r="B2523" s="1342"/>
      <c r="C2523" s="985"/>
      <c r="D2523" s="2553"/>
      <c r="E2523" s="2554"/>
      <c r="F2523" s="1553" t="s">
        <v>2169</v>
      </c>
      <c r="G2523" s="1554"/>
      <c r="H2523" s="636"/>
      <c r="I2523" s="2252"/>
      <c r="J2523" s="2253"/>
      <c r="K2523" s="1994" t="str">
        <f t="shared" si="219"/>
        <v/>
      </c>
      <c r="L2523" s="1907" t="str">
        <f t="shared" si="220"/>
        <v/>
      </c>
      <c r="M2523" s="1906"/>
      <c r="N2523" s="2250"/>
      <c r="O2523" s="2250"/>
      <c r="P2523" s="2255"/>
    </row>
    <row r="2524" spans="2:16" s="986" customFormat="1" ht="15" customHeight="1" outlineLevel="1">
      <c r="B2524" s="1342"/>
      <c r="C2524" s="985"/>
      <c r="D2524" s="2553" t="s">
        <v>2170</v>
      </c>
      <c r="E2524" s="2554" t="s">
        <v>650</v>
      </c>
      <c r="F2524" s="1553" t="s">
        <v>2168</v>
      </c>
      <c r="G2524" s="1554"/>
      <c r="H2524" s="636"/>
      <c r="I2524" s="2252"/>
      <c r="J2524" s="2253"/>
      <c r="K2524" s="1994" t="str">
        <f t="shared" si="219"/>
        <v/>
      </c>
      <c r="L2524" s="1907" t="str">
        <f t="shared" si="220"/>
        <v/>
      </c>
      <c r="M2524" s="1906"/>
      <c r="N2524" s="2250"/>
      <c r="O2524" s="2250"/>
      <c r="P2524" s="2255"/>
    </row>
    <row r="2525" spans="2:16" s="986" customFormat="1" ht="15" customHeight="1" outlineLevel="1">
      <c r="B2525" s="1342"/>
      <c r="C2525" s="985"/>
      <c r="D2525" s="2553"/>
      <c r="E2525" s="2554"/>
      <c r="F2525" s="1553" t="s">
        <v>2169</v>
      </c>
      <c r="G2525" s="1554"/>
      <c r="H2525" s="636"/>
      <c r="I2525" s="2254"/>
      <c r="J2525" s="2255"/>
      <c r="K2525" s="1994" t="str">
        <f t="shared" si="219"/>
        <v/>
      </c>
      <c r="L2525" s="1907" t="str">
        <f t="shared" si="220"/>
        <v/>
      </c>
      <c r="M2525" s="1906"/>
      <c r="N2525" s="2250"/>
      <c r="O2525" s="2250"/>
      <c r="P2525" s="2255"/>
    </row>
    <row r="2526" spans="2:16" s="986" customFormat="1" ht="15" customHeight="1" outlineLevel="1">
      <c r="B2526" s="1342"/>
      <c r="C2526" s="985"/>
      <c r="D2526" s="2553" t="s">
        <v>873</v>
      </c>
      <c r="E2526" s="2554" t="s">
        <v>1822</v>
      </c>
      <c r="F2526" s="1553" t="s">
        <v>2168</v>
      </c>
      <c r="G2526" s="1555"/>
      <c r="H2526" s="636"/>
      <c r="I2526" s="2254"/>
      <c r="J2526" s="2255"/>
      <c r="K2526" s="1993" t="str">
        <f t="shared" si="219"/>
        <v/>
      </c>
      <c r="L2526" s="1906" t="str">
        <f t="shared" si="220"/>
        <v/>
      </c>
      <c r="M2526" s="1906"/>
      <c r="N2526" s="1907" t="str" cm="1">
        <f t="array" aca="1" ref="N2526" ca="1">IF(CELL("format",G2526)="D1","","X")</f>
        <v/>
      </c>
      <c r="O2526" s="2250"/>
      <c r="P2526" s="2255"/>
    </row>
    <row r="2527" spans="2:16" s="986" customFormat="1" ht="15" customHeight="1" outlineLevel="1">
      <c r="B2527" s="1211"/>
      <c r="C2527" s="1211"/>
      <c r="D2527" s="2553"/>
      <c r="E2527" s="2554"/>
      <c r="F2527" s="1553" t="s">
        <v>2169</v>
      </c>
      <c r="G2527" s="1555"/>
      <c r="H2527" s="636"/>
      <c r="I2527" s="2254"/>
      <c r="J2527" s="2255"/>
      <c r="K2527" s="1993" t="str">
        <f t="shared" si="219"/>
        <v/>
      </c>
      <c r="L2527" s="1906" t="str">
        <f t="shared" si="220"/>
        <v/>
      </c>
      <c r="M2527" s="1906"/>
      <c r="N2527" s="1907" t="str" cm="1">
        <f t="array" aca="1" ref="N2527" ca="1">IF(CELL("format",G2527)="D1","","X")</f>
        <v/>
      </c>
      <c r="O2527" s="2250"/>
      <c r="P2527" s="2255"/>
    </row>
    <row r="2528" spans="2:16" s="986" customFormat="1" ht="15" customHeight="1" outlineLevel="1">
      <c r="B2528" s="1211"/>
      <c r="C2528" s="1211"/>
      <c r="D2528" s="2553" t="s">
        <v>874</v>
      </c>
      <c r="E2528" s="2554" t="s">
        <v>1823</v>
      </c>
      <c r="F2528" s="1553" t="s">
        <v>2168</v>
      </c>
      <c r="G2528" s="1556"/>
      <c r="H2528" s="636"/>
      <c r="I2528" s="2254"/>
      <c r="J2528" s="2255"/>
      <c r="K2528" s="1993" t="str">
        <f t="shared" si="219"/>
        <v/>
      </c>
      <c r="L2528" s="1906" t="str">
        <f t="shared" si="220"/>
        <v/>
      </c>
      <c r="M2528" s="1906"/>
      <c r="N2528" s="2250"/>
      <c r="O2528" s="1907" t="str" cm="1">
        <f t="array" aca="1" ref="O2528" ca="1">IF(G2528="","",IF(CELL("format",G2528)="D9","","X"))</f>
        <v/>
      </c>
      <c r="P2528" s="2255"/>
    </row>
    <row r="2529" spans="2:16" s="986" customFormat="1" ht="15" customHeight="1" outlineLevel="1">
      <c r="B2529" s="1211"/>
      <c r="C2529" s="1211"/>
      <c r="D2529" s="2553"/>
      <c r="E2529" s="2554"/>
      <c r="F2529" s="1553" t="s">
        <v>2169</v>
      </c>
      <c r="G2529" s="1556"/>
      <c r="H2529" s="636"/>
      <c r="I2529" s="2254"/>
      <c r="J2529" s="2255"/>
      <c r="K2529" s="1993" t="str">
        <f t="shared" si="219"/>
        <v/>
      </c>
      <c r="L2529" s="1906" t="str">
        <f t="shared" si="220"/>
        <v/>
      </c>
      <c r="M2529" s="1906"/>
      <c r="N2529" s="2250"/>
      <c r="O2529" s="1907" t="str" cm="1">
        <f t="array" aca="1" ref="O2529" ca="1">IF(G2529="","",IF(CELL("format",G2529)="D9","","X"))</f>
        <v/>
      </c>
      <c r="P2529" s="2255"/>
    </row>
    <row r="2530" spans="2:16" s="986" customFormat="1" ht="15" customHeight="1" outlineLevel="1">
      <c r="B2530" s="1211"/>
      <c r="C2530" s="1211"/>
      <c r="D2530" s="2553" t="s">
        <v>2171</v>
      </c>
      <c r="E2530" s="2554" t="s">
        <v>2327</v>
      </c>
      <c r="F2530" s="1553" t="s">
        <v>2168</v>
      </c>
      <c r="G2530" s="1554"/>
      <c r="H2530" s="636"/>
      <c r="I2530" s="2254"/>
      <c r="J2530" s="2255"/>
      <c r="K2530" s="1993" t="str">
        <f t="shared" si="219"/>
        <v/>
      </c>
      <c r="L2530" s="1906" t="str">
        <f t="shared" si="220"/>
        <v/>
      </c>
      <c r="M2530" s="1906"/>
      <c r="N2530" s="2250"/>
      <c r="O2530" s="2250"/>
      <c r="P2530" s="1913" t="str">
        <f>IF(G2530="","",(IF(OR(G2530="Winter",G2530="Summer"),"","X")))</f>
        <v/>
      </c>
    </row>
    <row r="2531" spans="2:16" s="986" customFormat="1" ht="15" customHeight="1" outlineLevel="1">
      <c r="B2531" s="1211"/>
      <c r="C2531" s="1211"/>
      <c r="D2531" s="2553"/>
      <c r="E2531" s="2554"/>
      <c r="F2531" s="1553" t="s">
        <v>2169</v>
      </c>
      <c r="G2531" s="1554"/>
      <c r="H2531" s="636"/>
      <c r="I2531" s="2254"/>
      <c r="J2531" s="2255"/>
      <c r="K2531" s="1993" t="str">
        <f t="shared" si="219"/>
        <v/>
      </c>
      <c r="L2531" s="1906" t="str">
        <f t="shared" si="220"/>
        <v/>
      </c>
      <c r="M2531" s="1906"/>
      <c r="N2531" s="2250"/>
      <c r="O2531" s="2250"/>
      <c r="P2531" s="1913" t="str">
        <f>IF(G2531="","",(IF(OR(G2531="Winter",G2531="Summer"),"","X")))</f>
        <v/>
      </c>
    </row>
    <row r="2532" spans="2:16" s="986" customFormat="1" ht="15" customHeight="1" outlineLevel="1">
      <c r="B2532" s="1211"/>
      <c r="C2532" s="1211"/>
      <c r="D2532" s="2553" t="s">
        <v>2172</v>
      </c>
      <c r="E2532" s="2554" t="s">
        <v>638</v>
      </c>
      <c r="F2532" s="1553" t="s">
        <v>2168</v>
      </c>
      <c r="G2532" s="1554"/>
      <c r="H2532" s="636"/>
      <c r="I2532" s="2254"/>
      <c r="J2532" s="2255"/>
      <c r="K2532" s="1994" t="str">
        <f t="shared" si="219"/>
        <v/>
      </c>
      <c r="L2532" s="1907" t="str">
        <f t="shared" si="220"/>
        <v/>
      </c>
      <c r="M2532" s="1906"/>
      <c r="N2532" s="2250"/>
      <c r="O2532" s="2250"/>
      <c r="P2532" s="2255"/>
    </row>
    <row r="2533" spans="2:16" s="986" customFormat="1" ht="15" customHeight="1" outlineLevel="1">
      <c r="B2533" s="1211"/>
      <c r="C2533" s="1211"/>
      <c r="D2533" s="2553"/>
      <c r="E2533" s="2554"/>
      <c r="F2533" s="1553" t="s">
        <v>2169</v>
      </c>
      <c r="G2533" s="1554"/>
      <c r="I2533" s="2254"/>
      <c r="J2533" s="2255"/>
      <c r="K2533" s="1994" t="str">
        <f t="shared" si="219"/>
        <v/>
      </c>
      <c r="L2533" s="1907" t="str">
        <f t="shared" si="220"/>
        <v/>
      </c>
      <c r="M2533" s="1906"/>
      <c r="N2533" s="2250"/>
      <c r="O2533" s="2250"/>
      <c r="P2533" s="2255"/>
    </row>
    <row r="2534" spans="2:16" s="986" customFormat="1" ht="15" customHeight="1" outlineLevel="1">
      <c r="B2534" s="1211"/>
      <c r="C2534" s="1211"/>
      <c r="D2534" s="2553" t="s">
        <v>2173</v>
      </c>
      <c r="E2534" s="2554" t="s">
        <v>638</v>
      </c>
      <c r="F2534" s="1553" t="s">
        <v>2168</v>
      </c>
      <c r="G2534" s="1554"/>
      <c r="I2534" s="2254"/>
      <c r="J2534" s="2255"/>
      <c r="K2534" s="1994" t="str">
        <f t="shared" si="219"/>
        <v/>
      </c>
      <c r="L2534" s="1907" t="str">
        <f t="shared" si="220"/>
        <v/>
      </c>
      <c r="M2534" s="1906"/>
      <c r="N2534" s="2250"/>
      <c r="O2534" s="2250"/>
      <c r="P2534" s="2255"/>
    </row>
    <row r="2535" spans="2:16" s="986" customFormat="1" ht="15" customHeight="1" outlineLevel="1">
      <c r="B2535" s="1211"/>
      <c r="C2535" s="1211"/>
      <c r="D2535" s="2553"/>
      <c r="E2535" s="2554"/>
      <c r="F2535" s="1553" t="s">
        <v>2169</v>
      </c>
      <c r="G2535" s="1554"/>
      <c r="I2535" s="2254"/>
      <c r="J2535" s="2255"/>
      <c r="K2535" s="1994" t="str">
        <f t="shared" si="219"/>
        <v/>
      </c>
      <c r="L2535" s="1907" t="str">
        <f t="shared" si="220"/>
        <v/>
      </c>
      <c r="M2535" s="1906"/>
      <c r="N2535" s="2250"/>
      <c r="O2535" s="2250"/>
      <c r="P2535" s="2255"/>
    </row>
    <row r="2536" spans="2:16" s="986" customFormat="1" ht="15" customHeight="1" outlineLevel="1">
      <c r="B2536" s="1211"/>
      <c r="C2536" s="1211"/>
      <c r="D2536" s="2553" t="s">
        <v>2173</v>
      </c>
      <c r="E2536" s="2554" t="s">
        <v>650</v>
      </c>
      <c r="F2536" s="1553" t="s">
        <v>2168</v>
      </c>
      <c r="G2536" s="1554"/>
      <c r="I2536" s="2254"/>
      <c r="J2536" s="2255"/>
      <c r="K2536" s="1994" t="str">
        <f t="shared" si="219"/>
        <v/>
      </c>
      <c r="L2536" s="1907" t="str">
        <f t="shared" si="220"/>
        <v/>
      </c>
      <c r="M2536" s="1906"/>
      <c r="N2536" s="2250"/>
      <c r="O2536" s="2250"/>
      <c r="P2536" s="2255"/>
    </row>
    <row r="2537" spans="2:16" s="986" customFormat="1" ht="15" customHeight="1" outlineLevel="1">
      <c r="B2537" s="1211"/>
      <c r="C2537" s="1211"/>
      <c r="D2537" s="2553"/>
      <c r="E2537" s="2554"/>
      <c r="F2537" s="1553" t="s">
        <v>2169</v>
      </c>
      <c r="G2537" s="1554"/>
      <c r="I2537" s="2254"/>
      <c r="J2537" s="2255"/>
      <c r="K2537" s="1994" t="str">
        <f t="shared" si="219"/>
        <v/>
      </c>
      <c r="L2537" s="1907" t="str">
        <f t="shared" si="220"/>
        <v/>
      </c>
      <c r="M2537" s="1906"/>
      <c r="N2537" s="2250"/>
      <c r="O2537" s="2250"/>
      <c r="P2537" s="2255"/>
    </row>
    <row r="2538" spans="2:16" s="986" customFormat="1" ht="15" customHeight="1" outlineLevel="1">
      <c r="B2538" s="1211"/>
      <c r="C2538" s="1211"/>
      <c r="D2538" s="2553" t="s">
        <v>2174</v>
      </c>
      <c r="E2538" s="2554" t="s">
        <v>638</v>
      </c>
      <c r="F2538" s="1553" t="s">
        <v>2168</v>
      </c>
      <c r="G2538" s="1554"/>
      <c r="I2538" s="2254"/>
      <c r="J2538" s="2256"/>
      <c r="K2538" s="1994" t="str">
        <f t="shared" si="219"/>
        <v/>
      </c>
      <c r="L2538" s="1907" t="str">
        <f t="shared" si="220"/>
        <v/>
      </c>
      <c r="M2538" s="1906"/>
      <c r="N2538" s="2250"/>
      <c r="O2538" s="2250"/>
      <c r="P2538" s="2255"/>
    </row>
    <row r="2539" spans="2:16" s="986" customFormat="1" ht="15" customHeight="1" outlineLevel="1">
      <c r="B2539" s="1211"/>
      <c r="C2539" s="1211"/>
      <c r="D2539" s="2553"/>
      <c r="E2539" s="2554"/>
      <c r="F2539" s="1553" t="s">
        <v>2169</v>
      </c>
      <c r="G2539" s="1554"/>
      <c r="I2539" s="2254"/>
      <c r="J2539" s="2256"/>
      <c r="K2539" s="1994" t="str">
        <f t="shared" si="219"/>
        <v/>
      </c>
      <c r="L2539" s="1907" t="str">
        <f t="shared" si="220"/>
        <v/>
      </c>
      <c r="M2539" s="1906"/>
      <c r="N2539" s="2250"/>
      <c r="O2539" s="2250"/>
      <c r="P2539" s="2255"/>
    </row>
    <row r="2540" spans="2:16" s="986" customFormat="1" ht="15" customHeight="1" outlineLevel="1">
      <c r="B2540" s="1211"/>
      <c r="C2540" s="1211"/>
      <c r="D2540" s="2553" t="s">
        <v>2174</v>
      </c>
      <c r="E2540" s="2554" t="s">
        <v>650</v>
      </c>
      <c r="F2540" s="1553" t="s">
        <v>2168</v>
      </c>
      <c r="G2540" s="1554"/>
      <c r="I2540" s="2254"/>
      <c r="J2540" s="2256"/>
      <c r="K2540" s="1994" t="str">
        <f t="shared" si="219"/>
        <v/>
      </c>
      <c r="L2540" s="1907" t="str">
        <f t="shared" si="220"/>
        <v/>
      </c>
      <c r="M2540" s="1906"/>
      <c r="N2540" s="2250"/>
      <c r="O2540" s="2250"/>
      <c r="P2540" s="2255"/>
    </row>
    <row r="2541" spans="2:16" s="986" customFormat="1" ht="15" customHeight="1" outlineLevel="1">
      <c r="B2541" s="1211"/>
      <c r="C2541" s="1211"/>
      <c r="D2541" s="2555"/>
      <c r="E2541" s="2556"/>
      <c r="F2541" s="1557" t="s">
        <v>2169</v>
      </c>
      <c r="G2541" s="1558"/>
      <c r="I2541" s="2254"/>
      <c r="J2541" s="2256"/>
      <c r="K2541" s="1994" t="str">
        <f t="shared" si="219"/>
        <v/>
      </c>
      <c r="L2541" s="1907" t="str">
        <f t="shared" si="220"/>
        <v/>
      </c>
      <c r="M2541" s="1906"/>
      <c r="N2541" s="2250"/>
      <c r="O2541" s="2250"/>
      <c r="P2541" s="2255"/>
    </row>
    <row r="2542" spans="2:16" s="986" customFormat="1" ht="15" customHeight="1">
      <c r="B2542" s="1342"/>
      <c r="C2542" s="985"/>
      <c r="D2542" s="1307" t="s">
        <v>2166</v>
      </c>
      <c r="E2542" s="973"/>
      <c r="F2542" s="1549"/>
      <c r="G2542" s="1550"/>
      <c r="H2542" s="636"/>
      <c r="I2542" s="2251"/>
      <c r="J2542" s="1912"/>
      <c r="K2542" s="2254"/>
      <c r="L2542" s="2250"/>
      <c r="M2542" s="2250"/>
      <c r="N2542" s="2250"/>
      <c r="O2542" s="2250"/>
      <c r="P2542" s="2255"/>
    </row>
    <row r="2543" spans="2:16" s="986" customFormat="1" ht="15" customHeight="1" outlineLevel="1">
      <c r="B2543" s="1342"/>
      <c r="C2543" s="985"/>
      <c r="D2543" s="2557" t="s">
        <v>2167</v>
      </c>
      <c r="E2543" s="2558" t="s">
        <v>650</v>
      </c>
      <c r="F2543" s="1551" t="s">
        <v>2168</v>
      </c>
      <c r="G2543" s="1552"/>
      <c r="H2543" s="636"/>
      <c r="I2543" s="2252"/>
      <c r="J2543" s="2253"/>
      <c r="K2543" s="1994" t="str">
        <f>IF(ISNONTEXT(G2543)=TRUE,"","X")</f>
        <v/>
      </c>
      <c r="L2543" s="1907" t="str">
        <f>IF(AND(G2543&gt;=0)=TRUE,"","X")</f>
        <v/>
      </c>
      <c r="M2543" s="1906"/>
      <c r="N2543" s="2250"/>
      <c r="O2543" s="2250"/>
      <c r="P2543" s="2255"/>
    </row>
    <row r="2544" spans="2:16" s="986" customFormat="1" ht="15" customHeight="1" outlineLevel="1">
      <c r="B2544" s="1342"/>
      <c r="C2544" s="985"/>
      <c r="D2544" s="2553"/>
      <c r="E2544" s="2554"/>
      <c r="F2544" s="1553" t="s">
        <v>2169</v>
      </c>
      <c r="G2544" s="1554"/>
      <c r="H2544" s="636"/>
      <c r="I2544" s="2252"/>
      <c r="J2544" s="2253"/>
      <c r="K2544" s="1994" t="str">
        <f>IF(ISNONTEXT(G2544)=TRUE,"","X")</f>
        <v/>
      </c>
      <c r="L2544" s="1907" t="str">
        <f>IF(AND(G2544&gt;=0)=TRUE,"","X")</f>
        <v/>
      </c>
      <c r="M2544" s="1906"/>
      <c r="N2544" s="2250"/>
      <c r="O2544" s="2250"/>
      <c r="P2544" s="2255"/>
    </row>
    <row r="2545" spans="2:16" s="986" customFormat="1" ht="15" customHeight="1" outlineLevel="1">
      <c r="B2545" s="1342"/>
      <c r="C2545" s="985"/>
      <c r="D2545" s="2553" t="s">
        <v>2170</v>
      </c>
      <c r="E2545" s="2554" t="s">
        <v>638</v>
      </c>
      <c r="F2545" s="1553" t="s">
        <v>2168</v>
      </c>
      <c r="G2545" s="1554"/>
      <c r="H2545" s="636"/>
      <c r="I2545" s="2252"/>
      <c r="J2545" s="2253"/>
      <c r="K2545" s="1994" t="str">
        <f t="shared" ref="K2545:K2564" si="221">IF(ISNONTEXT(G2545)=TRUE,"","X")</f>
        <v/>
      </c>
      <c r="L2545" s="1907" t="str">
        <f t="shared" ref="L2545:L2564" si="222">IF(AND(G2545&gt;=0)=TRUE,"","X")</f>
        <v/>
      </c>
      <c r="M2545" s="1906"/>
      <c r="N2545" s="2250"/>
      <c r="O2545" s="2250"/>
      <c r="P2545" s="2255"/>
    </row>
    <row r="2546" spans="2:16" s="986" customFormat="1" ht="15" customHeight="1" outlineLevel="1">
      <c r="B2546" s="1342"/>
      <c r="C2546" s="985"/>
      <c r="D2546" s="2553"/>
      <c r="E2546" s="2554"/>
      <c r="F2546" s="1553" t="s">
        <v>2169</v>
      </c>
      <c r="G2546" s="1554"/>
      <c r="H2546" s="636"/>
      <c r="I2546" s="2252"/>
      <c r="J2546" s="2253"/>
      <c r="K2546" s="1994" t="str">
        <f t="shared" si="221"/>
        <v/>
      </c>
      <c r="L2546" s="1907" t="str">
        <f t="shared" si="222"/>
        <v/>
      </c>
      <c r="M2546" s="1906"/>
      <c r="N2546" s="2250"/>
      <c r="O2546" s="2250"/>
      <c r="P2546" s="2255"/>
    </row>
    <row r="2547" spans="2:16" s="986" customFormat="1" ht="15" customHeight="1" outlineLevel="1">
      <c r="B2547" s="1342"/>
      <c r="C2547" s="985"/>
      <c r="D2547" s="2553" t="s">
        <v>2170</v>
      </c>
      <c r="E2547" s="2554" t="s">
        <v>650</v>
      </c>
      <c r="F2547" s="1553" t="s">
        <v>2168</v>
      </c>
      <c r="G2547" s="1554"/>
      <c r="H2547" s="636"/>
      <c r="I2547" s="2252"/>
      <c r="J2547" s="2253"/>
      <c r="K2547" s="1994" t="str">
        <f t="shared" si="221"/>
        <v/>
      </c>
      <c r="L2547" s="1907" t="str">
        <f t="shared" si="222"/>
        <v/>
      </c>
      <c r="M2547" s="1906"/>
      <c r="N2547" s="2250"/>
      <c r="O2547" s="2250"/>
      <c r="P2547" s="2255"/>
    </row>
    <row r="2548" spans="2:16" s="986" customFormat="1" ht="15" customHeight="1" outlineLevel="1">
      <c r="B2548" s="1342"/>
      <c r="C2548" s="985"/>
      <c r="D2548" s="2553"/>
      <c r="E2548" s="2554"/>
      <c r="F2548" s="1553" t="s">
        <v>2169</v>
      </c>
      <c r="G2548" s="1554"/>
      <c r="H2548" s="636"/>
      <c r="I2548" s="2254"/>
      <c r="J2548" s="2255"/>
      <c r="K2548" s="1994" t="str">
        <f t="shared" si="221"/>
        <v/>
      </c>
      <c r="L2548" s="1907" t="str">
        <f t="shared" si="222"/>
        <v/>
      </c>
      <c r="M2548" s="1906"/>
      <c r="N2548" s="2250"/>
      <c r="O2548" s="2250"/>
      <c r="P2548" s="2255"/>
    </row>
    <row r="2549" spans="2:16" s="986" customFormat="1" ht="15" customHeight="1" outlineLevel="1">
      <c r="B2549" s="1342"/>
      <c r="C2549" s="985"/>
      <c r="D2549" s="2553" t="s">
        <v>873</v>
      </c>
      <c r="E2549" s="2554" t="s">
        <v>1822</v>
      </c>
      <c r="F2549" s="1553" t="s">
        <v>2168</v>
      </c>
      <c r="G2549" s="1555"/>
      <c r="H2549" s="636"/>
      <c r="I2549" s="2254"/>
      <c r="J2549" s="2255"/>
      <c r="K2549" s="1993" t="str">
        <f t="shared" si="221"/>
        <v/>
      </c>
      <c r="L2549" s="1906" t="str">
        <f t="shared" si="222"/>
        <v/>
      </c>
      <c r="M2549" s="1906"/>
      <c r="N2549" s="1907" t="str" cm="1">
        <f t="array" aca="1" ref="N2549" ca="1">IF(CELL("format",G2549)="D1","","X")</f>
        <v/>
      </c>
      <c r="O2549" s="2250"/>
      <c r="P2549" s="2255"/>
    </row>
    <row r="2550" spans="2:16" s="986" customFormat="1" ht="15" customHeight="1" outlineLevel="1">
      <c r="B2550" s="1211"/>
      <c r="C2550" s="1211"/>
      <c r="D2550" s="2553"/>
      <c r="E2550" s="2554"/>
      <c r="F2550" s="1553" t="s">
        <v>2169</v>
      </c>
      <c r="G2550" s="1555"/>
      <c r="H2550" s="636"/>
      <c r="I2550" s="2254"/>
      <c r="J2550" s="2255"/>
      <c r="K2550" s="1993" t="str">
        <f t="shared" si="221"/>
        <v/>
      </c>
      <c r="L2550" s="1906" t="str">
        <f t="shared" si="222"/>
        <v/>
      </c>
      <c r="M2550" s="1906"/>
      <c r="N2550" s="1907" t="str" cm="1">
        <f t="array" aca="1" ref="N2550" ca="1">IF(CELL("format",G2550)="D1","","X")</f>
        <v/>
      </c>
      <c r="O2550" s="2250"/>
      <c r="P2550" s="2255"/>
    </row>
    <row r="2551" spans="2:16" s="986" customFormat="1" ht="15" customHeight="1" outlineLevel="1">
      <c r="B2551" s="1211"/>
      <c r="C2551" s="1211"/>
      <c r="D2551" s="2553" t="s">
        <v>874</v>
      </c>
      <c r="E2551" s="2554" t="s">
        <v>1823</v>
      </c>
      <c r="F2551" s="1553" t="s">
        <v>2168</v>
      </c>
      <c r="G2551" s="1556"/>
      <c r="H2551" s="636"/>
      <c r="I2551" s="2254"/>
      <c r="J2551" s="2255"/>
      <c r="K2551" s="1993" t="str">
        <f t="shared" si="221"/>
        <v/>
      </c>
      <c r="L2551" s="1906" t="str">
        <f t="shared" si="222"/>
        <v/>
      </c>
      <c r="M2551" s="1906"/>
      <c r="N2551" s="2250"/>
      <c r="O2551" s="1907" t="str" cm="1">
        <f t="array" aca="1" ref="O2551" ca="1">IF(G2551="","",IF(CELL("format",G2551)="D9","","X"))</f>
        <v/>
      </c>
      <c r="P2551" s="2255"/>
    </row>
    <row r="2552" spans="2:16" s="986" customFormat="1" ht="15" customHeight="1" outlineLevel="1">
      <c r="B2552" s="1211"/>
      <c r="C2552" s="1211"/>
      <c r="D2552" s="2553"/>
      <c r="E2552" s="2554"/>
      <c r="F2552" s="1553" t="s">
        <v>2169</v>
      </c>
      <c r="G2552" s="1556"/>
      <c r="H2552" s="636"/>
      <c r="I2552" s="2254"/>
      <c r="J2552" s="2255"/>
      <c r="K2552" s="1993" t="str">
        <f t="shared" si="221"/>
        <v/>
      </c>
      <c r="L2552" s="1906" t="str">
        <f t="shared" si="222"/>
        <v/>
      </c>
      <c r="M2552" s="1906"/>
      <c r="N2552" s="2250"/>
      <c r="O2552" s="1907" t="str" cm="1">
        <f t="array" aca="1" ref="O2552" ca="1">IF(G2552="","",IF(CELL("format",G2552)="D9","","X"))</f>
        <v/>
      </c>
      <c r="P2552" s="2255"/>
    </row>
    <row r="2553" spans="2:16" s="986" customFormat="1" ht="15" customHeight="1" outlineLevel="1">
      <c r="B2553" s="1211"/>
      <c r="C2553" s="1211"/>
      <c r="D2553" s="2553" t="s">
        <v>2171</v>
      </c>
      <c r="E2553" s="2554" t="s">
        <v>2327</v>
      </c>
      <c r="F2553" s="1553" t="s">
        <v>2168</v>
      </c>
      <c r="G2553" s="1554"/>
      <c r="H2553" s="636"/>
      <c r="I2553" s="2254"/>
      <c r="J2553" s="2255"/>
      <c r="K2553" s="1993" t="str">
        <f t="shared" si="221"/>
        <v/>
      </c>
      <c r="L2553" s="1906" t="str">
        <f t="shared" si="222"/>
        <v/>
      </c>
      <c r="M2553" s="1906"/>
      <c r="N2553" s="2250"/>
      <c r="O2553" s="2250"/>
      <c r="P2553" s="1913" t="str">
        <f>IF(G2553="","",(IF(OR(G2553="Winter",G2553="Summer"),"","X")))</f>
        <v/>
      </c>
    </row>
    <row r="2554" spans="2:16" s="986" customFormat="1" ht="15" customHeight="1" outlineLevel="1">
      <c r="B2554" s="1211"/>
      <c r="C2554" s="1211"/>
      <c r="D2554" s="2553"/>
      <c r="E2554" s="2554"/>
      <c r="F2554" s="1553" t="s">
        <v>2169</v>
      </c>
      <c r="G2554" s="1554"/>
      <c r="H2554" s="636"/>
      <c r="I2554" s="2254"/>
      <c r="J2554" s="2255"/>
      <c r="K2554" s="1993" t="str">
        <f t="shared" si="221"/>
        <v/>
      </c>
      <c r="L2554" s="1906" t="str">
        <f t="shared" si="222"/>
        <v/>
      </c>
      <c r="M2554" s="1906"/>
      <c r="N2554" s="2250"/>
      <c r="O2554" s="2250"/>
      <c r="P2554" s="1913" t="str">
        <f>IF(G2554="","",(IF(OR(G2554="Winter",G2554="Summer"),"","X")))</f>
        <v/>
      </c>
    </row>
    <row r="2555" spans="2:16" s="986" customFormat="1" ht="15" customHeight="1" outlineLevel="1">
      <c r="B2555" s="1211"/>
      <c r="C2555" s="1211"/>
      <c r="D2555" s="2553" t="s">
        <v>2172</v>
      </c>
      <c r="E2555" s="2554" t="s">
        <v>638</v>
      </c>
      <c r="F2555" s="1553" t="s">
        <v>2168</v>
      </c>
      <c r="G2555" s="1554"/>
      <c r="H2555" s="636"/>
      <c r="I2555" s="2254"/>
      <c r="J2555" s="2255"/>
      <c r="K2555" s="1994" t="str">
        <f t="shared" si="221"/>
        <v/>
      </c>
      <c r="L2555" s="1907" t="str">
        <f t="shared" si="222"/>
        <v/>
      </c>
      <c r="M2555" s="1906"/>
      <c r="N2555" s="2250"/>
      <c r="O2555" s="2250"/>
      <c r="P2555" s="2255"/>
    </row>
    <row r="2556" spans="2:16" s="986" customFormat="1" ht="15" customHeight="1" outlineLevel="1">
      <c r="B2556" s="1211"/>
      <c r="C2556" s="1211"/>
      <c r="D2556" s="2553"/>
      <c r="E2556" s="2554"/>
      <c r="F2556" s="1553" t="s">
        <v>2169</v>
      </c>
      <c r="G2556" s="1554"/>
      <c r="I2556" s="2254"/>
      <c r="J2556" s="2255"/>
      <c r="K2556" s="1994" t="str">
        <f t="shared" si="221"/>
        <v/>
      </c>
      <c r="L2556" s="1907" t="str">
        <f t="shared" si="222"/>
        <v/>
      </c>
      <c r="M2556" s="1906"/>
      <c r="N2556" s="2250"/>
      <c r="O2556" s="2250"/>
      <c r="P2556" s="2255"/>
    </row>
    <row r="2557" spans="2:16" s="986" customFormat="1" ht="15" customHeight="1" outlineLevel="1">
      <c r="B2557" s="1211"/>
      <c r="C2557" s="1211"/>
      <c r="D2557" s="2553" t="s">
        <v>2173</v>
      </c>
      <c r="E2557" s="2554" t="s">
        <v>638</v>
      </c>
      <c r="F2557" s="1553" t="s">
        <v>2168</v>
      </c>
      <c r="G2557" s="1554"/>
      <c r="I2557" s="2254"/>
      <c r="J2557" s="2255"/>
      <c r="K2557" s="1994" t="str">
        <f t="shared" si="221"/>
        <v/>
      </c>
      <c r="L2557" s="1907" t="str">
        <f t="shared" si="222"/>
        <v/>
      </c>
      <c r="M2557" s="1906"/>
      <c r="N2557" s="2250"/>
      <c r="O2557" s="2250"/>
      <c r="P2557" s="2255"/>
    </row>
    <row r="2558" spans="2:16" s="986" customFormat="1" ht="15" customHeight="1" outlineLevel="1">
      <c r="B2558" s="1211"/>
      <c r="C2558" s="1211"/>
      <c r="D2558" s="2553"/>
      <c r="E2558" s="2554"/>
      <c r="F2558" s="1553" t="s">
        <v>2169</v>
      </c>
      <c r="G2558" s="1554"/>
      <c r="I2558" s="2254"/>
      <c r="J2558" s="2255"/>
      <c r="K2558" s="1994" t="str">
        <f t="shared" si="221"/>
        <v/>
      </c>
      <c r="L2558" s="1907" t="str">
        <f t="shared" si="222"/>
        <v/>
      </c>
      <c r="M2558" s="1906"/>
      <c r="N2558" s="2250"/>
      <c r="O2558" s="2250"/>
      <c r="P2558" s="2255"/>
    </row>
    <row r="2559" spans="2:16" s="986" customFormat="1" ht="15" customHeight="1" outlineLevel="1">
      <c r="B2559" s="1211"/>
      <c r="C2559" s="1211"/>
      <c r="D2559" s="2553" t="s">
        <v>2173</v>
      </c>
      <c r="E2559" s="2554" t="s">
        <v>650</v>
      </c>
      <c r="F2559" s="1553" t="s">
        <v>2168</v>
      </c>
      <c r="G2559" s="1554"/>
      <c r="I2559" s="2254"/>
      <c r="J2559" s="2255"/>
      <c r="K2559" s="1994" t="str">
        <f t="shared" si="221"/>
        <v/>
      </c>
      <c r="L2559" s="1907" t="str">
        <f t="shared" si="222"/>
        <v/>
      </c>
      <c r="M2559" s="1906"/>
      <c r="N2559" s="2250"/>
      <c r="O2559" s="2250"/>
      <c r="P2559" s="2255"/>
    </row>
    <row r="2560" spans="2:16" s="986" customFormat="1" ht="15" customHeight="1" outlineLevel="1">
      <c r="B2560" s="1211"/>
      <c r="C2560" s="1211"/>
      <c r="D2560" s="2553"/>
      <c r="E2560" s="2554"/>
      <c r="F2560" s="1553" t="s">
        <v>2169</v>
      </c>
      <c r="G2560" s="1554"/>
      <c r="I2560" s="2254"/>
      <c r="J2560" s="2255"/>
      <c r="K2560" s="1994" t="str">
        <f t="shared" si="221"/>
        <v/>
      </c>
      <c r="L2560" s="1907" t="str">
        <f t="shared" si="222"/>
        <v/>
      </c>
      <c r="M2560" s="1906"/>
      <c r="N2560" s="2250"/>
      <c r="O2560" s="2250"/>
      <c r="P2560" s="2255"/>
    </row>
    <row r="2561" spans="2:16" s="986" customFormat="1" ht="15" customHeight="1" outlineLevel="1">
      <c r="B2561" s="1211"/>
      <c r="C2561" s="1211"/>
      <c r="D2561" s="2553" t="s">
        <v>2174</v>
      </c>
      <c r="E2561" s="2554" t="s">
        <v>638</v>
      </c>
      <c r="F2561" s="1553" t="s">
        <v>2168</v>
      </c>
      <c r="G2561" s="1554"/>
      <c r="I2561" s="2254"/>
      <c r="J2561" s="2256"/>
      <c r="K2561" s="1994" t="str">
        <f t="shared" si="221"/>
        <v/>
      </c>
      <c r="L2561" s="1907" t="str">
        <f t="shared" si="222"/>
        <v/>
      </c>
      <c r="M2561" s="1906"/>
      <c r="N2561" s="2250"/>
      <c r="O2561" s="2250"/>
      <c r="P2561" s="2255"/>
    </row>
    <row r="2562" spans="2:16" s="986" customFormat="1" ht="15" customHeight="1" outlineLevel="1">
      <c r="B2562" s="1211"/>
      <c r="C2562" s="1211"/>
      <c r="D2562" s="2553"/>
      <c r="E2562" s="2554"/>
      <c r="F2562" s="1553" t="s">
        <v>2169</v>
      </c>
      <c r="G2562" s="1554"/>
      <c r="I2562" s="2254"/>
      <c r="J2562" s="2256"/>
      <c r="K2562" s="1994" t="str">
        <f t="shared" si="221"/>
        <v/>
      </c>
      <c r="L2562" s="1907" t="str">
        <f t="shared" si="222"/>
        <v/>
      </c>
      <c r="M2562" s="1906"/>
      <c r="N2562" s="2250"/>
      <c r="O2562" s="2250"/>
      <c r="P2562" s="2255"/>
    </row>
    <row r="2563" spans="2:16" s="986" customFormat="1" ht="15" customHeight="1" outlineLevel="1">
      <c r="B2563" s="1211"/>
      <c r="C2563" s="1211"/>
      <c r="D2563" s="2553" t="s">
        <v>2174</v>
      </c>
      <c r="E2563" s="2554" t="s">
        <v>650</v>
      </c>
      <c r="F2563" s="1553" t="s">
        <v>2168</v>
      </c>
      <c r="G2563" s="1554"/>
      <c r="I2563" s="2254"/>
      <c r="J2563" s="2256"/>
      <c r="K2563" s="1994" t="str">
        <f t="shared" si="221"/>
        <v/>
      </c>
      <c r="L2563" s="1907" t="str">
        <f t="shared" si="222"/>
        <v/>
      </c>
      <c r="M2563" s="1906"/>
      <c r="N2563" s="2250"/>
      <c r="O2563" s="2250"/>
      <c r="P2563" s="2255"/>
    </row>
    <row r="2564" spans="2:16" s="986" customFormat="1" ht="15" customHeight="1" outlineLevel="1">
      <c r="B2564" s="1211"/>
      <c r="C2564" s="1211"/>
      <c r="D2564" s="2555"/>
      <c r="E2564" s="2556"/>
      <c r="F2564" s="1557" t="s">
        <v>2169</v>
      </c>
      <c r="G2564" s="1558"/>
      <c r="I2564" s="2254"/>
      <c r="J2564" s="2256"/>
      <c r="K2564" s="1994" t="str">
        <f t="shared" si="221"/>
        <v/>
      </c>
      <c r="L2564" s="1907" t="str">
        <f t="shared" si="222"/>
        <v/>
      </c>
      <c r="M2564" s="1906"/>
      <c r="N2564" s="2250"/>
      <c r="O2564" s="2250"/>
      <c r="P2564" s="2255"/>
    </row>
    <row r="2565" spans="2:16" s="986" customFormat="1" ht="15" customHeight="1">
      <c r="B2565" s="1342"/>
      <c r="C2565" s="985"/>
      <c r="D2565" s="1307" t="s">
        <v>2166</v>
      </c>
      <c r="E2565" s="973"/>
      <c r="F2565" s="1549"/>
      <c r="G2565" s="1550"/>
      <c r="H2565" s="636"/>
      <c r="I2565" s="2251"/>
      <c r="J2565" s="1912"/>
      <c r="K2565" s="2254"/>
      <c r="L2565" s="2250"/>
      <c r="M2565" s="2250"/>
      <c r="N2565" s="2250"/>
      <c r="O2565" s="2250"/>
      <c r="P2565" s="2255"/>
    </row>
    <row r="2566" spans="2:16" s="986" customFormat="1" ht="15" customHeight="1" outlineLevel="1">
      <c r="B2566" s="1342"/>
      <c r="C2566" s="985"/>
      <c r="D2566" s="2557" t="s">
        <v>2167</v>
      </c>
      <c r="E2566" s="2558" t="s">
        <v>650</v>
      </c>
      <c r="F2566" s="1551" t="s">
        <v>2168</v>
      </c>
      <c r="G2566" s="1552"/>
      <c r="H2566" s="636"/>
      <c r="I2566" s="2252"/>
      <c r="J2566" s="2253"/>
      <c r="K2566" s="1994" t="str">
        <f>IF(ISNONTEXT(G2566)=TRUE,"","X")</f>
        <v/>
      </c>
      <c r="L2566" s="1907" t="str">
        <f>IF(AND(G2566&gt;=0)=TRUE,"","X")</f>
        <v/>
      </c>
      <c r="M2566" s="1906"/>
      <c r="N2566" s="2250"/>
      <c r="O2566" s="2250"/>
      <c r="P2566" s="2255"/>
    </row>
    <row r="2567" spans="2:16" s="986" customFormat="1" ht="15" customHeight="1" outlineLevel="1">
      <c r="B2567" s="1342"/>
      <c r="C2567" s="985"/>
      <c r="D2567" s="2553"/>
      <c r="E2567" s="2554"/>
      <c r="F2567" s="1553" t="s">
        <v>2169</v>
      </c>
      <c r="G2567" s="1554"/>
      <c r="H2567" s="636"/>
      <c r="I2567" s="2252"/>
      <c r="J2567" s="2253"/>
      <c r="K2567" s="1994" t="str">
        <f>IF(ISNONTEXT(G2567)=TRUE,"","X")</f>
        <v/>
      </c>
      <c r="L2567" s="1907" t="str">
        <f>IF(AND(G2567&gt;=0)=TRUE,"","X")</f>
        <v/>
      </c>
      <c r="M2567" s="1906"/>
      <c r="N2567" s="2250"/>
      <c r="O2567" s="2250"/>
      <c r="P2567" s="2255"/>
    </row>
    <row r="2568" spans="2:16" s="986" customFormat="1" ht="15" customHeight="1" outlineLevel="1">
      <c r="B2568" s="1342"/>
      <c r="C2568" s="985"/>
      <c r="D2568" s="2553" t="s">
        <v>2170</v>
      </c>
      <c r="E2568" s="2554" t="s">
        <v>638</v>
      </c>
      <c r="F2568" s="1553" t="s">
        <v>2168</v>
      </c>
      <c r="G2568" s="1554"/>
      <c r="H2568" s="636"/>
      <c r="I2568" s="2252"/>
      <c r="J2568" s="2253"/>
      <c r="K2568" s="1994" t="str">
        <f t="shared" ref="K2568:K2587" si="223">IF(ISNONTEXT(G2568)=TRUE,"","X")</f>
        <v/>
      </c>
      <c r="L2568" s="1907" t="str">
        <f t="shared" ref="L2568:L2587" si="224">IF(AND(G2568&gt;=0)=TRUE,"","X")</f>
        <v/>
      </c>
      <c r="M2568" s="1906"/>
      <c r="N2568" s="2250"/>
      <c r="O2568" s="2250"/>
      <c r="P2568" s="2255"/>
    </row>
    <row r="2569" spans="2:16" s="986" customFormat="1" ht="15" customHeight="1" outlineLevel="1">
      <c r="B2569" s="1342"/>
      <c r="C2569" s="985"/>
      <c r="D2569" s="2553"/>
      <c r="E2569" s="2554"/>
      <c r="F2569" s="1553" t="s">
        <v>2169</v>
      </c>
      <c r="G2569" s="1554"/>
      <c r="H2569" s="636"/>
      <c r="I2569" s="2252"/>
      <c r="J2569" s="2253"/>
      <c r="K2569" s="1994" t="str">
        <f t="shared" si="223"/>
        <v/>
      </c>
      <c r="L2569" s="1907" t="str">
        <f t="shared" si="224"/>
        <v/>
      </c>
      <c r="M2569" s="1906"/>
      <c r="N2569" s="2250"/>
      <c r="O2569" s="2250"/>
      <c r="P2569" s="2255"/>
    </row>
    <row r="2570" spans="2:16" s="986" customFormat="1" ht="15" customHeight="1" outlineLevel="1">
      <c r="B2570" s="1342"/>
      <c r="C2570" s="985"/>
      <c r="D2570" s="2553" t="s">
        <v>2170</v>
      </c>
      <c r="E2570" s="2554" t="s">
        <v>650</v>
      </c>
      <c r="F2570" s="1553" t="s">
        <v>2168</v>
      </c>
      <c r="G2570" s="1554"/>
      <c r="H2570" s="636"/>
      <c r="I2570" s="2252"/>
      <c r="J2570" s="2253"/>
      <c r="K2570" s="1994" t="str">
        <f t="shared" si="223"/>
        <v/>
      </c>
      <c r="L2570" s="1907" t="str">
        <f t="shared" si="224"/>
        <v/>
      </c>
      <c r="M2570" s="1906"/>
      <c r="N2570" s="2250"/>
      <c r="O2570" s="2250"/>
      <c r="P2570" s="2255"/>
    </row>
    <row r="2571" spans="2:16" s="986" customFormat="1" ht="15" customHeight="1" outlineLevel="1">
      <c r="B2571" s="1342"/>
      <c r="C2571" s="985"/>
      <c r="D2571" s="2553"/>
      <c r="E2571" s="2554"/>
      <c r="F2571" s="1553" t="s">
        <v>2169</v>
      </c>
      <c r="G2571" s="1554"/>
      <c r="H2571" s="636"/>
      <c r="I2571" s="2254"/>
      <c r="J2571" s="2255"/>
      <c r="K2571" s="1994" t="str">
        <f t="shared" si="223"/>
        <v/>
      </c>
      <c r="L2571" s="1907" t="str">
        <f t="shared" si="224"/>
        <v/>
      </c>
      <c r="M2571" s="1906"/>
      <c r="N2571" s="2250"/>
      <c r="O2571" s="2250"/>
      <c r="P2571" s="2255"/>
    </row>
    <row r="2572" spans="2:16" s="986" customFormat="1" ht="15" customHeight="1" outlineLevel="1">
      <c r="B2572" s="1342"/>
      <c r="C2572" s="985"/>
      <c r="D2572" s="2553" t="s">
        <v>873</v>
      </c>
      <c r="E2572" s="2554" t="s">
        <v>1822</v>
      </c>
      <c r="F2572" s="1553" t="s">
        <v>2168</v>
      </c>
      <c r="G2572" s="1555"/>
      <c r="H2572" s="636"/>
      <c r="I2572" s="2254"/>
      <c r="J2572" s="2255"/>
      <c r="K2572" s="1993" t="str">
        <f t="shared" si="223"/>
        <v/>
      </c>
      <c r="L2572" s="1906" t="str">
        <f t="shared" si="224"/>
        <v/>
      </c>
      <c r="M2572" s="1906"/>
      <c r="N2572" s="1907" t="str" cm="1">
        <f t="array" aca="1" ref="N2572" ca="1">IF(CELL("format",G2572)="D1","","X")</f>
        <v/>
      </c>
      <c r="O2572" s="2250"/>
      <c r="P2572" s="2255"/>
    </row>
    <row r="2573" spans="2:16" s="986" customFormat="1" ht="15" customHeight="1" outlineLevel="1">
      <c r="B2573" s="1211"/>
      <c r="C2573" s="1211"/>
      <c r="D2573" s="2553"/>
      <c r="E2573" s="2554"/>
      <c r="F2573" s="1553" t="s">
        <v>2169</v>
      </c>
      <c r="G2573" s="1555"/>
      <c r="H2573" s="636"/>
      <c r="I2573" s="2254"/>
      <c r="J2573" s="2255"/>
      <c r="K2573" s="1993" t="str">
        <f t="shared" si="223"/>
        <v/>
      </c>
      <c r="L2573" s="1906" t="str">
        <f t="shared" si="224"/>
        <v/>
      </c>
      <c r="M2573" s="1906"/>
      <c r="N2573" s="1907" t="str" cm="1">
        <f t="array" aca="1" ref="N2573" ca="1">IF(CELL("format",G2573)="D1","","X")</f>
        <v/>
      </c>
      <c r="O2573" s="2250"/>
      <c r="P2573" s="2255"/>
    </row>
    <row r="2574" spans="2:16" s="986" customFormat="1" ht="15" customHeight="1" outlineLevel="1">
      <c r="B2574" s="1211"/>
      <c r="C2574" s="1211"/>
      <c r="D2574" s="2553" t="s">
        <v>874</v>
      </c>
      <c r="E2574" s="2554" t="s">
        <v>1823</v>
      </c>
      <c r="F2574" s="1553" t="s">
        <v>2168</v>
      </c>
      <c r="G2574" s="1556"/>
      <c r="H2574" s="636"/>
      <c r="I2574" s="2254"/>
      <c r="J2574" s="2255"/>
      <c r="K2574" s="1993" t="str">
        <f t="shared" si="223"/>
        <v/>
      </c>
      <c r="L2574" s="1906" t="str">
        <f t="shared" si="224"/>
        <v/>
      </c>
      <c r="M2574" s="1906"/>
      <c r="N2574" s="2250"/>
      <c r="O2574" s="1907" t="str" cm="1">
        <f t="array" aca="1" ref="O2574" ca="1">IF(G2574="","",IF(CELL("format",G2574)="D9","","X"))</f>
        <v/>
      </c>
      <c r="P2574" s="2255"/>
    </row>
    <row r="2575" spans="2:16" s="986" customFormat="1" ht="15" customHeight="1" outlineLevel="1">
      <c r="B2575" s="1211"/>
      <c r="C2575" s="1211"/>
      <c r="D2575" s="2553"/>
      <c r="E2575" s="2554"/>
      <c r="F2575" s="1553" t="s">
        <v>2169</v>
      </c>
      <c r="G2575" s="1556"/>
      <c r="H2575" s="636"/>
      <c r="I2575" s="2254"/>
      <c r="J2575" s="2255"/>
      <c r="K2575" s="1993" t="str">
        <f t="shared" si="223"/>
        <v/>
      </c>
      <c r="L2575" s="1906" t="str">
        <f t="shared" si="224"/>
        <v/>
      </c>
      <c r="M2575" s="1906"/>
      <c r="N2575" s="2250"/>
      <c r="O2575" s="1907" t="str" cm="1">
        <f t="array" aca="1" ref="O2575" ca="1">IF(G2575="","",IF(CELL("format",G2575)="D9","","X"))</f>
        <v/>
      </c>
      <c r="P2575" s="2255"/>
    </row>
    <row r="2576" spans="2:16" s="986" customFormat="1" ht="15" customHeight="1" outlineLevel="1">
      <c r="B2576" s="1211"/>
      <c r="C2576" s="1211"/>
      <c r="D2576" s="2553" t="s">
        <v>2171</v>
      </c>
      <c r="E2576" s="2554" t="s">
        <v>2327</v>
      </c>
      <c r="F2576" s="1553" t="s">
        <v>2168</v>
      </c>
      <c r="G2576" s="1554"/>
      <c r="H2576" s="636"/>
      <c r="I2576" s="2254"/>
      <c r="J2576" s="2255"/>
      <c r="K2576" s="1993" t="str">
        <f t="shared" si="223"/>
        <v/>
      </c>
      <c r="L2576" s="1906" t="str">
        <f t="shared" si="224"/>
        <v/>
      </c>
      <c r="M2576" s="1906"/>
      <c r="N2576" s="2250"/>
      <c r="O2576" s="2250"/>
      <c r="P2576" s="1913" t="str">
        <f>IF(G2576="","",(IF(OR(G2576="Winter",G2576="Summer"),"","X")))</f>
        <v/>
      </c>
    </row>
    <row r="2577" spans="2:16" s="986" customFormat="1" ht="15" customHeight="1" outlineLevel="1">
      <c r="B2577" s="1211"/>
      <c r="C2577" s="1211"/>
      <c r="D2577" s="2553"/>
      <c r="E2577" s="2554"/>
      <c r="F2577" s="1553" t="s">
        <v>2169</v>
      </c>
      <c r="G2577" s="1554"/>
      <c r="H2577" s="636"/>
      <c r="I2577" s="2254"/>
      <c r="J2577" s="2255"/>
      <c r="K2577" s="1993" t="str">
        <f t="shared" si="223"/>
        <v/>
      </c>
      <c r="L2577" s="1906" t="str">
        <f t="shared" si="224"/>
        <v/>
      </c>
      <c r="M2577" s="1906"/>
      <c r="N2577" s="2250"/>
      <c r="O2577" s="2250"/>
      <c r="P2577" s="1913" t="str">
        <f>IF(G2577="","",(IF(OR(G2577="Winter",G2577="Summer"),"","X")))</f>
        <v/>
      </c>
    </row>
    <row r="2578" spans="2:16" s="986" customFormat="1" ht="15" customHeight="1" outlineLevel="1">
      <c r="B2578" s="1211"/>
      <c r="C2578" s="1211"/>
      <c r="D2578" s="2553" t="s">
        <v>2172</v>
      </c>
      <c r="E2578" s="2554" t="s">
        <v>638</v>
      </c>
      <c r="F2578" s="1553" t="s">
        <v>2168</v>
      </c>
      <c r="G2578" s="1554"/>
      <c r="H2578" s="636"/>
      <c r="I2578" s="2254"/>
      <c r="J2578" s="2255"/>
      <c r="K2578" s="1994" t="str">
        <f t="shared" si="223"/>
        <v/>
      </c>
      <c r="L2578" s="1907" t="str">
        <f t="shared" si="224"/>
        <v/>
      </c>
      <c r="M2578" s="1906"/>
      <c r="N2578" s="2250"/>
      <c r="O2578" s="2250"/>
      <c r="P2578" s="2255"/>
    </row>
    <row r="2579" spans="2:16" s="986" customFormat="1" ht="15" customHeight="1" outlineLevel="1">
      <c r="B2579" s="1211"/>
      <c r="C2579" s="1211"/>
      <c r="D2579" s="2553"/>
      <c r="E2579" s="2554"/>
      <c r="F2579" s="1553" t="s">
        <v>2169</v>
      </c>
      <c r="G2579" s="1554"/>
      <c r="I2579" s="2254"/>
      <c r="J2579" s="2255"/>
      <c r="K2579" s="1994" t="str">
        <f t="shared" si="223"/>
        <v/>
      </c>
      <c r="L2579" s="1907" t="str">
        <f t="shared" si="224"/>
        <v/>
      </c>
      <c r="M2579" s="1906"/>
      <c r="N2579" s="2250"/>
      <c r="O2579" s="2250"/>
      <c r="P2579" s="2255"/>
    </row>
    <row r="2580" spans="2:16" s="986" customFormat="1" ht="15" customHeight="1" outlineLevel="1">
      <c r="B2580" s="1211"/>
      <c r="C2580" s="1211"/>
      <c r="D2580" s="2553" t="s">
        <v>2173</v>
      </c>
      <c r="E2580" s="2554" t="s">
        <v>638</v>
      </c>
      <c r="F2580" s="1553" t="s">
        <v>2168</v>
      </c>
      <c r="G2580" s="1554"/>
      <c r="I2580" s="2254"/>
      <c r="J2580" s="2255"/>
      <c r="K2580" s="1994" t="str">
        <f t="shared" si="223"/>
        <v/>
      </c>
      <c r="L2580" s="1907" t="str">
        <f t="shared" si="224"/>
        <v/>
      </c>
      <c r="M2580" s="1906"/>
      <c r="N2580" s="2250"/>
      <c r="O2580" s="2250"/>
      <c r="P2580" s="2255"/>
    </row>
    <row r="2581" spans="2:16" s="986" customFormat="1" ht="15" customHeight="1" outlineLevel="1">
      <c r="B2581" s="1211"/>
      <c r="C2581" s="1211"/>
      <c r="D2581" s="2553"/>
      <c r="E2581" s="2554"/>
      <c r="F2581" s="1553" t="s">
        <v>2169</v>
      </c>
      <c r="G2581" s="1554"/>
      <c r="I2581" s="2254"/>
      <c r="J2581" s="2255"/>
      <c r="K2581" s="1994" t="str">
        <f t="shared" si="223"/>
        <v/>
      </c>
      <c r="L2581" s="1907" t="str">
        <f t="shared" si="224"/>
        <v/>
      </c>
      <c r="M2581" s="1906"/>
      <c r="N2581" s="2250"/>
      <c r="O2581" s="2250"/>
      <c r="P2581" s="2255"/>
    </row>
    <row r="2582" spans="2:16" s="986" customFormat="1" ht="15" customHeight="1" outlineLevel="1">
      <c r="B2582" s="1211"/>
      <c r="C2582" s="1211"/>
      <c r="D2582" s="2553" t="s">
        <v>2173</v>
      </c>
      <c r="E2582" s="2554" t="s">
        <v>650</v>
      </c>
      <c r="F2582" s="1553" t="s">
        <v>2168</v>
      </c>
      <c r="G2582" s="1554"/>
      <c r="I2582" s="2254"/>
      <c r="J2582" s="2255"/>
      <c r="K2582" s="1994" t="str">
        <f t="shared" si="223"/>
        <v/>
      </c>
      <c r="L2582" s="1907" t="str">
        <f t="shared" si="224"/>
        <v/>
      </c>
      <c r="M2582" s="1906"/>
      <c r="N2582" s="2250"/>
      <c r="O2582" s="2250"/>
      <c r="P2582" s="2255"/>
    </row>
    <row r="2583" spans="2:16" s="986" customFormat="1" ht="15" customHeight="1" outlineLevel="1">
      <c r="B2583" s="1211"/>
      <c r="C2583" s="1211"/>
      <c r="D2583" s="2553"/>
      <c r="E2583" s="2554"/>
      <c r="F2583" s="1553" t="s">
        <v>2169</v>
      </c>
      <c r="G2583" s="1554"/>
      <c r="I2583" s="2254"/>
      <c r="J2583" s="2255"/>
      <c r="K2583" s="1994" t="str">
        <f t="shared" si="223"/>
        <v/>
      </c>
      <c r="L2583" s="1907" t="str">
        <f t="shared" si="224"/>
        <v/>
      </c>
      <c r="M2583" s="1906"/>
      <c r="N2583" s="2250"/>
      <c r="O2583" s="2250"/>
      <c r="P2583" s="2255"/>
    </row>
    <row r="2584" spans="2:16" s="986" customFormat="1" ht="15" customHeight="1" outlineLevel="1">
      <c r="B2584" s="1211"/>
      <c r="C2584" s="1211"/>
      <c r="D2584" s="2553" t="s">
        <v>2174</v>
      </c>
      <c r="E2584" s="2554" t="s">
        <v>638</v>
      </c>
      <c r="F2584" s="1553" t="s">
        <v>2168</v>
      </c>
      <c r="G2584" s="1554"/>
      <c r="I2584" s="2254"/>
      <c r="J2584" s="2256"/>
      <c r="K2584" s="1994" t="str">
        <f t="shared" si="223"/>
        <v/>
      </c>
      <c r="L2584" s="1907" t="str">
        <f t="shared" si="224"/>
        <v/>
      </c>
      <c r="M2584" s="1906"/>
      <c r="N2584" s="2250"/>
      <c r="O2584" s="2250"/>
      <c r="P2584" s="2255"/>
    </row>
    <row r="2585" spans="2:16" s="986" customFormat="1" ht="15" customHeight="1" outlineLevel="1">
      <c r="B2585" s="1211"/>
      <c r="C2585" s="1211"/>
      <c r="D2585" s="2553"/>
      <c r="E2585" s="2554"/>
      <c r="F2585" s="1553" t="s">
        <v>2169</v>
      </c>
      <c r="G2585" s="1554"/>
      <c r="I2585" s="2254"/>
      <c r="J2585" s="2256"/>
      <c r="K2585" s="1994" t="str">
        <f t="shared" si="223"/>
        <v/>
      </c>
      <c r="L2585" s="1907" t="str">
        <f t="shared" si="224"/>
        <v/>
      </c>
      <c r="M2585" s="1906"/>
      <c r="N2585" s="2250"/>
      <c r="O2585" s="2250"/>
      <c r="P2585" s="2255"/>
    </row>
    <row r="2586" spans="2:16" s="986" customFormat="1" ht="15" customHeight="1" outlineLevel="1">
      <c r="B2586" s="1211"/>
      <c r="C2586" s="1211"/>
      <c r="D2586" s="2553" t="s">
        <v>2174</v>
      </c>
      <c r="E2586" s="2554" t="s">
        <v>650</v>
      </c>
      <c r="F2586" s="1553" t="s">
        <v>2168</v>
      </c>
      <c r="G2586" s="1554"/>
      <c r="I2586" s="2254"/>
      <c r="J2586" s="2256"/>
      <c r="K2586" s="1994" t="str">
        <f t="shared" si="223"/>
        <v/>
      </c>
      <c r="L2586" s="1907" t="str">
        <f t="shared" si="224"/>
        <v/>
      </c>
      <c r="M2586" s="1906"/>
      <c r="N2586" s="2250"/>
      <c r="O2586" s="2250"/>
      <c r="P2586" s="2255"/>
    </row>
    <row r="2587" spans="2:16" s="986" customFormat="1" ht="15" customHeight="1" outlineLevel="1">
      <c r="B2587" s="1211"/>
      <c r="C2587" s="1211"/>
      <c r="D2587" s="2555"/>
      <c r="E2587" s="2556"/>
      <c r="F2587" s="1557" t="s">
        <v>2169</v>
      </c>
      <c r="G2587" s="1558"/>
      <c r="I2587" s="2254"/>
      <c r="J2587" s="2256"/>
      <c r="K2587" s="1994" t="str">
        <f t="shared" si="223"/>
        <v/>
      </c>
      <c r="L2587" s="1907" t="str">
        <f t="shared" si="224"/>
        <v/>
      </c>
      <c r="M2587" s="1906"/>
      <c r="N2587" s="2250"/>
      <c r="O2587" s="2250"/>
      <c r="P2587" s="2255"/>
    </row>
    <row r="2588" spans="2:16" s="986" customFormat="1" ht="15" customHeight="1">
      <c r="B2588" s="1342"/>
      <c r="C2588" s="985"/>
      <c r="D2588" s="1307" t="s">
        <v>2166</v>
      </c>
      <c r="E2588" s="973"/>
      <c r="F2588" s="1549"/>
      <c r="G2588" s="1550"/>
      <c r="H2588" s="636"/>
      <c r="I2588" s="2251"/>
      <c r="J2588" s="1912"/>
      <c r="K2588" s="2254"/>
      <c r="L2588" s="2250"/>
      <c r="M2588" s="2250"/>
      <c r="N2588" s="2250"/>
      <c r="O2588" s="2250"/>
      <c r="P2588" s="2255"/>
    </row>
    <row r="2589" spans="2:16" s="986" customFormat="1" ht="15" customHeight="1" outlineLevel="1">
      <c r="B2589" s="1342"/>
      <c r="C2589" s="985"/>
      <c r="D2589" s="2557" t="s">
        <v>2167</v>
      </c>
      <c r="E2589" s="2558" t="s">
        <v>650</v>
      </c>
      <c r="F2589" s="1551" t="s">
        <v>2168</v>
      </c>
      <c r="G2589" s="1552"/>
      <c r="H2589" s="636"/>
      <c r="I2589" s="2252"/>
      <c r="J2589" s="2253"/>
      <c r="K2589" s="1994" t="str">
        <f>IF(ISNONTEXT(G2589)=TRUE,"","X")</f>
        <v/>
      </c>
      <c r="L2589" s="1907" t="str">
        <f>IF(AND(G2589&gt;=0)=TRUE,"","X")</f>
        <v/>
      </c>
      <c r="M2589" s="1906"/>
      <c r="N2589" s="2250"/>
      <c r="O2589" s="2250"/>
      <c r="P2589" s="2255"/>
    </row>
    <row r="2590" spans="2:16" s="986" customFormat="1" ht="15" customHeight="1" outlineLevel="1">
      <c r="B2590" s="1342"/>
      <c r="C2590" s="985"/>
      <c r="D2590" s="2553"/>
      <c r="E2590" s="2554"/>
      <c r="F2590" s="1553" t="s">
        <v>2169</v>
      </c>
      <c r="G2590" s="1554"/>
      <c r="H2590" s="636"/>
      <c r="I2590" s="2252"/>
      <c r="J2590" s="2253"/>
      <c r="K2590" s="1994" t="str">
        <f>IF(ISNONTEXT(G2590)=TRUE,"","X")</f>
        <v/>
      </c>
      <c r="L2590" s="1907" t="str">
        <f>IF(AND(G2590&gt;=0)=TRUE,"","X")</f>
        <v/>
      </c>
      <c r="M2590" s="1906"/>
      <c r="N2590" s="2250"/>
      <c r="O2590" s="2250"/>
      <c r="P2590" s="2255"/>
    </row>
    <row r="2591" spans="2:16" s="986" customFormat="1" ht="15" customHeight="1" outlineLevel="1">
      <c r="B2591" s="1342"/>
      <c r="C2591" s="985"/>
      <c r="D2591" s="2553" t="s">
        <v>2170</v>
      </c>
      <c r="E2591" s="2554" t="s">
        <v>638</v>
      </c>
      <c r="F2591" s="1553" t="s">
        <v>2168</v>
      </c>
      <c r="G2591" s="1554"/>
      <c r="H2591" s="636"/>
      <c r="I2591" s="2252"/>
      <c r="J2591" s="2253"/>
      <c r="K2591" s="1994" t="str">
        <f t="shared" ref="K2591:K2610" si="225">IF(ISNONTEXT(G2591)=TRUE,"","X")</f>
        <v/>
      </c>
      <c r="L2591" s="1907" t="str">
        <f t="shared" ref="L2591:L2610" si="226">IF(AND(G2591&gt;=0)=TRUE,"","X")</f>
        <v/>
      </c>
      <c r="M2591" s="1906"/>
      <c r="N2591" s="2250"/>
      <c r="O2591" s="2250"/>
      <c r="P2591" s="2255"/>
    </row>
    <row r="2592" spans="2:16" s="986" customFormat="1" ht="15" customHeight="1" outlineLevel="1">
      <c r="B2592" s="1342"/>
      <c r="C2592" s="985"/>
      <c r="D2592" s="2553"/>
      <c r="E2592" s="2554"/>
      <c r="F2592" s="1553" t="s">
        <v>2169</v>
      </c>
      <c r="G2592" s="1554"/>
      <c r="H2592" s="636"/>
      <c r="I2592" s="2252"/>
      <c r="J2592" s="2253"/>
      <c r="K2592" s="1994" t="str">
        <f t="shared" si="225"/>
        <v/>
      </c>
      <c r="L2592" s="1907" t="str">
        <f t="shared" si="226"/>
        <v/>
      </c>
      <c r="M2592" s="1906"/>
      <c r="N2592" s="2250"/>
      <c r="O2592" s="2250"/>
      <c r="P2592" s="2255"/>
    </row>
    <row r="2593" spans="2:16" s="986" customFormat="1" ht="15" customHeight="1" outlineLevel="1">
      <c r="B2593" s="1342"/>
      <c r="C2593" s="985"/>
      <c r="D2593" s="2553" t="s">
        <v>2170</v>
      </c>
      <c r="E2593" s="2554" t="s">
        <v>650</v>
      </c>
      <c r="F2593" s="1553" t="s">
        <v>2168</v>
      </c>
      <c r="G2593" s="1554"/>
      <c r="H2593" s="636"/>
      <c r="I2593" s="2252"/>
      <c r="J2593" s="2253"/>
      <c r="K2593" s="1994" t="str">
        <f t="shared" si="225"/>
        <v/>
      </c>
      <c r="L2593" s="1907" t="str">
        <f t="shared" si="226"/>
        <v/>
      </c>
      <c r="M2593" s="1906"/>
      <c r="N2593" s="2250"/>
      <c r="O2593" s="2250"/>
      <c r="P2593" s="2255"/>
    </row>
    <row r="2594" spans="2:16" s="986" customFormat="1" ht="15" customHeight="1" outlineLevel="1">
      <c r="B2594" s="1342"/>
      <c r="C2594" s="985"/>
      <c r="D2594" s="2553"/>
      <c r="E2594" s="2554"/>
      <c r="F2594" s="1553" t="s">
        <v>2169</v>
      </c>
      <c r="G2594" s="1554"/>
      <c r="H2594" s="636"/>
      <c r="I2594" s="2254"/>
      <c r="J2594" s="2255"/>
      <c r="K2594" s="1994" t="str">
        <f t="shared" si="225"/>
        <v/>
      </c>
      <c r="L2594" s="1907" t="str">
        <f t="shared" si="226"/>
        <v/>
      </c>
      <c r="M2594" s="1906"/>
      <c r="N2594" s="2250"/>
      <c r="O2594" s="2250"/>
      <c r="P2594" s="2255"/>
    </row>
    <row r="2595" spans="2:16" s="986" customFormat="1" ht="15" customHeight="1" outlineLevel="1">
      <c r="B2595" s="1342"/>
      <c r="C2595" s="985"/>
      <c r="D2595" s="2553" t="s">
        <v>873</v>
      </c>
      <c r="E2595" s="2554" t="s">
        <v>1822</v>
      </c>
      <c r="F2595" s="1553" t="s">
        <v>2168</v>
      </c>
      <c r="G2595" s="1555"/>
      <c r="H2595" s="636"/>
      <c r="I2595" s="2254"/>
      <c r="J2595" s="2255"/>
      <c r="K2595" s="1993" t="str">
        <f t="shared" si="225"/>
        <v/>
      </c>
      <c r="L2595" s="1906" t="str">
        <f t="shared" si="226"/>
        <v/>
      </c>
      <c r="M2595" s="1906"/>
      <c r="N2595" s="1907" t="str" cm="1">
        <f t="array" aca="1" ref="N2595" ca="1">IF(CELL("format",G2595)="D1","","X")</f>
        <v/>
      </c>
      <c r="O2595" s="2250"/>
      <c r="P2595" s="2255"/>
    </row>
    <row r="2596" spans="2:16" s="986" customFormat="1" ht="15" customHeight="1" outlineLevel="1">
      <c r="B2596" s="1211"/>
      <c r="C2596" s="1211"/>
      <c r="D2596" s="2553"/>
      <c r="E2596" s="2554"/>
      <c r="F2596" s="1553" t="s">
        <v>2169</v>
      </c>
      <c r="G2596" s="1555"/>
      <c r="H2596" s="636"/>
      <c r="I2596" s="2254"/>
      <c r="J2596" s="2255"/>
      <c r="K2596" s="1993" t="str">
        <f t="shared" si="225"/>
        <v/>
      </c>
      <c r="L2596" s="1906" t="str">
        <f t="shared" si="226"/>
        <v/>
      </c>
      <c r="M2596" s="1906"/>
      <c r="N2596" s="1907" t="str" cm="1">
        <f t="array" aca="1" ref="N2596" ca="1">IF(CELL("format",G2596)="D1","","X")</f>
        <v/>
      </c>
      <c r="O2596" s="2250"/>
      <c r="P2596" s="2255"/>
    </row>
    <row r="2597" spans="2:16" s="986" customFormat="1" ht="15" customHeight="1" outlineLevel="1">
      <c r="B2597" s="1211"/>
      <c r="C2597" s="1211"/>
      <c r="D2597" s="2553" t="s">
        <v>874</v>
      </c>
      <c r="E2597" s="2554" t="s">
        <v>1823</v>
      </c>
      <c r="F2597" s="1553" t="s">
        <v>2168</v>
      </c>
      <c r="G2597" s="1556"/>
      <c r="H2597" s="636"/>
      <c r="I2597" s="2254"/>
      <c r="J2597" s="2255"/>
      <c r="K2597" s="1993" t="str">
        <f t="shared" si="225"/>
        <v/>
      </c>
      <c r="L2597" s="1906" t="str">
        <f t="shared" si="226"/>
        <v/>
      </c>
      <c r="M2597" s="1906"/>
      <c r="N2597" s="2250"/>
      <c r="O2597" s="1907" t="str" cm="1">
        <f t="array" aca="1" ref="O2597" ca="1">IF(G2597="","",IF(CELL("format",G2597)="D9","","X"))</f>
        <v/>
      </c>
      <c r="P2597" s="2255"/>
    </row>
    <row r="2598" spans="2:16" s="986" customFormat="1" ht="15" customHeight="1" outlineLevel="1">
      <c r="B2598" s="1211"/>
      <c r="C2598" s="1211"/>
      <c r="D2598" s="2553"/>
      <c r="E2598" s="2554"/>
      <c r="F2598" s="1553" t="s">
        <v>2169</v>
      </c>
      <c r="G2598" s="1556"/>
      <c r="H2598" s="636"/>
      <c r="I2598" s="2254"/>
      <c r="J2598" s="2255"/>
      <c r="K2598" s="1993" t="str">
        <f t="shared" si="225"/>
        <v/>
      </c>
      <c r="L2598" s="1906" t="str">
        <f t="shared" si="226"/>
        <v/>
      </c>
      <c r="M2598" s="1906"/>
      <c r="N2598" s="2250"/>
      <c r="O2598" s="1907" t="str" cm="1">
        <f t="array" aca="1" ref="O2598" ca="1">IF(G2598="","",IF(CELL("format",G2598)="D9","","X"))</f>
        <v/>
      </c>
      <c r="P2598" s="2255"/>
    </row>
    <row r="2599" spans="2:16" s="986" customFormat="1" ht="15" customHeight="1" outlineLevel="1">
      <c r="B2599" s="1211"/>
      <c r="C2599" s="1211"/>
      <c r="D2599" s="2553" t="s">
        <v>2171</v>
      </c>
      <c r="E2599" s="2554" t="s">
        <v>2327</v>
      </c>
      <c r="F2599" s="1553" t="s">
        <v>2168</v>
      </c>
      <c r="G2599" s="1554"/>
      <c r="H2599" s="636"/>
      <c r="I2599" s="2254"/>
      <c r="J2599" s="2255"/>
      <c r="K2599" s="1993" t="str">
        <f t="shared" si="225"/>
        <v/>
      </c>
      <c r="L2599" s="1906" t="str">
        <f t="shared" si="226"/>
        <v/>
      </c>
      <c r="M2599" s="1906"/>
      <c r="N2599" s="2250"/>
      <c r="O2599" s="2250"/>
      <c r="P2599" s="1913" t="str">
        <f>IF(G2599="","",(IF(OR(G2599="Winter",G2599="Summer"),"","X")))</f>
        <v/>
      </c>
    </row>
    <row r="2600" spans="2:16" s="986" customFormat="1" ht="15" customHeight="1" outlineLevel="1">
      <c r="B2600" s="1211"/>
      <c r="C2600" s="1211"/>
      <c r="D2600" s="2553"/>
      <c r="E2600" s="2554"/>
      <c r="F2600" s="1553" t="s">
        <v>2169</v>
      </c>
      <c r="G2600" s="1554"/>
      <c r="H2600" s="636"/>
      <c r="I2600" s="2254"/>
      <c r="J2600" s="2255"/>
      <c r="K2600" s="1993" t="str">
        <f t="shared" si="225"/>
        <v/>
      </c>
      <c r="L2600" s="1906" t="str">
        <f t="shared" si="226"/>
        <v/>
      </c>
      <c r="M2600" s="1906"/>
      <c r="N2600" s="2250"/>
      <c r="O2600" s="2250"/>
      <c r="P2600" s="1913" t="str">
        <f>IF(G2600="","",(IF(OR(G2600="Winter",G2600="Summer"),"","X")))</f>
        <v/>
      </c>
    </row>
    <row r="2601" spans="2:16" s="986" customFormat="1" ht="15" customHeight="1" outlineLevel="1">
      <c r="B2601" s="1211"/>
      <c r="C2601" s="1211"/>
      <c r="D2601" s="2553" t="s">
        <v>2172</v>
      </c>
      <c r="E2601" s="2554" t="s">
        <v>638</v>
      </c>
      <c r="F2601" s="1553" t="s">
        <v>2168</v>
      </c>
      <c r="G2601" s="1554"/>
      <c r="H2601" s="636"/>
      <c r="I2601" s="2254"/>
      <c r="J2601" s="2255"/>
      <c r="K2601" s="1994" t="str">
        <f t="shared" si="225"/>
        <v/>
      </c>
      <c r="L2601" s="1907" t="str">
        <f t="shared" si="226"/>
        <v/>
      </c>
      <c r="M2601" s="1906"/>
      <c r="N2601" s="2250"/>
      <c r="O2601" s="2250"/>
      <c r="P2601" s="2255"/>
    </row>
    <row r="2602" spans="2:16" s="986" customFormat="1" ht="15" customHeight="1" outlineLevel="1">
      <c r="B2602" s="1211"/>
      <c r="C2602" s="1211"/>
      <c r="D2602" s="2553"/>
      <c r="E2602" s="2554"/>
      <c r="F2602" s="1553" t="s">
        <v>2169</v>
      </c>
      <c r="G2602" s="1554"/>
      <c r="I2602" s="2254"/>
      <c r="J2602" s="2255"/>
      <c r="K2602" s="1994" t="str">
        <f t="shared" si="225"/>
        <v/>
      </c>
      <c r="L2602" s="1907" t="str">
        <f t="shared" si="226"/>
        <v/>
      </c>
      <c r="M2602" s="1906"/>
      <c r="N2602" s="2250"/>
      <c r="O2602" s="2250"/>
      <c r="P2602" s="2255"/>
    </row>
    <row r="2603" spans="2:16" s="986" customFormat="1" ht="15" customHeight="1" outlineLevel="1">
      <c r="B2603" s="1211"/>
      <c r="C2603" s="1211"/>
      <c r="D2603" s="2553" t="s">
        <v>2173</v>
      </c>
      <c r="E2603" s="2554" t="s">
        <v>638</v>
      </c>
      <c r="F2603" s="1553" t="s">
        <v>2168</v>
      </c>
      <c r="G2603" s="1554"/>
      <c r="I2603" s="2254"/>
      <c r="J2603" s="2255"/>
      <c r="K2603" s="1994" t="str">
        <f t="shared" si="225"/>
        <v/>
      </c>
      <c r="L2603" s="1907" t="str">
        <f t="shared" si="226"/>
        <v/>
      </c>
      <c r="M2603" s="1906"/>
      <c r="N2603" s="2250"/>
      <c r="O2603" s="2250"/>
      <c r="P2603" s="2255"/>
    </row>
    <row r="2604" spans="2:16" s="986" customFormat="1" ht="15" customHeight="1" outlineLevel="1">
      <c r="B2604" s="1211"/>
      <c r="C2604" s="1211"/>
      <c r="D2604" s="2553"/>
      <c r="E2604" s="2554"/>
      <c r="F2604" s="1553" t="s">
        <v>2169</v>
      </c>
      <c r="G2604" s="1554"/>
      <c r="I2604" s="2254"/>
      <c r="J2604" s="2255"/>
      <c r="K2604" s="1994" t="str">
        <f t="shared" si="225"/>
        <v/>
      </c>
      <c r="L2604" s="1907" t="str">
        <f t="shared" si="226"/>
        <v/>
      </c>
      <c r="M2604" s="1906"/>
      <c r="N2604" s="2250"/>
      <c r="O2604" s="2250"/>
      <c r="P2604" s="2255"/>
    </row>
    <row r="2605" spans="2:16" s="986" customFormat="1" ht="15" customHeight="1" outlineLevel="1">
      <c r="B2605" s="1211"/>
      <c r="C2605" s="1211"/>
      <c r="D2605" s="2553" t="s">
        <v>2173</v>
      </c>
      <c r="E2605" s="2554" t="s">
        <v>650</v>
      </c>
      <c r="F2605" s="1553" t="s">
        <v>2168</v>
      </c>
      <c r="G2605" s="1554"/>
      <c r="I2605" s="2254"/>
      <c r="J2605" s="2255"/>
      <c r="K2605" s="1994" t="str">
        <f t="shared" si="225"/>
        <v/>
      </c>
      <c r="L2605" s="1907" t="str">
        <f t="shared" si="226"/>
        <v/>
      </c>
      <c r="M2605" s="1906"/>
      <c r="N2605" s="2250"/>
      <c r="O2605" s="2250"/>
      <c r="P2605" s="2255"/>
    </row>
    <row r="2606" spans="2:16" s="986" customFormat="1" ht="15" customHeight="1" outlineLevel="1">
      <c r="B2606" s="1211"/>
      <c r="C2606" s="1211"/>
      <c r="D2606" s="2553"/>
      <c r="E2606" s="2554"/>
      <c r="F2606" s="1553" t="s">
        <v>2169</v>
      </c>
      <c r="G2606" s="1554"/>
      <c r="I2606" s="2254"/>
      <c r="J2606" s="2255"/>
      <c r="K2606" s="1994" t="str">
        <f t="shared" si="225"/>
        <v/>
      </c>
      <c r="L2606" s="1907" t="str">
        <f t="shared" si="226"/>
        <v/>
      </c>
      <c r="M2606" s="1906"/>
      <c r="N2606" s="2250"/>
      <c r="O2606" s="2250"/>
      <c r="P2606" s="2255"/>
    </row>
    <row r="2607" spans="2:16" s="986" customFormat="1" ht="15" customHeight="1" outlineLevel="1">
      <c r="B2607" s="1211"/>
      <c r="C2607" s="1211"/>
      <c r="D2607" s="2553" t="s">
        <v>2174</v>
      </c>
      <c r="E2607" s="2554" t="s">
        <v>638</v>
      </c>
      <c r="F2607" s="1553" t="s">
        <v>2168</v>
      </c>
      <c r="G2607" s="1554"/>
      <c r="I2607" s="2254"/>
      <c r="J2607" s="2256"/>
      <c r="K2607" s="1994" t="str">
        <f t="shared" si="225"/>
        <v/>
      </c>
      <c r="L2607" s="1907" t="str">
        <f t="shared" si="226"/>
        <v/>
      </c>
      <c r="M2607" s="1906"/>
      <c r="N2607" s="2250"/>
      <c r="O2607" s="2250"/>
      <c r="P2607" s="2255"/>
    </row>
    <row r="2608" spans="2:16" s="986" customFormat="1" ht="15" customHeight="1" outlineLevel="1">
      <c r="B2608" s="1211"/>
      <c r="C2608" s="1211"/>
      <c r="D2608" s="2553"/>
      <c r="E2608" s="2554"/>
      <c r="F2608" s="1553" t="s">
        <v>2169</v>
      </c>
      <c r="G2608" s="1554"/>
      <c r="I2608" s="2254"/>
      <c r="J2608" s="2256"/>
      <c r="K2608" s="1994" t="str">
        <f t="shared" si="225"/>
        <v/>
      </c>
      <c r="L2608" s="1907" t="str">
        <f t="shared" si="226"/>
        <v/>
      </c>
      <c r="M2608" s="1906"/>
      <c r="N2608" s="2250"/>
      <c r="O2608" s="2250"/>
      <c r="P2608" s="2255"/>
    </row>
    <row r="2609" spans="2:16" s="986" customFormat="1" ht="15" customHeight="1" outlineLevel="1">
      <c r="B2609" s="1211"/>
      <c r="C2609" s="1211"/>
      <c r="D2609" s="2553" t="s">
        <v>2174</v>
      </c>
      <c r="E2609" s="2554" t="s">
        <v>650</v>
      </c>
      <c r="F2609" s="1553" t="s">
        <v>2168</v>
      </c>
      <c r="G2609" s="1554"/>
      <c r="I2609" s="2254"/>
      <c r="J2609" s="2256"/>
      <c r="K2609" s="1994" t="str">
        <f t="shared" si="225"/>
        <v/>
      </c>
      <c r="L2609" s="1907" t="str">
        <f t="shared" si="226"/>
        <v/>
      </c>
      <c r="M2609" s="1906"/>
      <c r="N2609" s="2250"/>
      <c r="O2609" s="2250"/>
      <c r="P2609" s="2255"/>
    </row>
    <row r="2610" spans="2:16" s="986" customFormat="1" ht="15" customHeight="1" outlineLevel="1">
      <c r="B2610" s="1211"/>
      <c r="C2610" s="1211"/>
      <c r="D2610" s="2555"/>
      <c r="E2610" s="2556"/>
      <c r="F2610" s="1557" t="s">
        <v>2169</v>
      </c>
      <c r="G2610" s="1558"/>
      <c r="I2610" s="2254"/>
      <c r="J2610" s="2256"/>
      <c r="K2610" s="1994" t="str">
        <f t="shared" si="225"/>
        <v/>
      </c>
      <c r="L2610" s="1907" t="str">
        <f t="shared" si="226"/>
        <v/>
      </c>
      <c r="M2610" s="1906"/>
      <c r="N2610" s="2250"/>
      <c r="O2610" s="2250"/>
      <c r="P2610" s="2255"/>
    </row>
    <row r="2611" spans="2:16" s="986" customFormat="1" ht="15" customHeight="1">
      <c r="B2611" s="1342"/>
      <c r="C2611" s="985"/>
      <c r="D2611" s="1307" t="s">
        <v>2166</v>
      </c>
      <c r="E2611" s="973"/>
      <c r="F2611" s="1549"/>
      <c r="G2611" s="1550"/>
      <c r="H2611" s="636"/>
      <c r="I2611" s="2251"/>
      <c r="J2611" s="1912"/>
      <c r="K2611" s="2254"/>
      <c r="L2611" s="2250"/>
      <c r="M2611" s="2250"/>
      <c r="N2611" s="2250"/>
      <c r="O2611" s="2250"/>
      <c r="P2611" s="2255"/>
    </row>
    <row r="2612" spans="2:16" s="986" customFormat="1" ht="15" customHeight="1" outlineLevel="1">
      <c r="B2612" s="1342"/>
      <c r="C2612" s="985"/>
      <c r="D2612" s="2557" t="s">
        <v>2167</v>
      </c>
      <c r="E2612" s="2558" t="s">
        <v>650</v>
      </c>
      <c r="F2612" s="1551" t="s">
        <v>2168</v>
      </c>
      <c r="G2612" s="1552"/>
      <c r="H2612" s="636"/>
      <c r="I2612" s="2252"/>
      <c r="J2612" s="2253"/>
      <c r="K2612" s="1994" t="str">
        <f>IF(ISNONTEXT(G2612)=TRUE,"","X")</f>
        <v/>
      </c>
      <c r="L2612" s="1907" t="str">
        <f>IF(AND(G2612&gt;=0)=TRUE,"","X")</f>
        <v/>
      </c>
      <c r="M2612" s="1906"/>
      <c r="N2612" s="2250"/>
      <c r="O2612" s="2250"/>
      <c r="P2612" s="2255"/>
    </row>
    <row r="2613" spans="2:16" s="986" customFormat="1" ht="15" customHeight="1" outlineLevel="1">
      <c r="B2613" s="1342"/>
      <c r="C2613" s="985"/>
      <c r="D2613" s="2553"/>
      <c r="E2613" s="2554"/>
      <c r="F2613" s="1553" t="s">
        <v>2169</v>
      </c>
      <c r="G2613" s="1554"/>
      <c r="H2613" s="636"/>
      <c r="I2613" s="2252"/>
      <c r="J2613" s="2253"/>
      <c r="K2613" s="1994" t="str">
        <f>IF(ISNONTEXT(G2613)=TRUE,"","X")</f>
        <v/>
      </c>
      <c r="L2613" s="1907" t="str">
        <f>IF(AND(G2613&gt;=0)=TRUE,"","X")</f>
        <v/>
      </c>
      <c r="M2613" s="1906"/>
      <c r="N2613" s="2250"/>
      <c r="O2613" s="2250"/>
      <c r="P2613" s="2255"/>
    </row>
    <row r="2614" spans="2:16" s="986" customFormat="1" ht="15" customHeight="1" outlineLevel="1">
      <c r="B2614" s="1342"/>
      <c r="C2614" s="985"/>
      <c r="D2614" s="2553" t="s">
        <v>2170</v>
      </c>
      <c r="E2614" s="2554" t="s">
        <v>638</v>
      </c>
      <c r="F2614" s="1553" t="s">
        <v>2168</v>
      </c>
      <c r="G2614" s="1554"/>
      <c r="H2614" s="636"/>
      <c r="I2614" s="2252"/>
      <c r="J2614" s="2253"/>
      <c r="K2614" s="1994" t="str">
        <f t="shared" ref="K2614:K2633" si="227">IF(ISNONTEXT(G2614)=TRUE,"","X")</f>
        <v/>
      </c>
      <c r="L2614" s="1907" t="str">
        <f t="shared" ref="L2614:L2633" si="228">IF(AND(G2614&gt;=0)=TRUE,"","X")</f>
        <v/>
      </c>
      <c r="M2614" s="1906"/>
      <c r="N2614" s="2250"/>
      <c r="O2614" s="2250"/>
      <c r="P2614" s="2255"/>
    </row>
    <row r="2615" spans="2:16" s="986" customFormat="1" ht="15" customHeight="1" outlineLevel="1">
      <c r="B2615" s="1342"/>
      <c r="C2615" s="985"/>
      <c r="D2615" s="2553"/>
      <c r="E2615" s="2554"/>
      <c r="F2615" s="1553" t="s">
        <v>2169</v>
      </c>
      <c r="G2615" s="1554"/>
      <c r="H2615" s="636"/>
      <c r="I2615" s="2252"/>
      <c r="J2615" s="2253"/>
      <c r="K2615" s="1994" t="str">
        <f t="shared" si="227"/>
        <v/>
      </c>
      <c r="L2615" s="1907" t="str">
        <f t="shared" si="228"/>
        <v/>
      </c>
      <c r="M2615" s="1906"/>
      <c r="N2615" s="2250"/>
      <c r="O2615" s="2250"/>
      <c r="P2615" s="2255"/>
    </row>
    <row r="2616" spans="2:16" s="986" customFormat="1" ht="15" customHeight="1" outlineLevel="1">
      <c r="B2616" s="1342"/>
      <c r="C2616" s="985"/>
      <c r="D2616" s="2553" t="s">
        <v>2170</v>
      </c>
      <c r="E2616" s="2554" t="s">
        <v>650</v>
      </c>
      <c r="F2616" s="1553" t="s">
        <v>2168</v>
      </c>
      <c r="G2616" s="1554"/>
      <c r="H2616" s="636"/>
      <c r="I2616" s="2252"/>
      <c r="J2616" s="2253"/>
      <c r="K2616" s="1994" t="str">
        <f t="shared" si="227"/>
        <v/>
      </c>
      <c r="L2616" s="1907" t="str">
        <f t="shared" si="228"/>
        <v/>
      </c>
      <c r="M2616" s="1906"/>
      <c r="N2616" s="2250"/>
      <c r="O2616" s="2250"/>
      <c r="P2616" s="2255"/>
    </row>
    <row r="2617" spans="2:16" s="986" customFormat="1" ht="15" customHeight="1" outlineLevel="1">
      <c r="B2617" s="1342"/>
      <c r="C2617" s="985"/>
      <c r="D2617" s="2553"/>
      <c r="E2617" s="2554"/>
      <c r="F2617" s="1553" t="s">
        <v>2169</v>
      </c>
      <c r="G2617" s="1554"/>
      <c r="H2617" s="636"/>
      <c r="I2617" s="2254"/>
      <c r="J2617" s="2255"/>
      <c r="K2617" s="1994" t="str">
        <f t="shared" si="227"/>
        <v/>
      </c>
      <c r="L2617" s="1907" t="str">
        <f t="shared" si="228"/>
        <v/>
      </c>
      <c r="M2617" s="1906"/>
      <c r="N2617" s="2250"/>
      <c r="O2617" s="2250"/>
      <c r="P2617" s="2255"/>
    </row>
    <row r="2618" spans="2:16" s="986" customFormat="1" ht="15" customHeight="1" outlineLevel="1">
      <c r="B2618" s="1342"/>
      <c r="C2618" s="985"/>
      <c r="D2618" s="2553" t="s">
        <v>873</v>
      </c>
      <c r="E2618" s="2554" t="s">
        <v>1822</v>
      </c>
      <c r="F2618" s="1553" t="s">
        <v>2168</v>
      </c>
      <c r="G2618" s="1555"/>
      <c r="H2618" s="636"/>
      <c r="I2618" s="2254"/>
      <c r="J2618" s="2255"/>
      <c r="K2618" s="1993" t="str">
        <f t="shared" si="227"/>
        <v/>
      </c>
      <c r="L2618" s="1906" t="str">
        <f t="shared" si="228"/>
        <v/>
      </c>
      <c r="M2618" s="1906"/>
      <c r="N2618" s="1907" t="str" cm="1">
        <f t="array" aca="1" ref="N2618" ca="1">IF(CELL("format",G2618)="D1","","X")</f>
        <v/>
      </c>
      <c r="O2618" s="2250"/>
      <c r="P2618" s="2255"/>
    </row>
    <row r="2619" spans="2:16" s="986" customFormat="1" ht="15" customHeight="1" outlineLevel="1">
      <c r="B2619" s="1211"/>
      <c r="C2619" s="1211"/>
      <c r="D2619" s="2553"/>
      <c r="E2619" s="2554"/>
      <c r="F2619" s="1553" t="s">
        <v>2169</v>
      </c>
      <c r="G2619" s="1555"/>
      <c r="H2619" s="636"/>
      <c r="I2619" s="2254"/>
      <c r="J2619" s="2255"/>
      <c r="K2619" s="1993" t="str">
        <f t="shared" si="227"/>
        <v/>
      </c>
      <c r="L2619" s="1906" t="str">
        <f t="shared" si="228"/>
        <v/>
      </c>
      <c r="M2619" s="1906"/>
      <c r="N2619" s="1907" t="str" cm="1">
        <f t="array" aca="1" ref="N2619" ca="1">IF(CELL("format",G2619)="D1","","X")</f>
        <v/>
      </c>
      <c r="O2619" s="2250"/>
      <c r="P2619" s="2255"/>
    </row>
    <row r="2620" spans="2:16" s="986" customFormat="1" ht="15" customHeight="1" outlineLevel="1">
      <c r="B2620" s="1211"/>
      <c r="C2620" s="1211"/>
      <c r="D2620" s="2553" t="s">
        <v>874</v>
      </c>
      <c r="E2620" s="2554" t="s">
        <v>1823</v>
      </c>
      <c r="F2620" s="1553" t="s">
        <v>2168</v>
      </c>
      <c r="G2620" s="1556"/>
      <c r="H2620" s="636"/>
      <c r="I2620" s="2254"/>
      <c r="J2620" s="2255"/>
      <c r="K2620" s="1993" t="str">
        <f t="shared" si="227"/>
        <v/>
      </c>
      <c r="L2620" s="1906" t="str">
        <f t="shared" si="228"/>
        <v/>
      </c>
      <c r="M2620" s="1906"/>
      <c r="N2620" s="2250"/>
      <c r="O2620" s="1907" t="str" cm="1">
        <f t="array" aca="1" ref="O2620" ca="1">IF(G2620="","",IF(CELL("format",G2620)="D9","","X"))</f>
        <v/>
      </c>
      <c r="P2620" s="2255"/>
    </row>
    <row r="2621" spans="2:16" s="986" customFormat="1" ht="15" customHeight="1" outlineLevel="1">
      <c r="B2621" s="1211"/>
      <c r="C2621" s="1211"/>
      <c r="D2621" s="2553"/>
      <c r="E2621" s="2554"/>
      <c r="F2621" s="1553" t="s">
        <v>2169</v>
      </c>
      <c r="G2621" s="1556"/>
      <c r="H2621" s="636"/>
      <c r="I2621" s="2254"/>
      <c r="J2621" s="2255"/>
      <c r="K2621" s="1993" t="str">
        <f t="shared" si="227"/>
        <v/>
      </c>
      <c r="L2621" s="1906" t="str">
        <f t="shared" si="228"/>
        <v/>
      </c>
      <c r="M2621" s="1906"/>
      <c r="N2621" s="2250"/>
      <c r="O2621" s="1907" t="str" cm="1">
        <f t="array" aca="1" ref="O2621" ca="1">IF(G2621="","",IF(CELL("format",G2621)="D9","","X"))</f>
        <v/>
      </c>
      <c r="P2621" s="2255"/>
    </row>
    <row r="2622" spans="2:16" s="986" customFormat="1" ht="15" customHeight="1" outlineLevel="1">
      <c r="B2622" s="1211"/>
      <c r="C2622" s="1211"/>
      <c r="D2622" s="2553" t="s">
        <v>2171</v>
      </c>
      <c r="E2622" s="2554" t="s">
        <v>2327</v>
      </c>
      <c r="F2622" s="1553" t="s">
        <v>2168</v>
      </c>
      <c r="G2622" s="1554"/>
      <c r="H2622" s="636"/>
      <c r="I2622" s="2254"/>
      <c r="J2622" s="2255"/>
      <c r="K2622" s="1993" t="str">
        <f t="shared" si="227"/>
        <v/>
      </c>
      <c r="L2622" s="1906" t="str">
        <f t="shared" si="228"/>
        <v/>
      </c>
      <c r="M2622" s="1906"/>
      <c r="N2622" s="2250"/>
      <c r="O2622" s="2250"/>
      <c r="P2622" s="1913" t="str">
        <f>IF(G2622="","",(IF(OR(G2622="Winter",G2622="Summer"),"","X")))</f>
        <v/>
      </c>
    </row>
    <row r="2623" spans="2:16" s="986" customFormat="1" ht="15" customHeight="1" outlineLevel="1">
      <c r="B2623" s="1211"/>
      <c r="C2623" s="1211"/>
      <c r="D2623" s="2553"/>
      <c r="E2623" s="2554"/>
      <c r="F2623" s="1553" t="s">
        <v>2169</v>
      </c>
      <c r="G2623" s="1554"/>
      <c r="H2623" s="636"/>
      <c r="I2623" s="2254"/>
      <c r="J2623" s="2255"/>
      <c r="K2623" s="1993" t="str">
        <f t="shared" si="227"/>
        <v/>
      </c>
      <c r="L2623" s="1906" t="str">
        <f t="shared" si="228"/>
        <v/>
      </c>
      <c r="M2623" s="1906"/>
      <c r="N2623" s="2250"/>
      <c r="O2623" s="2250"/>
      <c r="P2623" s="1913" t="str">
        <f>IF(G2623="","",(IF(OR(G2623="Winter",G2623="Summer"),"","X")))</f>
        <v/>
      </c>
    </row>
    <row r="2624" spans="2:16" s="986" customFormat="1" ht="15" customHeight="1" outlineLevel="1">
      <c r="B2624" s="1211"/>
      <c r="C2624" s="1211"/>
      <c r="D2624" s="2553" t="s">
        <v>2172</v>
      </c>
      <c r="E2624" s="2554" t="s">
        <v>638</v>
      </c>
      <c r="F2624" s="1553" t="s">
        <v>2168</v>
      </c>
      <c r="G2624" s="1554"/>
      <c r="H2624" s="636"/>
      <c r="I2624" s="2254"/>
      <c r="J2624" s="2255"/>
      <c r="K2624" s="1994" t="str">
        <f t="shared" si="227"/>
        <v/>
      </c>
      <c r="L2624" s="1907" t="str">
        <f t="shared" si="228"/>
        <v/>
      </c>
      <c r="M2624" s="1906"/>
      <c r="N2624" s="2250"/>
      <c r="O2624" s="2250"/>
      <c r="P2624" s="2255"/>
    </row>
    <row r="2625" spans="2:16" s="986" customFormat="1" ht="15" customHeight="1" outlineLevel="1">
      <c r="B2625" s="1211"/>
      <c r="C2625" s="1211"/>
      <c r="D2625" s="2553"/>
      <c r="E2625" s="2554"/>
      <c r="F2625" s="1553" t="s">
        <v>2169</v>
      </c>
      <c r="G2625" s="1554"/>
      <c r="I2625" s="2254"/>
      <c r="J2625" s="2255"/>
      <c r="K2625" s="1994" t="str">
        <f t="shared" si="227"/>
        <v/>
      </c>
      <c r="L2625" s="1907" t="str">
        <f t="shared" si="228"/>
        <v/>
      </c>
      <c r="M2625" s="1906"/>
      <c r="N2625" s="2250"/>
      <c r="O2625" s="2250"/>
      <c r="P2625" s="2255"/>
    </row>
    <row r="2626" spans="2:16" s="986" customFormat="1" ht="15" customHeight="1" outlineLevel="1">
      <c r="B2626" s="1211"/>
      <c r="C2626" s="1211"/>
      <c r="D2626" s="2553" t="s">
        <v>2173</v>
      </c>
      <c r="E2626" s="2554" t="s">
        <v>638</v>
      </c>
      <c r="F2626" s="1553" t="s">
        <v>2168</v>
      </c>
      <c r="G2626" s="1554"/>
      <c r="I2626" s="2254"/>
      <c r="J2626" s="2255"/>
      <c r="K2626" s="1994" t="str">
        <f t="shared" si="227"/>
        <v/>
      </c>
      <c r="L2626" s="1907" t="str">
        <f t="shared" si="228"/>
        <v/>
      </c>
      <c r="M2626" s="1906"/>
      <c r="N2626" s="2250"/>
      <c r="O2626" s="2250"/>
      <c r="P2626" s="2255"/>
    </row>
    <row r="2627" spans="2:16" s="986" customFormat="1" ht="15" customHeight="1" outlineLevel="1">
      <c r="B2627" s="1211"/>
      <c r="C2627" s="1211"/>
      <c r="D2627" s="2553"/>
      <c r="E2627" s="2554"/>
      <c r="F2627" s="1553" t="s">
        <v>2169</v>
      </c>
      <c r="G2627" s="1554"/>
      <c r="I2627" s="2254"/>
      <c r="J2627" s="2255"/>
      <c r="K2627" s="1994" t="str">
        <f t="shared" si="227"/>
        <v/>
      </c>
      <c r="L2627" s="1907" t="str">
        <f t="shared" si="228"/>
        <v/>
      </c>
      <c r="M2627" s="1906"/>
      <c r="N2627" s="2250"/>
      <c r="O2627" s="2250"/>
      <c r="P2627" s="2255"/>
    </row>
    <row r="2628" spans="2:16" s="986" customFormat="1" ht="15" customHeight="1" outlineLevel="1">
      <c r="B2628" s="1211"/>
      <c r="C2628" s="1211"/>
      <c r="D2628" s="2553" t="s">
        <v>2173</v>
      </c>
      <c r="E2628" s="2554" t="s">
        <v>650</v>
      </c>
      <c r="F2628" s="1553" t="s">
        <v>2168</v>
      </c>
      <c r="G2628" s="1554"/>
      <c r="I2628" s="2254"/>
      <c r="J2628" s="2255"/>
      <c r="K2628" s="1994" t="str">
        <f t="shared" si="227"/>
        <v/>
      </c>
      <c r="L2628" s="1907" t="str">
        <f t="shared" si="228"/>
        <v/>
      </c>
      <c r="M2628" s="1906"/>
      <c r="N2628" s="2250"/>
      <c r="O2628" s="2250"/>
      <c r="P2628" s="2255"/>
    </row>
    <row r="2629" spans="2:16" s="986" customFormat="1" ht="15" customHeight="1" outlineLevel="1">
      <c r="B2629" s="1211"/>
      <c r="C2629" s="1211"/>
      <c r="D2629" s="2553"/>
      <c r="E2629" s="2554"/>
      <c r="F2629" s="1553" t="s">
        <v>2169</v>
      </c>
      <c r="G2629" s="1554"/>
      <c r="I2629" s="2254"/>
      <c r="J2629" s="2255"/>
      <c r="K2629" s="1994" t="str">
        <f t="shared" si="227"/>
        <v/>
      </c>
      <c r="L2629" s="1907" t="str">
        <f t="shared" si="228"/>
        <v/>
      </c>
      <c r="M2629" s="1906"/>
      <c r="N2629" s="2250"/>
      <c r="O2629" s="2250"/>
      <c r="P2629" s="2255"/>
    </row>
    <row r="2630" spans="2:16" s="986" customFormat="1" ht="15" customHeight="1" outlineLevel="1">
      <c r="B2630" s="1211"/>
      <c r="C2630" s="1211"/>
      <c r="D2630" s="2553" t="s">
        <v>2174</v>
      </c>
      <c r="E2630" s="2554" t="s">
        <v>638</v>
      </c>
      <c r="F2630" s="1553" t="s">
        <v>2168</v>
      </c>
      <c r="G2630" s="1554"/>
      <c r="I2630" s="2254"/>
      <c r="J2630" s="2256"/>
      <c r="K2630" s="1994" t="str">
        <f t="shared" si="227"/>
        <v/>
      </c>
      <c r="L2630" s="1907" t="str">
        <f t="shared" si="228"/>
        <v/>
      </c>
      <c r="M2630" s="1906"/>
      <c r="N2630" s="2250"/>
      <c r="O2630" s="2250"/>
      <c r="P2630" s="2255"/>
    </row>
    <row r="2631" spans="2:16" s="986" customFormat="1" ht="15" customHeight="1" outlineLevel="1">
      <c r="B2631" s="1211"/>
      <c r="C2631" s="1211"/>
      <c r="D2631" s="2553"/>
      <c r="E2631" s="2554"/>
      <c r="F2631" s="1553" t="s">
        <v>2169</v>
      </c>
      <c r="G2631" s="1554"/>
      <c r="I2631" s="2254"/>
      <c r="J2631" s="2256"/>
      <c r="K2631" s="1994" t="str">
        <f t="shared" si="227"/>
        <v/>
      </c>
      <c r="L2631" s="1907" t="str">
        <f t="shared" si="228"/>
        <v/>
      </c>
      <c r="M2631" s="1906"/>
      <c r="N2631" s="2250"/>
      <c r="O2631" s="2250"/>
      <c r="P2631" s="2255"/>
    </row>
    <row r="2632" spans="2:16" s="986" customFormat="1" ht="15" customHeight="1" outlineLevel="1">
      <c r="B2632" s="1211"/>
      <c r="C2632" s="1211"/>
      <c r="D2632" s="2553" t="s">
        <v>2174</v>
      </c>
      <c r="E2632" s="2554" t="s">
        <v>650</v>
      </c>
      <c r="F2632" s="1553" t="s">
        <v>2168</v>
      </c>
      <c r="G2632" s="1554"/>
      <c r="I2632" s="2254"/>
      <c r="J2632" s="2256"/>
      <c r="K2632" s="1994" t="str">
        <f t="shared" si="227"/>
        <v/>
      </c>
      <c r="L2632" s="1907" t="str">
        <f t="shared" si="228"/>
        <v/>
      </c>
      <c r="M2632" s="1906"/>
      <c r="N2632" s="2250"/>
      <c r="O2632" s="2250"/>
      <c r="P2632" s="2255"/>
    </row>
    <row r="2633" spans="2:16" s="986" customFormat="1" ht="15" customHeight="1" outlineLevel="1">
      <c r="B2633" s="1211"/>
      <c r="C2633" s="1211"/>
      <c r="D2633" s="2555"/>
      <c r="E2633" s="2556"/>
      <c r="F2633" s="1557" t="s">
        <v>2169</v>
      </c>
      <c r="G2633" s="1558"/>
      <c r="I2633" s="2254"/>
      <c r="J2633" s="2256"/>
      <c r="K2633" s="1994" t="str">
        <f t="shared" si="227"/>
        <v/>
      </c>
      <c r="L2633" s="1907" t="str">
        <f t="shared" si="228"/>
        <v/>
      </c>
      <c r="M2633" s="1906"/>
      <c r="N2633" s="2250"/>
      <c r="O2633" s="2250"/>
      <c r="P2633" s="2255"/>
    </row>
    <row r="2634" spans="2:16" s="986" customFormat="1" ht="15" customHeight="1">
      <c r="B2634" s="1342"/>
      <c r="C2634" s="985"/>
      <c r="D2634" s="1307" t="s">
        <v>2166</v>
      </c>
      <c r="E2634" s="973"/>
      <c r="F2634" s="1549"/>
      <c r="G2634" s="1550"/>
      <c r="H2634" s="636"/>
      <c r="I2634" s="2251"/>
      <c r="J2634" s="1912"/>
      <c r="K2634" s="2254"/>
      <c r="L2634" s="2250"/>
      <c r="M2634" s="2250"/>
      <c r="N2634" s="2250"/>
      <c r="O2634" s="2250"/>
      <c r="P2634" s="2255"/>
    </row>
    <row r="2635" spans="2:16" s="986" customFormat="1" ht="15" customHeight="1" outlineLevel="1">
      <c r="B2635" s="1342"/>
      <c r="C2635" s="985"/>
      <c r="D2635" s="2557" t="s">
        <v>2167</v>
      </c>
      <c r="E2635" s="2558" t="s">
        <v>650</v>
      </c>
      <c r="F2635" s="1551" t="s">
        <v>2168</v>
      </c>
      <c r="G2635" s="1552"/>
      <c r="H2635" s="636"/>
      <c r="I2635" s="2252"/>
      <c r="J2635" s="2253"/>
      <c r="K2635" s="1994" t="str">
        <f>IF(ISNONTEXT(G2635)=TRUE,"","X")</f>
        <v/>
      </c>
      <c r="L2635" s="1907" t="str">
        <f>IF(AND(G2635&gt;=0)=TRUE,"","X")</f>
        <v/>
      </c>
      <c r="M2635" s="1906"/>
      <c r="N2635" s="2250"/>
      <c r="O2635" s="2250"/>
      <c r="P2635" s="2255"/>
    </row>
    <row r="2636" spans="2:16" s="986" customFormat="1" ht="15" customHeight="1" outlineLevel="1">
      <c r="B2636" s="1342"/>
      <c r="C2636" s="985"/>
      <c r="D2636" s="2553"/>
      <c r="E2636" s="2554"/>
      <c r="F2636" s="1553" t="s">
        <v>2169</v>
      </c>
      <c r="G2636" s="1554"/>
      <c r="H2636" s="636"/>
      <c r="I2636" s="2252"/>
      <c r="J2636" s="2253"/>
      <c r="K2636" s="1994" t="str">
        <f>IF(ISNONTEXT(G2636)=TRUE,"","X")</f>
        <v/>
      </c>
      <c r="L2636" s="1907" t="str">
        <f>IF(AND(G2636&gt;=0)=TRUE,"","X")</f>
        <v/>
      </c>
      <c r="M2636" s="1906"/>
      <c r="N2636" s="2250"/>
      <c r="O2636" s="2250"/>
      <c r="P2636" s="2255"/>
    </row>
    <row r="2637" spans="2:16" s="986" customFormat="1" ht="15" customHeight="1" outlineLevel="1">
      <c r="B2637" s="1342"/>
      <c r="C2637" s="985"/>
      <c r="D2637" s="2553" t="s">
        <v>2170</v>
      </c>
      <c r="E2637" s="2554" t="s">
        <v>638</v>
      </c>
      <c r="F2637" s="1553" t="s">
        <v>2168</v>
      </c>
      <c r="G2637" s="1554"/>
      <c r="H2637" s="636"/>
      <c r="I2637" s="2252"/>
      <c r="J2637" s="2253"/>
      <c r="K2637" s="1994" t="str">
        <f t="shared" ref="K2637:K2656" si="229">IF(ISNONTEXT(G2637)=TRUE,"","X")</f>
        <v/>
      </c>
      <c r="L2637" s="1907" t="str">
        <f t="shared" ref="L2637:L2656" si="230">IF(AND(G2637&gt;=0)=TRUE,"","X")</f>
        <v/>
      </c>
      <c r="M2637" s="1906"/>
      <c r="N2637" s="2250"/>
      <c r="O2637" s="2250"/>
      <c r="P2637" s="2255"/>
    </row>
    <row r="2638" spans="2:16" s="986" customFormat="1" ht="15" customHeight="1" outlineLevel="1">
      <c r="B2638" s="1342"/>
      <c r="C2638" s="985"/>
      <c r="D2638" s="2553"/>
      <c r="E2638" s="2554"/>
      <c r="F2638" s="1553" t="s">
        <v>2169</v>
      </c>
      <c r="G2638" s="1554"/>
      <c r="H2638" s="636"/>
      <c r="I2638" s="2252"/>
      <c r="J2638" s="2253"/>
      <c r="K2638" s="1994" t="str">
        <f t="shared" si="229"/>
        <v/>
      </c>
      <c r="L2638" s="1907" t="str">
        <f t="shared" si="230"/>
        <v/>
      </c>
      <c r="M2638" s="1906"/>
      <c r="N2638" s="2250"/>
      <c r="O2638" s="2250"/>
      <c r="P2638" s="2255"/>
    </row>
    <row r="2639" spans="2:16" s="986" customFormat="1" ht="15" customHeight="1" outlineLevel="1">
      <c r="B2639" s="1342"/>
      <c r="C2639" s="985"/>
      <c r="D2639" s="2553" t="s">
        <v>2170</v>
      </c>
      <c r="E2639" s="2554" t="s">
        <v>650</v>
      </c>
      <c r="F2639" s="1553" t="s">
        <v>2168</v>
      </c>
      <c r="G2639" s="1554"/>
      <c r="H2639" s="636"/>
      <c r="I2639" s="2252"/>
      <c r="J2639" s="2253"/>
      <c r="K2639" s="1994" t="str">
        <f t="shared" si="229"/>
        <v/>
      </c>
      <c r="L2639" s="1907" t="str">
        <f t="shared" si="230"/>
        <v/>
      </c>
      <c r="M2639" s="1906"/>
      <c r="N2639" s="2250"/>
      <c r="O2639" s="2250"/>
      <c r="P2639" s="2255"/>
    </row>
    <row r="2640" spans="2:16" s="986" customFormat="1" ht="15" customHeight="1" outlineLevel="1">
      <c r="B2640" s="1342"/>
      <c r="C2640" s="985"/>
      <c r="D2640" s="2553"/>
      <c r="E2640" s="2554"/>
      <c r="F2640" s="1553" t="s">
        <v>2169</v>
      </c>
      <c r="G2640" s="1554"/>
      <c r="H2640" s="636"/>
      <c r="I2640" s="2254"/>
      <c r="J2640" s="2255"/>
      <c r="K2640" s="1994" t="str">
        <f t="shared" si="229"/>
        <v/>
      </c>
      <c r="L2640" s="1907" t="str">
        <f t="shared" si="230"/>
        <v/>
      </c>
      <c r="M2640" s="1906"/>
      <c r="N2640" s="2250"/>
      <c r="O2640" s="2250"/>
      <c r="P2640" s="2255"/>
    </row>
    <row r="2641" spans="2:16" s="986" customFormat="1" ht="15" customHeight="1" outlineLevel="1">
      <c r="B2641" s="1342"/>
      <c r="C2641" s="985"/>
      <c r="D2641" s="2553" t="s">
        <v>873</v>
      </c>
      <c r="E2641" s="2554" t="s">
        <v>1822</v>
      </c>
      <c r="F2641" s="1553" t="s">
        <v>2168</v>
      </c>
      <c r="G2641" s="1555"/>
      <c r="H2641" s="636"/>
      <c r="I2641" s="2254"/>
      <c r="J2641" s="2255"/>
      <c r="K2641" s="1993" t="str">
        <f t="shared" si="229"/>
        <v/>
      </c>
      <c r="L2641" s="1906" t="str">
        <f t="shared" si="230"/>
        <v/>
      </c>
      <c r="M2641" s="1906"/>
      <c r="N2641" s="1907" t="str" cm="1">
        <f t="array" aca="1" ref="N2641" ca="1">IF(CELL("format",G2641)="D1","","X")</f>
        <v/>
      </c>
      <c r="O2641" s="2250"/>
      <c r="P2641" s="2255"/>
    </row>
    <row r="2642" spans="2:16" s="986" customFormat="1" ht="15" customHeight="1" outlineLevel="1">
      <c r="B2642" s="1211"/>
      <c r="C2642" s="1211"/>
      <c r="D2642" s="2553"/>
      <c r="E2642" s="2554"/>
      <c r="F2642" s="1553" t="s">
        <v>2169</v>
      </c>
      <c r="G2642" s="1555"/>
      <c r="H2642" s="636"/>
      <c r="I2642" s="2254"/>
      <c r="J2642" s="2255"/>
      <c r="K2642" s="1993" t="str">
        <f t="shared" si="229"/>
        <v/>
      </c>
      <c r="L2642" s="1906" t="str">
        <f t="shared" si="230"/>
        <v/>
      </c>
      <c r="M2642" s="1906"/>
      <c r="N2642" s="1907" t="str" cm="1">
        <f t="array" aca="1" ref="N2642" ca="1">IF(CELL("format",G2642)="D1","","X")</f>
        <v/>
      </c>
      <c r="O2642" s="2250"/>
      <c r="P2642" s="2255"/>
    </row>
    <row r="2643" spans="2:16" s="986" customFormat="1" ht="15" customHeight="1" outlineLevel="1">
      <c r="B2643" s="1211"/>
      <c r="C2643" s="1211"/>
      <c r="D2643" s="2553" t="s">
        <v>874</v>
      </c>
      <c r="E2643" s="2554" t="s">
        <v>1823</v>
      </c>
      <c r="F2643" s="1553" t="s">
        <v>2168</v>
      </c>
      <c r="G2643" s="1556"/>
      <c r="H2643" s="636"/>
      <c r="I2643" s="2254"/>
      <c r="J2643" s="2255"/>
      <c r="K2643" s="1993" t="str">
        <f t="shared" si="229"/>
        <v/>
      </c>
      <c r="L2643" s="1906" t="str">
        <f t="shared" si="230"/>
        <v/>
      </c>
      <c r="M2643" s="1906"/>
      <c r="N2643" s="2250"/>
      <c r="O2643" s="1907" t="str" cm="1">
        <f t="array" aca="1" ref="O2643" ca="1">IF(G2643="","",IF(CELL("format",G2643)="D9","","X"))</f>
        <v/>
      </c>
      <c r="P2643" s="2255"/>
    </row>
    <row r="2644" spans="2:16" s="986" customFormat="1" ht="15" customHeight="1" outlineLevel="1">
      <c r="B2644" s="1211"/>
      <c r="C2644" s="1211"/>
      <c r="D2644" s="2553"/>
      <c r="E2644" s="2554"/>
      <c r="F2644" s="1553" t="s">
        <v>2169</v>
      </c>
      <c r="G2644" s="1556"/>
      <c r="H2644" s="636"/>
      <c r="I2644" s="2254"/>
      <c r="J2644" s="2255"/>
      <c r="K2644" s="1993" t="str">
        <f t="shared" si="229"/>
        <v/>
      </c>
      <c r="L2644" s="1906" t="str">
        <f t="shared" si="230"/>
        <v/>
      </c>
      <c r="M2644" s="1906"/>
      <c r="N2644" s="2250"/>
      <c r="O2644" s="1907" t="str" cm="1">
        <f t="array" aca="1" ref="O2644" ca="1">IF(G2644="","",IF(CELL("format",G2644)="D9","","X"))</f>
        <v/>
      </c>
      <c r="P2644" s="2255"/>
    </row>
    <row r="2645" spans="2:16" s="986" customFormat="1" ht="15" customHeight="1" outlineLevel="1">
      <c r="B2645" s="1211"/>
      <c r="C2645" s="1211"/>
      <c r="D2645" s="2553" t="s">
        <v>2171</v>
      </c>
      <c r="E2645" s="2554" t="s">
        <v>2327</v>
      </c>
      <c r="F2645" s="1553" t="s">
        <v>2168</v>
      </c>
      <c r="G2645" s="1554"/>
      <c r="H2645" s="636"/>
      <c r="I2645" s="2254"/>
      <c r="J2645" s="2255"/>
      <c r="K2645" s="1993" t="str">
        <f t="shared" si="229"/>
        <v/>
      </c>
      <c r="L2645" s="1906" t="str">
        <f t="shared" si="230"/>
        <v/>
      </c>
      <c r="M2645" s="1906"/>
      <c r="N2645" s="2250"/>
      <c r="O2645" s="2250"/>
      <c r="P2645" s="1913" t="str">
        <f>IF(G2645="","",(IF(OR(G2645="Winter",G2645="Summer"),"","X")))</f>
        <v/>
      </c>
    </row>
    <row r="2646" spans="2:16" s="986" customFormat="1" ht="15" customHeight="1" outlineLevel="1">
      <c r="B2646" s="1211"/>
      <c r="C2646" s="1211"/>
      <c r="D2646" s="2553"/>
      <c r="E2646" s="2554"/>
      <c r="F2646" s="1553" t="s">
        <v>2169</v>
      </c>
      <c r="G2646" s="1554"/>
      <c r="H2646" s="636"/>
      <c r="I2646" s="2254"/>
      <c r="J2646" s="2255"/>
      <c r="K2646" s="1993" t="str">
        <f t="shared" si="229"/>
        <v/>
      </c>
      <c r="L2646" s="1906" t="str">
        <f t="shared" si="230"/>
        <v/>
      </c>
      <c r="M2646" s="1906"/>
      <c r="N2646" s="2250"/>
      <c r="O2646" s="2250"/>
      <c r="P2646" s="1913" t="str">
        <f>IF(G2646="","",(IF(OR(G2646="Winter",G2646="Summer"),"","X")))</f>
        <v/>
      </c>
    </row>
    <row r="2647" spans="2:16" s="986" customFormat="1" ht="15" customHeight="1" outlineLevel="1">
      <c r="B2647" s="1211"/>
      <c r="C2647" s="1211"/>
      <c r="D2647" s="2553" t="s">
        <v>2172</v>
      </c>
      <c r="E2647" s="2554" t="s">
        <v>638</v>
      </c>
      <c r="F2647" s="1553" t="s">
        <v>2168</v>
      </c>
      <c r="G2647" s="1554"/>
      <c r="H2647" s="636"/>
      <c r="I2647" s="2254"/>
      <c r="J2647" s="2255"/>
      <c r="K2647" s="1994" t="str">
        <f t="shared" si="229"/>
        <v/>
      </c>
      <c r="L2647" s="1907" t="str">
        <f t="shared" si="230"/>
        <v/>
      </c>
      <c r="M2647" s="1906"/>
      <c r="N2647" s="2250"/>
      <c r="O2647" s="2250"/>
      <c r="P2647" s="2255"/>
    </row>
    <row r="2648" spans="2:16" s="986" customFormat="1" ht="15" customHeight="1" outlineLevel="1">
      <c r="B2648" s="1211"/>
      <c r="C2648" s="1211"/>
      <c r="D2648" s="2553"/>
      <c r="E2648" s="2554"/>
      <c r="F2648" s="1553" t="s">
        <v>2169</v>
      </c>
      <c r="G2648" s="1554"/>
      <c r="I2648" s="2254"/>
      <c r="J2648" s="2255"/>
      <c r="K2648" s="1994" t="str">
        <f t="shared" si="229"/>
        <v/>
      </c>
      <c r="L2648" s="1907" t="str">
        <f t="shared" si="230"/>
        <v/>
      </c>
      <c r="M2648" s="1906"/>
      <c r="N2648" s="2250"/>
      <c r="O2648" s="2250"/>
      <c r="P2648" s="2255"/>
    </row>
    <row r="2649" spans="2:16" s="986" customFormat="1" ht="15" customHeight="1" outlineLevel="1">
      <c r="B2649" s="1211"/>
      <c r="C2649" s="1211"/>
      <c r="D2649" s="2553" t="s">
        <v>2173</v>
      </c>
      <c r="E2649" s="2554" t="s">
        <v>638</v>
      </c>
      <c r="F2649" s="1553" t="s">
        <v>2168</v>
      </c>
      <c r="G2649" s="1554"/>
      <c r="I2649" s="2254"/>
      <c r="J2649" s="2255"/>
      <c r="K2649" s="1994" t="str">
        <f t="shared" si="229"/>
        <v/>
      </c>
      <c r="L2649" s="1907" t="str">
        <f t="shared" si="230"/>
        <v/>
      </c>
      <c r="M2649" s="1906"/>
      <c r="N2649" s="2250"/>
      <c r="O2649" s="2250"/>
      <c r="P2649" s="2255"/>
    </row>
    <row r="2650" spans="2:16" s="986" customFormat="1" ht="15" customHeight="1" outlineLevel="1">
      <c r="B2650" s="1211"/>
      <c r="C2650" s="1211"/>
      <c r="D2650" s="2553"/>
      <c r="E2650" s="2554"/>
      <c r="F2650" s="1553" t="s">
        <v>2169</v>
      </c>
      <c r="G2650" s="1554"/>
      <c r="I2650" s="2254"/>
      <c r="J2650" s="2255"/>
      <c r="K2650" s="1994" t="str">
        <f t="shared" si="229"/>
        <v/>
      </c>
      <c r="L2650" s="1907" t="str">
        <f t="shared" si="230"/>
        <v/>
      </c>
      <c r="M2650" s="1906"/>
      <c r="N2650" s="2250"/>
      <c r="O2650" s="2250"/>
      <c r="P2650" s="2255"/>
    </row>
    <row r="2651" spans="2:16" s="986" customFormat="1" ht="15" customHeight="1" outlineLevel="1">
      <c r="B2651" s="1211"/>
      <c r="C2651" s="1211"/>
      <c r="D2651" s="2553" t="s">
        <v>2173</v>
      </c>
      <c r="E2651" s="2554" t="s">
        <v>650</v>
      </c>
      <c r="F2651" s="1553" t="s">
        <v>2168</v>
      </c>
      <c r="G2651" s="1554"/>
      <c r="I2651" s="2254"/>
      <c r="J2651" s="2255"/>
      <c r="K2651" s="1994" t="str">
        <f t="shared" si="229"/>
        <v/>
      </c>
      <c r="L2651" s="1907" t="str">
        <f t="shared" si="230"/>
        <v/>
      </c>
      <c r="M2651" s="1906"/>
      <c r="N2651" s="2250"/>
      <c r="O2651" s="2250"/>
      <c r="P2651" s="2255"/>
    </row>
    <row r="2652" spans="2:16" s="986" customFormat="1" ht="15" customHeight="1" outlineLevel="1">
      <c r="B2652" s="1211"/>
      <c r="C2652" s="1211"/>
      <c r="D2652" s="2553"/>
      <c r="E2652" s="2554"/>
      <c r="F2652" s="1553" t="s">
        <v>2169</v>
      </c>
      <c r="G2652" s="1554"/>
      <c r="I2652" s="2254"/>
      <c r="J2652" s="2255"/>
      <c r="K2652" s="1994" t="str">
        <f t="shared" si="229"/>
        <v/>
      </c>
      <c r="L2652" s="1907" t="str">
        <f t="shared" si="230"/>
        <v/>
      </c>
      <c r="M2652" s="1906"/>
      <c r="N2652" s="2250"/>
      <c r="O2652" s="2250"/>
      <c r="P2652" s="2255"/>
    </row>
    <row r="2653" spans="2:16" s="986" customFormat="1" ht="15" customHeight="1" outlineLevel="1">
      <c r="B2653" s="1211"/>
      <c r="C2653" s="1211"/>
      <c r="D2653" s="2553" t="s">
        <v>2174</v>
      </c>
      <c r="E2653" s="2554" t="s">
        <v>638</v>
      </c>
      <c r="F2653" s="1553" t="s">
        <v>2168</v>
      </c>
      <c r="G2653" s="1554"/>
      <c r="I2653" s="2254"/>
      <c r="J2653" s="2256"/>
      <c r="K2653" s="1994" t="str">
        <f t="shared" si="229"/>
        <v/>
      </c>
      <c r="L2653" s="1907" t="str">
        <f t="shared" si="230"/>
        <v/>
      </c>
      <c r="M2653" s="1906"/>
      <c r="N2653" s="2250"/>
      <c r="O2653" s="2250"/>
      <c r="P2653" s="2255"/>
    </row>
    <row r="2654" spans="2:16" s="986" customFormat="1" ht="15" customHeight="1" outlineLevel="1">
      <c r="B2654" s="1211"/>
      <c r="C2654" s="1211"/>
      <c r="D2654" s="2553"/>
      <c r="E2654" s="2554"/>
      <c r="F2654" s="1553" t="s">
        <v>2169</v>
      </c>
      <c r="G2654" s="1554"/>
      <c r="I2654" s="2254"/>
      <c r="J2654" s="2256"/>
      <c r="K2654" s="1994" t="str">
        <f t="shared" si="229"/>
        <v/>
      </c>
      <c r="L2654" s="1907" t="str">
        <f t="shared" si="230"/>
        <v/>
      </c>
      <c r="M2654" s="1906"/>
      <c r="N2654" s="2250"/>
      <c r="O2654" s="2250"/>
      <c r="P2654" s="2255"/>
    </row>
    <row r="2655" spans="2:16" s="986" customFormat="1" ht="15" customHeight="1" outlineLevel="1">
      <c r="B2655" s="1211"/>
      <c r="C2655" s="1211"/>
      <c r="D2655" s="2553" t="s">
        <v>2174</v>
      </c>
      <c r="E2655" s="2554" t="s">
        <v>650</v>
      </c>
      <c r="F2655" s="1553" t="s">
        <v>2168</v>
      </c>
      <c r="G2655" s="1554"/>
      <c r="I2655" s="2254"/>
      <c r="J2655" s="2256"/>
      <c r="K2655" s="1994" t="str">
        <f t="shared" si="229"/>
        <v/>
      </c>
      <c r="L2655" s="1907" t="str">
        <f t="shared" si="230"/>
        <v/>
      </c>
      <c r="M2655" s="1906"/>
      <c r="N2655" s="2250"/>
      <c r="O2655" s="2250"/>
      <c r="P2655" s="2255"/>
    </row>
    <row r="2656" spans="2:16" s="986" customFormat="1" ht="15" customHeight="1" outlineLevel="1">
      <c r="B2656" s="1211"/>
      <c r="C2656" s="1211"/>
      <c r="D2656" s="2555"/>
      <c r="E2656" s="2556"/>
      <c r="F2656" s="1557" t="s">
        <v>2169</v>
      </c>
      <c r="G2656" s="1558"/>
      <c r="I2656" s="2254"/>
      <c r="J2656" s="2256"/>
      <c r="K2656" s="1994" t="str">
        <f t="shared" si="229"/>
        <v/>
      </c>
      <c r="L2656" s="1907" t="str">
        <f t="shared" si="230"/>
        <v/>
      </c>
      <c r="M2656" s="1906"/>
      <c r="N2656" s="2250"/>
      <c r="O2656" s="2250"/>
      <c r="P2656" s="2255"/>
    </row>
    <row r="2657" spans="2:16" s="986" customFormat="1" ht="15" customHeight="1">
      <c r="B2657" s="1342"/>
      <c r="C2657" s="985"/>
      <c r="D2657" s="1307" t="s">
        <v>2166</v>
      </c>
      <c r="E2657" s="973"/>
      <c r="F2657" s="1549"/>
      <c r="G2657" s="1550"/>
      <c r="H2657" s="636"/>
      <c r="I2657" s="2251"/>
      <c r="J2657" s="1912"/>
      <c r="K2657" s="2254"/>
      <c r="L2657" s="2250"/>
      <c r="M2657" s="2250"/>
      <c r="N2657" s="2250"/>
      <c r="O2657" s="2250"/>
      <c r="P2657" s="2255"/>
    </row>
    <row r="2658" spans="2:16" s="986" customFormat="1" ht="15" customHeight="1" outlineLevel="1">
      <c r="B2658" s="1342"/>
      <c r="C2658" s="985"/>
      <c r="D2658" s="2557" t="s">
        <v>2167</v>
      </c>
      <c r="E2658" s="2558" t="s">
        <v>650</v>
      </c>
      <c r="F2658" s="1551" t="s">
        <v>2168</v>
      </c>
      <c r="G2658" s="1552"/>
      <c r="H2658" s="636"/>
      <c r="I2658" s="2252"/>
      <c r="J2658" s="2253"/>
      <c r="K2658" s="1994" t="str">
        <f>IF(ISNONTEXT(G2658)=TRUE,"","X")</f>
        <v/>
      </c>
      <c r="L2658" s="1907" t="str">
        <f>IF(AND(G2658&gt;=0)=TRUE,"","X")</f>
        <v/>
      </c>
      <c r="M2658" s="1906"/>
      <c r="N2658" s="2250"/>
      <c r="O2658" s="2250"/>
      <c r="P2658" s="2255"/>
    </row>
    <row r="2659" spans="2:16" s="986" customFormat="1" ht="15" customHeight="1" outlineLevel="1">
      <c r="B2659" s="1342"/>
      <c r="C2659" s="985"/>
      <c r="D2659" s="2553"/>
      <c r="E2659" s="2554"/>
      <c r="F2659" s="1553" t="s">
        <v>2169</v>
      </c>
      <c r="G2659" s="1554"/>
      <c r="H2659" s="636"/>
      <c r="I2659" s="2252"/>
      <c r="J2659" s="2253"/>
      <c r="K2659" s="1994" t="str">
        <f>IF(ISNONTEXT(G2659)=TRUE,"","X")</f>
        <v/>
      </c>
      <c r="L2659" s="1907" t="str">
        <f>IF(AND(G2659&gt;=0)=TRUE,"","X")</f>
        <v/>
      </c>
      <c r="M2659" s="1906"/>
      <c r="N2659" s="2250"/>
      <c r="O2659" s="2250"/>
      <c r="P2659" s="2255"/>
    </row>
    <row r="2660" spans="2:16" s="986" customFormat="1" ht="15" customHeight="1" outlineLevel="1">
      <c r="B2660" s="1342"/>
      <c r="C2660" s="985"/>
      <c r="D2660" s="2553" t="s">
        <v>2170</v>
      </c>
      <c r="E2660" s="2554" t="s">
        <v>638</v>
      </c>
      <c r="F2660" s="1553" t="s">
        <v>2168</v>
      </c>
      <c r="G2660" s="1554"/>
      <c r="H2660" s="636"/>
      <c r="I2660" s="2252"/>
      <c r="J2660" s="2253"/>
      <c r="K2660" s="1994" t="str">
        <f t="shared" ref="K2660:K2679" si="231">IF(ISNONTEXT(G2660)=TRUE,"","X")</f>
        <v/>
      </c>
      <c r="L2660" s="1907" t="str">
        <f t="shared" ref="L2660:L2679" si="232">IF(AND(G2660&gt;=0)=TRUE,"","X")</f>
        <v/>
      </c>
      <c r="M2660" s="1906"/>
      <c r="N2660" s="2250"/>
      <c r="O2660" s="2250"/>
      <c r="P2660" s="2255"/>
    </row>
    <row r="2661" spans="2:16" s="986" customFormat="1" ht="15" customHeight="1" outlineLevel="1">
      <c r="B2661" s="1342"/>
      <c r="C2661" s="985"/>
      <c r="D2661" s="2553"/>
      <c r="E2661" s="2554"/>
      <c r="F2661" s="1553" t="s">
        <v>2169</v>
      </c>
      <c r="G2661" s="1554"/>
      <c r="H2661" s="636"/>
      <c r="I2661" s="2252"/>
      <c r="J2661" s="2253"/>
      <c r="K2661" s="1994" t="str">
        <f t="shared" si="231"/>
        <v/>
      </c>
      <c r="L2661" s="1907" t="str">
        <f t="shared" si="232"/>
        <v/>
      </c>
      <c r="M2661" s="1906"/>
      <c r="N2661" s="2250"/>
      <c r="O2661" s="2250"/>
      <c r="P2661" s="2255"/>
    </row>
    <row r="2662" spans="2:16" s="986" customFormat="1" ht="15" customHeight="1" outlineLevel="1">
      <c r="B2662" s="1342"/>
      <c r="C2662" s="985"/>
      <c r="D2662" s="2553" t="s">
        <v>2170</v>
      </c>
      <c r="E2662" s="2554" t="s">
        <v>650</v>
      </c>
      <c r="F2662" s="1553" t="s">
        <v>2168</v>
      </c>
      <c r="G2662" s="1554"/>
      <c r="H2662" s="636"/>
      <c r="I2662" s="2252"/>
      <c r="J2662" s="2253"/>
      <c r="K2662" s="1994" t="str">
        <f t="shared" si="231"/>
        <v/>
      </c>
      <c r="L2662" s="1907" t="str">
        <f t="shared" si="232"/>
        <v/>
      </c>
      <c r="M2662" s="1906"/>
      <c r="N2662" s="2250"/>
      <c r="O2662" s="2250"/>
      <c r="P2662" s="2255"/>
    </row>
    <row r="2663" spans="2:16" s="986" customFormat="1" ht="15" customHeight="1" outlineLevel="1">
      <c r="B2663" s="1342"/>
      <c r="C2663" s="985"/>
      <c r="D2663" s="2553"/>
      <c r="E2663" s="2554"/>
      <c r="F2663" s="1553" t="s">
        <v>2169</v>
      </c>
      <c r="G2663" s="1554"/>
      <c r="H2663" s="636"/>
      <c r="I2663" s="2254"/>
      <c r="J2663" s="2255"/>
      <c r="K2663" s="1994" t="str">
        <f t="shared" si="231"/>
        <v/>
      </c>
      <c r="L2663" s="1907" t="str">
        <f t="shared" si="232"/>
        <v/>
      </c>
      <c r="M2663" s="1906"/>
      <c r="N2663" s="2250"/>
      <c r="O2663" s="2250"/>
      <c r="P2663" s="2255"/>
    </row>
    <row r="2664" spans="2:16" s="986" customFormat="1" ht="15" customHeight="1" outlineLevel="1">
      <c r="B2664" s="1342"/>
      <c r="C2664" s="985"/>
      <c r="D2664" s="2553" t="s">
        <v>873</v>
      </c>
      <c r="E2664" s="2554" t="s">
        <v>1822</v>
      </c>
      <c r="F2664" s="1553" t="s">
        <v>2168</v>
      </c>
      <c r="G2664" s="1555"/>
      <c r="H2664" s="636"/>
      <c r="I2664" s="2254"/>
      <c r="J2664" s="2255"/>
      <c r="K2664" s="1993" t="str">
        <f t="shared" si="231"/>
        <v/>
      </c>
      <c r="L2664" s="1906" t="str">
        <f t="shared" si="232"/>
        <v/>
      </c>
      <c r="M2664" s="1906"/>
      <c r="N2664" s="1907" t="str" cm="1">
        <f t="array" aca="1" ref="N2664" ca="1">IF(CELL("format",G2664)="D1","","X")</f>
        <v/>
      </c>
      <c r="O2664" s="2250"/>
      <c r="P2664" s="2255"/>
    </row>
    <row r="2665" spans="2:16" s="986" customFormat="1" ht="15" customHeight="1" outlineLevel="1">
      <c r="B2665" s="1211"/>
      <c r="C2665" s="1211"/>
      <c r="D2665" s="2553"/>
      <c r="E2665" s="2554"/>
      <c r="F2665" s="1553" t="s">
        <v>2169</v>
      </c>
      <c r="G2665" s="1555"/>
      <c r="H2665" s="636"/>
      <c r="I2665" s="2254"/>
      <c r="J2665" s="2255"/>
      <c r="K2665" s="1993" t="str">
        <f t="shared" si="231"/>
        <v/>
      </c>
      <c r="L2665" s="1906" t="str">
        <f t="shared" si="232"/>
        <v/>
      </c>
      <c r="M2665" s="1906"/>
      <c r="N2665" s="1907" t="str" cm="1">
        <f t="array" aca="1" ref="N2665" ca="1">IF(CELL("format",G2665)="D1","","X")</f>
        <v/>
      </c>
      <c r="O2665" s="2250"/>
      <c r="P2665" s="2255"/>
    </row>
    <row r="2666" spans="2:16" s="986" customFormat="1" ht="15" customHeight="1" outlineLevel="1">
      <c r="B2666" s="1211"/>
      <c r="C2666" s="1211"/>
      <c r="D2666" s="2553" t="s">
        <v>874</v>
      </c>
      <c r="E2666" s="2554" t="s">
        <v>1823</v>
      </c>
      <c r="F2666" s="1553" t="s">
        <v>2168</v>
      </c>
      <c r="G2666" s="1556"/>
      <c r="H2666" s="636"/>
      <c r="I2666" s="2254"/>
      <c r="J2666" s="2255"/>
      <c r="K2666" s="1993" t="str">
        <f t="shared" si="231"/>
        <v/>
      </c>
      <c r="L2666" s="1906" t="str">
        <f t="shared" si="232"/>
        <v/>
      </c>
      <c r="M2666" s="1906"/>
      <c r="N2666" s="2250"/>
      <c r="O2666" s="1907" t="str" cm="1">
        <f t="array" aca="1" ref="O2666" ca="1">IF(G2666="","",IF(CELL("format",G2666)="D9","","X"))</f>
        <v/>
      </c>
      <c r="P2666" s="2255"/>
    </row>
    <row r="2667" spans="2:16" s="986" customFormat="1" ht="15" customHeight="1" outlineLevel="1">
      <c r="B2667" s="1211"/>
      <c r="C2667" s="1211"/>
      <c r="D2667" s="2553"/>
      <c r="E2667" s="2554"/>
      <c r="F2667" s="1553" t="s">
        <v>2169</v>
      </c>
      <c r="G2667" s="1556"/>
      <c r="H2667" s="636"/>
      <c r="I2667" s="2254"/>
      <c r="J2667" s="2255"/>
      <c r="K2667" s="1993" t="str">
        <f t="shared" si="231"/>
        <v/>
      </c>
      <c r="L2667" s="1906" t="str">
        <f t="shared" si="232"/>
        <v/>
      </c>
      <c r="M2667" s="1906"/>
      <c r="N2667" s="2250"/>
      <c r="O2667" s="1907" t="str" cm="1">
        <f t="array" aca="1" ref="O2667" ca="1">IF(G2667="","",IF(CELL("format",G2667)="D9","","X"))</f>
        <v/>
      </c>
      <c r="P2667" s="2255"/>
    </row>
    <row r="2668" spans="2:16" s="986" customFormat="1" ht="15" customHeight="1" outlineLevel="1">
      <c r="B2668" s="1211"/>
      <c r="C2668" s="1211"/>
      <c r="D2668" s="2553" t="s">
        <v>2171</v>
      </c>
      <c r="E2668" s="2554" t="s">
        <v>2327</v>
      </c>
      <c r="F2668" s="1553" t="s">
        <v>2168</v>
      </c>
      <c r="G2668" s="1554"/>
      <c r="H2668" s="636"/>
      <c r="I2668" s="2254"/>
      <c r="J2668" s="2255"/>
      <c r="K2668" s="1993" t="str">
        <f t="shared" si="231"/>
        <v/>
      </c>
      <c r="L2668" s="1906" t="str">
        <f t="shared" si="232"/>
        <v/>
      </c>
      <c r="M2668" s="1906"/>
      <c r="N2668" s="2250"/>
      <c r="O2668" s="2250"/>
      <c r="P2668" s="1913" t="str">
        <f>IF(G2668="","",(IF(OR(G2668="Winter",G2668="Summer"),"","X")))</f>
        <v/>
      </c>
    </row>
    <row r="2669" spans="2:16" s="986" customFormat="1" ht="15" customHeight="1" outlineLevel="1">
      <c r="B2669" s="1211"/>
      <c r="C2669" s="1211"/>
      <c r="D2669" s="2553"/>
      <c r="E2669" s="2554"/>
      <c r="F2669" s="1553" t="s">
        <v>2169</v>
      </c>
      <c r="G2669" s="1554"/>
      <c r="H2669" s="636"/>
      <c r="I2669" s="2254"/>
      <c r="J2669" s="2255"/>
      <c r="K2669" s="1993" t="str">
        <f t="shared" si="231"/>
        <v/>
      </c>
      <c r="L2669" s="1906" t="str">
        <f t="shared" si="232"/>
        <v/>
      </c>
      <c r="M2669" s="1906"/>
      <c r="N2669" s="2250"/>
      <c r="O2669" s="2250"/>
      <c r="P2669" s="1913" t="str">
        <f>IF(G2669="","",(IF(OR(G2669="Winter",G2669="Summer"),"","X")))</f>
        <v/>
      </c>
    </row>
    <row r="2670" spans="2:16" s="986" customFormat="1" ht="15" customHeight="1" outlineLevel="1">
      <c r="B2670" s="1211"/>
      <c r="C2670" s="1211"/>
      <c r="D2670" s="2553" t="s">
        <v>2172</v>
      </c>
      <c r="E2670" s="2554" t="s">
        <v>638</v>
      </c>
      <c r="F2670" s="1553" t="s">
        <v>2168</v>
      </c>
      <c r="G2670" s="1554"/>
      <c r="H2670" s="636"/>
      <c r="I2670" s="2254"/>
      <c r="J2670" s="2255"/>
      <c r="K2670" s="1994" t="str">
        <f t="shared" si="231"/>
        <v/>
      </c>
      <c r="L2670" s="1907" t="str">
        <f t="shared" si="232"/>
        <v/>
      </c>
      <c r="M2670" s="1906"/>
      <c r="N2670" s="2250"/>
      <c r="O2670" s="2250"/>
      <c r="P2670" s="2255"/>
    </row>
    <row r="2671" spans="2:16" s="986" customFormat="1" ht="15" customHeight="1" outlineLevel="1">
      <c r="B2671" s="1211"/>
      <c r="C2671" s="1211"/>
      <c r="D2671" s="2553"/>
      <c r="E2671" s="2554"/>
      <c r="F2671" s="1553" t="s">
        <v>2169</v>
      </c>
      <c r="G2671" s="1554"/>
      <c r="I2671" s="2254"/>
      <c r="J2671" s="2255"/>
      <c r="K2671" s="1994" t="str">
        <f t="shared" si="231"/>
        <v/>
      </c>
      <c r="L2671" s="1907" t="str">
        <f t="shared" si="232"/>
        <v/>
      </c>
      <c r="M2671" s="1906"/>
      <c r="N2671" s="2250"/>
      <c r="O2671" s="2250"/>
      <c r="P2671" s="2255"/>
    </row>
    <row r="2672" spans="2:16" s="986" customFormat="1" ht="15" customHeight="1" outlineLevel="1">
      <c r="B2672" s="1211"/>
      <c r="C2672" s="1211"/>
      <c r="D2672" s="2553" t="s">
        <v>2173</v>
      </c>
      <c r="E2672" s="2554" t="s">
        <v>638</v>
      </c>
      <c r="F2672" s="1553" t="s">
        <v>2168</v>
      </c>
      <c r="G2672" s="1554"/>
      <c r="I2672" s="2254"/>
      <c r="J2672" s="2255"/>
      <c r="K2672" s="1994" t="str">
        <f t="shared" si="231"/>
        <v/>
      </c>
      <c r="L2672" s="1907" t="str">
        <f t="shared" si="232"/>
        <v/>
      </c>
      <c r="M2672" s="1906"/>
      <c r="N2672" s="2250"/>
      <c r="O2672" s="2250"/>
      <c r="P2672" s="2255"/>
    </row>
    <row r="2673" spans="2:16" s="986" customFormat="1" ht="15" customHeight="1" outlineLevel="1">
      <c r="B2673" s="1211"/>
      <c r="C2673" s="1211"/>
      <c r="D2673" s="2553"/>
      <c r="E2673" s="2554"/>
      <c r="F2673" s="1553" t="s">
        <v>2169</v>
      </c>
      <c r="G2673" s="1554"/>
      <c r="I2673" s="2254"/>
      <c r="J2673" s="2255"/>
      <c r="K2673" s="1994" t="str">
        <f t="shared" si="231"/>
        <v/>
      </c>
      <c r="L2673" s="1907" t="str">
        <f t="shared" si="232"/>
        <v/>
      </c>
      <c r="M2673" s="1906"/>
      <c r="N2673" s="2250"/>
      <c r="O2673" s="2250"/>
      <c r="P2673" s="2255"/>
    </row>
    <row r="2674" spans="2:16" s="986" customFormat="1" ht="15" customHeight="1" outlineLevel="1">
      <c r="B2674" s="1211"/>
      <c r="C2674" s="1211"/>
      <c r="D2674" s="2553" t="s">
        <v>2173</v>
      </c>
      <c r="E2674" s="2554" t="s">
        <v>650</v>
      </c>
      <c r="F2674" s="1553" t="s">
        <v>2168</v>
      </c>
      <c r="G2674" s="1554"/>
      <c r="I2674" s="2254"/>
      <c r="J2674" s="2255"/>
      <c r="K2674" s="1994" t="str">
        <f t="shared" si="231"/>
        <v/>
      </c>
      <c r="L2674" s="1907" t="str">
        <f t="shared" si="232"/>
        <v/>
      </c>
      <c r="M2674" s="1906"/>
      <c r="N2674" s="2250"/>
      <c r="O2674" s="2250"/>
      <c r="P2674" s="2255"/>
    </row>
    <row r="2675" spans="2:16" s="986" customFormat="1" ht="15" customHeight="1" outlineLevel="1">
      <c r="B2675" s="1211"/>
      <c r="C2675" s="1211"/>
      <c r="D2675" s="2553"/>
      <c r="E2675" s="2554"/>
      <c r="F2675" s="1553" t="s">
        <v>2169</v>
      </c>
      <c r="G2675" s="1554"/>
      <c r="I2675" s="2254"/>
      <c r="J2675" s="2255"/>
      <c r="K2675" s="1994" t="str">
        <f t="shared" si="231"/>
        <v/>
      </c>
      <c r="L2675" s="1907" t="str">
        <f t="shared" si="232"/>
        <v/>
      </c>
      <c r="M2675" s="1906"/>
      <c r="N2675" s="2250"/>
      <c r="O2675" s="2250"/>
      <c r="P2675" s="2255"/>
    </row>
    <row r="2676" spans="2:16" s="986" customFormat="1" ht="15" customHeight="1" outlineLevel="1">
      <c r="B2676" s="1211"/>
      <c r="C2676" s="1211"/>
      <c r="D2676" s="2553" t="s">
        <v>2174</v>
      </c>
      <c r="E2676" s="2554" t="s">
        <v>638</v>
      </c>
      <c r="F2676" s="1553" t="s">
        <v>2168</v>
      </c>
      <c r="G2676" s="1554"/>
      <c r="I2676" s="2254"/>
      <c r="J2676" s="2256"/>
      <c r="K2676" s="1994" t="str">
        <f t="shared" si="231"/>
        <v/>
      </c>
      <c r="L2676" s="1907" t="str">
        <f t="shared" si="232"/>
        <v/>
      </c>
      <c r="M2676" s="1906"/>
      <c r="N2676" s="2250"/>
      <c r="O2676" s="2250"/>
      <c r="P2676" s="2255"/>
    </row>
    <row r="2677" spans="2:16" s="986" customFormat="1" ht="15" customHeight="1" outlineLevel="1">
      <c r="B2677" s="1211"/>
      <c r="C2677" s="1211"/>
      <c r="D2677" s="2553"/>
      <c r="E2677" s="2554"/>
      <c r="F2677" s="1553" t="s">
        <v>2169</v>
      </c>
      <c r="G2677" s="1554"/>
      <c r="I2677" s="2254"/>
      <c r="J2677" s="2256"/>
      <c r="K2677" s="1994" t="str">
        <f t="shared" si="231"/>
        <v/>
      </c>
      <c r="L2677" s="1907" t="str">
        <f t="shared" si="232"/>
        <v/>
      </c>
      <c r="M2677" s="1906"/>
      <c r="N2677" s="2250"/>
      <c r="O2677" s="2250"/>
      <c r="P2677" s="2255"/>
    </row>
    <row r="2678" spans="2:16" s="986" customFormat="1" ht="15" customHeight="1" outlineLevel="1">
      <c r="B2678" s="1211"/>
      <c r="C2678" s="1211"/>
      <c r="D2678" s="2553" t="s">
        <v>2174</v>
      </c>
      <c r="E2678" s="2554" t="s">
        <v>650</v>
      </c>
      <c r="F2678" s="1553" t="s">
        <v>2168</v>
      </c>
      <c r="G2678" s="1554"/>
      <c r="I2678" s="2254"/>
      <c r="J2678" s="2256"/>
      <c r="K2678" s="1994" t="str">
        <f t="shared" si="231"/>
        <v/>
      </c>
      <c r="L2678" s="1907" t="str">
        <f t="shared" si="232"/>
        <v/>
      </c>
      <c r="M2678" s="1906"/>
      <c r="N2678" s="2250"/>
      <c r="O2678" s="2250"/>
      <c r="P2678" s="2255"/>
    </row>
    <row r="2679" spans="2:16" s="986" customFormat="1" ht="15" customHeight="1" outlineLevel="1">
      <c r="B2679" s="1211"/>
      <c r="C2679" s="1211"/>
      <c r="D2679" s="2555"/>
      <c r="E2679" s="2556"/>
      <c r="F2679" s="1557" t="s">
        <v>2169</v>
      </c>
      <c r="G2679" s="1558"/>
      <c r="I2679" s="2254"/>
      <c r="J2679" s="2256"/>
      <c r="K2679" s="1994" t="str">
        <f t="shared" si="231"/>
        <v/>
      </c>
      <c r="L2679" s="1907" t="str">
        <f t="shared" si="232"/>
        <v/>
      </c>
      <c r="M2679" s="1906"/>
      <c r="N2679" s="2250"/>
      <c r="O2679" s="2250"/>
      <c r="P2679" s="2255"/>
    </row>
    <row r="2680" spans="2:16" s="986" customFormat="1" ht="15" customHeight="1">
      <c r="B2680" s="1342"/>
      <c r="C2680" s="985"/>
      <c r="D2680" s="1307" t="s">
        <v>2166</v>
      </c>
      <c r="E2680" s="973"/>
      <c r="F2680" s="1549"/>
      <c r="G2680" s="1550"/>
      <c r="H2680" s="636"/>
      <c r="I2680" s="2251"/>
      <c r="J2680" s="1912"/>
      <c r="K2680" s="2254"/>
      <c r="L2680" s="2250"/>
      <c r="M2680" s="2250"/>
      <c r="N2680" s="2250"/>
      <c r="O2680" s="2250"/>
      <c r="P2680" s="2255"/>
    </row>
    <row r="2681" spans="2:16" s="986" customFormat="1" ht="15" customHeight="1" outlineLevel="1">
      <c r="B2681" s="1342"/>
      <c r="C2681" s="985"/>
      <c r="D2681" s="2557" t="s">
        <v>2167</v>
      </c>
      <c r="E2681" s="2558" t="s">
        <v>650</v>
      </c>
      <c r="F2681" s="1551" t="s">
        <v>2168</v>
      </c>
      <c r="G2681" s="1552"/>
      <c r="H2681" s="636"/>
      <c r="I2681" s="2252"/>
      <c r="J2681" s="2253"/>
      <c r="K2681" s="1994" t="str">
        <f>IF(ISNONTEXT(G2681)=TRUE,"","X")</f>
        <v/>
      </c>
      <c r="L2681" s="1907" t="str">
        <f>IF(AND(G2681&gt;=0)=TRUE,"","X")</f>
        <v/>
      </c>
      <c r="M2681" s="1906"/>
      <c r="N2681" s="2250"/>
      <c r="O2681" s="2250"/>
      <c r="P2681" s="2255"/>
    </row>
    <row r="2682" spans="2:16" s="986" customFormat="1" ht="15" customHeight="1" outlineLevel="1">
      <c r="B2682" s="1342"/>
      <c r="C2682" s="985"/>
      <c r="D2682" s="2553"/>
      <c r="E2682" s="2554"/>
      <c r="F2682" s="1553" t="s">
        <v>2169</v>
      </c>
      <c r="G2682" s="1554"/>
      <c r="H2682" s="636"/>
      <c r="I2682" s="2252"/>
      <c r="J2682" s="2253"/>
      <c r="K2682" s="1994" t="str">
        <f>IF(ISNONTEXT(G2682)=TRUE,"","X")</f>
        <v/>
      </c>
      <c r="L2682" s="1907" t="str">
        <f>IF(AND(G2682&gt;=0)=TRUE,"","X")</f>
        <v/>
      </c>
      <c r="M2682" s="1906"/>
      <c r="N2682" s="2250"/>
      <c r="O2682" s="2250"/>
      <c r="P2682" s="2255"/>
    </row>
    <row r="2683" spans="2:16" s="986" customFormat="1" ht="15" customHeight="1" outlineLevel="1">
      <c r="B2683" s="1342"/>
      <c r="C2683" s="985"/>
      <c r="D2683" s="2553" t="s">
        <v>2170</v>
      </c>
      <c r="E2683" s="2554" t="s">
        <v>638</v>
      </c>
      <c r="F2683" s="1553" t="s">
        <v>2168</v>
      </c>
      <c r="G2683" s="1554"/>
      <c r="H2683" s="636"/>
      <c r="I2683" s="2252"/>
      <c r="J2683" s="2253"/>
      <c r="K2683" s="1994" t="str">
        <f t="shared" ref="K2683:K2702" si="233">IF(ISNONTEXT(G2683)=TRUE,"","X")</f>
        <v/>
      </c>
      <c r="L2683" s="1907" t="str">
        <f t="shared" ref="L2683:L2702" si="234">IF(AND(G2683&gt;=0)=TRUE,"","X")</f>
        <v/>
      </c>
      <c r="M2683" s="1906"/>
      <c r="N2683" s="2250"/>
      <c r="O2683" s="2250"/>
      <c r="P2683" s="2255"/>
    </row>
    <row r="2684" spans="2:16" s="986" customFormat="1" ht="15" customHeight="1" outlineLevel="1">
      <c r="B2684" s="1342"/>
      <c r="C2684" s="985"/>
      <c r="D2684" s="2553"/>
      <c r="E2684" s="2554"/>
      <c r="F2684" s="1553" t="s">
        <v>2169</v>
      </c>
      <c r="G2684" s="1554"/>
      <c r="H2684" s="636"/>
      <c r="I2684" s="2252"/>
      <c r="J2684" s="2253"/>
      <c r="K2684" s="1994" t="str">
        <f t="shared" si="233"/>
        <v/>
      </c>
      <c r="L2684" s="1907" t="str">
        <f t="shared" si="234"/>
        <v/>
      </c>
      <c r="M2684" s="1906"/>
      <c r="N2684" s="2250"/>
      <c r="O2684" s="2250"/>
      <c r="P2684" s="2255"/>
    </row>
    <row r="2685" spans="2:16" s="986" customFormat="1" ht="15" customHeight="1" outlineLevel="1">
      <c r="B2685" s="1342"/>
      <c r="C2685" s="985"/>
      <c r="D2685" s="2553" t="s">
        <v>2170</v>
      </c>
      <c r="E2685" s="2554" t="s">
        <v>650</v>
      </c>
      <c r="F2685" s="1553" t="s">
        <v>2168</v>
      </c>
      <c r="G2685" s="1554"/>
      <c r="H2685" s="636"/>
      <c r="I2685" s="2252"/>
      <c r="J2685" s="2253"/>
      <c r="K2685" s="1994" t="str">
        <f t="shared" si="233"/>
        <v/>
      </c>
      <c r="L2685" s="1907" t="str">
        <f t="shared" si="234"/>
        <v/>
      </c>
      <c r="M2685" s="1906"/>
      <c r="N2685" s="2250"/>
      <c r="O2685" s="2250"/>
      <c r="P2685" s="2255"/>
    </row>
    <row r="2686" spans="2:16" s="986" customFormat="1" ht="15" customHeight="1" outlineLevel="1">
      <c r="B2686" s="1342"/>
      <c r="C2686" s="985"/>
      <c r="D2686" s="2553"/>
      <c r="E2686" s="2554"/>
      <c r="F2686" s="1553" t="s">
        <v>2169</v>
      </c>
      <c r="G2686" s="1554"/>
      <c r="H2686" s="636"/>
      <c r="I2686" s="2254"/>
      <c r="J2686" s="2255"/>
      <c r="K2686" s="1994" t="str">
        <f t="shared" si="233"/>
        <v/>
      </c>
      <c r="L2686" s="1907" t="str">
        <f t="shared" si="234"/>
        <v/>
      </c>
      <c r="M2686" s="1906"/>
      <c r="N2686" s="2250"/>
      <c r="O2686" s="2250"/>
      <c r="P2686" s="2255"/>
    </row>
    <row r="2687" spans="2:16" s="986" customFormat="1" ht="15" customHeight="1" outlineLevel="1">
      <c r="B2687" s="1342"/>
      <c r="C2687" s="985"/>
      <c r="D2687" s="2553" t="s">
        <v>873</v>
      </c>
      <c r="E2687" s="2554" t="s">
        <v>1822</v>
      </c>
      <c r="F2687" s="1553" t="s">
        <v>2168</v>
      </c>
      <c r="G2687" s="1555"/>
      <c r="H2687" s="636"/>
      <c r="I2687" s="2254"/>
      <c r="J2687" s="2255"/>
      <c r="K2687" s="1993" t="str">
        <f t="shared" si="233"/>
        <v/>
      </c>
      <c r="L2687" s="1906" t="str">
        <f t="shared" si="234"/>
        <v/>
      </c>
      <c r="M2687" s="1906"/>
      <c r="N2687" s="1907" t="str" cm="1">
        <f t="array" aca="1" ref="N2687" ca="1">IF(CELL("format",G2687)="D1","","X")</f>
        <v/>
      </c>
      <c r="O2687" s="2250"/>
      <c r="P2687" s="2255"/>
    </row>
    <row r="2688" spans="2:16" s="986" customFormat="1" ht="15" customHeight="1" outlineLevel="1">
      <c r="B2688" s="1211"/>
      <c r="C2688" s="1211"/>
      <c r="D2688" s="2553"/>
      <c r="E2688" s="2554"/>
      <c r="F2688" s="1553" t="s">
        <v>2169</v>
      </c>
      <c r="G2688" s="1555"/>
      <c r="H2688" s="636"/>
      <c r="I2688" s="2254"/>
      <c r="J2688" s="2255"/>
      <c r="K2688" s="1993" t="str">
        <f t="shared" si="233"/>
        <v/>
      </c>
      <c r="L2688" s="1906" t="str">
        <f t="shared" si="234"/>
        <v/>
      </c>
      <c r="M2688" s="1906"/>
      <c r="N2688" s="1907" t="str" cm="1">
        <f t="array" aca="1" ref="N2688" ca="1">IF(CELL("format",G2688)="D1","","X")</f>
        <v/>
      </c>
      <c r="O2688" s="2250"/>
      <c r="P2688" s="2255"/>
    </row>
    <row r="2689" spans="2:16" s="986" customFormat="1" ht="15" customHeight="1" outlineLevel="1">
      <c r="B2689" s="1211"/>
      <c r="C2689" s="1211"/>
      <c r="D2689" s="2553" t="s">
        <v>874</v>
      </c>
      <c r="E2689" s="2554" t="s">
        <v>1823</v>
      </c>
      <c r="F2689" s="1553" t="s">
        <v>2168</v>
      </c>
      <c r="G2689" s="1556"/>
      <c r="H2689" s="636"/>
      <c r="I2689" s="2254"/>
      <c r="J2689" s="2255"/>
      <c r="K2689" s="1993" t="str">
        <f t="shared" si="233"/>
        <v/>
      </c>
      <c r="L2689" s="1906" t="str">
        <f t="shared" si="234"/>
        <v/>
      </c>
      <c r="M2689" s="1906"/>
      <c r="N2689" s="2250"/>
      <c r="O2689" s="1907" t="str" cm="1">
        <f t="array" aca="1" ref="O2689" ca="1">IF(G2689="","",IF(CELL("format",G2689)="D9","","X"))</f>
        <v/>
      </c>
      <c r="P2689" s="2255"/>
    </row>
    <row r="2690" spans="2:16" s="986" customFormat="1" ht="15" customHeight="1" outlineLevel="1">
      <c r="B2690" s="1211"/>
      <c r="C2690" s="1211"/>
      <c r="D2690" s="2553"/>
      <c r="E2690" s="2554"/>
      <c r="F2690" s="1553" t="s">
        <v>2169</v>
      </c>
      <c r="G2690" s="1556"/>
      <c r="H2690" s="636"/>
      <c r="I2690" s="2254"/>
      <c r="J2690" s="2255"/>
      <c r="K2690" s="1993" t="str">
        <f t="shared" si="233"/>
        <v/>
      </c>
      <c r="L2690" s="1906" t="str">
        <f t="shared" si="234"/>
        <v/>
      </c>
      <c r="M2690" s="1906"/>
      <c r="N2690" s="2250"/>
      <c r="O2690" s="1907" t="str" cm="1">
        <f t="array" aca="1" ref="O2690" ca="1">IF(G2690="","",IF(CELL("format",G2690)="D9","","X"))</f>
        <v/>
      </c>
      <c r="P2690" s="2255"/>
    </row>
    <row r="2691" spans="2:16" s="986" customFormat="1" ht="15" customHeight="1" outlineLevel="1">
      <c r="B2691" s="1211"/>
      <c r="C2691" s="1211"/>
      <c r="D2691" s="2553" t="s">
        <v>2171</v>
      </c>
      <c r="E2691" s="2554" t="s">
        <v>2327</v>
      </c>
      <c r="F2691" s="1553" t="s">
        <v>2168</v>
      </c>
      <c r="G2691" s="1554"/>
      <c r="H2691" s="636"/>
      <c r="I2691" s="2254"/>
      <c r="J2691" s="2255"/>
      <c r="K2691" s="1993" t="str">
        <f t="shared" si="233"/>
        <v/>
      </c>
      <c r="L2691" s="1906" t="str">
        <f t="shared" si="234"/>
        <v/>
      </c>
      <c r="M2691" s="1906"/>
      <c r="N2691" s="2250"/>
      <c r="O2691" s="2250"/>
      <c r="P2691" s="1913" t="str">
        <f>IF(G2691="","",(IF(OR(G2691="Winter",G2691="Summer"),"","X")))</f>
        <v/>
      </c>
    </row>
    <row r="2692" spans="2:16" s="986" customFormat="1" ht="15" customHeight="1" outlineLevel="1">
      <c r="B2692" s="1211"/>
      <c r="C2692" s="1211"/>
      <c r="D2692" s="2553"/>
      <c r="E2692" s="2554"/>
      <c r="F2692" s="1553" t="s">
        <v>2169</v>
      </c>
      <c r="G2692" s="1554"/>
      <c r="H2692" s="636"/>
      <c r="I2692" s="2254"/>
      <c r="J2692" s="2255"/>
      <c r="K2692" s="1993" t="str">
        <f t="shared" si="233"/>
        <v/>
      </c>
      <c r="L2692" s="1906" t="str">
        <f t="shared" si="234"/>
        <v/>
      </c>
      <c r="M2692" s="1906"/>
      <c r="N2692" s="2250"/>
      <c r="O2692" s="2250"/>
      <c r="P2692" s="1913" t="str">
        <f>IF(G2692="","",(IF(OR(G2692="Winter",G2692="Summer"),"","X")))</f>
        <v/>
      </c>
    </row>
    <row r="2693" spans="2:16" s="986" customFormat="1" ht="15" customHeight="1" outlineLevel="1">
      <c r="B2693" s="1211"/>
      <c r="C2693" s="1211"/>
      <c r="D2693" s="2553" t="s">
        <v>2172</v>
      </c>
      <c r="E2693" s="2554" t="s">
        <v>638</v>
      </c>
      <c r="F2693" s="1553" t="s">
        <v>2168</v>
      </c>
      <c r="G2693" s="1554"/>
      <c r="H2693" s="636"/>
      <c r="I2693" s="2254"/>
      <c r="J2693" s="2255"/>
      <c r="K2693" s="1994" t="str">
        <f t="shared" si="233"/>
        <v/>
      </c>
      <c r="L2693" s="1907" t="str">
        <f t="shared" si="234"/>
        <v/>
      </c>
      <c r="M2693" s="1906"/>
      <c r="N2693" s="2250"/>
      <c r="O2693" s="2250"/>
      <c r="P2693" s="2255"/>
    </row>
    <row r="2694" spans="2:16" s="986" customFormat="1" ht="15" customHeight="1" outlineLevel="1">
      <c r="B2694" s="1211"/>
      <c r="C2694" s="1211"/>
      <c r="D2694" s="2553"/>
      <c r="E2694" s="2554"/>
      <c r="F2694" s="1553" t="s">
        <v>2169</v>
      </c>
      <c r="G2694" s="1554"/>
      <c r="I2694" s="2254"/>
      <c r="J2694" s="2255"/>
      <c r="K2694" s="1994" t="str">
        <f t="shared" si="233"/>
        <v/>
      </c>
      <c r="L2694" s="1907" t="str">
        <f t="shared" si="234"/>
        <v/>
      </c>
      <c r="M2694" s="1906"/>
      <c r="N2694" s="2250"/>
      <c r="O2694" s="2250"/>
      <c r="P2694" s="2255"/>
    </row>
    <row r="2695" spans="2:16" s="986" customFormat="1" ht="15" customHeight="1" outlineLevel="1">
      <c r="B2695" s="1211"/>
      <c r="C2695" s="1211"/>
      <c r="D2695" s="2553" t="s">
        <v>2173</v>
      </c>
      <c r="E2695" s="2554" t="s">
        <v>638</v>
      </c>
      <c r="F2695" s="1553" t="s">
        <v>2168</v>
      </c>
      <c r="G2695" s="1554"/>
      <c r="I2695" s="2254"/>
      <c r="J2695" s="2255"/>
      <c r="K2695" s="1994" t="str">
        <f t="shared" si="233"/>
        <v/>
      </c>
      <c r="L2695" s="1907" t="str">
        <f t="shared" si="234"/>
        <v/>
      </c>
      <c r="M2695" s="1906"/>
      <c r="N2695" s="2250"/>
      <c r="O2695" s="2250"/>
      <c r="P2695" s="2255"/>
    </row>
    <row r="2696" spans="2:16" s="986" customFormat="1" ht="15" customHeight="1" outlineLevel="1">
      <c r="B2696" s="1211"/>
      <c r="C2696" s="1211"/>
      <c r="D2696" s="2553"/>
      <c r="E2696" s="2554"/>
      <c r="F2696" s="1553" t="s">
        <v>2169</v>
      </c>
      <c r="G2696" s="1554"/>
      <c r="I2696" s="2254"/>
      <c r="J2696" s="2255"/>
      <c r="K2696" s="1994" t="str">
        <f t="shared" si="233"/>
        <v/>
      </c>
      <c r="L2696" s="1907" t="str">
        <f t="shared" si="234"/>
        <v/>
      </c>
      <c r="M2696" s="1906"/>
      <c r="N2696" s="2250"/>
      <c r="O2696" s="2250"/>
      <c r="P2696" s="2255"/>
    </row>
    <row r="2697" spans="2:16" s="986" customFormat="1" ht="15" customHeight="1" outlineLevel="1">
      <c r="B2697" s="1211"/>
      <c r="C2697" s="1211"/>
      <c r="D2697" s="2553" t="s">
        <v>2173</v>
      </c>
      <c r="E2697" s="2554" t="s">
        <v>650</v>
      </c>
      <c r="F2697" s="1553" t="s">
        <v>2168</v>
      </c>
      <c r="G2697" s="1554"/>
      <c r="I2697" s="2254"/>
      <c r="J2697" s="2255"/>
      <c r="K2697" s="1994" t="str">
        <f t="shared" si="233"/>
        <v/>
      </c>
      <c r="L2697" s="1907" t="str">
        <f t="shared" si="234"/>
        <v/>
      </c>
      <c r="M2697" s="1906"/>
      <c r="N2697" s="2250"/>
      <c r="O2697" s="2250"/>
      <c r="P2697" s="2255"/>
    </row>
    <row r="2698" spans="2:16" s="986" customFormat="1" ht="15" customHeight="1" outlineLevel="1">
      <c r="B2698" s="1211"/>
      <c r="C2698" s="1211"/>
      <c r="D2698" s="2553"/>
      <c r="E2698" s="2554"/>
      <c r="F2698" s="1553" t="s">
        <v>2169</v>
      </c>
      <c r="G2698" s="1554"/>
      <c r="I2698" s="2254"/>
      <c r="J2698" s="2255"/>
      <c r="K2698" s="1994" t="str">
        <f t="shared" si="233"/>
        <v/>
      </c>
      <c r="L2698" s="1907" t="str">
        <f t="shared" si="234"/>
        <v/>
      </c>
      <c r="M2698" s="1906"/>
      <c r="N2698" s="2250"/>
      <c r="O2698" s="2250"/>
      <c r="P2698" s="2255"/>
    </row>
    <row r="2699" spans="2:16" s="986" customFormat="1" ht="15" customHeight="1" outlineLevel="1">
      <c r="B2699" s="1211"/>
      <c r="C2699" s="1211"/>
      <c r="D2699" s="2553" t="s">
        <v>2174</v>
      </c>
      <c r="E2699" s="2554" t="s">
        <v>638</v>
      </c>
      <c r="F2699" s="1553" t="s">
        <v>2168</v>
      </c>
      <c r="G2699" s="1554"/>
      <c r="I2699" s="2254"/>
      <c r="J2699" s="2256"/>
      <c r="K2699" s="1994" t="str">
        <f t="shared" si="233"/>
        <v/>
      </c>
      <c r="L2699" s="1907" t="str">
        <f t="shared" si="234"/>
        <v/>
      </c>
      <c r="M2699" s="1906"/>
      <c r="N2699" s="2250"/>
      <c r="O2699" s="2250"/>
      <c r="P2699" s="2255"/>
    </row>
    <row r="2700" spans="2:16" s="986" customFormat="1" ht="15" customHeight="1" outlineLevel="1">
      <c r="B2700" s="1211"/>
      <c r="C2700" s="1211"/>
      <c r="D2700" s="2553"/>
      <c r="E2700" s="2554"/>
      <c r="F2700" s="1553" t="s">
        <v>2169</v>
      </c>
      <c r="G2700" s="1554"/>
      <c r="I2700" s="2254"/>
      <c r="J2700" s="2256"/>
      <c r="K2700" s="1994" t="str">
        <f t="shared" si="233"/>
        <v/>
      </c>
      <c r="L2700" s="1907" t="str">
        <f t="shared" si="234"/>
        <v/>
      </c>
      <c r="M2700" s="1906"/>
      <c r="N2700" s="2250"/>
      <c r="O2700" s="2250"/>
      <c r="P2700" s="2255"/>
    </row>
    <row r="2701" spans="2:16" s="986" customFormat="1" ht="15" customHeight="1" outlineLevel="1">
      <c r="B2701" s="1211"/>
      <c r="C2701" s="1211"/>
      <c r="D2701" s="2553" t="s">
        <v>2174</v>
      </c>
      <c r="E2701" s="2554" t="s">
        <v>650</v>
      </c>
      <c r="F2701" s="1553" t="s">
        <v>2168</v>
      </c>
      <c r="G2701" s="1554"/>
      <c r="I2701" s="2254"/>
      <c r="J2701" s="2256"/>
      <c r="K2701" s="1994" t="str">
        <f t="shared" si="233"/>
        <v/>
      </c>
      <c r="L2701" s="1907" t="str">
        <f t="shared" si="234"/>
        <v/>
      </c>
      <c r="M2701" s="1906"/>
      <c r="N2701" s="2250"/>
      <c r="O2701" s="2250"/>
      <c r="P2701" s="2255"/>
    </row>
    <row r="2702" spans="2:16" s="986" customFormat="1" ht="15" customHeight="1" outlineLevel="1">
      <c r="B2702" s="1211"/>
      <c r="C2702" s="1211"/>
      <c r="D2702" s="2555"/>
      <c r="E2702" s="2556"/>
      <c r="F2702" s="1557" t="s">
        <v>2169</v>
      </c>
      <c r="G2702" s="1558"/>
      <c r="I2702" s="2254"/>
      <c r="J2702" s="2256"/>
      <c r="K2702" s="1994" t="str">
        <f t="shared" si="233"/>
        <v/>
      </c>
      <c r="L2702" s="1907" t="str">
        <f t="shared" si="234"/>
        <v/>
      </c>
      <c r="M2702" s="1906"/>
      <c r="N2702" s="2250"/>
      <c r="O2702" s="2250"/>
      <c r="P2702" s="2255"/>
    </row>
    <row r="2703" spans="2:16" s="986" customFormat="1" ht="15" customHeight="1">
      <c r="B2703" s="1342"/>
      <c r="C2703" s="985"/>
      <c r="D2703" s="1307" t="s">
        <v>2166</v>
      </c>
      <c r="E2703" s="973"/>
      <c r="F2703" s="1549"/>
      <c r="G2703" s="1550"/>
      <c r="H2703" s="636"/>
      <c r="I2703" s="2251"/>
      <c r="J2703" s="1912"/>
      <c r="K2703" s="2254"/>
      <c r="L2703" s="2250"/>
      <c r="M2703" s="2250"/>
      <c r="N2703" s="2250"/>
      <c r="O2703" s="2250"/>
      <c r="P2703" s="2255"/>
    </row>
    <row r="2704" spans="2:16" s="986" customFormat="1" ht="15" customHeight="1" outlineLevel="1">
      <c r="B2704" s="1342"/>
      <c r="C2704" s="985"/>
      <c r="D2704" s="2557" t="s">
        <v>2167</v>
      </c>
      <c r="E2704" s="2558" t="s">
        <v>650</v>
      </c>
      <c r="F2704" s="1551" t="s">
        <v>2168</v>
      </c>
      <c r="G2704" s="1552"/>
      <c r="H2704" s="636"/>
      <c r="I2704" s="2252"/>
      <c r="J2704" s="2253"/>
      <c r="K2704" s="1994" t="str">
        <f>IF(ISNONTEXT(G2704)=TRUE,"","X")</f>
        <v/>
      </c>
      <c r="L2704" s="1907" t="str">
        <f>IF(AND(G2704&gt;=0)=TRUE,"","X")</f>
        <v/>
      </c>
      <c r="M2704" s="1906"/>
      <c r="N2704" s="2250"/>
      <c r="O2704" s="2250"/>
      <c r="P2704" s="2255"/>
    </row>
    <row r="2705" spans="2:16" s="986" customFormat="1" ht="15" customHeight="1" outlineLevel="1">
      <c r="B2705" s="1342"/>
      <c r="C2705" s="985"/>
      <c r="D2705" s="2553"/>
      <c r="E2705" s="2554"/>
      <c r="F2705" s="1553" t="s">
        <v>2169</v>
      </c>
      <c r="G2705" s="1554"/>
      <c r="H2705" s="636"/>
      <c r="I2705" s="2252"/>
      <c r="J2705" s="2253"/>
      <c r="K2705" s="1994" t="str">
        <f>IF(ISNONTEXT(G2705)=TRUE,"","X")</f>
        <v/>
      </c>
      <c r="L2705" s="1907" t="str">
        <f>IF(AND(G2705&gt;=0)=TRUE,"","X")</f>
        <v/>
      </c>
      <c r="M2705" s="1906"/>
      <c r="N2705" s="2250"/>
      <c r="O2705" s="2250"/>
      <c r="P2705" s="2255"/>
    </row>
    <row r="2706" spans="2:16" s="986" customFormat="1" ht="15" customHeight="1" outlineLevel="1">
      <c r="B2706" s="1342"/>
      <c r="C2706" s="985"/>
      <c r="D2706" s="2553" t="s">
        <v>2170</v>
      </c>
      <c r="E2706" s="2554" t="s">
        <v>638</v>
      </c>
      <c r="F2706" s="1553" t="s">
        <v>2168</v>
      </c>
      <c r="G2706" s="1554"/>
      <c r="H2706" s="636"/>
      <c r="I2706" s="2252"/>
      <c r="J2706" s="2253"/>
      <c r="K2706" s="1994" t="str">
        <f t="shared" ref="K2706:K2725" si="235">IF(ISNONTEXT(G2706)=TRUE,"","X")</f>
        <v/>
      </c>
      <c r="L2706" s="1907" t="str">
        <f t="shared" ref="L2706:L2725" si="236">IF(AND(G2706&gt;=0)=TRUE,"","X")</f>
        <v/>
      </c>
      <c r="M2706" s="1906"/>
      <c r="N2706" s="2250"/>
      <c r="O2706" s="2250"/>
      <c r="P2706" s="2255"/>
    </row>
    <row r="2707" spans="2:16" s="986" customFormat="1" ht="15" customHeight="1" outlineLevel="1">
      <c r="B2707" s="1342"/>
      <c r="C2707" s="985"/>
      <c r="D2707" s="2553"/>
      <c r="E2707" s="2554"/>
      <c r="F2707" s="1553" t="s">
        <v>2169</v>
      </c>
      <c r="G2707" s="1554"/>
      <c r="H2707" s="636"/>
      <c r="I2707" s="2252"/>
      <c r="J2707" s="2253"/>
      <c r="K2707" s="1994" t="str">
        <f t="shared" si="235"/>
        <v/>
      </c>
      <c r="L2707" s="1907" t="str">
        <f t="shared" si="236"/>
        <v/>
      </c>
      <c r="M2707" s="1906"/>
      <c r="N2707" s="2250"/>
      <c r="O2707" s="2250"/>
      <c r="P2707" s="2255"/>
    </row>
    <row r="2708" spans="2:16" s="986" customFormat="1" ht="15" customHeight="1" outlineLevel="1">
      <c r="B2708" s="1342"/>
      <c r="C2708" s="985"/>
      <c r="D2708" s="2553" t="s">
        <v>2170</v>
      </c>
      <c r="E2708" s="2554" t="s">
        <v>650</v>
      </c>
      <c r="F2708" s="1553" t="s">
        <v>2168</v>
      </c>
      <c r="G2708" s="1554"/>
      <c r="H2708" s="636"/>
      <c r="I2708" s="2252"/>
      <c r="J2708" s="2253"/>
      <c r="K2708" s="1994" t="str">
        <f t="shared" si="235"/>
        <v/>
      </c>
      <c r="L2708" s="1907" t="str">
        <f t="shared" si="236"/>
        <v/>
      </c>
      <c r="M2708" s="1906"/>
      <c r="N2708" s="2250"/>
      <c r="O2708" s="2250"/>
      <c r="P2708" s="2255"/>
    </row>
    <row r="2709" spans="2:16" s="986" customFormat="1" ht="15" customHeight="1" outlineLevel="1">
      <c r="B2709" s="1342"/>
      <c r="C2709" s="985"/>
      <c r="D2709" s="2553"/>
      <c r="E2709" s="2554"/>
      <c r="F2709" s="1553" t="s">
        <v>2169</v>
      </c>
      <c r="G2709" s="1554"/>
      <c r="H2709" s="636"/>
      <c r="I2709" s="2254"/>
      <c r="J2709" s="2255"/>
      <c r="K2709" s="1994" t="str">
        <f t="shared" si="235"/>
        <v/>
      </c>
      <c r="L2709" s="1907" t="str">
        <f t="shared" si="236"/>
        <v/>
      </c>
      <c r="M2709" s="1906"/>
      <c r="N2709" s="2250"/>
      <c r="O2709" s="2250"/>
      <c r="P2709" s="2255"/>
    </row>
    <row r="2710" spans="2:16" s="986" customFormat="1" ht="15" customHeight="1" outlineLevel="1">
      <c r="B2710" s="1342"/>
      <c r="C2710" s="985"/>
      <c r="D2710" s="2553" t="s">
        <v>873</v>
      </c>
      <c r="E2710" s="2554" t="s">
        <v>1822</v>
      </c>
      <c r="F2710" s="1553" t="s">
        <v>2168</v>
      </c>
      <c r="G2710" s="1555"/>
      <c r="H2710" s="636"/>
      <c r="I2710" s="2254"/>
      <c r="J2710" s="2255"/>
      <c r="K2710" s="1993" t="str">
        <f t="shared" si="235"/>
        <v/>
      </c>
      <c r="L2710" s="1906" t="str">
        <f t="shared" si="236"/>
        <v/>
      </c>
      <c r="M2710" s="1906"/>
      <c r="N2710" s="1907" t="str" cm="1">
        <f t="array" aca="1" ref="N2710" ca="1">IF(CELL("format",G2710)="D1","","X")</f>
        <v/>
      </c>
      <c r="O2710" s="2250"/>
      <c r="P2710" s="2255"/>
    </row>
    <row r="2711" spans="2:16" s="986" customFormat="1" ht="15" customHeight="1" outlineLevel="1">
      <c r="B2711" s="1211"/>
      <c r="C2711" s="1211"/>
      <c r="D2711" s="2553"/>
      <c r="E2711" s="2554"/>
      <c r="F2711" s="1553" t="s">
        <v>2169</v>
      </c>
      <c r="G2711" s="1555"/>
      <c r="H2711" s="636"/>
      <c r="I2711" s="2254"/>
      <c r="J2711" s="2255"/>
      <c r="K2711" s="1993" t="str">
        <f t="shared" si="235"/>
        <v/>
      </c>
      <c r="L2711" s="1906" t="str">
        <f t="shared" si="236"/>
        <v/>
      </c>
      <c r="M2711" s="1906"/>
      <c r="N2711" s="1907" t="str" cm="1">
        <f t="array" aca="1" ref="N2711" ca="1">IF(CELL("format",G2711)="D1","","X")</f>
        <v/>
      </c>
      <c r="O2711" s="2250"/>
      <c r="P2711" s="2255"/>
    </row>
    <row r="2712" spans="2:16" s="986" customFormat="1" ht="15" customHeight="1" outlineLevel="1">
      <c r="B2712" s="1211"/>
      <c r="C2712" s="1211"/>
      <c r="D2712" s="2553" t="s">
        <v>874</v>
      </c>
      <c r="E2712" s="2554" t="s">
        <v>1823</v>
      </c>
      <c r="F2712" s="1553" t="s">
        <v>2168</v>
      </c>
      <c r="G2712" s="1556"/>
      <c r="H2712" s="636"/>
      <c r="I2712" s="2254"/>
      <c r="J2712" s="2255"/>
      <c r="K2712" s="1993" t="str">
        <f t="shared" si="235"/>
        <v/>
      </c>
      <c r="L2712" s="1906" t="str">
        <f t="shared" si="236"/>
        <v/>
      </c>
      <c r="M2712" s="1906"/>
      <c r="N2712" s="2250"/>
      <c r="O2712" s="1907" t="str" cm="1">
        <f t="array" aca="1" ref="O2712" ca="1">IF(G2712="","",IF(CELL("format",G2712)="D9","","X"))</f>
        <v/>
      </c>
      <c r="P2712" s="2255"/>
    </row>
    <row r="2713" spans="2:16" s="986" customFormat="1" ht="15" customHeight="1" outlineLevel="1">
      <c r="B2713" s="1211"/>
      <c r="C2713" s="1211"/>
      <c r="D2713" s="2553"/>
      <c r="E2713" s="2554"/>
      <c r="F2713" s="1553" t="s">
        <v>2169</v>
      </c>
      <c r="G2713" s="1556"/>
      <c r="H2713" s="636"/>
      <c r="I2713" s="2254"/>
      <c r="J2713" s="2255"/>
      <c r="K2713" s="1993" t="str">
        <f t="shared" si="235"/>
        <v/>
      </c>
      <c r="L2713" s="1906" t="str">
        <f t="shared" si="236"/>
        <v/>
      </c>
      <c r="M2713" s="1906"/>
      <c r="N2713" s="2250"/>
      <c r="O2713" s="1907" t="str" cm="1">
        <f t="array" aca="1" ref="O2713" ca="1">IF(G2713="","",IF(CELL("format",G2713)="D9","","X"))</f>
        <v/>
      </c>
      <c r="P2713" s="2255"/>
    </row>
    <row r="2714" spans="2:16" s="986" customFormat="1" ht="15" customHeight="1" outlineLevel="1">
      <c r="B2714" s="1211"/>
      <c r="C2714" s="1211"/>
      <c r="D2714" s="2553" t="s">
        <v>2171</v>
      </c>
      <c r="E2714" s="2554" t="s">
        <v>2327</v>
      </c>
      <c r="F2714" s="1553" t="s">
        <v>2168</v>
      </c>
      <c r="G2714" s="1554"/>
      <c r="H2714" s="636"/>
      <c r="I2714" s="2254"/>
      <c r="J2714" s="2255"/>
      <c r="K2714" s="1993" t="str">
        <f t="shared" si="235"/>
        <v/>
      </c>
      <c r="L2714" s="1906" t="str">
        <f t="shared" si="236"/>
        <v/>
      </c>
      <c r="M2714" s="1906"/>
      <c r="N2714" s="2250"/>
      <c r="O2714" s="2250"/>
      <c r="P2714" s="1913" t="str">
        <f>IF(G2714="","",(IF(OR(G2714="Winter",G2714="Summer"),"","X")))</f>
        <v/>
      </c>
    </row>
    <row r="2715" spans="2:16" s="986" customFormat="1" ht="15" customHeight="1" outlineLevel="1">
      <c r="B2715" s="1211"/>
      <c r="C2715" s="1211"/>
      <c r="D2715" s="2553"/>
      <c r="E2715" s="2554"/>
      <c r="F2715" s="1553" t="s">
        <v>2169</v>
      </c>
      <c r="G2715" s="1554"/>
      <c r="H2715" s="636"/>
      <c r="I2715" s="2254"/>
      <c r="J2715" s="2255"/>
      <c r="K2715" s="1993" t="str">
        <f t="shared" si="235"/>
        <v/>
      </c>
      <c r="L2715" s="1906" t="str">
        <f t="shared" si="236"/>
        <v/>
      </c>
      <c r="M2715" s="1906"/>
      <c r="N2715" s="2250"/>
      <c r="O2715" s="2250"/>
      <c r="P2715" s="1913" t="str">
        <f>IF(G2715="","",(IF(OR(G2715="Winter",G2715="Summer"),"","X")))</f>
        <v/>
      </c>
    </row>
    <row r="2716" spans="2:16" s="986" customFormat="1" ht="15" customHeight="1" outlineLevel="1">
      <c r="B2716" s="1211"/>
      <c r="C2716" s="1211"/>
      <c r="D2716" s="2553" t="s">
        <v>2172</v>
      </c>
      <c r="E2716" s="2554" t="s">
        <v>638</v>
      </c>
      <c r="F2716" s="1553" t="s">
        <v>2168</v>
      </c>
      <c r="G2716" s="1554"/>
      <c r="H2716" s="636"/>
      <c r="I2716" s="2254"/>
      <c r="J2716" s="2255"/>
      <c r="K2716" s="1994" t="str">
        <f t="shared" si="235"/>
        <v/>
      </c>
      <c r="L2716" s="1907" t="str">
        <f t="shared" si="236"/>
        <v/>
      </c>
      <c r="M2716" s="1906"/>
      <c r="N2716" s="2250"/>
      <c r="O2716" s="2250"/>
      <c r="P2716" s="2255"/>
    </row>
    <row r="2717" spans="2:16" s="986" customFormat="1" ht="15" customHeight="1" outlineLevel="1">
      <c r="B2717" s="1211"/>
      <c r="C2717" s="1211"/>
      <c r="D2717" s="2553"/>
      <c r="E2717" s="2554"/>
      <c r="F2717" s="1553" t="s">
        <v>2169</v>
      </c>
      <c r="G2717" s="1554"/>
      <c r="I2717" s="2254"/>
      <c r="J2717" s="2255"/>
      <c r="K2717" s="1994" t="str">
        <f t="shared" si="235"/>
        <v/>
      </c>
      <c r="L2717" s="1907" t="str">
        <f t="shared" si="236"/>
        <v/>
      </c>
      <c r="M2717" s="1906"/>
      <c r="N2717" s="2250"/>
      <c r="O2717" s="2250"/>
      <c r="P2717" s="2255"/>
    </row>
    <row r="2718" spans="2:16" s="986" customFormat="1" ht="15" customHeight="1" outlineLevel="1">
      <c r="B2718" s="1211"/>
      <c r="C2718" s="1211"/>
      <c r="D2718" s="2553" t="s">
        <v>2173</v>
      </c>
      <c r="E2718" s="2554" t="s">
        <v>638</v>
      </c>
      <c r="F2718" s="1553" t="s">
        <v>2168</v>
      </c>
      <c r="G2718" s="1554"/>
      <c r="I2718" s="2254"/>
      <c r="J2718" s="2255"/>
      <c r="K2718" s="1994" t="str">
        <f t="shared" si="235"/>
        <v/>
      </c>
      <c r="L2718" s="1907" t="str">
        <f t="shared" si="236"/>
        <v/>
      </c>
      <c r="M2718" s="1906"/>
      <c r="N2718" s="2250"/>
      <c r="O2718" s="2250"/>
      <c r="P2718" s="2255"/>
    </row>
    <row r="2719" spans="2:16" s="986" customFormat="1" ht="15" customHeight="1" outlineLevel="1">
      <c r="B2719" s="1211"/>
      <c r="C2719" s="1211"/>
      <c r="D2719" s="2553"/>
      <c r="E2719" s="2554"/>
      <c r="F2719" s="1553" t="s">
        <v>2169</v>
      </c>
      <c r="G2719" s="1554"/>
      <c r="I2719" s="2254"/>
      <c r="J2719" s="2255"/>
      <c r="K2719" s="1994" t="str">
        <f t="shared" si="235"/>
        <v/>
      </c>
      <c r="L2719" s="1907" t="str">
        <f t="shared" si="236"/>
        <v/>
      </c>
      <c r="M2719" s="1906"/>
      <c r="N2719" s="2250"/>
      <c r="O2719" s="2250"/>
      <c r="P2719" s="2255"/>
    </row>
    <row r="2720" spans="2:16" s="986" customFormat="1" ht="15" customHeight="1" outlineLevel="1">
      <c r="B2720" s="1211"/>
      <c r="C2720" s="1211"/>
      <c r="D2720" s="2553" t="s">
        <v>2173</v>
      </c>
      <c r="E2720" s="2554" t="s">
        <v>650</v>
      </c>
      <c r="F2720" s="1553" t="s">
        <v>2168</v>
      </c>
      <c r="G2720" s="1554"/>
      <c r="I2720" s="2254"/>
      <c r="J2720" s="2255"/>
      <c r="K2720" s="1994" t="str">
        <f t="shared" si="235"/>
        <v/>
      </c>
      <c r="L2720" s="1907" t="str">
        <f t="shared" si="236"/>
        <v/>
      </c>
      <c r="M2720" s="1906"/>
      <c r="N2720" s="2250"/>
      <c r="O2720" s="2250"/>
      <c r="P2720" s="2255"/>
    </row>
    <row r="2721" spans="2:16" s="986" customFormat="1" ht="15" customHeight="1" outlineLevel="1">
      <c r="B2721" s="1211"/>
      <c r="C2721" s="1211"/>
      <c r="D2721" s="2553"/>
      <c r="E2721" s="2554"/>
      <c r="F2721" s="1553" t="s">
        <v>2169</v>
      </c>
      <c r="G2721" s="1554"/>
      <c r="I2721" s="2254"/>
      <c r="J2721" s="2255"/>
      <c r="K2721" s="1994" t="str">
        <f t="shared" si="235"/>
        <v/>
      </c>
      <c r="L2721" s="1907" t="str">
        <f t="shared" si="236"/>
        <v/>
      </c>
      <c r="M2721" s="1906"/>
      <c r="N2721" s="2250"/>
      <c r="O2721" s="2250"/>
      <c r="P2721" s="2255"/>
    </row>
    <row r="2722" spans="2:16" s="986" customFormat="1" ht="15" customHeight="1" outlineLevel="1">
      <c r="B2722" s="1211"/>
      <c r="C2722" s="1211"/>
      <c r="D2722" s="2553" t="s">
        <v>2174</v>
      </c>
      <c r="E2722" s="2554" t="s">
        <v>638</v>
      </c>
      <c r="F2722" s="1553" t="s">
        <v>2168</v>
      </c>
      <c r="G2722" s="1554"/>
      <c r="I2722" s="2254"/>
      <c r="J2722" s="2256"/>
      <c r="K2722" s="1994" t="str">
        <f t="shared" si="235"/>
        <v/>
      </c>
      <c r="L2722" s="1907" t="str">
        <f t="shared" si="236"/>
        <v/>
      </c>
      <c r="M2722" s="1906"/>
      <c r="N2722" s="2250"/>
      <c r="O2722" s="2250"/>
      <c r="P2722" s="2255"/>
    </row>
    <row r="2723" spans="2:16" s="986" customFormat="1" ht="15" customHeight="1" outlineLevel="1">
      <c r="B2723" s="1211"/>
      <c r="C2723" s="1211"/>
      <c r="D2723" s="2553"/>
      <c r="E2723" s="2554"/>
      <c r="F2723" s="1553" t="s">
        <v>2169</v>
      </c>
      <c r="G2723" s="1554"/>
      <c r="I2723" s="2254"/>
      <c r="J2723" s="2256"/>
      <c r="K2723" s="1994" t="str">
        <f t="shared" si="235"/>
        <v/>
      </c>
      <c r="L2723" s="1907" t="str">
        <f t="shared" si="236"/>
        <v/>
      </c>
      <c r="M2723" s="1906"/>
      <c r="N2723" s="2250"/>
      <c r="O2723" s="2250"/>
      <c r="P2723" s="2255"/>
    </row>
    <row r="2724" spans="2:16" s="986" customFormat="1" ht="15" customHeight="1" outlineLevel="1">
      <c r="B2724" s="1211"/>
      <c r="C2724" s="1211"/>
      <c r="D2724" s="2553" t="s">
        <v>2174</v>
      </c>
      <c r="E2724" s="2554" t="s">
        <v>650</v>
      </c>
      <c r="F2724" s="1553" t="s">
        <v>2168</v>
      </c>
      <c r="G2724" s="1554"/>
      <c r="I2724" s="2254"/>
      <c r="J2724" s="2256"/>
      <c r="K2724" s="1994" t="str">
        <f t="shared" si="235"/>
        <v/>
      </c>
      <c r="L2724" s="1907" t="str">
        <f t="shared" si="236"/>
        <v/>
      </c>
      <c r="M2724" s="1906"/>
      <c r="N2724" s="2250"/>
      <c r="O2724" s="2250"/>
      <c r="P2724" s="2255"/>
    </row>
    <row r="2725" spans="2:16" s="986" customFormat="1" ht="15" customHeight="1" outlineLevel="1">
      <c r="B2725" s="1211"/>
      <c r="C2725" s="1211"/>
      <c r="D2725" s="2555"/>
      <c r="E2725" s="2556"/>
      <c r="F2725" s="1557" t="s">
        <v>2169</v>
      </c>
      <c r="G2725" s="1558"/>
      <c r="I2725" s="2254"/>
      <c r="J2725" s="2256"/>
      <c r="K2725" s="1994" t="str">
        <f t="shared" si="235"/>
        <v/>
      </c>
      <c r="L2725" s="1907" t="str">
        <f t="shared" si="236"/>
        <v/>
      </c>
      <c r="M2725" s="1906"/>
      <c r="N2725" s="2250"/>
      <c r="O2725" s="2250"/>
      <c r="P2725" s="2255"/>
    </row>
    <row r="2726" spans="2:16" s="986" customFormat="1" ht="15" customHeight="1">
      <c r="B2726" s="1342"/>
      <c r="C2726" s="985"/>
      <c r="D2726" s="1307" t="s">
        <v>2166</v>
      </c>
      <c r="E2726" s="973"/>
      <c r="F2726" s="1549"/>
      <c r="G2726" s="1550"/>
      <c r="H2726" s="636"/>
      <c r="I2726" s="2251"/>
      <c r="J2726" s="1912"/>
      <c r="K2726" s="2254"/>
      <c r="L2726" s="2250"/>
      <c r="M2726" s="2250"/>
      <c r="N2726" s="2250"/>
      <c r="O2726" s="2250"/>
      <c r="P2726" s="2255"/>
    </row>
    <row r="2727" spans="2:16" s="986" customFormat="1" ht="15" customHeight="1" outlineLevel="1">
      <c r="B2727" s="1342"/>
      <c r="C2727" s="985"/>
      <c r="D2727" s="2557" t="s">
        <v>2167</v>
      </c>
      <c r="E2727" s="2558" t="s">
        <v>650</v>
      </c>
      <c r="F2727" s="1551" t="s">
        <v>2168</v>
      </c>
      <c r="G2727" s="1552"/>
      <c r="H2727" s="636"/>
      <c r="I2727" s="2252"/>
      <c r="J2727" s="2253"/>
      <c r="K2727" s="1994" t="str">
        <f>IF(ISNONTEXT(G2727)=TRUE,"","X")</f>
        <v/>
      </c>
      <c r="L2727" s="1907" t="str">
        <f>IF(AND(G2727&gt;=0)=TRUE,"","X")</f>
        <v/>
      </c>
      <c r="M2727" s="1906"/>
      <c r="N2727" s="2250"/>
      <c r="O2727" s="2250"/>
      <c r="P2727" s="2255"/>
    </row>
    <row r="2728" spans="2:16" s="986" customFormat="1" ht="15" customHeight="1" outlineLevel="1">
      <c r="B2728" s="1342"/>
      <c r="C2728" s="985"/>
      <c r="D2728" s="2553"/>
      <c r="E2728" s="2554"/>
      <c r="F2728" s="1553" t="s">
        <v>2169</v>
      </c>
      <c r="G2728" s="1554"/>
      <c r="H2728" s="636"/>
      <c r="I2728" s="2252"/>
      <c r="J2728" s="2253"/>
      <c r="K2728" s="1994" t="str">
        <f>IF(ISNONTEXT(G2728)=TRUE,"","X")</f>
        <v/>
      </c>
      <c r="L2728" s="1907" t="str">
        <f>IF(AND(G2728&gt;=0)=TRUE,"","X")</f>
        <v/>
      </c>
      <c r="M2728" s="1906"/>
      <c r="N2728" s="2250"/>
      <c r="O2728" s="2250"/>
      <c r="P2728" s="2255"/>
    </row>
    <row r="2729" spans="2:16" s="986" customFormat="1" ht="15" customHeight="1" outlineLevel="1">
      <c r="B2729" s="1342"/>
      <c r="C2729" s="985"/>
      <c r="D2729" s="2553" t="s">
        <v>2170</v>
      </c>
      <c r="E2729" s="2554" t="s">
        <v>638</v>
      </c>
      <c r="F2729" s="1553" t="s">
        <v>2168</v>
      </c>
      <c r="G2729" s="1554"/>
      <c r="H2729" s="636"/>
      <c r="I2729" s="2252"/>
      <c r="J2729" s="2253"/>
      <c r="K2729" s="1994" t="str">
        <f t="shared" ref="K2729:K2748" si="237">IF(ISNONTEXT(G2729)=TRUE,"","X")</f>
        <v/>
      </c>
      <c r="L2729" s="1907" t="str">
        <f t="shared" ref="L2729:L2748" si="238">IF(AND(G2729&gt;=0)=TRUE,"","X")</f>
        <v/>
      </c>
      <c r="M2729" s="1906"/>
      <c r="N2729" s="2250"/>
      <c r="O2729" s="2250"/>
      <c r="P2729" s="2255"/>
    </row>
    <row r="2730" spans="2:16" s="986" customFormat="1" ht="15" customHeight="1" outlineLevel="1">
      <c r="B2730" s="1342"/>
      <c r="C2730" s="985"/>
      <c r="D2730" s="2553"/>
      <c r="E2730" s="2554"/>
      <c r="F2730" s="1553" t="s">
        <v>2169</v>
      </c>
      <c r="G2730" s="1554"/>
      <c r="H2730" s="636"/>
      <c r="I2730" s="2252"/>
      <c r="J2730" s="2253"/>
      <c r="K2730" s="1994" t="str">
        <f t="shared" si="237"/>
        <v/>
      </c>
      <c r="L2730" s="1907" t="str">
        <f t="shared" si="238"/>
        <v/>
      </c>
      <c r="M2730" s="1906"/>
      <c r="N2730" s="2250"/>
      <c r="O2730" s="2250"/>
      <c r="P2730" s="2255"/>
    </row>
    <row r="2731" spans="2:16" s="986" customFormat="1" ht="15" customHeight="1" outlineLevel="1">
      <c r="B2731" s="1342"/>
      <c r="C2731" s="985"/>
      <c r="D2731" s="2553" t="s">
        <v>2170</v>
      </c>
      <c r="E2731" s="2554" t="s">
        <v>650</v>
      </c>
      <c r="F2731" s="1553" t="s">
        <v>2168</v>
      </c>
      <c r="G2731" s="1554"/>
      <c r="H2731" s="636"/>
      <c r="I2731" s="2252"/>
      <c r="J2731" s="2253"/>
      <c r="K2731" s="1994" t="str">
        <f t="shared" si="237"/>
        <v/>
      </c>
      <c r="L2731" s="1907" t="str">
        <f t="shared" si="238"/>
        <v/>
      </c>
      <c r="M2731" s="1906"/>
      <c r="N2731" s="2250"/>
      <c r="O2731" s="2250"/>
      <c r="P2731" s="2255"/>
    </row>
    <row r="2732" spans="2:16" s="986" customFormat="1" ht="15" customHeight="1" outlineLevel="1">
      <c r="B2732" s="1342"/>
      <c r="C2732" s="985"/>
      <c r="D2732" s="2553"/>
      <c r="E2732" s="2554"/>
      <c r="F2732" s="1553" t="s">
        <v>2169</v>
      </c>
      <c r="G2732" s="1554"/>
      <c r="H2732" s="636"/>
      <c r="I2732" s="2254"/>
      <c r="J2732" s="2255"/>
      <c r="K2732" s="1994" t="str">
        <f t="shared" si="237"/>
        <v/>
      </c>
      <c r="L2732" s="1907" t="str">
        <f t="shared" si="238"/>
        <v/>
      </c>
      <c r="M2732" s="1906"/>
      <c r="N2732" s="2250"/>
      <c r="O2732" s="2250"/>
      <c r="P2732" s="2255"/>
    </row>
    <row r="2733" spans="2:16" s="986" customFormat="1" ht="15" customHeight="1" outlineLevel="1">
      <c r="B2733" s="1342"/>
      <c r="C2733" s="985"/>
      <c r="D2733" s="2553" t="s">
        <v>873</v>
      </c>
      <c r="E2733" s="2554" t="s">
        <v>1822</v>
      </c>
      <c r="F2733" s="1553" t="s">
        <v>2168</v>
      </c>
      <c r="G2733" s="1555"/>
      <c r="H2733" s="636"/>
      <c r="I2733" s="2254"/>
      <c r="J2733" s="2255"/>
      <c r="K2733" s="1993" t="str">
        <f t="shared" si="237"/>
        <v/>
      </c>
      <c r="L2733" s="1906" t="str">
        <f t="shared" si="238"/>
        <v/>
      </c>
      <c r="M2733" s="1906"/>
      <c r="N2733" s="1907" t="str" cm="1">
        <f t="array" aca="1" ref="N2733" ca="1">IF(CELL("format",G2733)="D1","","X")</f>
        <v/>
      </c>
      <c r="O2733" s="2250"/>
      <c r="P2733" s="2255"/>
    </row>
    <row r="2734" spans="2:16" s="986" customFormat="1" ht="15" customHeight="1" outlineLevel="1">
      <c r="B2734" s="1211"/>
      <c r="C2734" s="1211"/>
      <c r="D2734" s="2553"/>
      <c r="E2734" s="2554"/>
      <c r="F2734" s="1553" t="s">
        <v>2169</v>
      </c>
      <c r="G2734" s="1555"/>
      <c r="H2734" s="636"/>
      <c r="I2734" s="2254"/>
      <c r="J2734" s="2255"/>
      <c r="K2734" s="1993" t="str">
        <f t="shared" si="237"/>
        <v/>
      </c>
      <c r="L2734" s="1906" t="str">
        <f t="shared" si="238"/>
        <v/>
      </c>
      <c r="M2734" s="1906"/>
      <c r="N2734" s="1907" t="str" cm="1">
        <f t="array" aca="1" ref="N2734" ca="1">IF(CELL("format",G2734)="D1","","X")</f>
        <v/>
      </c>
      <c r="O2734" s="2250"/>
      <c r="P2734" s="2255"/>
    </row>
    <row r="2735" spans="2:16" s="986" customFormat="1" ht="15" customHeight="1" outlineLevel="1">
      <c r="B2735" s="1211"/>
      <c r="C2735" s="1211"/>
      <c r="D2735" s="2553" t="s">
        <v>874</v>
      </c>
      <c r="E2735" s="2554" t="s">
        <v>1823</v>
      </c>
      <c r="F2735" s="1553" t="s">
        <v>2168</v>
      </c>
      <c r="G2735" s="1556"/>
      <c r="H2735" s="636"/>
      <c r="I2735" s="2254"/>
      <c r="J2735" s="2255"/>
      <c r="K2735" s="1993" t="str">
        <f t="shared" si="237"/>
        <v/>
      </c>
      <c r="L2735" s="1906" t="str">
        <f t="shared" si="238"/>
        <v/>
      </c>
      <c r="M2735" s="1906"/>
      <c r="N2735" s="2250"/>
      <c r="O2735" s="1907" t="str" cm="1">
        <f t="array" aca="1" ref="O2735" ca="1">IF(G2735="","",IF(CELL("format",G2735)="D9","","X"))</f>
        <v/>
      </c>
      <c r="P2735" s="2255"/>
    </row>
    <row r="2736" spans="2:16" s="986" customFormat="1" ht="15" customHeight="1" outlineLevel="1">
      <c r="B2736" s="1211"/>
      <c r="C2736" s="1211"/>
      <c r="D2736" s="2553"/>
      <c r="E2736" s="2554"/>
      <c r="F2736" s="1553" t="s">
        <v>2169</v>
      </c>
      <c r="G2736" s="1556"/>
      <c r="H2736" s="636"/>
      <c r="I2736" s="2254"/>
      <c r="J2736" s="2255"/>
      <c r="K2736" s="1993" t="str">
        <f t="shared" si="237"/>
        <v/>
      </c>
      <c r="L2736" s="1906" t="str">
        <f t="shared" si="238"/>
        <v/>
      </c>
      <c r="M2736" s="1906"/>
      <c r="N2736" s="2250"/>
      <c r="O2736" s="1907" t="str" cm="1">
        <f t="array" aca="1" ref="O2736" ca="1">IF(G2736="","",IF(CELL("format",G2736)="D9","","X"))</f>
        <v/>
      </c>
      <c r="P2736" s="2255"/>
    </row>
    <row r="2737" spans="2:16" s="986" customFormat="1" ht="15" customHeight="1" outlineLevel="1">
      <c r="B2737" s="1211"/>
      <c r="C2737" s="1211"/>
      <c r="D2737" s="2553" t="s">
        <v>2171</v>
      </c>
      <c r="E2737" s="2554" t="s">
        <v>2327</v>
      </c>
      <c r="F2737" s="1553" t="s">
        <v>2168</v>
      </c>
      <c r="G2737" s="1554"/>
      <c r="H2737" s="636"/>
      <c r="I2737" s="2254"/>
      <c r="J2737" s="2255"/>
      <c r="K2737" s="1993" t="str">
        <f t="shared" si="237"/>
        <v/>
      </c>
      <c r="L2737" s="1906" t="str">
        <f t="shared" si="238"/>
        <v/>
      </c>
      <c r="M2737" s="1906"/>
      <c r="N2737" s="2250"/>
      <c r="O2737" s="2250"/>
      <c r="P2737" s="1913" t="str">
        <f>IF(G2737="","",(IF(OR(G2737="Winter",G2737="Summer"),"","X")))</f>
        <v/>
      </c>
    </row>
    <row r="2738" spans="2:16" s="986" customFormat="1" ht="15" customHeight="1" outlineLevel="1">
      <c r="B2738" s="1211"/>
      <c r="C2738" s="1211"/>
      <c r="D2738" s="2553"/>
      <c r="E2738" s="2554"/>
      <c r="F2738" s="1553" t="s">
        <v>2169</v>
      </c>
      <c r="G2738" s="1554"/>
      <c r="H2738" s="636"/>
      <c r="I2738" s="2254"/>
      <c r="J2738" s="2255"/>
      <c r="K2738" s="1993" t="str">
        <f t="shared" si="237"/>
        <v/>
      </c>
      <c r="L2738" s="1906" t="str">
        <f t="shared" si="238"/>
        <v/>
      </c>
      <c r="M2738" s="1906"/>
      <c r="N2738" s="2250"/>
      <c r="O2738" s="2250"/>
      <c r="P2738" s="1913" t="str">
        <f>IF(G2738="","",(IF(OR(G2738="Winter",G2738="Summer"),"","X")))</f>
        <v/>
      </c>
    </row>
    <row r="2739" spans="2:16" s="986" customFormat="1" ht="15" customHeight="1" outlineLevel="1">
      <c r="B2739" s="1211"/>
      <c r="C2739" s="1211"/>
      <c r="D2739" s="2553" t="s">
        <v>2172</v>
      </c>
      <c r="E2739" s="2554" t="s">
        <v>638</v>
      </c>
      <c r="F2739" s="1553" t="s">
        <v>2168</v>
      </c>
      <c r="G2739" s="1554"/>
      <c r="H2739" s="636"/>
      <c r="I2739" s="2254"/>
      <c r="J2739" s="2255"/>
      <c r="K2739" s="1994" t="str">
        <f t="shared" si="237"/>
        <v/>
      </c>
      <c r="L2739" s="1907" t="str">
        <f t="shared" si="238"/>
        <v/>
      </c>
      <c r="M2739" s="1906"/>
      <c r="N2739" s="2250"/>
      <c r="O2739" s="2250"/>
      <c r="P2739" s="2255"/>
    </row>
    <row r="2740" spans="2:16" s="986" customFormat="1" ht="15" customHeight="1" outlineLevel="1">
      <c r="B2740" s="1211"/>
      <c r="C2740" s="1211"/>
      <c r="D2740" s="2553"/>
      <c r="E2740" s="2554"/>
      <c r="F2740" s="1553" t="s">
        <v>2169</v>
      </c>
      <c r="G2740" s="1554"/>
      <c r="I2740" s="2254"/>
      <c r="J2740" s="2255"/>
      <c r="K2740" s="1994" t="str">
        <f t="shared" si="237"/>
        <v/>
      </c>
      <c r="L2740" s="1907" t="str">
        <f t="shared" si="238"/>
        <v/>
      </c>
      <c r="M2740" s="1906"/>
      <c r="N2740" s="2250"/>
      <c r="O2740" s="2250"/>
      <c r="P2740" s="2255"/>
    </row>
    <row r="2741" spans="2:16" s="986" customFormat="1" ht="15" customHeight="1" outlineLevel="1">
      <c r="B2741" s="1211"/>
      <c r="C2741" s="1211"/>
      <c r="D2741" s="2553" t="s">
        <v>2173</v>
      </c>
      <c r="E2741" s="2554" t="s">
        <v>638</v>
      </c>
      <c r="F2741" s="1553" t="s">
        <v>2168</v>
      </c>
      <c r="G2741" s="1554"/>
      <c r="I2741" s="2254"/>
      <c r="J2741" s="2255"/>
      <c r="K2741" s="1994" t="str">
        <f t="shared" si="237"/>
        <v/>
      </c>
      <c r="L2741" s="1907" t="str">
        <f t="shared" si="238"/>
        <v/>
      </c>
      <c r="M2741" s="1906"/>
      <c r="N2741" s="2250"/>
      <c r="O2741" s="2250"/>
      <c r="P2741" s="2255"/>
    </row>
    <row r="2742" spans="2:16" s="986" customFormat="1" ht="15" customHeight="1" outlineLevel="1">
      <c r="B2742" s="1211"/>
      <c r="C2742" s="1211"/>
      <c r="D2742" s="2553"/>
      <c r="E2742" s="2554"/>
      <c r="F2742" s="1553" t="s">
        <v>2169</v>
      </c>
      <c r="G2742" s="1554"/>
      <c r="I2742" s="2254"/>
      <c r="J2742" s="2255"/>
      <c r="K2742" s="1994" t="str">
        <f t="shared" si="237"/>
        <v/>
      </c>
      <c r="L2742" s="1907" t="str">
        <f t="shared" si="238"/>
        <v/>
      </c>
      <c r="M2742" s="1906"/>
      <c r="N2742" s="2250"/>
      <c r="O2742" s="2250"/>
      <c r="P2742" s="2255"/>
    </row>
    <row r="2743" spans="2:16" s="986" customFormat="1" ht="15" customHeight="1" outlineLevel="1">
      <c r="B2743" s="1211"/>
      <c r="C2743" s="1211"/>
      <c r="D2743" s="2553" t="s">
        <v>2173</v>
      </c>
      <c r="E2743" s="2554" t="s">
        <v>650</v>
      </c>
      <c r="F2743" s="1553" t="s">
        <v>2168</v>
      </c>
      <c r="G2743" s="1554"/>
      <c r="I2743" s="2254"/>
      <c r="J2743" s="2255"/>
      <c r="K2743" s="1994" t="str">
        <f t="shared" si="237"/>
        <v/>
      </c>
      <c r="L2743" s="1907" t="str">
        <f t="shared" si="238"/>
        <v/>
      </c>
      <c r="M2743" s="1906"/>
      <c r="N2743" s="2250"/>
      <c r="O2743" s="2250"/>
      <c r="P2743" s="2255"/>
    </row>
    <row r="2744" spans="2:16" s="986" customFormat="1" ht="15" customHeight="1" outlineLevel="1">
      <c r="B2744" s="1211"/>
      <c r="C2744" s="1211"/>
      <c r="D2744" s="2553"/>
      <c r="E2744" s="2554"/>
      <c r="F2744" s="1553" t="s">
        <v>2169</v>
      </c>
      <c r="G2744" s="1554"/>
      <c r="I2744" s="2254"/>
      <c r="J2744" s="2255"/>
      <c r="K2744" s="1994" t="str">
        <f t="shared" si="237"/>
        <v/>
      </c>
      <c r="L2744" s="1907" t="str">
        <f t="shared" si="238"/>
        <v/>
      </c>
      <c r="M2744" s="1906"/>
      <c r="N2744" s="2250"/>
      <c r="O2744" s="2250"/>
      <c r="P2744" s="2255"/>
    </row>
    <row r="2745" spans="2:16" s="986" customFormat="1" ht="15" customHeight="1" outlineLevel="1">
      <c r="B2745" s="1211"/>
      <c r="C2745" s="1211"/>
      <c r="D2745" s="2553" t="s">
        <v>2174</v>
      </c>
      <c r="E2745" s="2554" t="s">
        <v>638</v>
      </c>
      <c r="F2745" s="1553" t="s">
        <v>2168</v>
      </c>
      <c r="G2745" s="1554"/>
      <c r="I2745" s="2254"/>
      <c r="J2745" s="2256"/>
      <c r="K2745" s="1994" t="str">
        <f t="shared" si="237"/>
        <v/>
      </c>
      <c r="L2745" s="1907" t="str">
        <f t="shared" si="238"/>
        <v/>
      </c>
      <c r="M2745" s="1906"/>
      <c r="N2745" s="2250"/>
      <c r="O2745" s="2250"/>
      <c r="P2745" s="2255"/>
    </row>
    <row r="2746" spans="2:16" s="986" customFormat="1" ht="15" customHeight="1" outlineLevel="1">
      <c r="B2746" s="1211"/>
      <c r="C2746" s="1211"/>
      <c r="D2746" s="2553"/>
      <c r="E2746" s="2554"/>
      <c r="F2746" s="1553" t="s">
        <v>2169</v>
      </c>
      <c r="G2746" s="1554"/>
      <c r="I2746" s="2254"/>
      <c r="J2746" s="2256"/>
      <c r="K2746" s="1994" t="str">
        <f t="shared" si="237"/>
        <v/>
      </c>
      <c r="L2746" s="1907" t="str">
        <f t="shared" si="238"/>
        <v/>
      </c>
      <c r="M2746" s="1906"/>
      <c r="N2746" s="2250"/>
      <c r="O2746" s="2250"/>
      <c r="P2746" s="2255"/>
    </row>
    <row r="2747" spans="2:16" s="986" customFormat="1" ht="15" customHeight="1" outlineLevel="1">
      <c r="B2747" s="1211"/>
      <c r="C2747" s="1211"/>
      <c r="D2747" s="2553" t="s">
        <v>2174</v>
      </c>
      <c r="E2747" s="2554" t="s">
        <v>650</v>
      </c>
      <c r="F2747" s="1553" t="s">
        <v>2168</v>
      </c>
      <c r="G2747" s="1554"/>
      <c r="I2747" s="2254"/>
      <c r="J2747" s="2256"/>
      <c r="K2747" s="1994" t="str">
        <f t="shared" si="237"/>
        <v/>
      </c>
      <c r="L2747" s="1907" t="str">
        <f t="shared" si="238"/>
        <v/>
      </c>
      <c r="M2747" s="1906"/>
      <c r="N2747" s="2250"/>
      <c r="O2747" s="2250"/>
      <c r="P2747" s="2255"/>
    </row>
    <row r="2748" spans="2:16" s="986" customFormat="1" ht="15" customHeight="1" outlineLevel="1">
      <c r="B2748" s="1211"/>
      <c r="C2748" s="1211"/>
      <c r="D2748" s="2555"/>
      <c r="E2748" s="2556"/>
      <c r="F2748" s="1557" t="s">
        <v>2169</v>
      </c>
      <c r="G2748" s="1558"/>
      <c r="I2748" s="2254"/>
      <c r="J2748" s="2256"/>
      <c r="K2748" s="1994" t="str">
        <f t="shared" si="237"/>
        <v/>
      </c>
      <c r="L2748" s="1907" t="str">
        <f t="shared" si="238"/>
        <v/>
      </c>
      <c r="M2748" s="1906"/>
      <c r="N2748" s="2250"/>
      <c r="O2748" s="2250"/>
      <c r="P2748" s="2255"/>
    </row>
    <row r="2749" spans="2:16" s="986" customFormat="1" ht="15" customHeight="1">
      <c r="B2749" s="1342"/>
      <c r="C2749" s="985"/>
      <c r="D2749" s="1307" t="s">
        <v>2166</v>
      </c>
      <c r="E2749" s="973"/>
      <c r="F2749" s="1549"/>
      <c r="G2749" s="1550"/>
      <c r="H2749" s="636"/>
      <c r="I2749" s="2251"/>
      <c r="J2749" s="1912"/>
      <c r="K2749" s="2254"/>
      <c r="L2749" s="2250"/>
      <c r="M2749" s="2250"/>
      <c r="N2749" s="2250"/>
      <c r="O2749" s="2250"/>
      <c r="P2749" s="2255"/>
    </row>
    <row r="2750" spans="2:16" s="986" customFormat="1" ht="15" customHeight="1" outlineLevel="1">
      <c r="B2750" s="1342"/>
      <c r="C2750" s="985"/>
      <c r="D2750" s="2557" t="s">
        <v>2167</v>
      </c>
      <c r="E2750" s="2558" t="s">
        <v>650</v>
      </c>
      <c r="F2750" s="1551" t="s">
        <v>2168</v>
      </c>
      <c r="G2750" s="1552"/>
      <c r="H2750" s="636"/>
      <c r="I2750" s="2252"/>
      <c r="J2750" s="2253"/>
      <c r="K2750" s="1994" t="str">
        <f>IF(ISNONTEXT(G2750)=TRUE,"","X")</f>
        <v/>
      </c>
      <c r="L2750" s="1907" t="str">
        <f>IF(AND(G2750&gt;=0)=TRUE,"","X")</f>
        <v/>
      </c>
      <c r="M2750" s="1906"/>
      <c r="N2750" s="2250"/>
      <c r="O2750" s="2250"/>
      <c r="P2750" s="2255"/>
    </row>
    <row r="2751" spans="2:16" s="986" customFormat="1" ht="15" customHeight="1" outlineLevel="1">
      <c r="B2751" s="1342"/>
      <c r="C2751" s="985"/>
      <c r="D2751" s="2553"/>
      <c r="E2751" s="2554"/>
      <c r="F2751" s="1553" t="s">
        <v>2169</v>
      </c>
      <c r="G2751" s="1554"/>
      <c r="H2751" s="636"/>
      <c r="I2751" s="2252"/>
      <c r="J2751" s="2253"/>
      <c r="K2751" s="1994" t="str">
        <f>IF(ISNONTEXT(G2751)=TRUE,"","X")</f>
        <v/>
      </c>
      <c r="L2751" s="1907" t="str">
        <f>IF(AND(G2751&gt;=0)=TRUE,"","X")</f>
        <v/>
      </c>
      <c r="M2751" s="1906"/>
      <c r="N2751" s="2250"/>
      <c r="O2751" s="2250"/>
      <c r="P2751" s="2255"/>
    </row>
    <row r="2752" spans="2:16" s="986" customFormat="1" ht="15" customHeight="1" outlineLevel="1">
      <c r="B2752" s="1342"/>
      <c r="C2752" s="985"/>
      <c r="D2752" s="2553" t="s">
        <v>2170</v>
      </c>
      <c r="E2752" s="2554" t="s">
        <v>638</v>
      </c>
      <c r="F2752" s="1553" t="s">
        <v>2168</v>
      </c>
      <c r="G2752" s="1554"/>
      <c r="H2752" s="636"/>
      <c r="I2752" s="2252"/>
      <c r="J2752" s="2253"/>
      <c r="K2752" s="1994" t="str">
        <f t="shared" ref="K2752:K2771" si="239">IF(ISNONTEXT(G2752)=TRUE,"","X")</f>
        <v/>
      </c>
      <c r="L2752" s="1907" t="str">
        <f t="shared" ref="L2752:L2771" si="240">IF(AND(G2752&gt;=0)=TRUE,"","X")</f>
        <v/>
      </c>
      <c r="M2752" s="1906"/>
      <c r="N2752" s="2250"/>
      <c r="O2752" s="2250"/>
      <c r="P2752" s="2255"/>
    </row>
    <row r="2753" spans="2:16" s="986" customFormat="1" ht="15" customHeight="1" outlineLevel="1">
      <c r="B2753" s="1342"/>
      <c r="C2753" s="985"/>
      <c r="D2753" s="2553"/>
      <c r="E2753" s="2554"/>
      <c r="F2753" s="1553" t="s">
        <v>2169</v>
      </c>
      <c r="G2753" s="1554"/>
      <c r="H2753" s="636"/>
      <c r="I2753" s="2252"/>
      <c r="J2753" s="2253"/>
      <c r="K2753" s="1994" t="str">
        <f t="shared" si="239"/>
        <v/>
      </c>
      <c r="L2753" s="1907" t="str">
        <f t="shared" si="240"/>
        <v/>
      </c>
      <c r="M2753" s="1906"/>
      <c r="N2753" s="2250"/>
      <c r="O2753" s="2250"/>
      <c r="P2753" s="2255"/>
    </row>
    <row r="2754" spans="2:16" s="986" customFormat="1" ht="15" customHeight="1" outlineLevel="1">
      <c r="B2754" s="1342"/>
      <c r="C2754" s="985"/>
      <c r="D2754" s="2553" t="s">
        <v>2170</v>
      </c>
      <c r="E2754" s="2554" t="s">
        <v>650</v>
      </c>
      <c r="F2754" s="1553" t="s">
        <v>2168</v>
      </c>
      <c r="G2754" s="1554"/>
      <c r="H2754" s="636"/>
      <c r="I2754" s="2252"/>
      <c r="J2754" s="2253"/>
      <c r="K2754" s="1994" t="str">
        <f t="shared" si="239"/>
        <v/>
      </c>
      <c r="L2754" s="1907" t="str">
        <f t="shared" si="240"/>
        <v/>
      </c>
      <c r="M2754" s="1906"/>
      <c r="N2754" s="2250"/>
      <c r="O2754" s="2250"/>
      <c r="P2754" s="2255"/>
    </row>
    <row r="2755" spans="2:16" s="986" customFormat="1" ht="15" customHeight="1" outlineLevel="1">
      <c r="B2755" s="1342"/>
      <c r="C2755" s="985"/>
      <c r="D2755" s="2553"/>
      <c r="E2755" s="2554"/>
      <c r="F2755" s="1553" t="s">
        <v>2169</v>
      </c>
      <c r="G2755" s="1554"/>
      <c r="H2755" s="636"/>
      <c r="I2755" s="2254"/>
      <c r="J2755" s="2255"/>
      <c r="K2755" s="1994" t="str">
        <f t="shared" si="239"/>
        <v/>
      </c>
      <c r="L2755" s="1907" t="str">
        <f t="shared" si="240"/>
        <v/>
      </c>
      <c r="M2755" s="1906"/>
      <c r="N2755" s="2250"/>
      <c r="O2755" s="2250"/>
      <c r="P2755" s="2255"/>
    </row>
    <row r="2756" spans="2:16" s="986" customFormat="1" ht="15" customHeight="1" outlineLevel="1">
      <c r="B2756" s="1342"/>
      <c r="C2756" s="985"/>
      <c r="D2756" s="2553" t="s">
        <v>873</v>
      </c>
      <c r="E2756" s="2554" t="s">
        <v>1822</v>
      </c>
      <c r="F2756" s="1553" t="s">
        <v>2168</v>
      </c>
      <c r="G2756" s="1555"/>
      <c r="H2756" s="636"/>
      <c r="I2756" s="2254"/>
      <c r="J2756" s="2255"/>
      <c r="K2756" s="1993" t="str">
        <f t="shared" si="239"/>
        <v/>
      </c>
      <c r="L2756" s="1906" t="str">
        <f t="shared" si="240"/>
        <v/>
      </c>
      <c r="M2756" s="1906"/>
      <c r="N2756" s="1907" t="str" cm="1">
        <f t="array" aca="1" ref="N2756" ca="1">IF(CELL("format",G2756)="D1","","X")</f>
        <v/>
      </c>
      <c r="O2756" s="2250"/>
      <c r="P2756" s="2255"/>
    </row>
    <row r="2757" spans="2:16" s="986" customFormat="1" ht="15" customHeight="1" outlineLevel="1">
      <c r="B2757" s="1211"/>
      <c r="C2757" s="1211"/>
      <c r="D2757" s="2553"/>
      <c r="E2757" s="2554"/>
      <c r="F2757" s="1553" t="s">
        <v>2169</v>
      </c>
      <c r="G2757" s="1555"/>
      <c r="H2757" s="636"/>
      <c r="I2757" s="2254"/>
      <c r="J2757" s="2255"/>
      <c r="K2757" s="1993" t="str">
        <f t="shared" si="239"/>
        <v/>
      </c>
      <c r="L2757" s="1906" t="str">
        <f t="shared" si="240"/>
        <v/>
      </c>
      <c r="M2757" s="1906"/>
      <c r="N2757" s="1907" t="str" cm="1">
        <f t="array" aca="1" ref="N2757" ca="1">IF(CELL("format",G2757)="D1","","X")</f>
        <v/>
      </c>
      <c r="O2757" s="2250"/>
      <c r="P2757" s="2255"/>
    </row>
    <row r="2758" spans="2:16" s="986" customFormat="1" ht="15" customHeight="1" outlineLevel="1">
      <c r="B2758" s="1211"/>
      <c r="C2758" s="1211"/>
      <c r="D2758" s="2553" t="s">
        <v>874</v>
      </c>
      <c r="E2758" s="2554" t="s">
        <v>1823</v>
      </c>
      <c r="F2758" s="1553" t="s">
        <v>2168</v>
      </c>
      <c r="G2758" s="1556"/>
      <c r="H2758" s="636"/>
      <c r="I2758" s="2254"/>
      <c r="J2758" s="2255"/>
      <c r="K2758" s="1993" t="str">
        <f t="shared" si="239"/>
        <v/>
      </c>
      <c r="L2758" s="1906" t="str">
        <f t="shared" si="240"/>
        <v/>
      </c>
      <c r="M2758" s="1906"/>
      <c r="N2758" s="2250"/>
      <c r="O2758" s="1907" t="str" cm="1">
        <f t="array" aca="1" ref="O2758" ca="1">IF(G2758="","",IF(CELL("format",G2758)="D9","","X"))</f>
        <v/>
      </c>
      <c r="P2758" s="2255"/>
    </row>
    <row r="2759" spans="2:16" s="986" customFormat="1" ht="15" customHeight="1" outlineLevel="1">
      <c r="B2759" s="1211"/>
      <c r="C2759" s="1211"/>
      <c r="D2759" s="2553"/>
      <c r="E2759" s="2554"/>
      <c r="F2759" s="1553" t="s">
        <v>2169</v>
      </c>
      <c r="G2759" s="1556"/>
      <c r="H2759" s="636"/>
      <c r="I2759" s="2254"/>
      <c r="J2759" s="2255"/>
      <c r="K2759" s="1993" t="str">
        <f t="shared" si="239"/>
        <v/>
      </c>
      <c r="L2759" s="1906" t="str">
        <f t="shared" si="240"/>
        <v/>
      </c>
      <c r="M2759" s="1906"/>
      <c r="N2759" s="2250"/>
      <c r="O2759" s="1907" t="str" cm="1">
        <f t="array" aca="1" ref="O2759" ca="1">IF(G2759="","",IF(CELL("format",G2759)="D9","","X"))</f>
        <v/>
      </c>
      <c r="P2759" s="2255"/>
    </row>
    <row r="2760" spans="2:16" s="986" customFormat="1" ht="15" customHeight="1" outlineLevel="1">
      <c r="B2760" s="1211"/>
      <c r="C2760" s="1211"/>
      <c r="D2760" s="2553" t="s">
        <v>2171</v>
      </c>
      <c r="E2760" s="2554" t="s">
        <v>2327</v>
      </c>
      <c r="F2760" s="1553" t="s">
        <v>2168</v>
      </c>
      <c r="G2760" s="1554"/>
      <c r="H2760" s="636"/>
      <c r="I2760" s="2254"/>
      <c r="J2760" s="2255"/>
      <c r="K2760" s="1993" t="str">
        <f t="shared" si="239"/>
        <v/>
      </c>
      <c r="L2760" s="1906" t="str">
        <f t="shared" si="240"/>
        <v/>
      </c>
      <c r="M2760" s="1906"/>
      <c r="N2760" s="2250"/>
      <c r="O2760" s="2250"/>
      <c r="P2760" s="1913" t="str">
        <f>IF(G2760="","",(IF(OR(G2760="Winter",G2760="Summer"),"","X")))</f>
        <v/>
      </c>
    </row>
    <row r="2761" spans="2:16" s="986" customFormat="1" ht="15" customHeight="1" outlineLevel="1">
      <c r="B2761" s="1211"/>
      <c r="C2761" s="1211"/>
      <c r="D2761" s="2553"/>
      <c r="E2761" s="2554"/>
      <c r="F2761" s="1553" t="s">
        <v>2169</v>
      </c>
      <c r="G2761" s="1554"/>
      <c r="H2761" s="636"/>
      <c r="I2761" s="2254"/>
      <c r="J2761" s="2255"/>
      <c r="K2761" s="1993" t="str">
        <f t="shared" si="239"/>
        <v/>
      </c>
      <c r="L2761" s="1906" t="str">
        <f t="shared" si="240"/>
        <v/>
      </c>
      <c r="M2761" s="1906"/>
      <c r="N2761" s="2250"/>
      <c r="O2761" s="2250"/>
      <c r="P2761" s="1913" t="str">
        <f>IF(G2761="","",(IF(OR(G2761="Winter",G2761="Summer"),"","X")))</f>
        <v/>
      </c>
    </row>
    <row r="2762" spans="2:16" s="986" customFormat="1" ht="15" customHeight="1" outlineLevel="1">
      <c r="B2762" s="1211"/>
      <c r="C2762" s="1211"/>
      <c r="D2762" s="2553" t="s">
        <v>2172</v>
      </c>
      <c r="E2762" s="2554" t="s">
        <v>638</v>
      </c>
      <c r="F2762" s="1553" t="s">
        <v>2168</v>
      </c>
      <c r="G2762" s="1554"/>
      <c r="H2762" s="636"/>
      <c r="I2762" s="2254"/>
      <c r="J2762" s="2255"/>
      <c r="K2762" s="1994" t="str">
        <f t="shared" si="239"/>
        <v/>
      </c>
      <c r="L2762" s="1907" t="str">
        <f t="shared" si="240"/>
        <v/>
      </c>
      <c r="M2762" s="1906"/>
      <c r="N2762" s="2250"/>
      <c r="O2762" s="2250"/>
      <c r="P2762" s="2255"/>
    </row>
    <row r="2763" spans="2:16" s="986" customFormat="1" ht="15" customHeight="1" outlineLevel="1">
      <c r="B2763" s="1211"/>
      <c r="C2763" s="1211"/>
      <c r="D2763" s="2553"/>
      <c r="E2763" s="2554"/>
      <c r="F2763" s="1553" t="s">
        <v>2169</v>
      </c>
      <c r="G2763" s="1554"/>
      <c r="I2763" s="2254"/>
      <c r="J2763" s="2255"/>
      <c r="K2763" s="1994" t="str">
        <f t="shared" si="239"/>
        <v/>
      </c>
      <c r="L2763" s="1907" t="str">
        <f t="shared" si="240"/>
        <v/>
      </c>
      <c r="M2763" s="1906"/>
      <c r="N2763" s="2250"/>
      <c r="O2763" s="2250"/>
      <c r="P2763" s="2255"/>
    </row>
    <row r="2764" spans="2:16" s="986" customFormat="1" ht="15" customHeight="1" outlineLevel="1">
      <c r="B2764" s="1211"/>
      <c r="C2764" s="1211"/>
      <c r="D2764" s="2553" t="s">
        <v>2173</v>
      </c>
      <c r="E2764" s="2554" t="s">
        <v>638</v>
      </c>
      <c r="F2764" s="1553" t="s">
        <v>2168</v>
      </c>
      <c r="G2764" s="1554"/>
      <c r="I2764" s="2254"/>
      <c r="J2764" s="2255"/>
      <c r="K2764" s="1994" t="str">
        <f t="shared" si="239"/>
        <v/>
      </c>
      <c r="L2764" s="1907" t="str">
        <f t="shared" si="240"/>
        <v/>
      </c>
      <c r="M2764" s="1906"/>
      <c r="N2764" s="2250"/>
      <c r="O2764" s="2250"/>
      <c r="P2764" s="2255"/>
    </row>
    <row r="2765" spans="2:16" s="986" customFormat="1" ht="15" customHeight="1" outlineLevel="1">
      <c r="B2765" s="1211"/>
      <c r="C2765" s="1211"/>
      <c r="D2765" s="2553"/>
      <c r="E2765" s="2554"/>
      <c r="F2765" s="1553" t="s">
        <v>2169</v>
      </c>
      <c r="G2765" s="1554"/>
      <c r="I2765" s="2254"/>
      <c r="J2765" s="2255"/>
      <c r="K2765" s="1994" t="str">
        <f t="shared" si="239"/>
        <v/>
      </c>
      <c r="L2765" s="1907" t="str">
        <f t="shared" si="240"/>
        <v/>
      </c>
      <c r="M2765" s="1906"/>
      <c r="N2765" s="2250"/>
      <c r="O2765" s="2250"/>
      <c r="P2765" s="2255"/>
    </row>
    <row r="2766" spans="2:16" s="986" customFormat="1" ht="15" customHeight="1" outlineLevel="1">
      <c r="B2766" s="1211"/>
      <c r="C2766" s="1211"/>
      <c r="D2766" s="2553" t="s">
        <v>2173</v>
      </c>
      <c r="E2766" s="2554" t="s">
        <v>650</v>
      </c>
      <c r="F2766" s="1553" t="s">
        <v>2168</v>
      </c>
      <c r="G2766" s="1554"/>
      <c r="I2766" s="2254"/>
      <c r="J2766" s="2255"/>
      <c r="K2766" s="1994" t="str">
        <f t="shared" si="239"/>
        <v/>
      </c>
      <c r="L2766" s="1907" t="str">
        <f t="shared" si="240"/>
        <v/>
      </c>
      <c r="M2766" s="1906"/>
      <c r="N2766" s="2250"/>
      <c r="O2766" s="2250"/>
      <c r="P2766" s="2255"/>
    </row>
    <row r="2767" spans="2:16" s="986" customFormat="1" ht="15" customHeight="1" outlineLevel="1">
      <c r="B2767" s="1211"/>
      <c r="C2767" s="1211"/>
      <c r="D2767" s="2553"/>
      <c r="E2767" s="2554"/>
      <c r="F2767" s="1553" t="s">
        <v>2169</v>
      </c>
      <c r="G2767" s="1554"/>
      <c r="I2767" s="2254"/>
      <c r="J2767" s="2255"/>
      <c r="K2767" s="1994" t="str">
        <f t="shared" si="239"/>
        <v/>
      </c>
      <c r="L2767" s="1907" t="str">
        <f t="shared" si="240"/>
        <v/>
      </c>
      <c r="M2767" s="1906"/>
      <c r="N2767" s="2250"/>
      <c r="O2767" s="2250"/>
      <c r="P2767" s="2255"/>
    </row>
    <row r="2768" spans="2:16" s="986" customFormat="1" ht="15" customHeight="1" outlineLevel="1">
      <c r="B2768" s="1211"/>
      <c r="C2768" s="1211"/>
      <c r="D2768" s="2553" t="s">
        <v>2174</v>
      </c>
      <c r="E2768" s="2554" t="s">
        <v>638</v>
      </c>
      <c r="F2768" s="1553" t="s">
        <v>2168</v>
      </c>
      <c r="G2768" s="1554"/>
      <c r="I2768" s="2254"/>
      <c r="J2768" s="2256"/>
      <c r="K2768" s="1994" t="str">
        <f t="shared" si="239"/>
        <v/>
      </c>
      <c r="L2768" s="1907" t="str">
        <f t="shared" si="240"/>
        <v/>
      </c>
      <c r="M2768" s="1906"/>
      <c r="N2768" s="2250"/>
      <c r="O2768" s="2250"/>
      <c r="P2768" s="2255"/>
    </row>
    <row r="2769" spans="2:16" s="986" customFormat="1" ht="15" customHeight="1" outlineLevel="1">
      <c r="B2769" s="1211"/>
      <c r="C2769" s="1211"/>
      <c r="D2769" s="2553"/>
      <c r="E2769" s="2554"/>
      <c r="F2769" s="1553" t="s">
        <v>2169</v>
      </c>
      <c r="G2769" s="1554"/>
      <c r="I2769" s="2254"/>
      <c r="J2769" s="2256"/>
      <c r="K2769" s="1994" t="str">
        <f t="shared" si="239"/>
        <v/>
      </c>
      <c r="L2769" s="1907" t="str">
        <f t="shared" si="240"/>
        <v/>
      </c>
      <c r="M2769" s="1906"/>
      <c r="N2769" s="2250"/>
      <c r="O2769" s="2250"/>
      <c r="P2769" s="2255"/>
    </row>
    <row r="2770" spans="2:16" s="986" customFormat="1" ht="15" customHeight="1" outlineLevel="1">
      <c r="B2770" s="1211"/>
      <c r="C2770" s="1211"/>
      <c r="D2770" s="2553" t="s">
        <v>2174</v>
      </c>
      <c r="E2770" s="2554" t="s">
        <v>650</v>
      </c>
      <c r="F2770" s="1553" t="s">
        <v>2168</v>
      </c>
      <c r="G2770" s="1554"/>
      <c r="I2770" s="2254"/>
      <c r="J2770" s="2256"/>
      <c r="K2770" s="1994" t="str">
        <f t="shared" si="239"/>
        <v/>
      </c>
      <c r="L2770" s="1907" t="str">
        <f t="shared" si="240"/>
        <v/>
      </c>
      <c r="M2770" s="1906"/>
      <c r="N2770" s="2250"/>
      <c r="O2770" s="2250"/>
      <c r="P2770" s="2255"/>
    </row>
    <row r="2771" spans="2:16" s="986" customFormat="1" ht="15" customHeight="1" outlineLevel="1">
      <c r="B2771" s="1211"/>
      <c r="C2771" s="1211"/>
      <c r="D2771" s="2555"/>
      <c r="E2771" s="2556"/>
      <c r="F2771" s="1557" t="s">
        <v>2169</v>
      </c>
      <c r="G2771" s="1558"/>
      <c r="I2771" s="2254"/>
      <c r="J2771" s="2256"/>
      <c r="K2771" s="1994" t="str">
        <f t="shared" si="239"/>
        <v/>
      </c>
      <c r="L2771" s="1907" t="str">
        <f t="shared" si="240"/>
        <v/>
      </c>
      <c r="M2771" s="1906"/>
      <c r="N2771" s="2250"/>
      <c r="O2771" s="2250"/>
      <c r="P2771" s="2255"/>
    </row>
    <row r="2772" spans="2:16" s="986" customFormat="1" ht="15" customHeight="1">
      <c r="B2772" s="1342"/>
      <c r="C2772" s="985"/>
      <c r="D2772" s="1307" t="s">
        <v>2166</v>
      </c>
      <c r="E2772" s="973"/>
      <c r="F2772" s="1549"/>
      <c r="G2772" s="1550"/>
      <c r="H2772" s="636"/>
      <c r="I2772" s="2251"/>
      <c r="J2772" s="1912"/>
      <c r="K2772" s="2254"/>
      <c r="L2772" s="2250"/>
      <c r="M2772" s="2250"/>
      <c r="N2772" s="2250"/>
      <c r="O2772" s="2250"/>
      <c r="P2772" s="2255"/>
    </row>
    <row r="2773" spans="2:16" s="986" customFormat="1" ht="15" customHeight="1" outlineLevel="1">
      <c r="B2773" s="1342"/>
      <c r="C2773" s="985"/>
      <c r="D2773" s="2557" t="s">
        <v>2167</v>
      </c>
      <c r="E2773" s="2558" t="s">
        <v>650</v>
      </c>
      <c r="F2773" s="1551" t="s">
        <v>2168</v>
      </c>
      <c r="G2773" s="1552"/>
      <c r="H2773" s="636"/>
      <c r="I2773" s="2252"/>
      <c r="J2773" s="2253"/>
      <c r="K2773" s="1994" t="str">
        <f>IF(ISNONTEXT(G2773)=TRUE,"","X")</f>
        <v/>
      </c>
      <c r="L2773" s="1907" t="str">
        <f>IF(AND(G2773&gt;=0)=TRUE,"","X")</f>
        <v/>
      </c>
      <c r="M2773" s="1906"/>
      <c r="N2773" s="2250"/>
      <c r="O2773" s="2250"/>
      <c r="P2773" s="2255"/>
    </row>
    <row r="2774" spans="2:16" s="986" customFormat="1" ht="15" customHeight="1" outlineLevel="1">
      <c r="B2774" s="1342"/>
      <c r="C2774" s="985"/>
      <c r="D2774" s="2553"/>
      <c r="E2774" s="2554"/>
      <c r="F2774" s="1553" t="s">
        <v>2169</v>
      </c>
      <c r="G2774" s="1554"/>
      <c r="H2774" s="636"/>
      <c r="I2774" s="2252"/>
      <c r="J2774" s="2253"/>
      <c r="K2774" s="1994" t="str">
        <f>IF(ISNONTEXT(G2774)=TRUE,"","X")</f>
        <v/>
      </c>
      <c r="L2774" s="1907" t="str">
        <f>IF(AND(G2774&gt;=0)=TRUE,"","X")</f>
        <v/>
      </c>
      <c r="M2774" s="1906"/>
      <c r="N2774" s="2250"/>
      <c r="O2774" s="2250"/>
      <c r="P2774" s="2255"/>
    </row>
    <row r="2775" spans="2:16" s="986" customFormat="1" ht="15" customHeight="1" outlineLevel="1">
      <c r="B2775" s="1342"/>
      <c r="C2775" s="985"/>
      <c r="D2775" s="2553" t="s">
        <v>2170</v>
      </c>
      <c r="E2775" s="2554" t="s">
        <v>638</v>
      </c>
      <c r="F2775" s="1553" t="s">
        <v>2168</v>
      </c>
      <c r="G2775" s="1554"/>
      <c r="H2775" s="636"/>
      <c r="I2775" s="2252"/>
      <c r="J2775" s="2253"/>
      <c r="K2775" s="1994" t="str">
        <f t="shared" ref="K2775:K2794" si="241">IF(ISNONTEXT(G2775)=TRUE,"","X")</f>
        <v/>
      </c>
      <c r="L2775" s="1907" t="str">
        <f t="shared" ref="L2775:L2794" si="242">IF(AND(G2775&gt;=0)=TRUE,"","X")</f>
        <v/>
      </c>
      <c r="M2775" s="1906"/>
      <c r="N2775" s="2250"/>
      <c r="O2775" s="2250"/>
      <c r="P2775" s="2255"/>
    </row>
    <row r="2776" spans="2:16" s="986" customFormat="1" ht="15" customHeight="1" outlineLevel="1">
      <c r="B2776" s="1342"/>
      <c r="C2776" s="985"/>
      <c r="D2776" s="2553"/>
      <c r="E2776" s="2554"/>
      <c r="F2776" s="1553" t="s">
        <v>2169</v>
      </c>
      <c r="G2776" s="1554"/>
      <c r="H2776" s="636"/>
      <c r="I2776" s="2252"/>
      <c r="J2776" s="2253"/>
      <c r="K2776" s="1994" t="str">
        <f t="shared" si="241"/>
        <v/>
      </c>
      <c r="L2776" s="1907" t="str">
        <f t="shared" si="242"/>
        <v/>
      </c>
      <c r="M2776" s="1906"/>
      <c r="N2776" s="2250"/>
      <c r="O2776" s="2250"/>
      <c r="P2776" s="2255"/>
    </row>
    <row r="2777" spans="2:16" s="986" customFormat="1" ht="15" customHeight="1" outlineLevel="1">
      <c r="B2777" s="1342"/>
      <c r="C2777" s="985"/>
      <c r="D2777" s="2553" t="s">
        <v>2170</v>
      </c>
      <c r="E2777" s="2554" t="s">
        <v>650</v>
      </c>
      <c r="F2777" s="1553" t="s">
        <v>2168</v>
      </c>
      <c r="G2777" s="1554"/>
      <c r="H2777" s="636"/>
      <c r="I2777" s="2252"/>
      <c r="J2777" s="2253"/>
      <c r="K2777" s="1994" t="str">
        <f t="shared" si="241"/>
        <v/>
      </c>
      <c r="L2777" s="1907" t="str">
        <f t="shared" si="242"/>
        <v/>
      </c>
      <c r="M2777" s="1906"/>
      <c r="N2777" s="2250"/>
      <c r="O2777" s="2250"/>
      <c r="P2777" s="2255"/>
    </row>
    <row r="2778" spans="2:16" s="986" customFormat="1" ht="15" customHeight="1" outlineLevel="1">
      <c r="B2778" s="1342"/>
      <c r="C2778" s="985"/>
      <c r="D2778" s="2553"/>
      <c r="E2778" s="2554"/>
      <c r="F2778" s="1553" t="s">
        <v>2169</v>
      </c>
      <c r="G2778" s="1554"/>
      <c r="H2778" s="636"/>
      <c r="I2778" s="2254"/>
      <c r="J2778" s="2255"/>
      <c r="K2778" s="1994" t="str">
        <f t="shared" si="241"/>
        <v/>
      </c>
      <c r="L2778" s="1907" t="str">
        <f t="shared" si="242"/>
        <v/>
      </c>
      <c r="M2778" s="1906"/>
      <c r="N2778" s="2250"/>
      <c r="O2778" s="2250"/>
      <c r="P2778" s="2255"/>
    </row>
    <row r="2779" spans="2:16" s="986" customFormat="1" ht="15" customHeight="1" outlineLevel="1">
      <c r="B2779" s="1342"/>
      <c r="C2779" s="985"/>
      <c r="D2779" s="2553" t="s">
        <v>873</v>
      </c>
      <c r="E2779" s="2554" t="s">
        <v>1822</v>
      </c>
      <c r="F2779" s="1553" t="s">
        <v>2168</v>
      </c>
      <c r="G2779" s="1555"/>
      <c r="H2779" s="636"/>
      <c r="I2779" s="2254"/>
      <c r="J2779" s="2255"/>
      <c r="K2779" s="1993" t="str">
        <f t="shared" si="241"/>
        <v/>
      </c>
      <c r="L2779" s="1906" t="str">
        <f t="shared" si="242"/>
        <v/>
      </c>
      <c r="M2779" s="1906"/>
      <c r="N2779" s="1907" t="str" cm="1">
        <f t="array" aca="1" ref="N2779" ca="1">IF(CELL("format",G2779)="D1","","X")</f>
        <v/>
      </c>
      <c r="O2779" s="2250"/>
      <c r="P2779" s="2255"/>
    </row>
    <row r="2780" spans="2:16" s="986" customFormat="1" ht="15" customHeight="1" outlineLevel="1">
      <c r="B2780" s="1211"/>
      <c r="C2780" s="1211"/>
      <c r="D2780" s="2553"/>
      <c r="E2780" s="2554"/>
      <c r="F2780" s="1553" t="s">
        <v>2169</v>
      </c>
      <c r="G2780" s="1555"/>
      <c r="H2780" s="636"/>
      <c r="I2780" s="2254"/>
      <c r="J2780" s="2255"/>
      <c r="K2780" s="1993" t="str">
        <f t="shared" si="241"/>
        <v/>
      </c>
      <c r="L2780" s="1906" t="str">
        <f t="shared" si="242"/>
        <v/>
      </c>
      <c r="M2780" s="1906"/>
      <c r="N2780" s="1907" t="str" cm="1">
        <f t="array" aca="1" ref="N2780" ca="1">IF(CELL("format",G2780)="D1","","X")</f>
        <v/>
      </c>
      <c r="O2780" s="2250"/>
      <c r="P2780" s="2255"/>
    </row>
    <row r="2781" spans="2:16" s="986" customFormat="1" ht="15" customHeight="1" outlineLevel="1">
      <c r="B2781" s="1211"/>
      <c r="C2781" s="1211"/>
      <c r="D2781" s="2553" t="s">
        <v>874</v>
      </c>
      <c r="E2781" s="2554" t="s">
        <v>1823</v>
      </c>
      <c r="F2781" s="1553" t="s">
        <v>2168</v>
      </c>
      <c r="G2781" s="1556"/>
      <c r="H2781" s="636"/>
      <c r="I2781" s="2254"/>
      <c r="J2781" s="2255"/>
      <c r="K2781" s="1993" t="str">
        <f t="shared" si="241"/>
        <v/>
      </c>
      <c r="L2781" s="1906" t="str">
        <f t="shared" si="242"/>
        <v/>
      </c>
      <c r="M2781" s="1906"/>
      <c r="N2781" s="2250"/>
      <c r="O2781" s="1907" t="str" cm="1">
        <f t="array" aca="1" ref="O2781" ca="1">IF(G2781="","",IF(CELL("format",G2781)="D9","","X"))</f>
        <v/>
      </c>
      <c r="P2781" s="2255"/>
    </row>
    <row r="2782" spans="2:16" s="986" customFormat="1" ht="15" customHeight="1" outlineLevel="1">
      <c r="B2782" s="1211"/>
      <c r="C2782" s="1211"/>
      <c r="D2782" s="2553"/>
      <c r="E2782" s="2554"/>
      <c r="F2782" s="1553" t="s">
        <v>2169</v>
      </c>
      <c r="G2782" s="1556"/>
      <c r="H2782" s="636"/>
      <c r="I2782" s="2254"/>
      <c r="J2782" s="2255"/>
      <c r="K2782" s="1993" t="str">
        <f t="shared" si="241"/>
        <v/>
      </c>
      <c r="L2782" s="1906" t="str">
        <f t="shared" si="242"/>
        <v/>
      </c>
      <c r="M2782" s="1906"/>
      <c r="N2782" s="2250"/>
      <c r="O2782" s="1907" t="str" cm="1">
        <f t="array" aca="1" ref="O2782" ca="1">IF(G2782="","",IF(CELL("format",G2782)="D9","","X"))</f>
        <v/>
      </c>
      <c r="P2782" s="2255"/>
    </row>
    <row r="2783" spans="2:16" s="986" customFormat="1" ht="15" customHeight="1" outlineLevel="1">
      <c r="B2783" s="1211"/>
      <c r="C2783" s="1211"/>
      <c r="D2783" s="2553" t="s">
        <v>2171</v>
      </c>
      <c r="E2783" s="2554" t="s">
        <v>2327</v>
      </c>
      <c r="F2783" s="1553" t="s">
        <v>2168</v>
      </c>
      <c r="G2783" s="1554"/>
      <c r="H2783" s="636"/>
      <c r="I2783" s="2254"/>
      <c r="J2783" s="2255"/>
      <c r="K2783" s="1993" t="str">
        <f t="shared" si="241"/>
        <v/>
      </c>
      <c r="L2783" s="1906" t="str">
        <f t="shared" si="242"/>
        <v/>
      </c>
      <c r="M2783" s="1906"/>
      <c r="N2783" s="2250"/>
      <c r="O2783" s="2250"/>
      <c r="P2783" s="1913" t="str">
        <f>IF(G2783="","",(IF(OR(G2783="Winter",G2783="Summer"),"","X")))</f>
        <v/>
      </c>
    </row>
    <row r="2784" spans="2:16" s="986" customFormat="1" ht="15" customHeight="1" outlineLevel="1">
      <c r="B2784" s="1211"/>
      <c r="C2784" s="1211"/>
      <c r="D2784" s="2553"/>
      <c r="E2784" s="2554"/>
      <c r="F2784" s="1553" t="s">
        <v>2169</v>
      </c>
      <c r="G2784" s="1554"/>
      <c r="H2784" s="636"/>
      <c r="I2784" s="2254"/>
      <c r="J2784" s="2255"/>
      <c r="K2784" s="1993" t="str">
        <f t="shared" si="241"/>
        <v/>
      </c>
      <c r="L2784" s="1906" t="str">
        <f t="shared" si="242"/>
        <v/>
      </c>
      <c r="M2784" s="1906"/>
      <c r="N2784" s="2250"/>
      <c r="O2784" s="2250"/>
      <c r="P2784" s="1913" t="str">
        <f>IF(G2784="","",(IF(OR(G2784="Winter",G2784="Summer"),"","X")))</f>
        <v/>
      </c>
    </row>
    <row r="2785" spans="2:16" s="986" customFormat="1" ht="15" customHeight="1" outlineLevel="1">
      <c r="B2785" s="1211"/>
      <c r="C2785" s="1211"/>
      <c r="D2785" s="2553" t="s">
        <v>2172</v>
      </c>
      <c r="E2785" s="2554" t="s">
        <v>638</v>
      </c>
      <c r="F2785" s="1553" t="s">
        <v>2168</v>
      </c>
      <c r="G2785" s="1554"/>
      <c r="H2785" s="636"/>
      <c r="I2785" s="2254"/>
      <c r="J2785" s="2255"/>
      <c r="K2785" s="1994" t="str">
        <f t="shared" si="241"/>
        <v/>
      </c>
      <c r="L2785" s="1907" t="str">
        <f t="shared" si="242"/>
        <v/>
      </c>
      <c r="M2785" s="1906"/>
      <c r="N2785" s="2250"/>
      <c r="O2785" s="2250"/>
      <c r="P2785" s="2255"/>
    </row>
    <row r="2786" spans="2:16" s="986" customFormat="1" ht="15" customHeight="1" outlineLevel="1">
      <c r="B2786" s="1211"/>
      <c r="C2786" s="1211"/>
      <c r="D2786" s="2553"/>
      <c r="E2786" s="2554"/>
      <c r="F2786" s="1553" t="s">
        <v>2169</v>
      </c>
      <c r="G2786" s="1554"/>
      <c r="I2786" s="2254"/>
      <c r="J2786" s="2255"/>
      <c r="K2786" s="1994" t="str">
        <f t="shared" si="241"/>
        <v/>
      </c>
      <c r="L2786" s="1907" t="str">
        <f t="shared" si="242"/>
        <v/>
      </c>
      <c r="M2786" s="1906"/>
      <c r="N2786" s="2250"/>
      <c r="O2786" s="2250"/>
      <c r="P2786" s="2255"/>
    </row>
    <row r="2787" spans="2:16" s="986" customFormat="1" ht="15" customHeight="1" outlineLevel="1">
      <c r="B2787" s="1211"/>
      <c r="C2787" s="1211"/>
      <c r="D2787" s="2553" t="s">
        <v>2173</v>
      </c>
      <c r="E2787" s="2554" t="s">
        <v>638</v>
      </c>
      <c r="F2787" s="1553" t="s">
        <v>2168</v>
      </c>
      <c r="G2787" s="1554"/>
      <c r="I2787" s="2254"/>
      <c r="J2787" s="2255"/>
      <c r="K2787" s="1994" t="str">
        <f t="shared" si="241"/>
        <v/>
      </c>
      <c r="L2787" s="1907" t="str">
        <f t="shared" si="242"/>
        <v/>
      </c>
      <c r="M2787" s="1906"/>
      <c r="N2787" s="2250"/>
      <c r="O2787" s="2250"/>
      <c r="P2787" s="2255"/>
    </row>
    <row r="2788" spans="2:16" s="986" customFormat="1" ht="15" customHeight="1" outlineLevel="1">
      <c r="B2788" s="1211"/>
      <c r="C2788" s="1211"/>
      <c r="D2788" s="2553"/>
      <c r="E2788" s="2554"/>
      <c r="F2788" s="1553" t="s">
        <v>2169</v>
      </c>
      <c r="G2788" s="1554"/>
      <c r="I2788" s="2254"/>
      <c r="J2788" s="2255"/>
      <c r="K2788" s="1994" t="str">
        <f t="shared" si="241"/>
        <v/>
      </c>
      <c r="L2788" s="1907" t="str">
        <f t="shared" si="242"/>
        <v/>
      </c>
      <c r="M2788" s="1906"/>
      <c r="N2788" s="2250"/>
      <c r="O2788" s="2250"/>
      <c r="P2788" s="2255"/>
    </row>
    <row r="2789" spans="2:16" s="986" customFormat="1" ht="15" customHeight="1" outlineLevel="1">
      <c r="B2789" s="1211"/>
      <c r="C2789" s="1211"/>
      <c r="D2789" s="2553" t="s">
        <v>2173</v>
      </c>
      <c r="E2789" s="2554" t="s">
        <v>650</v>
      </c>
      <c r="F2789" s="1553" t="s">
        <v>2168</v>
      </c>
      <c r="G2789" s="1554"/>
      <c r="I2789" s="2254"/>
      <c r="J2789" s="2255"/>
      <c r="K2789" s="1994" t="str">
        <f t="shared" si="241"/>
        <v/>
      </c>
      <c r="L2789" s="1907" t="str">
        <f t="shared" si="242"/>
        <v/>
      </c>
      <c r="M2789" s="1906"/>
      <c r="N2789" s="2250"/>
      <c r="O2789" s="2250"/>
      <c r="P2789" s="2255"/>
    </row>
    <row r="2790" spans="2:16" s="986" customFormat="1" ht="15" customHeight="1" outlineLevel="1">
      <c r="B2790" s="1211"/>
      <c r="C2790" s="1211"/>
      <c r="D2790" s="2553"/>
      <c r="E2790" s="2554"/>
      <c r="F2790" s="1553" t="s">
        <v>2169</v>
      </c>
      <c r="G2790" s="1554"/>
      <c r="I2790" s="2254"/>
      <c r="J2790" s="2255"/>
      <c r="K2790" s="1994" t="str">
        <f t="shared" si="241"/>
        <v/>
      </c>
      <c r="L2790" s="1907" t="str">
        <f t="shared" si="242"/>
        <v/>
      </c>
      <c r="M2790" s="1906"/>
      <c r="N2790" s="2250"/>
      <c r="O2790" s="2250"/>
      <c r="P2790" s="2255"/>
    </row>
    <row r="2791" spans="2:16" s="986" customFormat="1" ht="15" customHeight="1" outlineLevel="1">
      <c r="B2791" s="1211"/>
      <c r="C2791" s="1211"/>
      <c r="D2791" s="2553" t="s">
        <v>2174</v>
      </c>
      <c r="E2791" s="2554" t="s">
        <v>638</v>
      </c>
      <c r="F2791" s="1553" t="s">
        <v>2168</v>
      </c>
      <c r="G2791" s="1554"/>
      <c r="I2791" s="2254"/>
      <c r="J2791" s="2256"/>
      <c r="K2791" s="1994" t="str">
        <f t="shared" si="241"/>
        <v/>
      </c>
      <c r="L2791" s="1907" t="str">
        <f t="shared" si="242"/>
        <v/>
      </c>
      <c r="M2791" s="1906"/>
      <c r="N2791" s="2250"/>
      <c r="O2791" s="2250"/>
      <c r="P2791" s="2255"/>
    </row>
    <row r="2792" spans="2:16" s="986" customFormat="1" ht="15" customHeight="1" outlineLevel="1">
      <c r="B2792" s="1211"/>
      <c r="C2792" s="1211"/>
      <c r="D2792" s="2553"/>
      <c r="E2792" s="2554"/>
      <c r="F2792" s="1553" t="s">
        <v>2169</v>
      </c>
      <c r="G2792" s="1554"/>
      <c r="I2792" s="2254"/>
      <c r="J2792" s="2256"/>
      <c r="K2792" s="1994" t="str">
        <f t="shared" si="241"/>
        <v/>
      </c>
      <c r="L2792" s="1907" t="str">
        <f t="shared" si="242"/>
        <v/>
      </c>
      <c r="M2792" s="1906"/>
      <c r="N2792" s="2250"/>
      <c r="O2792" s="2250"/>
      <c r="P2792" s="2255"/>
    </row>
    <row r="2793" spans="2:16" s="986" customFormat="1" ht="15" customHeight="1" outlineLevel="1">
      <c r="B2793" s="1211"/>
      <c r="C2793" s="1211"/>
      <c r="D2793" s="2553" t="s">
        <v>2174</v>
      </c>
      <c r="E2793" s="2554" t="s">
        <v>650</v>
      </c>
      <c r="F2793" s="1553" t="s">
        <v>2168</v>
      </c>
      <c r="G2793" s="1554"/>
      <c r="I2793" s="2254"/>
      <c r="J2793" s="2256"/>
      <c r="K2793" s="1994" t="str">
        <f t="shared" si="241"/>
        <v/>
      </c>
      <c r="L2793" s="1907" t="str">
        <f t="shared" si="242"/>
        <v/>
      </c>
      <c r="M2793" s="1906"/>
      <c r="N2793" s="2250"/>
      <c r="O2793" s="2250"/>
      <c r="P2793" s="2255"/>
    </row>
    <row r="2794" spans="2:16" s="986" customFormat="1" ht="15" customHeight="1" outlineLevel="1">
      <c r="B2794" s="1211"/>
      <c r="C2794" s="1211"/>
      <c r="D2794" s="2555"/>
      <c r="E2794" s="2556"/>
      <c r="F2794" s="1557" t="s">
        <v>2169</v>
      </c>
      <c r="G2794" s="1558"/>
      <c r="I2794" s="2254"/>
      <c r="J2794" s="2256"/>
      <c r="K2794" s="1994" t="str">
        <f t="shared" si="241"/>
        <v/>
      </c>
      <c r="L2794" s="1907" t="str">
        <f t="shared" si="242"/>
        <v/>
      </c>
      <c r="M2794" s="1906"/>
      <c r="N2794" s="2250"/>
      <c r="O2794" s="2250"/>
      <c r="P2794" s="2255"/>
    </row>
    <row r="2795" spans="2:16" s="986" customFormat="1" ht="15" customHeight="1">
      <c r="B2795" s="1342"/>
      <c r="C2795" s="985"/>
      <c r="D2795" s="1307" t="s">
        <v>2166</v>
      </c>
      <c r="E2795" s="973"/>
      <c r="F2795" s="1549"/>
      <c r="G2795" s="1550"/>
      <c r="H2795" s="636"/>
      <c r="I2795" s="2251"/>
      <c r="J2795" s="1912"/>
      <c r="K2795" s="2254"/>
      <c r="L2795" s="2250"/>
      <c r="M2795" s="2250"/>
      <c r="N2795" s="2250"/>
      <c r="O2795" s="2250"/>
      <c r="P2795" s="2255"/>
    </row>
    <row r="2796" spans="2:16" s="986" customFormat="1" ht="15" customHeight="1" outlineLevel="1">
      <c r="B2796" s="1342"/>
      <c r="C2796" s="985"/>
      <c r="D2796" s="2557" t="s">
        <v>2167</v>
      </c>
      <c r="E2796" s="2558" t="s">
        <v>650</v>
      </c>
      <c r="F2796" s="1551" t="s">
        <v>2168</v>
      </c>
      <c r="G2796" s="1552"/>
      <c r="H2796" s="636"/>
      <c r="I2796" s="2252"/>
      <c r="J2796" s="2253"/>
      <c r="K2796" s="1994" t="str">
        <f>IF(ISNONTEXT(G2796)=TRUE,"","X")</f>
        <v/>
      </c>
      <c r="L2796" s="1907" t="str">
        <f>IF(AND(G2796&gt;=0)=TRUE,"","X")</f>
        <v/>
      </c>
      <c r="M2796" s="1906"/>
      <c r="N2796" s="2250"/>
      <c r="O2796" s="2250"/>
      <c r="P2796" s="2255"/>
    </row>
    <row r="2797" spans="2:16" s="986" customFormat="1" ht="15" customHeight="1" outlineLevel="1">
      <c r="B2797" s="1342"/>
      <c r="C2797" s="985"/>
      <c r="D2797" s="2553"/>
      <c r="E2797" s="2554"/>
      <c r="F2797" s="1553" t="s">
        <v>2169</v>
      </c>
      <c r="G2797" s="1554"/>
      <c r="H2797" s="636"/>
      <c r="I2797" s="2252"/>
      <c r="J2797" s="2253"/>
      <c r="K2797" s="1994" t="str">
        <f>IF(ISNONTEXT(G2797)=TRUE,"","X")</f>
        <v/>
      </c>
      <c r="L2797" s="1907" t="str">
        <f>IF(AND(G2797&gt;=0)=TRUE,"","X")</f>
        <v/>
      </c>
      <c r="M2797" s="1906"/>
      <c r="N2797" s="2250"/>
      <c r="O2797" s="2250"/>
      <c r="P2797" s="2255"/>
    </row>
    <row r="2798" spans="2:16" s="986" customFormat="1" ht="15" customHeight="1" outlineLevel="1">
      <c r="B2798" s="1342"/>
      <c r="C2798" s="985"/>
      <c r="D2798" s="2553" t="s">
        <v>2170</v>
      </c>
      <c r="E2798" s="2554" t="s">
        <v>638</v>
      </c>
      <c r="F2798" s="1553" t="s">
        <v>2168</v>
      </c>
      <c r="G2798" s="1554"/>
      <c r="H2798" s="636"/>
      <c r="I2798" s="2252"/>
      <c r="J2798" s="2253"/>
      <c r="K2798" s="1994" t="str">
        <f t="shared" ref="K2798:K2817" si="243">IF(ISNONTEXT(G2798)=TRUE,"","X")</f>
        <v/>
      </c>
      <c r="L2798" s="1907" t="str">
        <f t="shared" ref="L2798:L2817" si="244">IF(AND(G2798&gt;=0)=TRUE,"","X")</f>
        <v/>
      </c>
      <c r="M2798" s="1906"/>
      <c r="N2798" s="2250"/>
      <c r="O2798" s="2250"/>
      <c r="P2798" s="2255"/>
    </row>
    <row r="2799" spans="2:16" s="986" customFormat="1" ht="15" customHeight="1" outlineLevel="1">
      <c r="B2799" s="1342"/>
      <c r="C2799" s="985"/>
      <c r="D2799" s="2553"/>
      <c r="E2799" s="2554"/>
      <c r="F2799" s="1553" t="s">
        <v>2169</v>
      </c>
      <c r="G2799" s="1554"/>
      <c r="H2799" s="636"/>
      <c r="I2799" s="2252"/>
      <c r="J2799" s="2253"/>
      <c r="K2799" s="1994" t="str">
        <f t="shared" si="243"/>
        <v/>
      </c>
      <c r="L2799" s="1907" t="str">
        <f t="shared" si="244"/>
        <v/>
      </c>
      <c r="M2799" s="1906"/>
      <c r="N2799" s="2250"/>
      <c r="O2799" s="2250"/>
      <c r="P2799" s="2255"/>
    </row>
    <row r="2800" spans="2:16" s="986" customFormat="1" ht="15" customHeight="1" outlineLevel="1">
      <c r="B2800" s="1342"/>
      <c r="C2800" s="985"/>
      <c r="D2800" s="2553" t="s">
        <v>2170</v>
      </c>
      <c r="E2800" s="2554" t="s">
        <v>650</v>
      </c>
      <c r="F2800" s="1553" t="s">
        <v>2168</v>
      </c>
      <c r="G2800" s="1554"/>
      <c r="H2800" s="636"/>
      <c r="I2800" s="2252"/>
      <c r="J2800" s="2253"/>
      <c r="K2800" s="1994" t="str">
        <f t="shared" si="243"/>
        <v/>
      </c>
      <c r="L2800" s="1907" t="str">
        <f t="shared" si="244"/>
        <v/>
      </c>
      <c r="M2800" s="1906"/>
      <c r="N2800" s="2250"/>
      <c r="O2800" s="2250"/>
      <c r="P2800" s="2255"/>
    </row>
    <row r="2801" spans="2:16" s="986" customFormat="1" ht="15" customHeight="1" outlineLevel="1">
      <c r="B2801" s="1342"/>
      <c r="C2801" s="985"/>
      <c r="D2801" s="2553"/>
      <c r="E2801" s="2554"/>
      <c r="F2801" s="1553" t="s">
        <v>2169</v>
      </c>
      <c r="G2801" s="1554"/>
      <c r="H2801" s="636"/>
      <c r="I2801" s="2254"/>
      <c r="J2801" s="2255"/>
      <c r="K2801" s="1994" t="str">
        <f t="shared" si="243"/>
        <v/>
      </c>
      <c r="L2801" s="1907" t="str">
        <f t="shared" si="244"/>
        <v/>
      </c>
      <c r="M2801" s="1906"/>
      <c r="N2801" s="2250"/>
      <c r="O2801" s="2250"/>
      <c r="P2801" s="2255"/>
    </row>
    <row r="2802" spans="2:16" s="986" customFormat="1" ht="15" customHeight="1" outlineLevel="1">
      <c r="B2802" s="1342"/>
      <c r="C2802" s="985"/>
      <c r="D2802" s="2553" t="s">
        <v>873</v>
      </c>
      <c r="E2802" s="2554" t="s">
        <v>1822</v>
      </c>
      <c r="F2802" s="1553" t="s">
        <v>2168</v>
      </c>
      <c r="G2802" s="1555"/>
      <c r="H2802" s="636"/>
      <c r="I2802" s="2254"/>
      <c r="J2802" s="2255"/>
      <c r="K2802" s="1993" t="str">
        <f t="shared" si="243"/>
        <v/>
      </c>
      <c r="L2802" s="1906" t="str">
        <f t="shared" si="244"/>
        <v/>
      </c>
      <c r="M2802" s="1906"/>
      <c r="N2802" s="1907" t="str" cm="1">
        <f t="array" aca="1" ref="N2802" ca="1">IF(CELL("format",G2802)="D1","","X")</f>
        <v/>
      </c>
      <c r="O2802" s="2250"/>
      <c r="P2802" s="2255"/>
    </row>
    <row r="2803" spans="2:16" s="986" customFormat="1" ht="15" customHeight="1" outlineLevel="1">
      <c r="B2803" s="1211"/>
      <c r="C2803" s="1211"/>
      <c r="D2803" s="2553"/>
      <c r="E2803" s="2554"/>
      <c r="F2803" s="1553" t="s">
        <v>2169</v>
      </c>
      <c r="G2803" s="1555"/>
      <c r="H2803" s="636"/>
      <c r="I2803" s="2254"/>
      <c r="J2803" s="2255"/>
      <c r="K2803" s="1993" t="str">
        <f t="shared" si="243"/>
        <v/>
      </c>
      <c r="L2803" s="1906" t="str">
        <f t="shared" si="244"/>
        <v/>
      </c>
      <c r="M2803" s="1906"/>
      <c r="N2803" s="1907" t="str" cm="1">
        <f t="array" aca="1" ref="N2803" ca="1">IF(CELL("format",G2803)="D1","","X")</f>
        <v/>
      </c>
      <c r="O2803" s="2250"/>
      <c r="P2803" s="2255"/>
    </row>
    <row r="2804" spans="2:16" s="986" customFormat="1" ht="15" customHeight="1" outlineLevel="1">
      <c r="B2804" s="1211"/>
      <c r="C2804" s="1211"/>
      <c r="D2804" s="2553" t="s">
        <v>874</v>
      </c>
      <c r="E2804" s="2554" t="s">
        <v>1823</v>
      </c>
      <c r="F2804" s="1553" t="s">
        <v>2168</v>
      </c>
      <c r="G2804" s="1556"/>
      <c r="H2804" s="636"/>
      <c r="I2804" s="2254"/>
      <c r="J2804" s="2255"/>
      <c r="K2804" s="1993" t="str">
        <f t="shared" si="243"/>
        <v/>
      </c>
      <c r="L2804" s="1906" t="str">
        <f t="shared" si="244"/>
        <v/>
      </c>
      <c r="M2804" s="1906"/>
      <c r="N2804" s="2250"/>
      <c r="O2804" s="1907" t="str" cm="1">
        <f t="array" aca="1" ref="O2804" ca="1">IF(G2804="","",IF(CELL("format",G2804)="D9","","X"))</f>
        <v/>
      </c>
      <c r="P2804" s="2255"/>
    </row>
    <row r="2805" spans="2:16" s="986" customFormat="1" ht="15" customHeight="1" outlineLevel="1">
      <c r="B2805" s="1211"/>
      <c r="C2805" s="1211"/>
      <c r="D2805" s="2553"/>
      <c r="E2805" s="2554"/>
      <c r="F2805" s="1553" t="s">
        <v>2169</v>
      </c>
      <c r="G2805" s="1556"/>
      <c r="H2805" s="636"/>
      <c r="I2805" s="2254"/>
      <c r="J2805" s="2255"/>
      <c r="K2805" s="1993" t="str">
        <f t="shared" si="243"/>
        <v/>
      </c>
      <c r="L2805" s="1906" t="str">
        <f t="shared" si="244"/>
        <v/>
      </c>
      <c r="M2805" s="1906"/>
      <c r="N2805" s="2250"/>
      <c r="O2805" s="1907" t="str" cm="1">
        <f t="array" aca="1" ref="O2805" ca="1">IF(G2805="","",IF(CELL("format",G2805)="D9","","X"))</f>
        <v/>
      </c>
      <c r="P2805" s="2255"/>
    </row>
    <row r="2806" spans="2:16" s="986" customFormat="1" ht="15" customHeight="1" outlineLevel="1">
      <c r="B2806" s="1211"/>
      <c r="C2806" s="1211"/>
      <c r="D2806" s="2553" t="s">
        <v>2171</v>
      </c>
      <c r="E2806" s="2554" t="s">
        <v>2327</v>
      </c>
      <c r="F2806" s="1553" t="s">
        <v>2168</v>
      </c>
      <c r="G2806" s="1554"/>
      <c r="H2806" s="636"/>
      <c r="I2806" s="2254"/>
      <c r="J2806" s="2255"/>
      <c r="K2806" s="1993" t="str">
        <f t="shared" si="243"/>
        <v/>
      </c>
      <c r="L2806" s="1906" t="str">
        <f t="shared" si="244"/>
        <v/>
      </c>
      <c r="M2806" s="1906"/>
      <c r="N2806" s="2250"/>
      <c r="O2806" s="2250"/>
      <c r="P2806" s="1913" t="str">
        <f>IF(G2806="","",(IF(OR(G2806="Winter",G2806="Summer"),"","X")))</f>
        <v/>
      </c>
    </row>
    <row r="2807" spans="2:16" s="986" customFormat="1" ht="15" customHeight="1" outlineLevel="1">
      <c r="B2807" s="1211"/>
      <c r="C2807" s="1211"/>
      <c r="D2807" s="2553"/>
      <c r="E2807" s="2554"/>
      <c r="F2807" s="1553" t="s">
        <v>2169</v>
      </c>
      <c r="G2807" s="1554"/>
      <c r="H2807" s="636"/>
      <c r="I2807" s="2254"/>
      <c r="J2807" s="2255"/>
      <c r="K2807" s="1993" t="str">
        <f t="shared" si="243"/>
        <v/>
      </c>
      <c r="L2807" s="1906" t="str">
        <f t="shared" si="244"/>
        <v/>
      </c>
      <c r="M2807" s="1906"/>
      <c r="N2807" s="2250"/>
      <c r="O2807" s="2250"/>
      <c r="P2807" s="1913" t="str">
        <f>IF(G2807="","",(IF(OR(G2807="Winter",G2807="Summer"),"","X")))</f>
        <v/>
      </c>
    </row>
    <row r="2808" spans="2:16" s="986" customFormat="1" ht="15" customHeight="1" outlineLevel="1">
      <c r="B2808" s="1211"/>
      <c r="C2808" s="1211"/>
      <c r="D2808" s="2553" t="s">
        <v>2172</v>
      </c>
      <c r="E2808" s="2554" t="s">
        <v>638</v>
      </c>
      <c r="F2808" s="1553" t="s">
        <v>2168</v>
      </c>
      <c r="G2808" s="1554"/>
      <c r="H2808" s="636"/>
      <c r="I2808" s="2254"/>
      <c r="J2808" s="2255"/>
      <c r="K2808" s="1994" t="str">
        <f t="shared" si="243"/>
        <v/>
      </c>
      <c r="L2808" s="1907" t="str">
        <f t="shared" si="244"/>
        <v/>
      </c>
      <c r="M2808" s="1906"/>
      <c r="N2808" s="2250"/>
      <c r="O2808" s="2250"/>
      <c r="P2808" s="2255"/>
    </row>
    <row r="2809" spans="2:16" s="986" customFormat="1" ht="15" customHeight="1" outlineLevel="1">
      <c r="B2809" s="1211"/>
      <c r="C2809" s="1211"/>
      <c r="D2809" s="2553"/>
      <c r="E2809" s="2554"/>
      <c r="F2809" s="1553" t="s">
        <v>2169</v>
      </c>
      <c r="G2809" s="1554"/>
      <c r="I2809" s="2254"/>
      <c r="J2809" s="2255"/>
      <c r="K2809" s="1994" t="str">
        <f t="shared" si="243"/>
        <v/>
      </c>
      <c r="L2809" s="1907" t="str">
        <f t="shared" si="244"/>
        <v/>
      </c>
      <c r="M2809" s="1906"/>
      <c r="N2809" s="2250"/>
      <c r="O2809" s="2250"/>
      <c r="P2809" s="2255"/>
    </row>
    <row r="2810" spans="2:16" s="986" customFormat="1" ht="15" customHeight="1" outlineLevel="1">
      <c r="B2810" s="1211"/>
      <c r="C2810" s="1211"/>
      <c r="D2810" s="2553" t="s">
        <v>2173</v>
      </c>
      <c r="E2810" s="2554" t="s">
        <v>638</v>
      </c>
      <c r="F2810" s="1553" t="s">
        <v>2168</v>
      </c>
      <c r="G2810" s="1554"/>
      <c r="I2810" s="2254"/>
      <c r="J2810" s="2255"/>
      <c r="K2810" s="1994" t="str">
        <f t="shared" si="243"/>
        <v/>
      </c>
      <c r="L2810" s="1907" t="str">
        <f t="shared" si="244"/>
        <v/>
      </c>
      <c r="M2810" s="1906"/>
      <c r="N2810" s="2250"/>
      <c r="O2810" s="2250"/>
      <c r="P2810" s="2255"/>
    </row>
    <row r="2811" spans="2:16" s="986" customFormat="1" ht="15" customHeight="1" outlineLevel="1">
      <c r="B2811" s="1211"/>
      <c r="C2811" s="1211"/>
      <c r="D2811" s="2553"/>
      <c r="E2811" s="2554"/>
      <c r="F2811" s="1553" t="s">
        <v>2169</v>
      </c>
      <c r="G2811" s="1554"/>
      <c r="I2811" s="2254"/>
      <c r="J2811" s="2255"/>
      <c r="K2811" s="1994" t="str">
        <f t="shared" si="243"/>
        <v/>
      </c>
      <c r="L2811" s="1907" t="str">
        <f t="shared" si="244"/>
        <v/>
      </c>
      <c r="M2811" s="1906"/>
      <c r="N2811" s="2250"/>
      <c r="O2811" s="2250"/>
      <c r="P2811" s="2255"/>
    </row>
    <row r="2812" spans="2:16" s="986" customFormat="1" ht="15" customHeight="1" outlineLevel="1">
      <c r="B2812" s="1211"/>
      <c r="C2812" s="1211"/>
      <c r="D2812" s="2553" t="s">
        <v>2173</v>
      </c>
      <c r="E2812" s="2554" t="s">
        <v>650</v>
      </c>
      <c r="F2812" s="1553" t="s">
        <v>2168</v>
      </c>
      <c r="G2812" s="1554"/>
      <c r="I2812" s="2254"/>
      <c r="J2812" s="2255"/>
      <c r="K2812" s="1994" t="str">
        <f t="shared" si="243"/>
        <v/>
      </c>
      <c r="L2812" s="1907" t="str">
        <f t="shared" si="244"/>
        <v/>
      </c>
      <c r="M2812" s="1906"/>
      <c r="N2812" s="2250"/>
      <c r="O2812" s="2250"/>
      <c r="P2812" s="2255"/>
    </row>
    <row r="2813" spans="2:16" s="986" customFormat="1" ht="15" customHeight="1" outlineLevel="1">
      <c r="B2813" s="1211"/>
      <c r="C2813" s="1211"/>
      <c r="D2813" s="2553"/>
      <c r="E2813" s="2554"/>
      <c r="F2813" s="1553" t="s">
        <v>2169</v>
      </c>
      <c r="G2813" s="1554"/>
      <c r="I2813" s="2254"/>
      <c r="J2813" s="2255"/>
      <c r="K2813" s="1994" t="str">
        <f t="shared" si="243"/>
        <v/>
      </c>
      <c r="L2813" s="1907" t="str">
        <f t="shared" si="244"/>
        <v/>
      </c>
      <c r="M2813" s="1906"/>
      <c r="N2813" s="2250"/>
      <c r="O2813" s="2250"/>
      <c r="P2813" s="2255"/>
    </row>
    <row r="2814" spans="2:16" s="986" customFormat="1" ht="15" customHeight="1" outlineLevel="1">
      <c r="B2814" s="1211"/>
      <c r="C2814" s="1211"/>
      <c r="D2814" s="2553" t="s">
        <v>2174</v>
      </c>
      <c r="E2814" s="2554" t="s">
        <v>638</v>
      </c>
      <c r="F2814" s="1553" t="s">
        <v>2168</v>
      </c>
      <c r="G2814" s="1554"/>
      <c r="I2814" s="2254"/>
      <c r="J2814" s="2256"/>
      <c r="K2814" s="1994" t="str">
        <f t="shared" si="243"/>
        <v/>
      </c>
      <c r="L2814" s="1907" t="str">
        <f t="shared" si="244"/>
        <v/>
      </c>
      <c r="M2814" s="1906"/>
      <c r="N2814" s="2250"/>
      <c r="O2814" s="2250"/>
      <c r="P2814" s="2255"/>
    </row>
    <row r="2815" spans="2:16" s="986" customFormat="1" ht="15" customHeight="1" outlineLevel="1">
      <c r="B2815" s="1211"/>
      <c r="C2815" s="1211"/>
      <c r="D2815" s="2553"/>
      <c r="E2815" s="2554"/>
      <c r="F2815" s="1553" t="s">
        <v>2169</v>
      </c>
      <c r="G2815" s="1554"/>
      <c r="I2815" s="2254"/>
      <c r="J2815" s="2256"/>
      <c r="K2815" s="1994" t="str">
        <f t="shared" si="243"/>
        <v/>
      </c>
      <c r="L2815" s="1907" t="str">
        <f t="shared" si="244"/>
        <v/>
      </c>
      <c r="M2815" s="1906"/>
      <c r="N2815" s="2250"/>
      <c r="O2815" s="2250"/>
      <c r="P2815" s="2255"/>
    </row>
    <row r="2816" spans="2:16" s="986" customFormat="1" ht="15" customHeight="1" outlineLevel="1">
      <c r="B2816" s="1211"/>
      <c r="C2816" s="1211"/>
      <c r="D2816" s="2553" t="s">
        <v>2174</v>
      </c>
      <c r="E2816" s="2554" t="s">
        <v>650</v>
      </c>
      <c r="F2816" s="1553" t="s">
        <v>2168</v>
      </c>
      <c r="G2816" s="1554"/>
      <c r="I2816" s="2254"/>
      <c r="J2816" s="2256"/>
      <c r="K2816" s="1994" t="str">
        <f t="shared" si="243"/>
        <v/>
      </c>
      <c r="L2816" s="1907" t="str">
        <f t="shared" si="244"/>
        <v/>
      </c>
      <c r="M2816" s="1906"/>
      <c r="N2816" s="2250"/>
      <c r="O2816" s="2250"/>
      <c r="P2816" s="2255"/>
    </row>
    <row r="2817" spans="2:16" s="986" customFormat="1" ht="15" customHeight="1" outlineLevel="1">
      <c r="B2817" s="1211"/>
      <c r="C2817" s="1211"/>
      <c r="D2817" s="2555"/>
      <c r="E2817" s="2556"/>
      <c r="F2817" s="1557" t="s">
        <v>2169</v>
      </c>
      <c r="G2817" s="1558"/>
      <c r="I2817" s="2254"/>
      <c r="J2817" s="2256"/>
      <c r="K2817" s="1994" t="str">
        <f t="shared" si="243"/>
        <v/>
      </c>
      <c r="L2817" s="1907" t="str">
        <f t="shared" si="244"/>
        <v/>
      </c>
      <c r="M2817" s="1906"/>
      <c r="N2817" s="2250"/>
      <c r="O2817" s="2250"/>
      <c r="P2817" s="2255"/>
    </row>
    <row r="2818" spans="2:16" s="986" customFormat="1" ht="15" customHeight="1">
      <c r="B2818" s="1342"/>
      <c r="C2818" s="985"/>
      <c r="D2818" s="1307" t="s">
        <v>2166</v>
      </c>
      <c r="E2818" s="973"/>
      <c r="F2818" s="1549"/>
      <c r="G2818" s="1550"/>
      <c r="H2818" s="636"/>
      <c r="I2818" s="2251"/>
      <c r="J2818" s="1912"/>
      <c r="K2818" s="2254"/>
      <c r="L2818" s="2250"/>
      <c r="M2818" s="2250"/>
      <c r="N2818" s="2250"/>
      <c r="O2818" s="2250"/>
      <c r="P2818" s="2255"/>
    </row>
    <row r="2819" spans="2:16" s="986" customFormat="1" ht="15" customHeight="1" outlineLevel="1">
      <c r="B2819" s="1342"/>
      <c r="C2819" s="985"/>
      <c r="D2819" s="2557" t="s">
        <v>2167</v>
      </c>
      <c r="E2819" s="2558" t="s">
        <v>650</v>
      </c>
      <c r="F2819" s="1551" t="s">
        <v>2168</v>
      </c>
      <c r="G2819" s="1552"/>
      <c r="H2819" s="636"/>
      <c r="I2819" s="2252"/>
      <c r="J2819" s="2253"/>
      <c r="K2819" s="1994" t="str">
        <f>IF(ISNONTEXT(G2819)=TRUE,"","X")</f>
        <v/>
      </c>
      <c r="L2819" s="1907" t="str">
        <f>IF(AND(G2819&gt;=0)=TRUE,"","X")</f>
        <v/>
      </c>
      <c r="M2819" s="1906"/>
      <c r="N2819" s="2250"/>
      <c r="O2819" s="2250"/>
      <c r="P2819" s="2255"/>
    </row>
    <row r="2820" spans="2:16" s="986" customFormat="1" ht="15" customHeight="1" outlineLevel="1">
      <c r="B2820" s="1342"/>
      <c r="C2820" s="985"/>
      <c r="D2820" s="2553"/>
      <c r="E2820" s="2554"/>
      <c r="F2820" s="1553" t="s">
        <v>2169</v>
      </c>
      <c r="G2820" s="1554"/>
      <c r="H2820" s="636"/>
      <c r="I2820" s="2252"/>
      <c r="J2820" s="2253"/>
      <c r="K2820" s="1994" t="str">
        <f>IF(ISNONTEXT(G2820)=TRUE,"","X")</f>
        <v/>
      </c>
      <c r="L2820" s="1907" t="str">
        <f>IF(AND(G2820&gt;=0)=TRUE,"","X")</f>
        <v/>
      </c>
      <c r="M2820" s="1906"/>
      <c r="N2820" s="2250"/>
      <c r="O2820" s="2250"/>
      <c r="P2820" s="2255"/>
    </row>
    <row r="2821" spans="2:16" s="986" customFormat="1" ht="15" customHeight="1" outlineLevel="1">
      <c r="B2821" s="1342"/>
      <c r="C2821" s="985"/>
      <c r="D2821" s="2553" t="s">
        <v>2170</v>
      </c>
      <c r="E2821" s="2554" t="s">
        <v>638</v>
      </c>
      <c r="F2821" s="1553" t="s">
        <v>2168</v>
      </c>
      <c r="G2821" s="1554"/>
      <c r="H2821" s="636"/>
      <c r="I2821" s="2252"/>
      <c r="J2821" s="2253"/>
      <c r="K2821" s="1994" t="str">
        <f t="shared" ref="K2821:K2840" si="245">IF(ISNONTEXT(G2821)=TRUE,"","X")</f>
        <v/>
      </c>
      <c r="L2821" s="1907" t="str">
        <f t="shared" ref="L2821:L2840" si="246">IF(AND(G2821&gt;=0)=TRUE,"","X")</f>
        <v/>
      </c>
      <c r="M2821" s="1906"/>
      <c r="N2821" s="2250"/>
      <c r="O2821" s="2250"/>
      <c r="P2821" s="2255"/>
    </row>
    <row r="2822" spans="2:16" s="986" customFormat="1" ht="15" customHeight="1" outlineLevel="1">
      <c r="B2822" s="1342"/>
      <c r="C2822" s="985"/>
      <c r="D2822" s="2553"/>
      <c r="E2822" s="2554"/>
      <c r="F2822" s="1553" t="s">
        <v>2169</v>
      </c>
      <c r="G2822" s="1554"/>
      <c r="H2822" s="636"/>
      <c r="I2822" s="2252"/>
      <c r="J2822" s="2253"/>
      <c r="K2822" s="1994" t="str">
        <f t="shared" si="245"/>
        <v/>
      </c>
      <c r="L2822" s="1907" t="str">
        <f t="shared" si="246"/>
        <v/>
      </c>
      <c r="M2822" s="1906"/>
      <c r="N2822" s="2250"/>
      <c r="O2822" s="2250"/>
      <c r="P2822" s="2255"/>
    </row>
    <row r="2823" spans="2:16" s="986" customFormat="1" ht="15" customHeight="1" outlineLevel="1">
      <c r="B2823" s="1342"/>
      <c r="C2823" s="985"/>
      <c r="D2823" s="2553" t="s">
        <v>2170</v>
      </c>
      <c r="E2823" s="2554" t="s">
        <v>650</v>
      </c>
      <c r="F2823" s="1553" t="s">
        <v>2168</v>
      </c>
      <c r="G2823" s="1554"/>
      <c r="H2823" s="636"/>
      <c r="I2823" s="2252"/>
      <c r="J2823" s="2253"/>
      <c r="K2823" s="1994" t="str">
        <f t="shared" si="245"/>
        <v/>
      </c>
      <c r="L2823" s="1907" t="str">
        <f t="shared" si="246"/>
        <v/>
      </c>
      <c r="M2823" s="1906"/>
      <c r="N2823" s="2250"/>
      <c r="O2823" s="2250"/>
      <c r="P2823" s="2255"/>
    </row>
    <row r="2824" spans="2:16" s="986" customFormat="1" ht="15" customHeight="1" outlineLevel="1">
      <c r="B2824" s="1342"/>
      <c r="C2824" s="985"/>
      <c r="D2824" s="2553"/>
      <c r="E2824" s="2554"/>
      <c r="F2824" s="1553" t="s">
        <v>2169</v>
      </c>
      <c r="G2824" s="1554"/>
      <c r="H2824" s="636"/>
      <c r="I2824" s="2254"/>
      <c r="J2824" s="2255"/>
      <c r="K2824" s="1994" t="str">
        <f t="shared" si="245"/>
        <v/>
      </c>
      <c r="L2824" s="1907" t="str">
        <f t="shared" si="246"/>
        <v/>
      </c>
      <c r="M2824" s="1906"/>
      <c r="N2824" s="2250"/>
      <c r="O2824" s="2250"/>
      <c r="P2824" s="2255"/>
    </row>
    <row r="2825" spans="2:16" s="986" customFormat="1" ht="15" customHeight="1" outlineLevel="1">
      <c r="B2825" s="1342"/>
      <c r="C2825" s="985"/>
      <c r="D2825" s="2553" t="s">
        <v>873</v>
      </c>
      <c r="E2825" s="2554" t="s">
        <v>1822</v>
      </c>
      <c r="F2825" s="1553" t="s">
        <v>2168</v>
      </c>
      <c r="G2825" s="1555"/>
      <c r="H2825" s="636"/>
      <c r="I2825" s="2254"/>
      <c r="J2825" s="2255"/>
      <c r="K2825" s="1993" t="str">
        <f t="shared" si="245"/>
        <v/>
      </c>
      <c r="L2825" s="1906" t="str">
        <f t="shared" si="246"/>
        <v/>
      </c>
      <c r="M2825" s="1906"/>
      <c r="N2825" s="1907" t="str" cm="1">
        <f t="array" aca="1" ref="N2825" ca="1">IF(CELL("format",G2825)="D1","","X")</f>
        <v/>
      </c>
      <c r="O2825" s="2250"/>
      <c r="P2825" s="2255"/>
    </row>
    <row r="2826" spans="2:16" s="986" customFormat="1" ht="15" customHeight="1" outlineLevel="1">
      <c r="B2826" s="1211"/>
      <c r="C2826" s="1211"/>
      <c r="D2826" s="2553"/>
      <c r="E2826" s="2554"/>
      <c r="F2826" s="1553" t="s">
        <v>2169</v>
      </c>
      <c r="G2826" s="1555"/>
      <c r="H2826" s="636"/>
      <c r="I2826" s="2254"/>
      <c r="J2826" s="2255"/>
      <c r="K2826" s="1993" t="str">
        <f t="shared" si="245"/>
        <v/>
      </c>
      <c r="L2826" s="1906" t="str">
        <f t="shared" si="246"/>
        <v/>
      </c>
      <c r="M2826" s="1906"/>
      <c r="N2826" s="1907" t="str" cm="1">
        <f t="array" aca="1" ref="N2826" ca="1">IF(CELL("format",G2826)="D1","","X")</f>
        <v/>
      </c>
      <c r="O2826" s="2250"/>
      <c r="P2826" s="2255"/>
    </row>
    <row r="2827" spans="2:16" s="986" customFormat="1" ht="15" customHeight="1" outlineLevel="1">
      <c r="B2827" s="1211"/>
      <c r="C2827" s="1211"/>
      <c r="D2827" s="2553" t="s">
        <v>874</v>
      </c>
      <c r="E2827" s="2554" t="s">
        <v>1823</v>
      </c>
      <c r="F2827" s="1553" t="s">
        <v>2168</v>
      </c>
      <c r="G2827" s="1556"/>
      <c r="H2827" s="636"/>
      <c r="I2827" s="2254"/>
      <c r="J2827" s="2255"/>
      <c r="K2827" s="1993" t="str">
        <f t="shared" si="245"/>
        <v/>
      </c>
      <c r="L2827" s="1906" t="str">
        <f t="shared" si="246"/>
        <v/>
      </c>
      <c r="M2827" s="1906"/>
      <c r="N2827" s="2250"/>
      <c r="O2827" s="1907" t="str" cm="1">
        <f t="array" aca="1" ref="O2827" ca="1">IF(G2827="","",IF(CELL("format",G2827)="D9","","X"))</f>
        <v/>
      </c>
      <c r="P2827" s="2255"/>
    </row>
    <row r="2828" spans="2:16" s="986" customFormat="1" ht="15" customHeight="1" outlineLevel="1">
      <c r="B2828" s="1211"/>
      <c r="C2828" s="1211"/>
      <c r="D2828" s="2553"/>
      <c r="E2828" s="2554"/>
      <c r="F2828" s="1553" t="s">
        <v>2169</v>
      </c>
      <c r="G2828" s="1556"/>
      <c r="H2828" s="636"/>
      <c r="I2828" s="2254"/>
      <c r="J2828" s="2255"/>
      <c r="K2828" s="1993" t="str">
        <f t="shared" si="245"/>
        <v/>
      </c>
      <c r="L2828" s="1906" t="str">
        <f t="shared" si="246"/>
        <v/>
      </c>
      <c r="M2828" s="1906"/>
      <c r="N2828" s="2250"/>
      <c r="O2828" s="1907" t="str" cm="1">
        <f t="array" aca="1" ref="O2828" ca="1">IF(G2828="","",IF(CELL("format",G2828)="D9","","X"))</f>
        <v/>
      </c>
      <c r="P2828" s="2255"/>
    </row>
    <row r="2829" spans="2:16" s="986" customFormat="1" ht="15" customHeight="1" outlineLevel="1">
      <c r="B2829" s="1211"/>
      <c r="C2829" s="1211"/>
      <c r="D2829" s="2553" t="s">
        <v>2171</v>
      </c>
      <c r="E2829" s="2554" t="s">
        <v>2327</v>
      </c>
      <c r="F2829" s="1553" t="s">
        <v>2168</v>
      </c>
      <c r="G2829" s="1554"/>
      <c r="H2829" s="636"/>
      <c r="I2829" s="2254"/>
      <c r="J2829" s="2255"/>
      <c r="K2829" s="1993" t="str">
        <f t="shared" si="245"/>
        <v/>
      </c>
      <c r="L2829" s="1906" t="str">
        <f t="shared" si="246"/>
        <v/>
      </c>
      <c r="M2829" s="1906"/>
      <c r="N2829" s="2250"/>
      <c r="O2829" s="2250"/>
      <c r="P2829" s="1913" t="str">
        <f>IF(G2829="","",(IF(OR(G2829="Winter",G2829="Summer"),"","X")))</f>
        <v/>
      </c>
    </row>
    <row r="2830" spans="2:16" s="986" customFormat="1" ht="15" customHeight="1" outlineLevel="1">
      <c r="B2830" s="1211"/>
      <c r="C2830" s="1211"/>
      <c r="D2830" s="2553"/>
      <c r="E2830" s="2554"/>
      <c r="F2830" s="1553" t="s">
        <v>2169</v>
      </c>
      <c r="G2830" s="1554"/>
      <c r="H2830" s="636"/>
      <c r="I2830" s="2254"/>
      <c r="J2830" s="2255"/>
      <c r="K2830" s="1993" t="str">
        <f t="shared" si="245"/>
        <v/>
      </c>
      <c r="L2830" s="1906" t="str">
        <f t="shared" si="246"/>
        <v/>
      </c>
      <c r="M2830" s="1906"/>
      <c r="N2830" s="2250"/>
      <c r="O2830" s="2250"/>
      <c r="P2830" s="1913" t="str">
        <f>IF(G2830="","",(IF(OR(G2830="Winter",G2830="Summer"),"","X")))</f>
        <v/>
      </c>
    </row>
    <row r="2831" spans="2:16" s="986" customFormat="1" ht="15" customHeight="1" outlineLevel="1">
      <c r="B2831" s="1211"/>
      <c r="C2831" s="1211"/>
      <c r="D2831" s="2553" t="s">
        <v>2172</v>
      </c>
      <c r="E2831" s="2554" t="s">
        <v>638</v>
      </c>
      <c r="F2831" s="1553" t="s">
        <v>2168</v>
      </c>
      <c r="G2831" s="1554"/>
      <c r="H2831" s="636"/>
      <c r="I2831" s="2254"/>
      <c r="J2831" s="2255"/>
      <c r="K2831" s="1994" t="str">
        <f t="shared" si="245"/>
        <v/>
      </c>
      <c r="L2831" s="1907" t="str">
        <f t="shared" si="246"/>
        <v/>
      </c>
      <c r="M2831" s="1906"/>
      <c r="N2831" s="2250"/>
      <c r="O2831" s="2250"/>
      <c r="P2831" s="2255"/>
    </row>
    <row r="2832" spans="2:16" s="986" customFormat="1" ht="15" customHeight="1" outlineLevel="1">
      <c r="B2832" s="1211"/>
      <c r="C2832" s="1211"/>
      <c r="D2832" s="2553"/>
      <c r="E2832" s="2554"/>
      <c r="F2832" s="1553" t="s">
        <v>2169</v>
      </c>
      <c r="G2832" s="1554"/>
      <c r="I2832" s="2254"/>
      <c r="J2832" s="2255"/>
      <c r="K2832" s="1994" t="str">
        <f t="shared" si="245"/>
        <v/>
      </c>
      <c r="L2832" s="1907" t="str">
        <f t="shared" si="246"/>
        <v/>
      </c>
      <c r="M2832" s="1906"/>
      <c r="N2832" s="2250"/>
      <c r="O2832" s="2250"/>
      <c r="P2832" s="2255"/>
    </row>
    <row r="2833" spans="2:16" s="986" customFormat="1" ht="15" customHeight="1" outlineLevel="1">
      <c r="B2833" s="1211"/>
      <c r="C2833" s="1211"/>
      <c r="D2833" s="2553" t="s">
        <v>2173</v>
      </c>
      <c r="E2833" s="2554" t="s">
        <v>638</v>
      </c>
      <c r="F2833" s="1553" t="s">
        <v>2168</v>
      </c>
      <c r="G2833" s="1554"/>
      <c r="I2833" s="2254"/>
      <c r="J2833" s="2255"/>
      <c r="K2833" s="1994" t="str">
        <f t="shared" si="245"/>
        <v/>
      </c>
      <c r="L2833" s="1907" t="str">
        <f t="shared" si="246"/>
        <v/>
      </c>
      <c r="M2833" s="1906"/>
      <c r="N2833" s="2250"/>
      <c r="O2833" s="2250"/>
      <c r="P2833" s="2255"/>
    </row>
    <row r="2834" spans="2:16" s="986" customFormat="1" ht="15" customHeight="1" outlineLevel="1">
      <c r="B2834" s="1211"/>
      <c r="C2834" s="1211"/>
      <c r="D2834" s="2553"/>
      <c r="E2834" s="2554"/>
      <c r="F2834" s="1553" t="s">
        <v>2169</v>
      </c>
      <c r="G2834" s="1554"/>
      <c r="I2834" s="2254"/>
      <c r="J2834" s="2255"/>
      <c r="K2834" s="1994" t="str">
        <f t="shared" si="245"/>
        <v/>
      </c>
      <c r="L2834" s="1907" t="str">
        <f t="shared" si="246"/>
        <v/>
      </c>
      <c r="M2834" s="1906"/>
      <c r="N2834" s="2250"/>
      <c r="O2834" s="2250"/>
      <c r="P2834" s="2255"/>
    </row>
    <row r="2835" spans="2:16" s="986" customFormat="1" ht="15" customHeight="1" outlineLevel="1">
      <c r="B2835" s="1211"/>
      <c r="C2835" s="1211"/>
      <c r="D2835" s="2553" t="s">
        <v>2173</v>
      </c>
      <c r="E2835" s="2554" t="s">
        <v>650</v>
      </c>
      <c r="F2835" s="1553" t="s">
        <v>2168</v>
      </c>
      <c r="G2835" s="1554"/>
      <c r="I2835" s="2254"/>
      <c r="J2835" s="2255"/>
      <c r="K2835" s="1994" t="str">
        <f t="shared" si="245"/>
        <v/>
      </c>
      <c r="L2835" s="1907" t="str">
        <f t="shared" si="246"/>
        <v/>
      </c>
      <c r="M2835" s="1906"/>
      <c r="N2835" s="2250"/>
      <c r="O2835" s="2250"/>
      <c r="P2835" s="2255"/>
    </row>
    <row r="2836" spans="2:16" s="986" customFormat="1" ht="15" customHeight="1" outlineLevel="1">
      <c r="B2836" s="1211"/>
      <c r="C2836" s="1211"/>
      <c r="D2836" s="2553"/>
      <c r="E2836" s="2554"/>
      <c r="F2836" s="1553" t="s">
        <v>2169</v>
      </c>
      <c r="G2836" s="1554"/>
      <c r="I2836" s="2254"/>
      <c r="J2836" s="2255"/>
      <c r="K2836" s="1994" t="str">
        <f t="shared" si="245"/>
        <v/>
      </c>
      <c r="L2836" s="1907" t="str">
        <f t="shared" si="246"/>
        <v/>
      </c>
      <c r="M2836" s="1906"/>
      <c r="N2836" s="2250"/>
      <c r="O2836" s="2250"/>
      <c r="P2836" s="2255"/>
    </row>
    <row r="2837" spans="2:16" s="986" customFormat="1" ht="15" customHeight="1" outlineLevel="1">
      <c r="B2837" s="1211"/>
      <c r="C2837" s="1211"/>
      <c r="D2837" s="2553" t="s">
        <v>2174</v>
      </c>
      <c r="E2837" s="2554" t="s">
        <v>638</v>
      </c>
      <c r="F2837" s="1553" t="s">
        <v>2168</v>
      </c>
      <c r="G2837" s="1554"/>
      <c r="I2837" s="2254"/>
      <c r="J2837" s="2256"/>
      <c r="K2837" s="1994" t="str">
        <f t="shared" si="245"/>
        <v/>
      </c>
      <c r="L2837" s="1907" t="str">
        <f t="shared" si="246"/>
        <v/>
      </c>
      <c r="M2837" s="1906"/>
      <c r="N2837" s="2250"/>
      <c r="O2837" s="2250"/>
      <c r="P2837" s="2255"/>
    </row>
    <row r="2838" spans="2:16" s="986" customFormat="1" ht="15" customHeight="1" outlineLevel="1">
      <c r="B2838" s="1211"/>
      <c r="C2838" s="1211"/>
      <c r="D2838" s="2553"/>
      <c r="E2838" s="2554"/>
      <c r="F2838" s="1553" t="s">
        <v>2169</v>
      </c>
      <c r="G2838" s="1554"/>
      <c r="I2838" s="2254"/>
      <c r="J2838" s="2256"/>
      <c r="K2838" s="1994" t="str">
        <f t="shared" si="245"/>
        <v/>
      </c>
      <c r="L2838" s="1907" t="str">
        <f t="shared" si="246"/>
        <v/>
      </c>
      <c r="M2838" s="1906"/>
      <c r="N2838" s="2250"/>
      <c r="O2838" s="2250"/>
      <c r="P2838" s="2255"/>
    </row>
    <row r="2839" spans="2:16" s="986" customFormat="1" ht="15" customHeight="1" outlineLevel="1">
      <c r="B2839" s="1211"/>
      <c r="C2839" s="1211"/>
      <c r="D2839" s="2553" t="s">
        <v>2174</v>
      </c>
      <c r="E2839" s="2554" t="s">
        <v>650</v>
      </c>
      <c r="F2839" s="1553" t="s">
        <v>2168</v>
      </c>
      <c r="G2839" s="1554"/>
      <c r="I2839" s="2254"/>
      <c r="J2839" s="2256"/>
      <c r="K2839" s="1994" t="str">
        <f t="shared" si="245"/>
        <v/>
      </c>
      <c r="L2839" s="1907" t="str">
        <f t="shared" si="246"/>
        <v/>
      </c>
      <c r="M2839" s="1906"/>
      <c r="N2839" s="2250"/>
      <c r="O2839" s="2250"/>
      <c r="P2839" s="2255"/>
    </row>
    <row r="2840" spans="2:16" s="986" customFormat="1" ht="15" customHeight="1" outlineLevel="1">
      <c r="B2840" s="1211"/>
      <c r="C2840" s="1211"/>
      <c r="D2840" s="2555"/>
      <c r="E2840" s="2556"/>
      <c r="F2840" s="1557" t="s">
        <v>2169</v>
      </c>
      <c r="G2840" s="1558"/>
      <c r="I2840" s="2254"/>
      <c r="J2840" s="2256"/>
      <c r="K2840" s="1994" t="str">
        <f t="shared" si="245"/>
        <v/>
      </c>
      <c r="L2840" s="1907" t="str">
        <f t="shared" si="246"/>
        <v/>
      </c>
      <c r="M2840" s="1906"/>
      <c r="N2840" s="2250"/>
      <c r="O2840" s="2250"/>
      <c r="P2840" s="2255"/>
    </row>
    <row r="2841" spans="2:16" s="986" customFormat="1" ht="15" customHeight="1">
      <c r="B2841" s="1342"/>
      <c r="C2841" s="985"/>
      <c r="D2841" s="1307" t="s">
        <v>2166</v>
      </c>
      <c r="E2841" s="973"/>
      <c r="F2841" s="1549"/>
      <c r="G2841" s="1550"/>
      <c r="H2841" s="636"/>
      <c r="I2841" s="2251"/>
      <c r="J2841" s="1912"/>
      <c r="K2841" s="2254"/>
      <c r="L2841" s="2250"/>
      <c r="M2841" s="2250"/>
      <c r="N2841" s="2250"/>
      <c r="O2841" s="2250"/>
      <c r="P2841" s="2255"/>
    </row>
    <row r="2842" spans="2:16" s="986" customFormat="1" ht="15" customHeight="1" outlineLevel="1">
      <c r="B2842" s="1342"/>
      <c r="C2842" s="985"/>
      <c r="D2842" s="2557" t="s">
        <v>2167</v>
      </c>
      <c r="E2842" s="2558" t="s">
        <v>650</v>
      </c>
      <c r="F2842" s="1551" t="s">
        <v>2168</v>
      </c>
      <c r="G2842" s="1552"/>
      <c r="H2842" s="636"/>
      <c r="I2842" s="2252"/>
      <c r="J2842" s="2253"/>
      <c r="K2842" s="1994" t="str">
        <f>IF(ISNONTEXT(G2842)=TRUE,"","X")</f>
        <v/>
      </c>
      <c r="L2842" s="1907" t="str">
        <f>IF(AND(G2842&gt;=0)=TRUE,"","X")</f>
        <v/>
      </c>
      <c r="M2842" s="1906"/>
      <c r="N2842" s="2250"/>
      <c r="O2842" s="2250"/>
      <c r="P2842" s="2255"/>
    </row>
    <row r="2843" spans="2:16" s="986" customFormat="1" ht="15" customHeight="1" outlineLevel="1">
      <c r="B2843" s="1342"/>
      <c r="C2843" s="985"/>
      <c r="D2843" s="2553"/>
      <c r="E2843" s="2554"/>
      <c r="F2843" s="1553" t="s">
        <v>2169</v>
      </c>
      <c r="G2843" s="1554"/>
      <c r="H2843" s="636"/>
      <c r="I2843" s="2252"/>
      <c r="J2843" s="2253"/>
      <c r="K2843" s="1994" t="str">
        <f>IF(ISNONTEXT(G2843)=TRUE,"","X")</f>
        <v/>
      </c>
      <c r="L2843" s="1907" t="str">
        <f>IF(AND(G2843&gt;=0)=TRUE,"","X")</f>
        <v/>
      </c>
      <c r="M2843" s="1906"/>
      <c r="N2843" s="2250"/>
      <c r="O2843" s="2250"/>
      <c r="P2843" s="2255"/>
    </row>
    <row r="2844" spans="2:16" s="986" customFormat="1" ht="15" customHeight="1" outlineLevel="1">
      <c r="B2844" s="1342"/>
      <c r="C2844" s="985"/>
      <c r="D2844" s="2553" t="s">
        <v>2170</v>
      </c>
      <c r="E2844" s="2554" t="s">
        <v>638</v>
      </c>
      <c r="F2844" s="1553" t="s">
        <v>2168</v>
      </c>
      <c r="G2844" s="1554"/>
      <c r="H2844" s="636"/>
      <c r="I2844" s="2252"/>
      <c r="J2844" s="2253"/>
      <c r="K2844" s="1994" t="str">
        <f t="shared" ref="K2844:K2863" si="247">IF(ISNONTEXT(G2844)=TRUE,"","X")</f>
        <v/>
      </c>
      <c r="L2844" s="1907" t="str">
        <f t="shared" ref="L2844:L2863" si="248">IF(AND(G2844&gt;=0)=TRUE,"","X")</f>
        <v/>
      </c>
      <c r="M2844" s="1906"/>
      <c r="N2844" s="2250"/>
      <c r="O2844" s="2250"/>
      <c r="P2844" s="2255"/>
    </row>
    <row r="2845" spans="2:16" s="986" customFormat="1" ht="15" customHeight="1" outlineLevel="1">
      <c r="B2845" s="1342"/>
      <c r="C2845" s="985"/>
      <c r="D2845" s="2553"/>
      <c r="E2845" s="2554"/>
      <c r="F2845" s="1553" t="s">
        <v>2169</v>
      </c>
      <c r="G2845" s="1554"/>
      <c r="H2845" s="636"/>
      <c r="I2845" s="2252"/>
      <c r="J2845" s="2253"/>
      <c r="K2845" s="1994" t="str">
        <f t="shared" si="247"/>
        <v/>
      </c>
      <c r="L2845" s="1907" t="str">
        <f t="shared" si="248"/>
        <v/>
      </c>
      <c r="M2845" s="1906"/>
      <c r="N2845" s="2250"/>
      <c r="O2845" s="2250"/>
      <c r="P2845" s="2255"/>
    </row>
    <row r="2846" spans="2:16" s="986" customFormat="1" ht="15" customHeight="1" outlineLevel="1">
      <c r="B2846" s="1342"/>
      <c r="C2846" s="985"/>
      <c r="D2846" s="2553" t="s">
        <v>2170</v>
      </c>
      <c r="E2846" s="2554" t="s">
        <v>650</v>
      </c>
      <c r="F2846" s="1553" t="s">
        <v>2168</v>
      </c>
      <c r="G2846" s="1554"/>
      <c r="H2846" s="636"/>
      <c r="I2846" s="2252"/>
      <c r="J2846" s="2253"/>
      <c r="K2846" s="1994" t="str">
        <f t="shared" si="247"/>
        <v/>
      </c>
      <c r="L2846" s="1907" t="str">
        <f t="shared" si="248"/>
        <v/>
      </c>
      <c r="M2846" s="1906"/>
      <c r="N2846" s="2250"/>
      <c r="O2846" s="2250"/>
      <c r="P2846" s="2255"/>
    </row>
    <row r="2847" spans="2:16" s="986" customFormat="1" ht="15" customHeight="1" outlineLevel="1">
      <c r="B2847" s="1342"/>
      <c r="C2847" s="985"/>
      <c r="D2847" s="2553"/>
      <c r="E2847" s="2554"/>
      <c r="F2847" s="1553" t="s">
        <v>2169</v>
      </c>
      <c r="G2847" s="1554"/>
      <c r="H2847" s="636"/>
      <c r="I2847" s="2254"/>
      <c r="J2847" s="2255"/>
      <c r="K2847" s="1994" t="str">
        <f t="shared" si="247"/>
        <v/>
      </c>
      <c r="L2847" s="1907" t="str">
        <f t="shared" si="248"/>
        <v/>
      </c>
      <c r="M2847" s="1906"/>
      <c r="N2847" s="2250"/>
      <c r="O2847" s="2250"/>
      <c r="P2847" s="2255"/>
    </row>
    <row r="2848" spans="2:16" s="986" customFormat="1" ht="15" customHeight="1" outlineLevel="1">
      <c r="B2848" s="1342"/>
      <c r="C2848" s="985"/>
      <c r="D2848" s="2553" t="s">
        <v>873</v>
      </c>
      <c r="E2848" s="2554" t="s">
        <v>1822</v>
      </c>
      <c r="F2848" s="1553" t="s">
        <v>2168</v>
      </c>
      <c r="G2848" s="1555"/>
      <c r="H2848" s="636"/>
      <c r="I2848" s="2254"/>
      <c r="J2848" s="2255"/>
      <c r="K2848" s="1993" t="str">
        <f t="shared" si="247"/>
        <v/>
      </c>
      <c r="L2848" s="1906" t="str">
        <f t="shared" si="248"/>
        <v/>
      </c>
      <c r="M2848" s="1906"/>
      <c r="N2848" s="1907" t="str" cm="1">
        <f t="array" aca="1" ref="N2848" ca="1">IF(CELL("format",G2848)="D1","","X")</f>
        <v/>
      </c>
      <c r="O2848" s="2250"/>
      <c r="P2848" s="2255"/>
    </row>
    <row r="2849" spans="2:16" s="986" customFormat="1" ht="15" customHeight="1" outlineLevel="1">
      <c r="B2849" s="1211"/>
      <c r="C2849" s="1211"/>
      <c r="D2849" s="2553"/>
      <c r="E2849" s="2554"/>
      <c r="F2849" s="1553" t="s">
        <v>2169</v>
      </c>
      <c r="G2849" s="1555"/>
      <c r="H2849" s="636"/>
      <c r="I2849" s="2254"/>
      <c r="J2849" s="2255"/>
      <c r="K2849" s="1993" t="str">
        <f t="shared" si="247"/>
        <v/>
      </c>
      <c r="L2849" s="1906" t="str">
        <f t="shared" si="248"/>
        <v/>
      </c>
      <c r="M2849" s="1906"/>
      <c r="N2849" s="1907" t="str" cm="1">
        <f t="array" aca="1" ref="N2849" ca="1">IF(CELL("format",G2849)="D1","","X")</f>
        <v/>
      </c>
      <c r="O2849" s="2250"/>
      <c r="P2849" s="2255"/>
    </row>
    <row r="2850" spans="2:16" s="986" customFormat="1" ht="15" customHeight="1" outlineLevel="1">
      <c r="B2850" s="1211"/>
      <c r="C2850" s="1211"/>
      <c r="D2850" s="2553" t="s">
        <v>874</v>
      </c>
      <c r="E2850" s="2554" t="s">
        <v>1823</v>
      </c>
      <c r="F2850" s="1553" t="s">
        <v>2168</v>
      </c>
      <c r="G2850" s="1556"/>
      <c r="H2850" s="636"/>
      <c r="I2850" s="2254"/>
      <c r="J2850" s="2255"/>
      <c r="K2850" s="1993" t="str">
        <f t="shared" si="247"/>
        <v/>
      </c>
      <c r="L2850" s="1906" t="str">
        <f t="shared" si="248"/>
        <v/>
      </c>
      <c r="M2850" s="1906"/>
      <c r="N2850" s="2250"/>
      <c r="O2850" s="1907" t="str" cm="1">
        <f t="array" aca="1" ref="O2850" ca="1">IF(G2850="","",IF(CELL("format",G2850)="D9","","X"))</f>
        <v/>
      </c>
      <c r="P2850" s="2255"/>
    </row>
    <row r="2851" spans="2:16" s="986" customFormat="1" ht="15" customHeight="1" outlineLevel="1">
      <c r="B2851" s="1211"/>
      <c r="C2851" s="1211"/>
      <c r="D2851" s="2553"/>
      <c r="E2851" s="2554"/>
      <c r="F2851" s="1553" t="s">
        <v>2169</v>
      </c>
      <c r="G2851" s="1556"/>
      <c r="H2851" s="636"/>
      <c r="I2851" s="2254"/>
      <c r="J2851" s="2255"/>
      <c r="K2851" s="1993" t="str">
        <f t="shared" si="247"/>
        <v/>
      </c>
      <c r="L2851" s="1906" t="str">
        <f t="shared" si="248"/>
        <v/>
      </c>
      <c r="M2851" s="1906"/>
      <c r="N2851" s="2250"/>
      <c r="O2851" s="1907" t="str" cm="1">
        <f t="array" aca="1" ref="O2851" ca="1">IF(G2851="","",IF(CELL("format",G2851)="D9","","X"))</f>
        <v/>
      </c>
      <c r="P2851" s="2255"/>
    </row>
    <row r="2852" spans="2:16" s="986" customFormat="1" ht="15" customHeight="1" outlineLevel="1">
      <c r="B2852" s="1211"/>
      <c r="C2852" s="1211"/>
      <c r="D2852" s="2553" t="s">
        <v>2171</v>
      </c>
      <c r="E2852" s="2554" t="s">
        <v>2327</v>
      </c>
      <c r="F2852" s="1553" t="s">
        <v>2168</v>
      </c>
      <c r="G2852" s="1554"/>
      <c r="H2852" s="636"/>
      <c r="I2852" s="2254"/>
      <c r="J2852" s="2255"/>
      <c r="K2852" s="1993" t="str">
        <f t="shared" si="247"/>
        <v/>
      </c>
      <c r="L2852" s="1906" t="str">
        <f t="shared" si="248"/>
        <v/>
      </c>
      <c r="M2852" s="1906"/>
      <c r="N2852" s="2250"/>
      <c r="O2852" s="2250"/>
      <c r="P2852" s="1913" t="str">
        <f>IF(G2852="","",(IF(OR(G2852="Winter",G2852="Summer"),"","X")))</f>
        <v/>
      </c>
    </row>
    <row r="2853" spans="2:16" s="986" customFormat="1" ht="15" customHeight="1" outlineLevel="1">
      <c r="B2853" s="1211"/>
      <c r="C2853" s="1211"/>
      <c r="D2853" s="2553"/>
      <c r="E2853" s="2554"/>
      <c r="F2853" s="1553" t="s">
        <v>2169</v>
      </c>
      <c r="G2853" s="1554"/>
      <c r="H2853" s="636"/>
      <c r="I2853" s="2254"/>
      <c r="J2853" s="2255"/>
      <c r="K2853" s="1993" t="str">
        <f t="shared" si="247"/>
        <v/>
      </c>
      <c r="L2853" s="1906" t="str">
        <f t="shared" si="248"/>
        <v/>
      </c>
      <c r="M2853" s="1906"/>
      <c r="N2853" s="2250"/>
      <c r="O2853" s="2250"/>
      <c r="P2853" s="1913" t="str">
        <f>IF(G2853="","",(IF(OR(G2853="Winter",G2853="Summer"),"","X")))</f>
        <v/>
      </c>
    </row>
    <row r="2854" spans="2:16" s="986" customFormat="1" ht="15" customHeight="1" outlineLevel="1">
      <c r="B2854" s="1211"/>
      <c r="C2854" s="1211"/>
      <c r="D2854" s="2553" t="s">
        <v>2172</v>
      </c>
      <c r="E2854" s="2554" t="s">
        <v>638</v>
      </c>
      <c r="F2854" s="1553" t="s">
        <v>2168</v>
      </c>
      <c r="G2854" s="1554"/>
      <c r="H2854" s="636"/>
      <c r="I2854" s="2254"/>
      <c r="J2854" s="2255"/>
      <c r="K2854" s="1994" t="str">
        <f t="shared" si="247"/>
        <v/>
      </c>
      <c r="L2854" s="1907" t="str">
        <f t="shared" si="248"/>
        <v/>
      </c>
      <c r="M2854" s="1906"/>
      <c r="N2854" s="2250"/>
      <c r="O2854" s="2250"/>
      <c r="P2854" s="2255"/>
    </row>
    <row r="2855" spans="2:16" s="986" customFormat="1" ht="15" customHeight="1" outlineLevel="1">
      <c r="B2855" s="1211"/>
      <c r="C2855" s="1211"/>
      <c r="D2855" s="2553"/>
      <c r="E2855" s="2554"/>
      <c r="F2855" s="1553" t="s">
        <v>2169</v>
      </c>
      <c r="G2855" s="1554"/>
      <c r="I2855" s="2254"/>
      <c r="J2855" s="2255"/>
      <c r="K2855" s="1994" t="str">
        <f t="shared" si="247"/>
        <v/>
      </c>
      <c r="L2855" s="1907" t="str">
        <f t="shared" si="248"/>
        <v/>
      </c>
      <c r="M2855" s="1906"/>
      <c r="N2855" s="2250"/>
      <c r="O2855" s="2250"/>
      <c r="P2855" s="2255"/>
    </row>
    <row r="2856" spans="2:16" s="986" customFormat="1" ht="15" customHeight="1" outlineLevel="1">
      <c r="B2856" s="1211"/>
      <c r="C2856" s="1211"/>
      <c r="D2856" s="2553" t="s">
        <v>2173</v>
      </c>
      <c r="E2856" s="2554" t="s">
        <v>638</v>
      </c>
      <c r="F2856" s="1553" t="s">
        <v>2168</v>
      </c>
      <c r="G2856" s="1554"/>
      <c r="I2856" s="2254"/>
      <c r="J2856" s="2255"/>
      <c r="K2856" s="1994" t="str">
        <f t="shared" si="247"/>
        <v/>
      </c>
      <c r="L2856" s="1907" t="str">
        <f t="shared" si="248"/>
        <v/>
      </c>
      <c r="M2856" s="1906"/>
      <c r="N2856" s="2250"/>
      <c r="O2856" s="2250"/>
      <c r="P2856" s="2255"/>
    </row>
    <row r="2857" spans="2:16" s="986" customFormat="1" ht="15" customHeight="1" outlineLevel="1">
      <c r="B2857" s="1211"/>
      <c r="C2857" s="1211"/>
      <c r="D2857" s="2553"/>
      <c r="E2857" s="2554"/>
      <c r="F2857" s="1553" t="s">
        <v>2169</v>
      </c>
      <c r="G2857" s="1554"/>
      <c r="I2857" s="2254"/>
      <c r="J2857" s="2255"/>
      <c r="K2857" s="1994" t="str">
        <f t="shared" si="247"/>
        <v/>
      </c>
      <c r="L2857" s="1907" t="str">
        <f t="shared" si="248"/>
        <v/>
      </c>
      <c r="M2857" s="1906"/>
      <c r="N2857" s="2250"/>
      <c r="O2857" s="2250"/>
      <c r="P2857" s="2255"/>
    </row>
    <row r="2858" spans="2:16" s="986" customFormat="1" ht="15" customHeight="1" outlineLevel="1">
      <c r="B2858" s="1211"/>
      <c r="C2858" s="1211"/>
      <c r="D2858" s="2553" t="s">
        <v>2173</v>
      </c>
      <c r="E2858" s="2554" t="s">
        <v>650</v>
      </c>
      <c r="F2858" s="1553" t="s">
        <v>2168</v>
      </c>
      <c r="G2858" s="1554"/>
      <c r="I2858" s="2254"/>
      <c r="J2858" s="2255"/>
      <c r="K2858" s="1994" t="str">
        <f t="shared" si="247"/>
        <v/>
      </c>
      <c r="L2858" s="1907" t="str">
        <f t="shared" si="248"/>
        <v/>
      </c>
      <c r="M2858" s="1906"/>
      <c r="N2858" s="2250"/>
      <c r="O2858" s="2250"/>
      <c r="P2858" s="2255"/>
    </row>
    <row r="2859" spans="2:16" s="986" customFormat="1" ht="15" customHeight="1" outlineLevel="1">
      <c r="B2859" s="1211"/>
      <c r="C2859" s="1211"/>
      <c r="D2859" s="2553"/>
      <c r="E2859" s="2554"/>
      <c r="F2859" s="1553" t="s">
        <v>2169</v>
      </c>
      <c r="G2859" s="1554"/>
      <c r="I2859" s="2254"/>
      <c r="J2859" s="2255"/>
      <c r="K2859" s="1994" t="str">
        <f t="shared" si="247"/>
        <v/>
      </c>
      <c r="L2859" s="1907" t="str">
        <f t="shared" si="248"/>
        <v/>
      </c>
      <c r="M2859" s="1906"/>
      <c r="N2859" s="2250"/>
      <c r="O2859" s="2250"/>
      <c r="P2859" s="2255"/>
    </row>
    <row r="2860" spans="2:16" s="986" customFormat="1" ht="15" customHeight="1" outlineLevel="1">
      <c r="B2860" s="1211"/>
      <c r="C2860" s="1211"/>
      <c r="D2860" s="2553" t="s">
        <v>2174</v>
      </c>
      <c r="E2860" s="2554" t="s">
        <v>638</v>
      </c>
      <c r="F2860" s="1553" t="s">
        <v>2168</v>
      </c>
      <c r="G2860" s="1554"/>
      <c r="I2860" s="2254"/>
      <c r="J2860" s="2256"/>
      <c r="K2860" s="1994" t="str">
        <f t="shared" si="247"/>
        <v/>
      </c>
      <c r="L2860" s="1907" t="str">
        <f t="shared" si="248"/>
        <v/>
      </c>
      <c r="M2860" s="1906"/>
      <c r="N2860" s="2250"/>
      <c r="O2860" s="2250"/>
      <c r="P2860" s="2255"/>
    </row>
    <row r="2861" spans="2:16" s="986" customFormat="1" ht="15" customHeight="1" outlineLevel="1">
      <c r="B2861" s="1211"/>
      <c r="C2861" s="1211"/>
      <c r="D2861" s="2553"/>
      <c r="E2861" s="2554"/>
      <c r="F2861" s="1553" t="s">
        <v>2169</v>
      </c>
      <c r="G2861" s="1554"/>
      <c r="I2861" s="2254"/>
      <c r="J2861" s="2256"/>
      <c r="K2861" s="1994" t="str">
        <f t="shared" si="247"/>
        <v/>
      </c>
      <c r="L2861" s="1907" t="str">
        <f t="shared" si="248"/>
        <v/>
      </c>
      <c r="M2861" s="1906"/>
      <c r="N2861" s="2250"/>
      <c r="O2861" s="2250"/>
      <c r="P2861" s="2255"/>
    </row>
    <row r="2862" spans="2:16" s="986" customFormat="1" ht="15" customHeight="1" outlineLevel="1">
      <c r="B2862" s="1211"/>
      <c r="C2862" s="1211"/>
      <c r="D2862" s="2553" t="s">
        <v>2174</v>
      </c>
      <c r="E2862" s="2554" t="s">
        <v>650</v>
      </c>
      <c r="F2862" s="1553" t="s">
        <v>2168</v>
      </c>
      <c r="G2862" s="1554"/>
      <c r="I2862" s="2254"/>
      <c r="J2862" s="2256"/>
      <c r="K2862" s="1994" t="str">
        <f t="shared" si="247"/>
        <v/>
      </c>
      <c r="L2862" s="1907" t="str">
        <f t="shared" si="248"/>
        <v/>
      </c>
      <c r="M2862" s="1906"/>
      <c r="N2862" s="2250"/>
      <c r="O2862" s="2250"/>
      <c r="P2862" s="2255"/>
    </row>
    <row r="2863" spans="2:16" s="986" customFormat="1" ht="15" customHeight="1" outlineLevel="1">
      <c r="B2863" s="1211"/>
      <c r="C2863" s="1211"/>
      <c r="D2863" s="2555"/>
      <c r="E2863" s="2556"/>
      <c r="F2863" s="1557" t="s">
        <v>2169</v>
      </c>
      <c r="G2863" s="1558"/>
      <c r="I2863" s="2254"/>
      <c r="J2863" s="2256"/>
      <c r="K2863" s="1994" t="str">
        <f t="shared" si="247"/>
        <v/>
      </c>
      <c r="L2863" s="1907" t="str">
        <f t="shared" si="248"/>
        <v/>
      </c>
      <c r="M2863" s="1906"/>
      <c r="N2863" s="2250"/>
      <c r="O2863" s="2250"/>
      <c r="P2863" s="2255"/>
    </row>
    <row r="2864" spans="2:16" s="986" customFormat="1" ht="15" customHeight="1">
      <c r="B2864" s="1342"/>
      <c r="C2864" s="985"/>
      <c r="D2864" s="1307" t="s">
        <v>2166</v>
      </c>
      <c r="E2864" s="973"/>
      <c r="F2864" s="1549"/>
      <c r="G2864" s="1550"/>
      <c r="H2864" s="636"/>
      <c r="I2864" s="2251"/>
      <c r="J2864" s="1912"/>
      <c r="K2864" s="2254"/>
      <c r="L2864" s="2250"/>
      <c r="M2864" s="2250"/>
      <c r="N2864" s="2250"/>
      <c r="O2864" s="2250"/>
      <c r="P2864" s="2255"/>
    </row>
    <row r="2865" spans="2:16" s="986" customFormat="1" ht="15" customHeight="1" outlineLevel="1">
      <c r="B2865" s="1342"/>
      <c r="C2865" s="985"/>
      <c r="D2865" s="2557" t="s">
        <v>2167</v>
      </c>
      <c r="E2865" s="2558" t="s">
        <v>650</v>
      </c>
      <c r="F2865" s="1551" t="s">
        <v>2168</v>
      </c>
      <c r="G2865" s="1552"/>
      <c r="H2865" s="636"/>
      <c r="I2865" s="2252"/>
      <c r="J2865" s="2253"/>
      <c r="K2865" s="1994" t="str">
        <f>IF(ISNONTEXT(G2865)=TRUE,"","X")</f>
        <v/>
      </c>
      <c r="L2865" s="1907" t="str">
        <f>IF(AND(G2865&gt;=0)=TRUE,"","X")</f>
        <v/>
      </c>
      <c r="M2865" s="1906"/>
      <c r="N2865" s="2250"/>
      <c r="O2865" s="2250"/>
      <c r="P2865" s="2255"/>
    </row>
    <row r="2866" spans="2:16" s="986" customFormat="1" ht="15" customHeight="1" outlineLevel="1">
      <c r="B2866" s="1342"/>
      <c r="C2866" s="985"/>
      <c r="D2866" s="2553"/>
      <c r="E2866" s="2554"/>
      <c r="F2866" s="1553" t="s">
        <v>2169</v>
      </c>
      <c r="G2866" s="1554"/>
      <c r="H2866" s="636"/>
      <c r="I2866" s="2252"/>
      <c r="J2866" s="2253"/>
      <c r="K2866" s="1994" t="str">
        <f>IF(ISNONTEXT(G2866)=TRUE,"","X")</f>
        <v/>
      </c>
      <c r="L2866" s="1907" t="str">
        <f>IF(AND(G2866&gt;=0)=TRUE,"","X")</f>
        <v/>
      </c>
      <c r="M2866" s="1906"/>
      <c r="N2866" s="2250"/>
      <c r="O2866" s="2250"/>
      <c r="P2866" s="2255"/>
    </row>
    <row r="2867" spans="2:16" s="986" customFormat="1" ht="15" customHeight="1" outlineLevel="1">
      <c r="B2867" s="1342"/>
      <c r="C2867" s="985"/>
      <c r="D2867" s="2553" t="s">
        <v>2170</v>
      </c>
      <c r="E2867" s="2554" t="s">
        <v>638</v>
      </c>
      <c r="F2867" s="1553" t="s">
        <v>2168</v>
      </c>
      <c r="G2867" s="1554"/>
      <c r="H2867" s="636"/>
      <c r="I2867" s="2252"/>
      <c r="J2867" s="2253"/>
      <c r="K2867" s="1994" t="str">
        <f t="shared" ref="K2867:K2886" si="249">IF(ISNONTEXT(G2867)=TRUE,"","X")</f>
        <v/>
      </c>
      <c r="L2867" s="1907" t="str">
        <f t="shared" ref="L2867:L2886" si="250">IF(AND(G2867&gt;=0)=TRUE,"","X")</f>
        <v/>
      </c>
      <c r="M2867" s="1906"/>
      <c r="N2867" s="2250"/>
      <c r="O2867" s="2250"/>
      <c r="P2867" s="2255"/>
    </row>
    <row r="2868" spans="2:16" s="986" customFormat="1" ht="15" customHeight="1" outlineLevel="1">
      <c r="B2868" s="1342"/>
      <c r="C2868" s="985"/>
      <c r="D2868" s="2553"/>
      <c r="E2868" s="2554"/>
      <c r="F2868" s="1553" t="s">
        <v>2169</v>
      </c>
      <c r="G2868" s="1554"/>
      <c r="H2868" s="636"/>
      <c r="I2868" s="2252"/>
      <c r="J2868" s="2253"/>
      <c r="K2868" s="1994" t="str">
        <f t="shared" si="249"/>
        <v/>
      </c>
      <c r="L2868" s="1907" t="str">
        <f t="shared" si="250"/>
        <v/>
      </c>
      <c r="M2868" s="1906"/>
      <c r="N2868" s="2250"/>
      <c r="O2868" s="2250"/>
      <c r="P2868" s="2255"/>
    </row>
    <row r="2869" spans="2:16" s="986" customFormat="1" ht="15" customHeight="1" outlineLevel="1">
      <c r="B2869" s="1342"/>
      <c r="C2869" s="985"/>
      <c r="D2869" s="2553" t="s">
        <v>2170</v>
      </c>
      <c r="E2869" s="2554" t="s">
        <v>650</v>
      </c>
      <c r="F2869" s="1553" t="s">
        <v>2168</v>
      </c>
      <c r="G2869" s="1554"/>
      <c r="H2869" s="636"/>
      <c r="I2869" s="2252"/>
      <c r="J2869" s="2253"/>
      <c r="K2869" s="1994" t="str">
        <f t="shared" si="249"/>
        <v/>
      </c>
      <c r="L2869" s="1907" t="str">
        <f t="shared" si="250"/>
        <v/>
      </c>
      <c r="M2869" s="1906"/>
      <c r="N2869" s="2250"/>
      <c r="O2869" s="2250"/>
      <c r="P2869" s="2255"/>
    </row>
    <row r="2870" spans="2:16" s="986" customFormat="1" ht="15" customHeight="1" outlineLevel="1">
      <c r="B2870" s="1342"/>
      <c r="C2870" s="985"/>
      <c r="D2870" s="2553"/>
      <c r="E2870" s="2554"/>
      <c r="F2870" s="1553" t="s">
        <v>2169</v>
      </c>
      <c r="G2870" s="1554"/>
      <c r="H2870" s="636"/>
      <c r="I2870" s="2254"/>
      <c r="J2870" s="2255"/>
      <c r="K2870" s="1994" t="str">
        <f t="shared" si="249"/>
        <v/>
      </c>
      <c r="L2870" s="1907" t="str">
        <f t="shared" si="250"/>
        <v/>
      </c>
      <c r="M2870" s="1906"/>
      <c r="N2870" s="2250"/>
      <c r="O2870" s="2250"/>
      <c r="P2870" s="2255"/>
    </row>
    <row r="2871" spans="2:16" s="986" customFormat="1" ht="15" customHeight="1" outlineLevel="1">
      <c r="B2871" s="1342"/>
      <c r="C2871" s="985"/>
      <c r="D2871" s="2553" t="s">
        <v>873</v>
      </c>
      <c r="E2871" s="2554" t="s">
        <v>1822</v>
      </c>
      <c r="F2871" s="1553" t="s">
        <v>2168</v>
      </c>
      <c r="G2871" s="1555"/>
      <c r="H2871" s="636"/>
      <c r="I2871" s="2254"/>
      <c r="J2871" s="2255"/>
      <c r="K2871" s="1993" t="str">
        <f t="shared" si="249"/>
        <v/>
      </c>
      <c r="L2871" s="1906" t="str">
        <f t="shared" si="250"/>
        <v/>
      </c>
      <c r="M2871" s="1906"/>
      <c r="N2871" s="1907" t="str" cm="1">
        <f t="array" aca="1" ref="N2871" ca="1">IF(CELL("format",G2871)="D1","","X")</f>
        <v/>
      </c>
      <c r="O2871" s="2250"/>
      <c r="P2871" s="2255"/>
    </row>
    <row r="2872" spans="2:16" s="986" customFormat="1" ht="15" customHeight="1" outlineLevel="1">
      <c r="B2872" s="1211"/>
      <c r="C2872" s="1211"/>
      <c r="D2872" s="2553"/>
      <c r="E2872" s="2554"/>
      <c r="F2872" s="1553" t="s">
        <v>2169</v>
      </c>
      <c r="G2872" s="1555"/>
      <c r="H2872" s="636"/>
      <c r="I2872" s="2254"/>
      <c r="J2872" s="2255"/>
      <c r="K2872" s="1993" t="str">
        <f t="shared" si="249"/>
        <v/>
      </c>
      <c r="L2872" s="1906" t="str">
        <f t="shared" si="250"/>
        <v/>
      </c>
      <c r="M2872" s="1906"/>
      <c r="N2872" s="1907" t="str" cm="1">
        <f t="array" aca="1" ref="N2872" ca="1">IF(CELL("format",G2872)="D1","","X")</f>
        <v/>
      </c>
      <c r="O2872" s="2250"/>
      <c r="P2872" s="2255"/>
    </row>
    <row r="2873" spans="2:16" s="986" customFormat="1" ht="15" customHeight="1" outlineLevel="1">
      <c r="B2873" s="1211"/>
      <c r="C2873" s="1211"/>
      <c r="D2873" s="2553" t="s">
        <v>874</v>
      </c>
      <c r="E2873" s="2554" t="s">
        <v>1823</v>
      </c>
      <c r="F2873" s="1553" t="s">
        <v>2168</v>
      </c>
      <c r="G2873" s="1556"/>
      <c r="H2873" s="636"/>
      <c r="I2873" s="2254"/>
      <c r="J2873" s="2255"/>
      <c r="K2873" s="1993" t="str">
        <f t="shared" si="249"/>
        <v/>
      </c>
      <c r="L2873" s="1906" t="str">
        <f t="shared" si="250"/>
        <v/>
      </c>
      <c r="M2873" s="1906"/>
      <c r="N2873" s="2250"/>
      <c r="O2873" s="1907" t="str" cm="1">
        <f t="array" aca="1" ref="O2873" ca="1">IF(G2873="","",IF(CELL("format",G2873)="D9","","X"))</f>
        <v/>
      </c>
      <c r="P2873" s="2255"/>
    </row>
    <row r="2874" spans="2:16" s="986" customFormat="1" ht="15" customHeight="1" outlineLevel="1">
      <c r="B2874" s="1211"/>
      <c r="C2874" s="1211"/>
      <c r="D2874" s="2553"/>
      <c r="E2874" s="2554"/>
      <c r="F2874" s="1553" t="s">
        <v>2169</v>
      </c>
      <c r="G2874" s="1556"/>
      <c r="H2874" s="636"/>
      <c r="I2874" s="2254"/>
      <c r="J2874" s="2255"/>
      <c r="K2874" s="1993" t="str">
        <f t="shared" si="249"/>
        <v/>
      </c>
      <c r="L2874" s="1906" t="str">
        <f t="shared" si="250"/>
        <v/>
      </c>
      <c r="M2874" s="1906"/>
      <c r="N2874" s="2250"/>
      <c r="O2874" s="1907" t="str" cm="1">
        <f t="array" aca="1" ref="O2874" ca="1">IF(G2874="","",IF(CELL("format",G2874)="D9","","X"))</f>
        <v/>
      </c>
      <c r="P2874" s="2255"/>
    </row>
    <row r="2875" spans="2:16" s="986" customFormat="1" ht="15" customHeight="1" outlineLevel="1">
      <c r="B2875" s="1211"/>
      <c r="C2875" s="1211"/>
      <c r="D2875" s="2553" t="s">
        <v>2171</v>
      </c>
      <c r="E2875" s="2554" t="s">
        <v>2327</v>
      </c>
      <c r="F2875" s="1553" t="s">
        <v>2168</v>
      </c>
      <c r="G2875" s="1554"/>
      <c r="H2875" s="636"/>
      <c r="I2875" s="2254"/>
      <c r="J2875" s="2255"/>
      <c r="K2875" s="1993" t="str">
        <f t="shared" si="249"/>
        <v/>
      </c>
      <c r="L2875" s="1906" t="str">
        <f t="shared" si="250"/>
        <v/>
      </c>
      <c r="M2875" s="1906"/>
      <c r="N2875" s="2250"/>
      <c r="O2875" s="2250"/>
      <c r="P2875" s="1913" t="str">
        <f>IF(G2875="","",(IF(OR(G2875="Winter",G2875="Summer"),"","X")))</f>
        <v/>
      </c>
    </row>
    <row r="2876" spans="2:16" s="986" customFormat="1" ht="15" customHeight="1" outlineLevel="1">
      <c r="B2876" s="1211"/>
      <c r="C2876" s="1211"/>
      <c r="D2876" s="2553"/>
      <c r="E2876" s="2554"/>
      <c r="F2876" s="1553" t="s">
        <v>2169</v>
      </c>
      <c r="G2876" s="1554"/>
      <c r="H2876" s="636"/>
      <c r="I2876" s="2254"/>
      <c r="J2876" s="2255"/>
      <c r="K2876" s="1993" t="str">
        <f t="shared" si="249"/>
        <v/>
      </c>
      <c r="L2876" s="1906" t="str">
        <f t="shared" si="250"/>
        <v/>
      </c>
      <c r="M2876" s="1906"/>
      <c r="N2876" s="2250"/>
      <c r="O2876" s="2250"/>
      <c r="P2876" s="1913" t="str">
        <f>IF(G2876="","",(IF(OR(G2876="Winter",G2876="Summer"),"","X")))</f>
        <v/>
      </c>
    </row>
    <row r="2877" spans="2:16" s="986" customFormat="1" ht="15" customHeight="1" outlineLevel="1">
      <c r="B2877" s="1211"/>
      <c r="C2877" s="1211"/>
      <c r="D2877" s="2553" t="s">
        <v>2172</v>
      </c>
      <c r="E2877" s="2554" t="s">
        <v>638</v>
      </c>
      <c r="F2877" s="1553" t="s">
        <v>2168</v>
      </c>
      <c r="G2877" s="1554"/>
      <c r="H2877" s="636"/>
      <c r="I2877" s="2254"/>
      <c r="J2877" s="2255"/>
      <c r="K2877" s="1994" t="str">
        <f t="shared" si="249"/>
        <v/>
      </c>
      <c r="L2877" s="1907" t="str">
        <f t="shared" si="250"/>
        <v/>
      </c>
      <c r="M2877" s="1906"/>
      <c r="N2877" s="2250"/>
      <c r="O2877" s="2250"/>
      <c r="P2877" s="2255"/>
    </row>
    <row r="2878" spans="2:16" s="986" customFormat="1" ht="15" customHeight="1" outlineLevel="1">
      <c r="B2878" s="1211"/>
      <c r="C2878" s="1211"/>
      <c r="D2878" s="2553"/>
      <c r="E2878" s="2554"/>
      <c r="F2878" s="1553" t="s">
        <v>2169</v>
      </c>
      <c r="G2878" s="1554"/>
      <c r="I2878" s="2254"/>
      <c r="J2878" s="2255"/>
      <c r="K2878" s="1994" t="str">
        <f t="shared" si="249"/>
        <v/>
      </c>
      <c r="L2878" s="1907" t="str">
        <f t="shared" si="250"/>
        <v/>
      </c>
      <c r="M2878" s="1906"/>
      <c r="N2878" s="2250"/>
      <c r="O2878" s="2250"/>
      <c r="P2878" s="2255"/>
    </row>
    <row r="2879" spans="2:16" s="986" customFormat="1" ht="15" customHeight="1" outlineLevel="1">
      <c r="B2879" s="1211"/>
      <c r="C2879" s="1211"/>
      <c r="D2879" s="2553" t="s">
        <v>2173</v>
      </c>
      <c r="E2879" s="2554" t="s">
        <v>638</v>
      </c>
      <c r="F2879" s="1553" t="s">
        <v>2168</v>
      </c>
      <c r="G2879" s="1554"/>
      <c r="I2879" s="2254"/>
      <c r="J2879" s="2255"/>
      <c r="K2879" s="1994" t="str">
        <f t="shared" si="249"/>
        <v/>
      </c>
      <c r="L2879" s="1907" t="str">
        <f t="shared" si="250"/>
        <v/>
      </c>
      <c r="M2879" s="1906"/>
      <c r="N2879" s="2250"/>
      <c r="O2879" s="2250"/>
      <c r="P2879" s="2255"/>
    </row>
    <row r="2880" spans="2:16" s="986" customFormat="1" ht="15" customHeight="1" outlineLevel="1">
      <c r="B2880" s="1211"/>
      <c r="C2880" s="1211"/>
      <c r="D2880" s="2553"/>
      <c r="E2880" s="2554"/>
      <c r="F2880" s="1553" t="s">
        <v>2169</v>
      </c>
      <c r="G2880" s="1554"/>
      <c r="I2880" s="2254"/>
      <c r="J2880" s="2255"/>
      <c r="K2880" s="1994" t="str">
        <f t="shared" si="249"/>
        <v/>
      </c>
      <c r="L2880" s="1907" t="str">
        <f t="shared" si="250"/>
        <v/>
      </c>
      <c r="M2880" s="1906"/>
      <c r="N2880" s="2250"/>
      <c r="O2880" s="2250"/>
      <c r="P2880" s="2255"/>
    </row>
    <row r="2881" spans="2:16" s="986" customFormat="1" ht="15" customHeight="1" outlineLevel="1">
      <c r="B2881" s="1211"/>
      <c r="C2881" s="1211"/>
      <c r="D2881" s="2553" t="s">
        <v>2173</v>
      </c>
      <c r="E2881" s="2554" t="s">
        <v>650</v>
      </c>
      <c r="F2881" s="1553" t="s">
        <v>2168</v>
      </c>
      <c r="G2881" s="1554"/>
      <c r="I2881" s="2254"/>
      <c r="J2881" s="2255"/>
      <c r="K2881" s="1994" t="str">
        <f t="shared" si="249"/>
        <v/>
      </c>
      <c r="L2881" s="1907" t="str">
        <f t="shared" si="250"/>
        <v/>
      </c>
      <c r="M2881" s="1906"/>
      <c r="N2881" s="2250"/>
      <c r="O2881" s="2250"/>
      <c r="P2881" s="2255"/>
    </row>
    <row r="2882" spans="2:16" s="986" customFormat="1" ht="15" customHeight="1" outlineLevel="1">
      <c r="B2882" s="1211"/>
      <c r="C2882" s="1211"/>
      <c r="D2882" s="2553"/>
      <c r="E2882" s="2554"/>
      <c r="F2882" s="1553" t="s">
        <v>2169</v>
      </c>
      <c r="G2882" s="1554"/>
      <c r="I2882" s="2254"/>
      <c r="J2882" s="2255"/>
      <c r="K2882" s="1994" t="str">
        <f t="shared" si="249"/>
        <v/>
      </c>
      <c r="L2882" s="1907" t="str">
        <f t="shared" si="250"/>
        <v/>
      </c>
      <c r="M2882" s="1906"/>
      <c r="N2882" s="2250"/>
      <c r="O2882" s="2250"/>
      <c r="P2882" s="2255"/>
    </row>
    <row r="2883" spans="2:16" s="986" customFormat="1" ht="15" customHeight="1" outlineLevel="1">
      <c r="B2883" s="1211"/>
      <c r="C2883" s="1211"/>
      <c r="D2883" s="2553" t="s">
        <v>2174</v>
      </c>
      <c r="E2883" s="2554" t="s">
        <v>638</v>
      </c>
      <c r="F2883" s="1553" t="s">
        <v>2168</v>
      </c>
      <c r="G2883" s="1554"/>
      <c r="I2883" s="2254"/>
      <c r="J2883" s="2256"/>
      <c r="K2883" s="1994" t="str">
        <f t="shared" si="249"/>
        <v/>
      </c>
      <c r="L2883" s="1907" t="str">
        <f t="shared" si="250"/>
        <v/>
      </c>
      <c r="M2883" s="1906"/>
      <c r="N2883" s="2250"/>
      <c r="O2883" s="2250"/>
      <c r="P2883" s="2255"/>
    </row>
    <row r="2884" spans="2:16" s="986" customFormat="1" ht="15" customHeight="1" outlineLevel="1">
      <c r="B2884" s="1211"/>
      <c r="C2884" s="1211"/>
      <c r="D2884" s="2553"/>
      <c r="E2884" s="2554"/>
      <c r="F2884" s="1553" t="s">
        <v>2169</v>
      </c>
      <c r="G2884" s="1554"/>
      <c r="I2884" s="2254"/>
      <c r="J2884" s="2256"/>
      <c r="K2884" s="1994" t="str">
        <f t="shared" si="249"/>
        <v/>
      </c>
      <c r="L2884" s="1907" t="str">
        <f t="shared" si="250"/>
        <v/>
      </c>
      <c r="M2884" s="1906"/>
      <c r="N2884" s="2250"/>
      <c r="O2884" s="2250"/>
      <c r="P2884" s="2255"/>
    </row>
    <row r="2885" spans="2:16" s="986" customFormat="1" ht="15" customHeight="1" outlineLevel="1">
      <c r="B2885" s="1211"/>
      <c r="C2885" s="1211"/>
      <c r="D2885" s="2553" t="s">
        <v>2174</v>
      </c>
      <c r="E2885" s="2554" t="s">
        <v>650</v>
      </c>
      <c r="F2885" s="1553" t="s">
        <v>2168</v>
      </c>
      <c r="G2885" s="1554"/>
      <c r="I2885" s="2254"/>
      <c r="J2885" s="2256"/>
      <c r="K2885" s="1994" t="str">
        <f t="shared" si="249"/>
        <v/>
      </c>
      <c r="L2885" s="1907" t="str">
        <f t="shared" si="250"/>
        <v/>
      </c>
      <c r="M2885" s="1906"/>
      <c r="N2885" s="2250"/>
      <c r="O2885" s="2250"/>
      <c r="P2885" s="2255"/>
    </row>
    <row r="2886" spans="2:16" s="986" customFormat="1" ht="15" customHeight="1" outlineLevel="1">
      <c r="B2886" s="1211"/>
      <c r="C2886" s="1211"/>
      <c r="D2886" s="2555"/>
      <c r="E2886" s="2556"/>
      <c r="F2886" s="1557" t="s">
        <v>2169</v>
      </c>
      <c r="G2886" s="1558"/>
      <c r="I2886" s="2254"/>
      <c r="J2886" s="2256"/>
      <c r="K2886" s="1994" t="str">
        <f t="shared" si="249"/>
        <v/>
      </c>
      <c r="L2886" s="1907" t="str">
        <f t="shared" si="250"/>
        <v/>
      </c>
      <c r="M2886" s="1906"/>
      <c r="N2886" s="2250"/>
      <c r="O2886" s="2250"/>
      <c r="P2886" s="2255"/>
    </row>
    <row r="2887" spans="2:16" s="986" customFormat="1" ht="15" customHeight="1">
      <c r="B2887" s="1342"/>
      <c r="C2887" s="985"/>
      <c r="D2887" s="1307" t="s">
        <v>2166</v>
      </c>
      <c r="E2887" s="973"/>
      <c r="F2887" s="1549"/>
      <c r="G2887" s="1550"/>
      <c r="H2887" s="636"/>
      <c r="I2887" s="2251"/>
      <c r="J2887" s="1912"/>
      <c r="K2887" s="2254"/>
      <c r="L2887" s="2250"/>
      <c r="M2887" s="2250"/>
      <c r="N2887" s="2250"/>
      <c r="O2887" s="2250"/>
      <c r="P2887" s="2255"/>
    </row>
    <row r="2888" spans="2:16" s="986" customFormat="1" ht="15" customHeight="1" outlineLevel="1">
      <c r="B2888" s="1342"/>
      <c r="C2888" s="985"/>
      <c r="D2888" s="2557" t="s">
        <v>2167</v>
      </c>
      <c r="E2888" s="2558" t="s">
        <v>650</v>
      </c>
      <c r="F2888" s="1551" t="s">
        <v>2168</v>
      </c>
      <c r="G2888" s="1552"/>
      <c r="H2888" s="636"/>
      <c r="I2888" s="2252"/>
      <c r="J2888" s="2253"/>
      <c r="K2888" s="1994" t="str">
        <f>IF(ISNONTEXT(G2888)=TRUE,"","X")</f>
        <v/>
      </c>
      <c r="L2888" s="1907" t="str">
        <f>IF(AND(G2888&gt;=0)=TRUE,"","X")</f>
        <v/>
      </c>
      <c r="M2888" s="1906"/>
      <c r="N2888" s="2250"/>
      <c r="O2888" s="2250"/>
      <c r="P2888" s="2255"/>
    </row>
    <row r="2889" spans="2:16" s="986" customFormat="1" ht="15" customHeight="1" outlineLevel="1">
      <c r="B2889" s="1342"/>
      <c r="C2889" s="985"/>
      <c r="D2889" s="2553"/>
      <c r="E2889" s="2554"/>
      <c r="F2889" s="1553" t="s">
        <v>2169</v>
      </c>
      <c r="G2889" s="1554"/>
      <c r="H2889" s="636"/>
      <c r="I2889" s="2252"/>
      <c r="J2889" s="2253"/>
      <c r="K2889" s="1994" t="str">
        <f>IF(ISNONTEXT(G2889)=TRUE,"","X")</f>
        <v/>
      </c>
      <c r="L2889" s="1907" t="str">
        <f>IF(AND(G2889&gt;=0)=TRUE,"","X")</f>
        <v/>
      </c>
      <c r="M2889" s="1906"/>
      <c r="N2889" s="2250"/>
      <c r="O2889" s="2250"/>
      <c r="P2889" s="2255"/>
    </row>
    <row r="2890" spans="2:16" s="986" customFormat="1" ht="15" customHeight="1" outlineLevel="1">
      <c r="B2890" s="1342"/>
      <c r="C2890" s="985"/>
      <c r="D2890" s="2553" t="s">
        <v>2170</v>
      </c>
      <c r="E2890" s="2554" t="s">
        <v>638</v>
      </c>
      <c r="F2890" s="1553" t="s">
        <v>2168</v>
      </c>
      <c r="G2890" s="1554"/>
      <c r="H2890" s="636"/>
      <c r="I2890" s="2252"/>
      <c r="J2890" s="2253"/>
      <c r="K2890" s="1994" t="str">
        <f t="shared" ref="K2890:K2909" si="251">IF(ISNONTEXT(G2890)=TRUE,"","X")</f>
        <v/>
      </c>
      <c r="L2890" s="1907" t="str">
        <f t="shared" ref="L2890:L2909" si="252">IF(AND(G2890&gt;=0)=TRUE,"","X")</f>
        <v/>
      </c>
      <c r="M2890" s="1906"/>
      <c r="N2890" s="2250"/>
      <c r="O2890" s="2250"/>
      <c r="P2890" s="2255"/>
    </row>
    <row r="2891" spans="2:16" s="986" customFormat="1" ht="15" customHeight="1" outlineLevel="1">
      <c r="B2891" s="1342"/>
      <c r="C2891" s="985"/>
      <c r="D2891" s="2553"/>
      <c r="E2891" s="2554"/>
      <c r="F2891" s="1553" t="s">
        <v>2169</v>
      </c>
      <c r="G2891" s="1554"/>
      <c r="H2891" s="636"/>
      <c r="I2891" s="2252"/>
      <c r="J2891" s="2253"/>
      <c r="K2891" s="1994" t="str">
        <f t="shared" si="251"/>
        <v/>
      </c>
      <c r="L2891" s="1907" t="str">
        <f t="shared" si="252"/>
        <v/>
      </c>
      <c r="M2891" s="1906"/>
      <c r="N2891" s="2250"/>
      <c r="O2891" s="2250"/>
      <c r="P2891" s="2255"/>
    </row>
    <row r="2892" spans="2:16" s="986" customFormat="1" ht="15" customHeight="1" outlineLevel="1">
      <c r="B2892" s="1342"/>
      <c r="C2892" s="985"/>
      <c r="D2892" s="2553" t="s">
        <v>2170</v>
      </c>
      <c r="E2892" s="2554" t="s">
        <v>650</v>
      </c>
      <c r="F2892" s="1553" t="s">
        <v>2168</v>
      </c>
      <c r="G2892" s="1554"/>
      <c r="H2892" s="636"/>
      <c r="I2892" s="2252"/>
      <c r="J2892" s="2253"/>
      <c r="K2892" s="1994" t="str">
        <f t="shared" si="251"/>
        <v/>
      </c>
      <c r="L2892" s="1907" t="str">
        <f t="shared" si="252"/>
        <v/>
      </c>
      <c r="M2892" s="1906"/>
      <c r="N2892" s="2250"/>
      <c r="O2892" s="2250"/>
      <c r="P2892" s="2255"/>
    </row>
    <row r="2893" spans="2:16" s="986" customFormat="1" ht="15" customHeight="1" outlineLevel="1">
      <c r="B2893" s="1342"/>
      <c r="C2893" s="985"/>
      <c r="D2893" s="2553"/>
      <c r="E2893" s="2554"/>
      <c r="F2893" s="1553" t="s">
        <v>2169</v>
      </c>
      <c r="G2893" s="1554"/>
      <c r="H2893" s="636"/>
      <c r="I2893" s="2254"/>
      <c r="J2893" s="2255"/>
      <c r="K2893" s="1994" t="str">
        <f t="shared" si="251"/>
        <v/>
      </c>
      <c r="L2893" s="1907" t="str">
        <f t="shared" si="252"/>
        <v/>
      </c>
      <c r="M2893" s="1906"/>
      <c r="N2893" s="2250"/>
      <c r="O2893" s="2250"/>
      <c r="P2893" s="2255"/>
    </row>
    <row r="2894" spans="2:16" s="986" customFormat="1" ht="15" customHeight="1" outlineLevel="1">
      <c r="B2894" s="1342"/>
      <c r="C2894" s="985"/>
      <c r="D2894" s="2553" t="s">
        <v>873</v>
      </c>
      <c r="E2894" s="2554" t="s">
        <v>1822</v>
      </c>
      <c r="F2894" s="1553" t="s">
        <v>2168</v>
      </c>
      <c r="G2894" s="1555"/>
      <c r="H2894" s="636"/>
      <c r="I2894" s="2254"/>
      <c r="J2894" s="2255"/>
      <c r="K2894" s="1993" t="str">
        <f t="shared" si="251"/>
        <v/>
      </c>
      <c r="L2894" s="1906" t="str">
        <f t="shared" si="252"/>
        <v/>
      </c>
      <c r="M2894" s="1906"/>
      <c r="N2894" s="1907" t="str" cm="1">
        <f t="array" aca="1" ref="N2894" ca="1">IF(CELL("format",G2894)="D1","","X")</f>
        <v/>
      </c>
      <c r="O2894" s="2250"/>
      <c r="P2894" s="2255"/>
    </row>
    <row r="2895" spans="2:16" s="986" customFormat="1" ht="15" customHeight="1" outlineLevel="1">
      <c r="B2895" s="1211"/>
      <c r="C2895" s="1211"/>
      <c r="D2895" s="2553"/>
      <c r="E2895" s="2554"/>
      <c r="F2895" s="1553" t="s">
        <v>2169</v>
      </c>
      <c r="G2895" s="1555"/>
      <c r="H2895" s="636"/>
      <c r="I2895" s="2254"/>
      <c r="J2895" s="2255"/>
      <c r="K2895" s="1993" t="str">
        <f t="shared" si="251"/>
        <v/>
      </c>
      <c r="L2895" s="1906" t="str">
        <f t="shared" si="252"/>
        <v/>
      </c>
      <c r="M2895" s="1906"/>
      <c r="N2895" s="1907" t="str" cm="1">
        <f t="array" aca="1" ref="N2895" ca="1">IF(CELL("format",G2895)="D1","","X")</f>
        <v/>
      </c>
      <c r="O2895" s="2250"/>
      <c r="P2895" s="2255"/>
    </row>
    <row r="2896" spans="2:16" s="986" customFormat="1" ht="15" customHeight="1" outlineLevel="1">
      <c r="B2896" s="1211"/>
      <c r="C2896" s="1211"/>
      <c r="D2896" s="2553" t="s">
        <v>874</v>
      </c>
      <c r="E2896" s="2554" t="s">
        <v>1823</v>
      </c>
      <c r="F2896" s="1553" t="s">
        <v>2168</v>
      </c>
      <c r="G2896" s="1556"/>
      <c r="H2896" s="636"/>
      <c r="I2896" s="2254"/>
      <c r="J2896" s="2255"/>
      <c r="K2896" s="1993" t="str">
        <f t="shared" si="251"/>
        <v/>
      </c>
      <c r="L2896" s="1906" t="str">
        <f t="shared" si="252"/>
        <v/>
      </c>
      <c r="M2896" s="1906"/>
      <c r="N2896" s="2250"/>
      <c r="O2896" s="1907" t="str" cm="1">
        <f t="array" aca="1" ref="O2896" ca="1">IF(G2896="","",IF(CELL("format",G2896)="D9","","X"))</f>
        <v/>
      </c>
      <c r="P2896" s="2255"/>
    </row>
    <row r="2897" spans="2:16" s="986" customFormat="1" ht="15" customHeight="1" outlineLevel="1">
      <c r="B2897" s="1211"/>
      <c r="C2897" s="1211"/>
      <c r="D2897" s="2553"/>
      <c r="E2897" s="2554"/>
      <c r="F2897" s="1553" t="s">
        <v>2169</v>
      </c>
      <c r="G2897" s="1556"/>
      <c r="H2897" s="636"/>
      <c r="I2897" s="2254"/>
      <c r="J2897" s="2255"/>
      <c r="K2897" s="1993" t="str">
        <f t="shared" si="251"/>
        <v/>
      </c>
      <c r="L2897" s="1906" t="str">
        <f t="shared" si="252"/>
        <v/>
      </c>
      <c r="M2897" s="1906"/>
      <c r="N2897" s="2250"/>
      <c r="O2897" s="1907" t="str" cm="1">
        <f t="array" aca="1" ref="O2897" ca="1">IF(G2897="","",IF(CELL("format",G2897)="D9","","X"))</f>
        <v/>
      </c>
      <c r="P2897" s="2255"/>
    </row>
    <row r="2898" spans="2:16" s="986" customFormat="1" ht="15" customHeight="1" outlineLevel="1">
      <c r="B2898" s="1211"/>
      <c r="C2898" s="1211"/>
      <c r="D2898" s="2553" t="s">
        <v>2171</v>
      </c>
      <c r="E2898" s="2554" t="s">
        <v>2327</v>
      </c>
      <c r="F2898" s="1553" t="s">
        <v>2168</v>
      </c>
      <c r="G2898" s="1554"/>
      <c r="H2898" s="636"/>
      <c r="I2898" s="2254"/>
      <c r="J2898" s="2255"/>
      <c r="K2898" s="1993" t="str">
        <f t="shared" si="251"/>
        <v/>
      </c>
      <c r="L2898" s="1906" t="str">
        <f t="shared" si="252"/>
        <v/>
      </c>
      <c r="M2898" s="1906"/>
      <c r="N2898" s="2250"/>
      <c r="O2898" s="2250"/>
      <c r="P2898" s="1913" t="str">
        <f>IF(G2898="","",(IF(OR(G2898="Winter",G2898="Summer"),"","X")))</f>
        <v/>
      </c>
    </row>
    <row r="2899" spans="2:16" s="986" customFormat="1" ht="15" customHeight="1" outlineLevel="1">
      <c r="B2899" s="1211"/>
      <c r="C2899" s="1211"/>
      <c r="D2899" s="2553"/>
      <c r="E2899" s="2554"/>
      <c r="F2899" s="1553" t="s">
        <v>2169</v>
      </c>
      <c r="G2899" s="1554"/>
      <c r="H2899" s="636"/>
      <c r="I2899" s="2254"/>
      <c r="J2899" s="2255"/>
      <c r="K2899" s="1993" t="str">
        <f t="shared" si="251"/>
        <v/>
      </c>
      <c r="L2899" s="1906" t="str">
        <f t="shared" si="252"/>
        <v/>
      </c>
      <c r="M2899" s="1906"/>
      <c r="N2899" s="2250"/>
      <c r="O2899" s="2250"/>
      <c r="P2899" s="1913" t="str">
        <f>IF(G2899="","",(IF(OR(G2899="Winter",G2899="Summer"),"","X")))</f>
        <v/>
      </c>
    </row>
    <row r="2900" spans="2:16" s="986" customFormat="1" ht="15" customHeight="1" outlineLevel="1">
      <c r="B2900" s="1211"/>
      <c r="C2900" s="1211"/>
      <c r="D2900" s="2553" t="s">
        <v>2172</v>
      </c>
      <c r="E2900" s="2554" t="s">
        <v>638</v>
      </c>
      <c r="F2900" s="1553" t="s">
        <v>2168</v>
      </c>
      <c r="G2900" s="1554"/>
      <c r="H2900" s="636"/>
      <c r="I2900" s="2254"/>
      <c r="J2900" s="2255"/>
      <c r="K2900" s="1994" t="str">
        <f t="shared" si="251"/>
        <v/>
      </c>
      <c r="L2900" s="1907" t="str">
        <f t="shared" si="252"/>
        <v/>
      </c>
      <c r="M2900" s="1906"/>
      <c r="N2900" s="2250"/>
      <c r="O2900" s="2250"/>
      <c r="P2900" s="2255"/>
    </row>
    <row r="2901" spans="2:16" s="986" customFormat="1" ht="15" customHeight="1" outlineLevel="1">
      <c r="B2901" s="1211"/>
      <c r="C2901" s="1211"/>
      <c r="D2901" s="2553"/>
      <c r="E2901" s="2554"/>
      <c r="F2901" s="1553" t="s">
        <v>2169</v>
      </c>
      <c r="G2901" s="1554"/>
      <c r="I2901" s="2254"/>
      <c r="J2901" s="2255"/>
      <c r="K2901" s="1994" t="str">
        <f t="shared" si="251"/>
        <v/>
      </c>
      <c r="L2901" s="1907" t="str">
        <f t="shared" si="252"/>
        <v/>
      </c>
      <c r="M2901" s="1906"/>
      <c r="N2901" s="2250"/>
      <c r="O2901" s="2250"/>
      <c r="P2901" s="2255"/>
    </row>
    <row r="2902" spans="2:16" s="986" customFormat="1" ht="15" customHeight="1" outlineLevel="1">
      <c r="B2902" s="1211"/>
      <c r="C2902" s="1211"/>
      <c r="D2902" s="2553" t="s">
        <v>2173</v>
      </c>
      <c r="E2902" s="2554" t="s">
        <v>638</v>
      </c>
      <c r="F2902" s="1553" t="s">
        <v>2168</v>
      </c>
      <c r="G2902" s="1554"/>
      <c r="I2902" s="2254"/>
      <c r="J2902" s="2255"/>
      <c r="K2902" s="1994" t="str">
        <f t="shared" si="251"/>
        <v/>
      </c>
      <c r="L2902" s="1907" t="str">
        <f t="shared" si="252"/>
        <v/>
      </c>
      <c r="M2902" s="1906"/>
      <c r="N2902" s="2250"/>
      <c r="O2902" s="2250"/>
      <c r="P2902" s="2255"/>
    </row>
    <row r="2903" spans="2:16" s="986" customFormat="1" ht="15" customHeight="1" outlineLevel="1">
      <c r="B2903" s="1211"/>
      <c r="C2903" s="1211"/>
      <c r="D2903" s="2553"/>
      <c r="E2903" s="2554"/>
      <c r="F2903" s="1553" t="s">
        <v>2169</v>
      </c>
      <c r="G2903" s="1554"/>
      <c r="I2903" s="2254"/>
      <c r="J2903" s="2255"/>
      <c r="K2903" s="1994" t="str">
        <f t="shared" si="251"/>
        <v/>
      </c>
      <c r="L2903" s="1907" t="str">
        <f t="shared" si="252"/>
        <v/>
      </c>
      <c r="M2903" s="1906"/>
      <c r="N2903" s="2250"/>
      <c r="O2903" s="2250"/>
      <c r="P2903" s="2255"/>
    </row>
    <row r="2904" spans="2:16" s="986" customFormat="1" ht="15" customHeight="1" outlineLevel="1">
      <c r="B2904" s="1211"/>
      <c r="C2904" s="1211"/>
      <c r="D2904" s="2553" t="s">
        <v>2173</v>
      </c>
      <c r="E2904" s="2554" t="s">
        <v>650</v>
      </c>
      <c r="F2904" s="1553" t="s">
        <v>2168</v>
      </c>
      <c r="G2904" s="1554"/>
      <c r="I2904" s="2254"/>
      <c r="J2904" s="2255"/>
      <c r="K2904" s="1994" t="str">
        <f t="shared" si="251"/>
        <v/>
      </c>
      <c r="L2904" s="1907" t="str">
        <f t="shared" si="252"/>
        <v/>
      </c>
      <c r="M2904" s="1906"/>
      <c r="N2904" s="2250"/>
      <c r="O2904" s="2250"/>
      <c r="P2904" s="2255"/>
    </row>
    <row r="2905" spans="2:16" s="986" customFormat="1" ht="15" customHeight="1" outlineLevel="1">
      <c r="B2905" s="1211"/>
      <c r="C2905" s="1211"/>
      <c r="D2905" s="2553"/>
      <c r="E2905" s="2554"/>
      <c r="F2905" s="1553" t="s">
        <v>2169</v>
      </c>
      <c r="G2905" s="1554"/>
      <c r="I2905" s="2254"/>
      <c r="J2905" s="2255"/>
      <c r="K2905" s="1994" t="str">
        <f t="shared" si="251"/>
        <v/>
      </c>
      <c r="L2905" s="1907" t="str">
        <f t="shared" si="252"/>
        <v/>
      </c>
      <c r="M2905" s="1906"/>
      <c r="N2905" s="2250"/>
      <c r="O2905" s="2250"/>
      <c r="P2905" s="2255"/>
    </row>
    <row r="2906" spans="2:16" s="986" customFormat="1" ht="15" customHeight="1" outlineLevel="1">
      <c r="B2906" s="1211"/>
      <c r="C2906" s="1211"/>
      <c r="D2906" s="2553" t="s">
        <v>2174</v>
      </c>
      <c r="E2906" s="2554" t="s">
        <v>638</v>
      </c>
      <c r="F2906" s="1553" t="s">
        <v>2168</v>
      </c>
      <c r="G2906" s="1554"/>
      <c r="I2906" s="2254"/>
      <c r="J2906" s="2256"/>
      <c r="K2906" s="1994" t="str">
        <f t="shared" si="251"/>
        <v/>
      </c>
      <c r="L2906" s="1907" t="str">
        <f t="shared" si="252"/>
        <v/>
      </c>
      <c r="M2906" s="1906"/>
      <c r="N2906" s="2250"/>
      <c r="O2906" s="2250"/>
      <c r="P2906" s="2255"/>
    </row>
    <row r="2907" spans="2:16" s="986" customFormat="1" ht="15" customHeight="1" outlineLevel="1">
      <c r="B2907" s="1211"/>
      <c r="C2907" s="1211"/>
      <c r="D2907" s="2553"/>
      <c r="E2907" s="2554"/>
      <c r="F2907" s="1553" t="s">
        <v>2169</v>
      </c>
      <c r="G2907" s="1554"/>
      <c r="I2907" s="2254"/>
      <c r="J2907" s="2256"/>
      <c r="K2907" s="1994" t="str">
        <f t="shared" si="251"/>
        <v/>
      </c>
      <c r="L2907" s="1907" t="str">
        <f t="shared" si="252"/>
        <v/>
      </c>
      <c r="M2907" s="1906"/>
      <c r="N2907" s="2250"/>
      <c r="O2907" s="2250"/>
      <c r="P2907" s="2255"/>
    </row>
    <row r="2908" spans="2:16" s="986" customFormat="1" ht="15" customHeight="1" outlineLevel="1">
      <c r="B2908" s="1211"/>
      <c r="C2908" s="1211"/>
      <c r="D2908" s="2553" t="s">
        <v>2174</v>
      </c>
      <c r="E2908" s="2554" t="s">
        <v>650</v>
      </c>
      <c r="F2908" s="1553" t="s">
        <v>2168</v>
      </c>
      <c r="G2908" s="1554"/>
      <c r="I2908" s="2254"/>
      <c r="J2908" s="2256"/>
      <c r="K2908" s="1994" t="str">
        <f t="shared" si="251"/>
        <v/>
      </c>
      <c r="L2908" s="1907" t="str">
        <f t="shared" si="252"/>
        <v/>
      </c>
      <c r="M2908" s="1906"/>
      <c r="N2908" s="2250"/>
      <c r="O2908" s="2250"/>
      <c r="P2908" s="2255"/>
    </row>
    <row r="2909" spans="2:16" s="986" customFormat="1" ht="15" customHeight="1" outlineLevel="1">
      <c r="B2909" s="1211"/>
      <c r="C2909" s="1211"/>
      <c r="D2909" s="2555"/>
      <c r="E2909" s="2556"/>
      <c r="F2909" s="1557" t="s">
        <v>2169</v>
      </c>
      <c r="G2909" s="1558"/>
      <c r="I2909" s="2254"/>
      <c r="J2909" s="2256"/>
      <c r="K2909" s="1994" t="str">
        <f t="shared" si="251"/>
        <v/>
      </c>
      <c r="L2909" s="1907" t="str">
        <f t="shared" si="252"/>
        <v/>
      </c>
      <c r="M2909" s="1906"/>
      <c r="N2909" s="2250"/>
      <c r="O2909" s="2250"/>
      <c r="P2909" s="2255"/>
    </row>
    <row r="2910" spans="2:16" s="986" customFormat="1" ht="15" customHeight="1">
      <c r="B2910" s="1342"/>
      <c r="C2910" s="985"/>
      <c r="D2910" s="1307" t="s">
        <v>2166</v>
      </c>
      <c r="E2910" s="973"/>
      <c r="F2910" s="1549"/>
      <c r="G2910" s="1550"/>
      <c r="H2910" s="636"/>
      <c r="I2910" s="2251"/>
      <c r="J2910" s="1912"/>
      <c r="K2910" s="2254"/>
      <c r="L2910" s="2250"/>
      <c r="M2910" s="2250"/>
      <c r="N2910" s="2250"/>
      <c r="O2910" s="2250"/>
      <c r="P2910" s="2255"/>
    </row>
    <row r="2911" spans="2:16" s="986" customFormat="1" ht="15" customHeight="1" outlineLevel="1">
      <c r="B2911" s="1342"/>
      <c r="C2911" s="985"/>
      <c r="D2911" s="2557" t="s">
        <v>2167</v>
      </c>
      <c r="E2911" s="2558" t="s">
        <v>650</v>
      </c>
      <c r="F2911" s="1551" t="s">
        <v>2168</v>
      </c>
      <c r="G2911" s="1552"/>
      <c r="H2911" s="636"/>
      <c r="I2911" s="2252"/>
      <c r="J2911" s="2253"/>
      <c r="K2911" s="1994" t="str">
        <f>IF(ISNONTEXT(G2911)=TRUE,"","X")</f>
        <v/>
      </c>
      <c r="L2911" s="1907" t="str">
        <f>IF(AND(G2911&gt;=0)=TRUE,"","X")</f>
        <v/>
      </c>
      <c r="M2911" s="1906"/>
      <c r="N2911" s="2250"/>
      <c r="O2911" s="2250"/>
      <c r="P2911" s="2255"/>
    </row>
    <row r="2912" spans="2:16" s="986" customFormat="1" ht="15" customHeight="1" outlineLevel="1">
      <c r="B2912" s="1342"/>
      <c r="C2912" s="985"/>
      <c r="D2912" s="2553"/>
      <c r="E2912" s="2554"/>
      <c r="F2912" s="1553" t="s">
        <v>2169</v>
      </c>
      <c r="G2912" s="1554"/>
      <c r="H2912" s="636"/>
      <c r="I2912" s="2252"/>
      <c r="J2912" s="2253"/>
      <c r="K2912" s="1994" t="str">
        <f>IF(ISNONTEXT(G2912)=TRUE,"","X")</f>
        <v/>
      </c>
      <c r="L2912" s="1907" t="str">
        <f>IF(AND(G2912&gt;=0)=TRUE,"","X")</f>
        <v/>
      </c>
      <c r="M2912" s="1906"/>
      <c r="N2912" s="2250"/>
      <c r="O2912" s="2250"/>
      <c r="P2912" s="2255"/>
    </row>
    <row r="2913" spans="2:16" s="986" customFormat="1" ht="15" customHeight="1" outlineLevel="1">
      <c r="B2913" s="1342"/>
      <c r="C2913" s="985"/>
      <c r="D2913" s="2553" t="s">
        <v>2170</v>
      </c>
      <c r="E2913" s="2554" t="s">
        <v>638</v>
      </c>
      <c r="F2913" s="1553" t="s">
        <v>2168</v>
      </c>
      <c r="G2913" s="1554"/>
      <c r="H2913" s="636"/>
      <c r="I2913" s="2252"/>
      <c r="J2913" s="2253"/>
      <c r="K2913" s="1994" t="str">
        <f t="shared" ref="K2913:K2932" si="253">IF(ISNONTEXT(G2913)=TRUE,"","X")</f>
        <v/>
      </c>
      <c r="L2913" s="1907" t="str">
        <f t="shared" ref="L2913:L2932" si="254">IF(AND(G2913&gt;=0)=TRUE,"","X")</f>
        <v/>
      </c>
      <c r="M2913" s="1906"/>
      <c r="N2913" s="2250"/>
      <c r="O2913" s="2250"/>
      <c r="P2913" s="2255"/>
    </row>
    <row r="2914" spans="2:16" s="986" customFormat="1" ht="15" customHeight="1" outlineLevel="1">
      <c r="B2914" s="1342"/>
      <c r="C2914" s="985"/>
      <c r="D2914" s="2553"/>
      <c r="E2914" s="2554"/>
      <c r="F2914" s="1553" t="s">
        <v>2169</v>
      </c>
      <c r="G2914" s="1554"/>
      <c r="H2914" s="636"/>
      <c r="I2914" s="2252"/>
      <c r="J2914" s="2253"/>
      <c r="K2914" s="1994" t="str">
        <f t="shared" si="253"/>
        <v/>
      </c>
      <c r="L2914" s="1907" t="str">
        <f t="shared" si="254"/>
        <v/>
      </c>
      <c r="M2914" s="1906"/>
      <c r="N2914" s="2250"/>
      <c r="O2914" s="2250"/>
      <c r="P2914" s="2255"/>
    </row>
    <row r="2915" spans="2:16" s="986" customFormat="1" ht="15" customHeight="1" outlineLevel="1">
      <c r="B2915" s="1342"/>
      <c r="C2915" s="985"/>
      <c r="D2915" s="2553" t="s">
        <v>2170</v>
      </c>
      <c r="E2915" s="2554" t="s">
        <v>650</v>
      </c>
      <c r="F2915" s="1553" t="s">
        <v>2168</v>
      </c>
      <c r="G2915" s="1554"/>
      <c r="H2915" s="636"/>
      <c r="I2915" s="2252"/>
      <c r="J2915" s="2253"/>
      <c r="K2915" s="1994" t="str">
        <f t="shared" si="253"/>
        <v/>
      </c>
      <c r="L2915" s="1907" t="str">
        <f t="shared" si="254"/>
        <v/>
      </c>
      <c r="M2915" s="1906"/>
      <c r="N2915" s="2250"/>
      <c r="O2915" s="2250"/>
      <c r="P2915" s="2255"/>
    </row>
    <row r="2916" spans="2:16" s="986" customFormat="1" ht="15" customHeight="1" outlineLevel="1">
      <c r="B2916" s="1342"/>
      <c r="C2916" s="985"/>
      <c r="D2916" s="2553"/>
      <c r="E2916" s="2554"/>
      <c r="F2916" s="1553" t="s">
        <v>2169</v>
      </c>
      <c r="G2916" s="1554"/>
      <c r="H2916" s="636"/>
      <c r="I2916" s="2254"/>
      <c r="J2916" s="2255"/>
      <c r="K2916" s="1994" t="str">
        <f t="shared" si="253"/>
        <v/>
      </c>
      <c r="L2916" s="1907" t="str">
        <f t="shared" si="254"/>
        <v/>
      </c>
      <c r="M2916" s="1906"/>
      <c r="N2916" s="2250"/>
      <c r="O2916" s="2250"/>
      <c r="P2916" s="2255"/>
    </row>
    <row r="2917" spans="2:16" s="986" customFormat="1" ht="15" customHeight="1" outlineLevel="1">
      <c r="B2917" s="1342"/>
      <c r="C2917" s="985"/>
      <c r="D2917" s="2553" t="s">
        <v>873</v>
      </c>
      <c r="E2917" s="2554" t="s">
        <v>1822</v>
      </c>
      <c r="F2917" s="1553" t="s">
        <v>2168</v>
      </c>
      <c r="G2917" s="1555"/>
      <c r="H2917" s="636"/>
      <c r="I2917" s="2254"/>
      <c r="J2917" s="2255"/>
      <c r="K2917" s="1993" t="str">
        <f t="shared" si="253"/>
        <v/>
      </c>
      <c r="L2917" s="1906" t="str">
        <f t="shared" si="254"/>
        <v/>
      </c>
      <c r="M2917" s="1906"/>
      <c r="N2917" s="1907" t="str" cm="1">
        <f t="array" aca="1" ref="N2917" ca="1">IF(CELL("format",G2917)="D1","","X")</f>
        <v/>
      </c>
      <c r="O2917" s="2250"/>
      <c r="P2917" s="2255"/>
    </row>
    <row r="2918" spans="2:16" s="986" customFormat="1" ht="15" customHeight="1" outlineLevel="1">
      <c r="B2918" s="1211"/>
      <c r="C2918" s="1211"/>
      <c r="D2918" s="2553"/>
      <c r="E2918" s="2554"/>
      <c r="F2918" s="1553" t="s">
        <v>2169</v>
      </c>
      <c r="G2918" s="1555"/>
      <c r="H2918" s="636"/>
      <c r="I2918" s="2254"/>
      <c r="J2918" s="2255"/>
      <c r="K2918" s="1993" t="str">
        <f t="shared" si="253"/>
        <v/>
      </c>
      <c r="L2918" s="1906" t="str">
        <f t="shared" si="254"/>
        <v/>
      </c>
      <c r="M2918" s="1906"/>
      <c r="N2918" s="1907" t="str" cm="1">
        <f t="array" aca="1" ref="N2918" ca="1">IF(CELL("format",G2918)="D1","","X")</f>
        <v/>
      </c>
      <c r="O2918" s="2250"/>
      <c r="P2918" s="2255"/>
    </row>
    <row r="2919" spans="2:16" s="986" customFormat="1" ht="15" customHeight="1" outlineLevel="1">
      <c r="B2919" s="1211"/>
      <c r="C2919" s="1211"/>
      <c r="D2919" s="2553" t="s">
        <v>874</v>
      </c>
      <c r="E2919" s="2554" t="s">
        <v>1823</v>
      </c>
      <c r="F2919" s="1553" t="s">
        <v>2168</v>
      </c>
      <c r="G2919" s="1556"/>
      <c r="H2919" s="636"/>
      <c r="I2919" s="2254"/>
      <c r="J2919" s="2255"/>
      <c r="K2919" s="1993" t="str">
        <f t="shared" si="253"/>
        <v/>
      </c>
      <c r="L2919" s="1906" t="str">
        <f t="shared" si="254"/>
        <v/>
      </c>
      <c r="M2919" s="1906"/>
      <c r="N2919" s="2250"/>
      <c r="O2919" s="1907" t="str" cm="1">
        <f t="array" aca="1" ref="O2919" ca="1">IF(G2919="","",IF(CELL("format",G2919)="D9","","X"))</f>
        <v/>
      </c>
      <c r="P2919" s="2255"/>
    </row>
    <row r="2920" spans="2:16" s="986" customFormat="1" ht="15" customHeight="1" outlineLevel="1">
      <c r="B2920" s="1211"/>
      <c r="C2920" s="1211"/>
      <c r="D2920" s="2553"/>
      <c r="E2920" s="2554"/>
      <c r="F2920" s="1553" t="s">
        <v>2169</v>
      </c>
      <c r="G2920" s="1556"/>
      <c r="H2920" s="636"/>
      <c r="I2920" s="2254"/>
      <c r="J2920" s="2255"/>
      <c r="K2920" s="1993" t="str">
        <f t="shared" si="253"/>
        <v/>
      </c>
      <c r="L2920" s="1906" t="str">
        <f t="shared" si="254"/>
        <v/>
      </c>
      <c r="M2920" s="1906"/>
      <c r="N2920" s="2250"/>
      <c r="O2920" s="1907" t="str" cm="1">
        <f t="array" aca="1" ref="O2920" ca="1">IF(G2920="","",IF(CELL("format",G2920)="D9","","X"))</f>
        <v/>
      </c>
      <c r="P2920" s="2255"/>
    </row>
    <row r="2921" spans="2:16" s="986" customFormat="1" ht="15" customHeight="1" outlineLevel="1">
      <c r="B2921" s="1211"/>
      <c r="C2921" s="1211"/>
      <c r="D2921" s="2553" t="s">
        <v>2171</v>
      </c>
      <c r="E2921" s="2554" t="s">
        <v>2327</v>
      </c>
      <c r="F2921" s="1553" t="s">
        <v>2168</v>
      </c>
      <c r="G2921" s="1554"/>
      <c r="H2921" s="636"/>
      <c r="I2921" s="2254"/>
      <c r="J2921" s="2255"/>
      <c r="K2921" s="1993" t="str">
        <f t="shared" si="253"/>
        <v/>
      </c>
      <c r="L2921" s="1906" t="str">
        <f t="shared" si="254"/>
        <v/>
      </c>
      <c r="M2921" s="1906"/>
      <c r="N2921" s="2250"/>
      <c r="O2921" s="2250"/>
      <c r="P2921" s="1913" t="str">
        <f>IF(G2921="","",(IF(OR(G2921="Winter",G2921="Summer"),"","X")))</f>
        <v/>
      </c>
    </row>
    <row r="2922" spans="2:16" s="986" customFormat="1" ht="15" customHeight="1" outlineLevel="1">
      <c r="B2922" s="1211"/>
      <c r="C2922" s="1211"/>
      <c r="D2922" s="2553"/>
      <c r="E2922" s="2554"/>
      <c r="F2922" s="1553" t="s">
        <v>2169</v>
      </c>
      <c r="G2922" s="1554"/>
      <c r="H2922" s="636"/>
      <c r="I2922" s="2254"/>
      <c r="J2922" s="2255"/>
      <c r="K2922" s="1993" t="str">
        <f t="shared" si="253"/>
        <v/>
      </c>
      <c r="L2922" s="1906" t="str">
        <f t="shared" si="254"/>
        <v/>
      </c>
      <c r="M2922" s="1906"/>
      <c r="N2922" s="2250"/>
      <c r="O2922" s="2250"/>
      <c r="P2922" s="1913" t="str">
        <f>IF(G2922="","",(IF(OR(G2922="Winter",G2922="Summer"),"","X")))</f>
        <v/>
      </c>
    </row>
    <row r="2923" spans="2:16" s="986" customFormat="1" ht="15" customHeight="1" outlineLevel="1">
      <c r="B2923" s="1211"/>
      <c r="C2923" s="1211"/>
      <c r="D2923" s="2553" t="s">
        <v>2172</v>
      </c>
      <c r="E2923" s="2554" t="s">
        <v>638</v>
      </c>
      <c r="F2923" s="1553" t="s">
        <v>2168</v>
      </c>
      <c r="G2923" s="1554"/>
      <c r="H2923" s="636"/>
      <c r="I2923" s="2254"/>
      <c r="J2923" s="2255"/>
      <c r="K2923" s="1994" t="str">
        <f t="shared" si="253"/>
        <v/>
      </c>
      <c r="L2923" s="1907" t="str">
        <f t="shared" si="254"/>
        <v/>
      </c>
      <c r="M2923" s="1906"/>
      <c r="N2923" s="2250"/>
      <c r="O2923" s="2250"/>
      <c r="P2923" s="2255"/>
    </row>
    <row r="2924" spans="2:16" s="986" customFormat="1" ht="15" customHeight="1" outlineLevel="1">
      <c r="B2924" s="1211"/>
      <c r="C2924" s="1211"/>
      <c r="D2924" s="2553"/>
      <c r="E2924" s="2554"/>
      <c r="F2924" s="1553" t="s">
        <v>2169</v>
      </c>
      <c r="G2924" s="1554"/>
      <c r="I2924" s="2254"/>
      <c r="J2924" s="2255"/>
      <c r="K2924" s="1994" t="str">
        <f t="shared" si="253"/>
        <v/>
      </c>
      <c r="L2924" s="1907" t="str">
        <f t="shared" si="254"/>
        <v/>
      </c>
      <c r="M2924" s="1906"/>
      <c r="N2924" s="2250"/>
      <c r="O2924" s="2250"/>
      <c r="P2924" s="2255"/>
    </row>
    <row r="2925" spans="2:16" s="986" customFormat="1" ht="15" customHeight="1" outlineLevel="1">
      <c r="B2925" s="1211"/>
      <c r="C2925" s="1211"/>
      <c r="D2925" s="2553" t="s">
        <v>2173</v>
      </c>
      <c r="E2925" s="2554" t="s">
        <v>638</v>
      </c>
      <c r="F2925" s="1553" t="s">
        <v>2168</v>
      </c>
      <c r="G2925" s="1554"/>
      <c r="I2925" s="2254"/>
      <c r="J2925" s="2255"/>
      <c r="K2925" s="1994" t="str">
        <f t="shared" si="253"/>
        <v/>
      </c>
      <c r="L2925" s="1907" t="str">
        <f t="shared" si="254"/>
        <v/>
      </c>
      <c r="M2925" s="1906"/>
      <c r="N2925" s="2250"/>
      <c r="O2925" s="2250"/>
      <c r="P2925" s="2255"/>
    </row>
    <row r="2926" spans="2:16" s="986" customFormat="1" ht="15" customHeight="1" outlineLevel="1">
      <c r="B2926" s="1211"/>
      <c r="C2926" s="1211"/>
      <c r="D2926" s="2553"/>
      <c r="E2926" s="2554"/>
      <c r="F2926" s="1553" t="s">
        <v>2169</v>
      </c>
      <c r="G2926" s="1554"/>
      <c r="I2926" s="2254"/>
      <c r="J2926" s="2255"/>
      <c r="K2926" s="1994" t="str">
        <f t="shared" si="253"/>
        <v/>
      </c>
      <c r="L2926" s="1907" t="str">
        <f t="shared" si="254"/>
        <v/>
      </c>
      <c r="M2926" s="1906"/>
      <c r="N2926" s="2250"/>
      <c r="O2926" s="2250"/>
      <c r="P2926" s="2255"/>
    </row>
    <row r="2927" spans="2:16" s="986" customFormat="1" ht="15" customHeight="1" outlineLevel="1">
      <c r="B2927" s="1211"/>
      <c r="C2927" s="1211"/>
      <c r="D2927" s="2553" t="s">
        <v>2173</v>
      </c>
      <c r="E2927" s="2554" t="s">
        <v>650</v>
      </c>
      <c r="F2927" s="1553" t="s">
        <v>2168</v>
      </c>
      <c r="G2927" s="1554"/>
      <c r="I2927" s="2254"/>
      <c r="J2927" s="2255"/>
      <c r="K2927" s="1994" t="str">
        <f t="shared" si="253"/>
        <v/>
      </c>
      <c r="L2927" s="1907" t="str">
        <f t="shared" si="254"/>
        <v/>
      </c>
      <c r="M2927" s="1906"/>
      <c r="N2927" s="2250"/>
      <c r="O2927" s="2250"/>
      <c r="P2927" s="2255"/>
    </row>
    <row r="2928" spans="2:16" s="986" customFormat="1" ht="15" customHeight="1" outlineLevel="1">
      <c r="B2928" s="1211"/>
      <c r="C2928" s="1211"/>
      <c r="D2928" s="2553"/>
      <c r="E2928" s="2554"/>
      <c r="F2928" s="1553" t="s">
        <v>2169</v>
      </c>
      <c r="G2928" s="1554"/>
      <c r="I2928" s="2254"/>
      <c r="J2928" s="2255"/>
      <c r="K2928" s="1994" t="str">
        <f t="shared" si="253"/>
        <v/>
      </c>
      <c r="L2928" s="1907" t="str">
        <f t="shared" si="254"/>
        <v/>
      </c>
      <c r="M2928" s="1906"/>
      <c r="N2928" s="2250"/>
      <c r="O2928" s="2250"/>
      <c r="P2928" s="2255"/>
    </row>
    <row r="2929" spans="2:16" s="986" customFormat="1" ht="15" customHeight="1" outlineLevel="1">
      <c r="B2929" s="1211"/>
      <c r="C2929" s="1211"/>
      <c r="D2929" s="2553" t="s">
        <v>2174</v>
      </c>
      <c r="E2929" s="2554" t="s">
        <v>638</v>
      </c>
      <c r="F2929" s="1553" t="s">
        <v>2168</v>
      </c>
      <c r="G2929" s="1554"/>
      <c r="I2929" s="2254"/>
      <c r="J2929" s="2256"/>
      <c r="K2929" s="1994" t="str">
        <f t="shared" si="253"/>
        <v/>
      </c>
      <c r="L2929" s="1907" t="str">
        <f t="shared" si="254"/>
        <v/>
      </c>
      <c r="M2929" s="1906"/>
      <c r="N2929" s="2250"/>
      <c r="O2929" s="2250"/>
      <c r="P2929" s="2255"/>
    </row>
    <row r="2930" spans="2:16" s="986" customFormat="1" ht="15" customHeight="1" outlineLevel="1">
      <c r="B2930" s="1211"/>
      <c r="C2930" s="1211"/>
      <c r="D2930" s="2553"/>
      <c r="E2930" s="2554"/>
      <c r="F2930" s="1553" t="s">
        <v>2169</v>
      </c>
      <c r="G2930" s="1554"/>
      <c r="I2930" s="2254"/>
      <c r="J2930" s="2256"/>
      <c r="K2930" s="1994" t="str">
        <f t="shared" si="253"/>
        <v/>
      </c>
      <c r="L2930" s="1907" t="str">
        <f t="shared" si="254"/>
        <v/>
      </c>
      <c r="M2930" s="1906"/>
      <c r="N2930" s="2250"/>
      <c r="O2930" s="2250"/>
      <c r="P2930" s="2255"/>
    </row>
    <row r="2931" spans="2:16" s="986" customFormat="1" ht="15" customHeight="1" outlineLevel="1">
      <c r="B2931" s="1211"/>
      <c r="C2931" s="1211"/>
      <c r="D2931" s="2553" t="s">
        <v>2174</v>
      </c>
      <c r="E2931" s="2554" t="s">
        <v>650</v>
      </c>
      <c r="F2931" s="1553" t="s">
        <v>2168</v>
      </c>
      <c r="G2931" s="1554"/>
      <c r="I2931" s="2254"/>
      <c r="J2931" s="2256"/>
      <c r="K2931" s="1994" t="str">
        <f t="shared" si="253"/>
        <v/>
      </c>
      <c r="L2931" s="1907" t="str">
        <f t="shared" si="254"/>
        <v/>
      </c>
      <c r="M2931" s="1906"/>
      <c r="N2931" s="2250"/>
      <c r="O2931" s="2250"/>
      <c r="P2931" s="2255"/>
    </row>
    <row r="2932" spans="2:16" s="986" customFormat="1" ht="15" customHeight="1" outlineLevel="1">
      <c r="B2932" s="1211"/>
      <c r="C2932" s="1211"/>
      <c r="D2932" s="2555"/>
      <c r="E2932" s="2556"/>
      <c r="F2932" s="1557" t="s">
        <v>2169</v>
      </c>
      <c r="G2932" s="1558"/>
      <c r="I2932" s="2254"/>
      <c r="J2932" s="2256"/>
      <c r="K2932" s="1994" t="str">
        <f t="shared" si="253"/>
        <v/>
      </c>
      <c r="L2932" s="1907" t="str">
        <f t="shared" si="254"/>
        <v/>
      </c>
      <c r="M2932" s="1906"/>
      <c r="N2932" s="2250"/>
      <c r="O2932" s="2250"/>
      <c r="P2932" s="2255"/>
    </row>
    <row r="2933" spans="2:16" s="986" customFormat="1" ht="15" customHeight="1">
      <c r="B2933" s="1342"/>
      <c r="C2933" s="985"/>
      <c r="D2933" s="1307" t="s">
        <v>2166</v>
      </c>
      <c r="E2933" s="973"/>
      <c r="F2933" s="1549"/>
      <c r="G2933" s="1550"/>
      <c r="H2933" s="636"/>
      <c r="I2933" s="2251"/>
      <c r="J2933" s="1912"/>
      <c r="K2933" s="2254"/>
      <c r="L2933" s="2250"/>
      <c r="M2933" s="2250"/>
      <c r="N2933" s="2250"/>
      <c r="O2933" s="2250"/>
      <c r="P2933" s="2255"/>
    </row>
    <row r="2934" spans="2:16" s="986" customFormat="1" ht="15" customHeight="1" outlineLevel="1">
      <c r="B2934" s="1342"/>
      <c r="C2934" s="985"/>
      <c r="D2934" s="2557" t="s">
        <v>2167</v>
      </c>
      <c r="E2934" s="2558" t="s">
        <v>650</v>
      </c>
      <c r="F2934" s="1551" t="s">
        <v>2168</v>
      </c>
      <c r="G2934" s="1552"/>
      <c r="H2934" s="636"/>
      <c r="I2934" s="2252"/>
      <c r="J2934" s="2253"/>
      <c r="K2934" s="1994" t="str">
        <f>IF(ISNONTEXT(G2934)=TRUE,"","X")</f>
        <v/>
      </c>
      <c r="L2934" s="1907" t="str">
        <f>IF(AND(G2934&gt;=0)=TRUE,"","X")</f>
        <v/>
      </c>
      <c r="M2934" s="1906"/>
      <c r="N2934" s="2250"/>
      <c r="O2934" s="2250"/>
      <c r="P2934" s="2255"/>
    </row>
    <row r="2935" spans="2:16" s="986" customFormat="1" ht="15" customHeight="1" outlineLevel="1">
      <c r="B2935" s="1342"/>
      <c r="C2935" s="985"/>
      <c r="D2935" s="2553"/>
      <c r="E2935" s="2554"/>
      <c r="F2935" s="1553" t="s">
        <v>2169</v>
      </c>
      <c r="G2935" s="1554"/>
      <c r="H2935" s="636"/>
      <c r="I2935" s="2252"/>
      <c r="J2935" s="2253"/>
      <c r="K2935" s="1994" t="str">
        <f>IF(ISNONTEXT(G2935)=TRUE,"","X")</f>
        <v/>
      </c>
      <c r="L2935" s="1907" t="str">
        <f>IF(AND(G2935&gt;=0)=TRUE,"","X")</f>
        <v/>
      </c>
      <c r="M2935" s="1906"/>
      <c r="N2935" s="2250"/>
      <c r="O2935" s="2250"/>
      <c r="P2935" s="2255"/>
    </row>
    <row r="2936" spans="2:16" s="986" customFormat="1" ht="15" customHeight="1" outlineLevel="1">
      <c r="B2936" s="1342"/>
      <c r="C2936" s="985"/>
      <c r="D2936" s="2553" t="s">
        <v>2170</v>
      </c>
      <c r="E2936" s="2554" t="s">
        <v>638</v>
      </c>
      <c r="F2936" s="1553" t="s">
        <v>2168</v>
      </c>
      <c r="G2936" s="1554"/>
      <c r="H2936" s="636"/>
      <c r="I2936" s="2252"/>
      <c r="J2936" s="2253"/>
      <c r="K2936" s="1994" t="str">
        <f t="shared" ref="K2936:K2955" si="255">IF(ISNONTEXT(G2936)=TRUE,"","X")</f>
        <v/>
      </c>
      <c r="L2936" s="1907" t="str">
        <f t="shared" ref="L2936:L2955" si="256">IF(AND(G2936&gt;=0)=TRUE,"","X")</f>
        <v/>
      </c>
      <c r="M2936" s="1906"/>
      <c r="N2936" s="2250"/>
      <c r="O2936" s="2250"/>
      <c r="P2936" s="2255"/>
    </row>
    <row r="2937" spans="2:16" s="986" customFormat="1" ht="15" customHeight="1" outlineLevel="1">
      <c r="B2937" s="1342"/>
      <c r="C2937" s="985"/>
      <c r="D2937" s="2553"/>
      <c r="E2937" s="2554"/>
      <c r="F2937" s="1553" t="s">
        <v>2169</v>
      </c>
      <c r="G2937" s="1554"/>
      <c r="H2937" s="636"/>
      <c r="I2937" s="2252"/>
      <c r="J2937" s="2253"/>
      <c r="K2937" s="1994" t="str">
        <f t="shared" si="255"/>
        <v/>
      </c>
      <c r="L2937" s="1907" t="str">
        <f t="shared" si="256"/>
        <v/>
      </c>
      <c r="M2937" s="1906"/>
      <c r="N2937" s="2250"/>
      <c r="O2937" s="2250"/>
      <c r="P2937" s="2255"/>
    </row>
    <row r="2938" spans="2:16" s="986" customFormat="1" ht="15" customHeight="1" outlineLevel="1">
      <c r="B2938" s="1342"/>
      <c r="C2938" s="985"/>
      <c r="D2938" s="2553" t="s">
        <v>2170</v>
      </c>
      <c r="E2938" s="2554" t="s">
        <v>650</v>
      </c>
      <c r="F2938" s="1553" t="s">
        <v>2168</v>
      </c>
      <c r="G2938" s="1554"/>
      <c r="H2938" s="636"/>
      <c r="I2938" s="2252"/>
      <c r="J2938" s="2253"/>
      <c r="K2938" s="1994" t="str">
        <f t="shared" si="255"/>
        <v/>
      </c>
      <c r="L2938" s="1907" t="str">
        <f t="shared" si="256"/>
        <v/>
      </c>
      <c r="M2938" s="1906"/>
      <c r="N2938" s="2250"/>
      <c r="O2938" s="2250"/>
      <c r="P2938" s="2255"/>
    </row>
    <row r="2939" spans="2:16" s="986" customFormat="1" ht="15" customHeight="1" outlineLevel="1">
      <c r="B2939" s="1342"/>
      <c r="C2939" s="985"/>
      <c r="D2939" s="2553"/>
      <c r="E2939" s="2554"/>
      <c r="F2939" s="1553" t="s">
        <v>2169</v>
      </c>
      <c r="G2939" s="1554"/>
      <c r="H2939" s="636"/>
      <c r="I2939" s="2254"/>
      <c r="J2939" s="2255"/>
      <c r="K2939" s="1994" t="str">
        <f t="shared" si="255"/>
        <v/>
      </c>
      <c r="L2939" s="1907" t="str">
        <f t="shared" si="256"/>
        <v/>
      </c>
      <c r="M2939" s="1906"/>
      <c r="N2939" s="2250"/>
      <c r="O2939" s="2250"/>
      <c r="P2939" s="2255"/>
    </row>
    <row r="2940" spans="2:16" s="986" customFormat="1" ht="15" customHeight="1" outlineLevel="1">
      <c r="B2940" s="1342"/>
      <c r="C2940" s="985"/>
      <c r="D2940" s="2553" t="s">
        <v>873</v>
      </c>
      <c r="E2940" s="2554" t="s">
        <v>1822</v>
      </c>
      <c r="F2940" s="1553" t="s">
        <v>2168</v>
      </c>
      <c r="G2940" s="1555"/>
      <c r="H2940" s="636"/>
      <c r="I2940" s="2254"/>
      <c r="J2940" s="2255"/>
      <c r="K2940" s="1993" t="str">
        <f t="shared" si="255"/>
        <v/>
      </c>
      <c r="L2940" s="1906" t="str">
        <f t="shared" si="256"/>
        <v/>
      </c>
      <c r="M2940" s="1906"/>
      <c r="N2940" s="1907" t="str" cm="1">
        <f t="array" aca="1" ref="N2940" ca="1">IF(CELL("format",G2940)="D1","","X")</f>
        <v/>
      </c>
      <c r="O2940" s="2250"/>
      <c r="P2940" s="2255"/>
    </row>
    <row r="2941" spans="2:16" s="986" customFormat="1" ht="15" customHeight="1" outlineLevel="1">
      <c r="B2941" s="1211"/>
      <c r="C2941" s="1211"/>
      <c r="D2941" s="2553"/>
      <c r="E2941" s="2554"/>
      <c r="F2941" s="1553" t="s">
        <v>2169</v>
      </c>
      <c r="G2941" s="1555"/>
      <c r="H2941" s="636"/>
      <c r="I2941" s="2254"/>
      <c r="J2941" s="2255"/>
      <c r="K2941" s="1993" t="str">
        <f t="shared" si="255"/>
        <v/>
      </c>
      <c r="L2941" s="1906" t="str">
        <f t="shared" si="256"/>
        <v/>
      </c>
      <c r="M2941" s="1906"/>
      <c r="N2941" s="1907" t="str" cm="1">
        <f t="array" aca="1" ref="N2941" ca="1">IF(CELL("format",G2941)="D1","","X")</f>
        <v/>
      </c>
      <c r="O2941" s="2250"/>
      <c r="P2941" s="2255"/>
    </row>
    <row r="2942" spans="2:16" s="986" customFormat="1" ht="15" customHeight="1" outlineLevel="1">
      <c r="B2942" s="1211"/>
      <c r="C2942" s="1211"/>
      <c r="D2942" s="2553" t="s">
        <v>874</v>
      </c>
      <c r="E2942" s="2554" t="s">
        <v>1823</v>
      </c>
      <c r="F2942" s="1553" t="s">
        <v>2168</v>
      </c>
      <c r="G2942" s="1556"/>
      <c r="H2942" s="636"/>
      <c r="I2942" s="2254"/>
      <c r="J2942" s="2255"/>
      <c r="K2942" s="1993" t="str">
        <f t="shared" si="255"/>
        <v/>
      </c>
      <c r="L2942" s="1906" t="str">
        <f t="shared" si="256"/>
        <v/>
      </c>
      <c r="M2942" s="1906"/>
      <c r="N2942" s="2250"/>
      <c r="O2942" s="1907" t="str" cm="1">
        <f t="array" aca="1" ref="O2942" ca="1">IF(G2942="","",IF(CELL("format",G2942)="D9","","X"))</f>
        <v/>
      </c>
      <c r="P2942" s="2255"/>
    </row>
    <row r="2943" spans="2:16" s="986" customFormat="1" ht="15" customHeight="1" outlineLevel="1">
      <c r="B2943" s="1211"/>
      <c r="C2943" s="1211"/>
      <c r="D2943" s="2553"/>
      <c r="E2943" s="2554"/>
      <c r="F2943" s="1553" t="s">
        <v>2169</v>
      </c>
      <c r="G2943" s="1556"/>
      <c r="H2943" s="636"/>
      <c r="I2943" s="2254"/>
      <c r="J2943" s="2255"/>
      <c r="K2943" s="1993" t="str">
        <f t="shared" si="255"/>
        <v/>
      </c>
      <c r="L2943" s="1906" t="str">
        <f t="shared" si="256"/>
        <v/>
      </c>
      <c r="M2943" s="1906"/>
      <c r="N2943" s="2250"/>
      <c r="O2943" s="1907" t="str" cm="1">
        <f t="array" aca="1" ref="O2943" ca="1">IF(G2943="","",IF(CELL("format",G2943)="D9","","X"))</f>
        <v/>
      </c>
      <c r="P2943" s="2255"/>
    </row>
    <row r="2944" spans="2:16" s="986" customFormat="1" ht="15" customHeight="1" outlineLevel="1">
      <c r="B2944" s="1211"/>
      <c r="C2944" s="1211"/>
      <c r="D2944" s="2553" t="s">
        <v>2171</v>
      </c>
      <c r="E2944" s="2554" t="s">
        <v>2327</v>
      </c>
      <c r="F2944" s="1553" t="s">
        <v>2168</v>
      </c>
      <c r="G2944" s="1554"/>
      <c r="H2944" s="636"/>
      <c r="I2944" s="2254"/>
      <c r="J2944" s="2255"/>
      <c r="K2944" s="1993" t="str">
        <f t="shared" si="255"/>
        <v/>
      </c>
      <c r="L2944" s="1906" t="str">
        <f t="shared" si="256"/>
        <v/>
      </c>
      <c r="M2944" s="1906"/>
      <c r="N2944" s="2250"/>
      <c r="O2944" s="2250"/>
      <c r="P2944" s="1913" t="str">
        <f>IF(G2944="","",(IF(OR(G2944="Winter",G2944="Summer"),"","X")))</f>
        <v/>
      </c>
    </row>
    <row r="2945" spans="2:16" s="986" customFormat="1" ht="15" customHeight="1" outlineLevel="1">
      <c r="B2945" s="1211"/>
      <c r="C2945" s="1211"/>
      <c r="D2945" s="2553"/>
      <c r="E2945" s="2554"/>
      <c r="F2945" s="1553" t="s">
        <v>2169</v>
      </c>
      <c r="G2945" s="1554"/>
      <c r="H2945" s="636"/>
      <c r="I2945" s="2254"/>
      <c r="J2945" s="2255"/>
      <c r="K2945" s="1993" t="str">
        <f t="shared" si="255"/>
        <v/>
      </c>
      <c r="L2945" s="1906" t="str">
        <f t="shared" si="256"/>
        <v/>
      </c>
      <c r="M2945" s="1906"/>
      <c r="N2945" s="2250"/>
      <c r="O2945" s="2250"/>
      <c r="P2945" s="1913" t="str">
        <f>IF(G2945="","",(IF(OR(G2945="Winter",G2945="Summer"),"","X")))</f>
        <v/>
      </c>
    </row>
    <row r="2946" spans="2:16" s="986" customFormat="1" ht="15" customHeight="1" outlineLevel="1">
      <c r="B2946" s="1211"/>
      <c r="C2946" s="1211"/>
      <c r="D2946" s="2553" t="s">
        <v>2172</v>
      </c>
      <c r="E2946" s="2554" t="s">
        <v>638</v>
      </c>
      <c r="F2946" s="1553" t="s">
        <v>2168</v>
      </c>
      <c r="G2946" s="1554"/>
      <c r="H2946" s="636"/>
      <c r="I2946" s="2254"/>
      <c r="J2946" s="2255"/>
      <c r="K2946" s="1994" t="str">
        <f t="shared" si="255"/>
        <v/>
      </c>
      <c r="L2946" s="1907" t="str">
        <f t="shared" si="256"/>
        <v/>
      </c>
      <c r="M2946" s="1906"/>
      <c r="N2946" s="2250"/>
      <c r="O2946" s="2250"/>
      <c r="P2946" s="2255"/>
    </row>
    <row r="2947" spans="2:16" s="986" customFormat="1" ht="15" customHeight="1" outlineLevel="1">
      <c r="B2947" s="1211"/>
      <c r="C2947" s="1211"/>
      <c r="D2947" s="2553"/>
      <c r="E2947" s="2554"/>
      <c r="F2947" s="1553" t="s">
        <v>2169</v>
      </c>
      <c r="G2947" s="1554"/>
      <c r="I2947" s="2254"/>
      <c r="J2947" s="2255"/>
      <c r="K2947" s="1994" t="str">
        <f t="shared" si="255"/>
        <v/>
      </c>
      <c r="L2947" s="1907" t="str">
        <f t="shared" si="256"/>
        <v/>
      </c>
      <c r="M2947" s="1906"/>
      <c r="N2947" s="2250"/>
      <c r="O2947" s="2250"/>
      <c r="P2947" s="2255"/>
    </row>
    <row r="2948" spans="2:16" s="986" customFormat="1" ht="15" customHeight="1" outlineLevel="1">
      <c r="B2948" s="1211"/>
      <c r="C2948" s="1211"/>
      <c r="D2948" s="2553" t="s">
        <v>2173</v>
      </c>
      <c r="E2948" s="2554" t="s">
        <v>638</v>
      </c>
      <c r="F2948" s="1553" t="s">
        <v>2168</v>
      </c>
      <c r="G2948" s="1554"/>
      <c r="I2948" s="2254"/>
      <c r="J2948" s="2255"/>
      <c r="K2948" s="1994" t="str">
        <f t="shared" si="255"/>
        <v/>
      </c>
      <c r="L2948" s="1907" t="str">
        <f t="shared" si="256"/>
        <v/>
      </c>
      <c r="M2948" s="1906"/>
      <c r="N2948" s="2250"/>
      <c r="O2948" s="2250"/>
      <c r="P2948" s="2255"/>
    </row>
    <row r="2949" spans="2:16" s="986" customFormat="1" ht="15" customHeight="1" outlineLevel="1">
      <c r="B2949" s="1211"/>
      <c r="C2949" s="1211"/>
      <c r="D2949" s="2553"/>
      <c r="E2949" s="2554"/>
      <c r="F2949" s="1553" t="s">
        <v>2169</v>
      </c>
      <c r="G2949" s="1554"/>
      <c r="I2949" s="2254"/>
      <c r="J2949" s="2255"/>
      <c r="K2949" s="1994" t="str">
        <f t="shared" si="255"/>
        <v/>
      </c>
      <c r="L2949" s="1907" t="str">
        <f t="shared" si="256"/>
        <v/>
      </c>
      <c r="M2949" s="1906"/>
      <c r="N2949" s="2250"/>
      <c r="O2949" s="2250"/>
      <c r="P2949" s="2255"/>
    </row>
    <row r="2950" spans="2:16" s="986" customFormat="1" ht="15" customHeight="1" outlineLevel="1">
      <c r="B2950" s="1211"/>
      <c r="C2950" s="1211"/>
      <c r="D2950" s="2553" t="s">
        <v>2173</v>
      </c>
      <c r="E2950" s="2554" t="s">
        <v>650</v>
      </c>
      <c r="F2950" s="1553" t="s">
        <v>2168</v>
      </c>
      <c r="G2950" s="1554"/>
      <c r="I2950" s="2254"/>
      <c r="J2950" s="2255"/>
      <c r="K2950" s="1994" t="str">
        <f t="shared" si="255"/>
        <v/>
      </c>
      <c r="L2950" s="1907" t="str">
        <f t="shared" si="256"/>
        <v/>
      </c>
      <c r="M2950" s="1906"/>
      <c r="N2950" s="2250"/>
      <c r="O2950" s="2250"/>
      <c r="P2950" s="2255"/>
    </row>
    <row r="2951" spans="2:16" s="986" customFormat="1" ht="15" customHeight="1" outlineLevel="1">
      <c r="B2951" s="1211"/>
      <c r="C2951" s="1211"/>
      <c r="D2951" s="2553"/>
      <c r="E2951" s="2554"/>
      <c r="F2951" s="1553" t="s">
        <v>2169</v>
      </c>
      <c r="G2951" s="1554"/>
      <c r="I2951" s="2254"/>
      <c r="J2951" s="2255"/>
      <c r="K2951" s="1994" t="str">
        <f t="shared" si="255"/>
        <v/>
      </c>
      <c r="L2951" s="1907" t="str">
        <f t="shared" si="256"/>
        <v/>
      </c>
      <c r="M2951" s="1906"/>
      <c r="N2951" s="2250"/>
      <c r="O2951" s="2250"/>
      <c r="P2951" s="2255"/>
    </row>
    <row r="2952" spans="2:16" s="986" customFormat="1" ht="15" customHeight="1" outlineLevel="1">
      <c r="B2952" s="1211"/>
      <c r="C2952" s="1211"/>
      <c r="D2952" s="2553" t="s">
        <v>2174</v>
      </c>
      <c r="E2952" s="2554" t="s">
        <v>638</v>
      </c>
      <c r="F2952" s="1553" t="s">
        <v>2168</v>
      </c>
      <c r="G2952" s="1554"/>
      <c r="I2952" s="2254"/>
      <c r="J2952" s="2256"/>
      <c r="K2952" s="1994" t="str">
        <f t="shared" si="255"/>
        <v/>
      </c>
      <c r="L2952" s="1907" t="str">
        <f t="shared" si="256"/>
        <v/>
      </c>
      <c r="M2952" s="1906"/>
      <c r="N2952" s="2250"/>
      <c r="O2952" s="2250"/>
      <c r="P2952" s="2255"/>
    </row>
    <row r="2953" spans="2:16" s="986" customFormat="1" ht="15" customHeight="1" outlineLevel="1">
      <c r="B2953" s="1211"/>
      <c r="C2953" s="1211"/>
      <c r="D2953" s="2553"/>
      <c r="E2953" s="2554"/>
      <c r="F2953" s="1553" t="s">
        <v>2169</v>
      </c>
      <c r="G2953" s="1554"/>
      <c r="I2953" s="2254"/>
      <c r="J2953" s="2256"/>
      <c r="K2953" s="1994" t="str">
        <f t="shared" si="255"/>
        <v/>
      </c>
      <c r="L2953" s="1907" t="str">
        <f t="shared" si="256"/>
        <v/>
      </c>
      <c r="M2953" s="1906"/>
      <c r="N2953" s="2250"/>
      <c r="O2953" s="2250"/>
      <c r="P2953" s="2255"/>
    </row>
    <row r="2954" spans="2:16" s="986" customFormat="1" ht="15" customHeight="1" outlineLevel="1">
      <c r="B2954" s="1211"/>
      <c r="C2954" s="1211"/>
      <c r="D2954" s="2553" t="s">
        <v>2174</v>
      </c>
      <c r="E2954" s="2554" t="s">
        <v>650</v>
      </c>
      <c r="F2954" s="1553" t="s">
        <v>2168</v>
      </c>
      <c r="G2954" s="1554"/>
      <c r="I2954" s="2254"/>
      <c r="J2954" s="2256"/>
      <c r="K2954" s="1994" t="str">
        <f t="shared" si="255"/>
        <v/>
      </c>
      <c r="L2954" s="1907" t="str">
        <f t="shared" si="256"/>
        <v/>
      </c>
      <c r="M2954" s="1906"/>
      <c r="N2954" s="2250"/>
      <c r="O2954" s="2250"/>
      <c r="P2954" s="2255"/>
    </row>
    <row r="2955" spans="2:16" s="986" customFormat="1" ht="15" customHeight="1" outlineLevel="1">
      <c r="B2955" s="1211"/>
      <c r="C2955" s="1211"/>
      <c r="D2955" s="2555"/>
      <c r="E2955" s="2556"/>
      <c r="F2955" s="1557" t="s">
        <v>2169</v>
      </c>
      <c r="G2955" s="1558"/>
      <c r="I2955" s="2254"/>
      <c r="J2955" s="2256"/>
      <c r="K2955" s="1994" t="str">
        <f t="shared" si="255"/>
        <v/>
      </c>
      <c r="L2955" s="1907" t="str">
        <f t="shared" si="256"/>
        <v/>
      </c>
      <c r="M2955" s="1906"/>
      <c r="N2955" s="2250"/>
      <c r="O2955" s="2250"/>
      <c r="P2955" s="2255"/>
    </row>
    <row r="2956" spans="2:16" s="986" customFormat="1" ht="15" customHeight="1">
      <c r="B2956" s="1342"/>
      <c r="C2956" s="985"/>
      <c r="D2956" s="1307" t="s">
        <v>2166</v>
      </c>
      <c r="E2956" s="973"/>
      <c r="F2956" s="1549"/>
      <c r="G2956" s="1550"/>
      <c r="H2956" s="636"/>
      <c r="I2956" s="2251"/>
      <c r="J2956" s="1912"/>
      <c r="K2956" s="2254"/>
      <c r="L2956" s="2250"/>
      <c r="M2956" s="2250"/>
      <c r="N2956" s="2250"/>
      <c r="O2956" s="2250"/>
      <c r="P2956" s="2255"/>
    </row>
    <row r="2957" spans="2:16" s="986" customFormat="1" ht="15" customHeight="1" outlineLevel="1">
      <c r="B2957" s="1342"/>
      <c r="C2957" s="985"/>
      <c r="D2957" s="2557" t="s">
        <v>2167</v>
      </c>
      <c r="E2957" s="2558" t="s">
        <v>650</v>
      </c>
      <c r="F2957" s="1551" t="s">
        <v>2168</v>
      </c>
      <c r="G2957" s="1552"/>
      <c r="H2957" s="636"/>
      <c r="I2957" s="2252"/>
      <c r="J2957" s="2253"/>
      <c r="K2957" s="1994" t="str">
        <f>IF(ISNONTEXT(G2957)=TRUE,"","X")</f>
        <v/>
      </c>
      <c r="L2957" s="1907" t="str">
        <f>IF(AND(G2957&gt;=0)=TRUE,"","X")</f>
        <v/>
      </c>
      <c r="M2957" s="1906"/>
      <c r="N2957" s="2250"/>
      <c r="O2957" s="2250"/>
      <c r="P2957" s="2255"/>
    </row>
    <row r="2958" spans="2:16" s="986" customFormat="1" ht="15" customHeight="1" outlineLevel="1">
      <c r="B2958" s="1342"/>
      <c r="C2958" s="985"/>
      <c r="D2958" s="2553"/>
      <c r="E2958" s="2554"/>
      <c r="F2958" s="1553" t="s">
        <v>2169</v>
      </c>
      <c r="G2958" s="1554"/>
      <c r="H2958" s="636"/>
      <c r="I2958" s="2252"/>
      <c r="J2958" s="2253"/>
      <c r="K2958" s="1994" t="str">
        <f>IF(ISNONTEXT(G2958)=TRUE,"","X")</f>
        <v/>
      </c>
      <c r="L2958" s="1907" t="str">
        <f>IF(AND(G2958&gt;=0)=TRUE,"","X")</f>
        <v/>
      </c>
      <c r="M2958" s="1906"/>
      <c r="N2958" s="2250"/>
      <c r="O2958" s="2250"/>
      <c r="P2958" s="2255"/>
    </row>
    <row r="2959" spans="2:16" s="986" customFormat="1" ht="15" customHeight="1" outlineLevel="1">
      <c r="B2959" s="1342"/>
      <c r="C2959" s="985"/>
      <c r="D2959" s="2553" t="s">
        <v>2170</v>
      </c>
      <c r="E2959" s="2554" t="s">
        <v>638</v>
      </c>
      <c r="F2959" s="1553" t="s">
        <v>2168</v>
      </c>
      <c r="G2959" s="1554"/>
      <c r="H2959" s="636"/>
      <c r="I2959" s="2252"/>
      <c r="J2959" s="2253"/>
      <c r="K2959" s="1994" t="str">
        <f t="shared" ref="K2959:K2978" si="257">IF(ISNONTEXT(G2959)=TRUE,"","X")</f>
        <v/>
      </c>
      <c r="L2959" s="1907" t="str">
        <f t="shared" ref="L2959:L2978" si="258">IF(AND(G2959&gt;=0)=TRUE,"","X")</f>
        <v/>
      </c>
      <c r="M2959" s="1906"/>
      <c r="N2959" s="2250"/>
      <c r="O2959" s="2250"/>
      <c r="P2959" s="2255"/>
    </row>
    <row r="2960" spans="2:16" s="986" customFormat="1" ht="15" customHeight="1" outlineLevel="1">
      <c r="B2960" s="1342"/>
      <c r="C2960" s="985"/>
      <c r="D2960" s="2553"/>
      <c r="E2960" s="2554"/>
      <c r="F2960" s="1553" t="s">
        <v>2169</v>
      </c>
      <c r="G2960" s="1554"/>
      <c r="H2960" s="636"/>
      <c r="I2960" s="2252"/>
      <c r="J2960" s="2253"/>
      <c r="K2960" s="1994" t="str">
        <f t="shared" si="257"/>
        <v/>
      </c>
      <c r="L2960" s="1907" t="str">
        <f t="shared" si="258"/>
        <v/>
      </c>
      <c r="M2960" s="1906"/>
      <c r="N2960" s="2250"/>
      <c r="O2960" s="2250"/>
      <c r="P2960" s="2255"/>
    </row>
    <row r="2961" spans="2:16" s="986" customFormat="1" ht="15" customHeight="1" outlineLevel="1">
      <c r="B2961" s="1342"/>
      <c r="C2961" s="985"/>
      <c r="D2961" s="2553" t="s">
        <v>2170</v>
      </c>
      <c r="E2961" s="2554" t="s">
        <v>650</v>
      </c>
      <c r="F2961" s="1553" t="s">
        <v>2168</v>
      </c>
      <c r="G2961" s="1554"/>
      <c r="H2961" s="636"/>
      <c r="I2961" s="2252"/>
      <c r="J2961" s="2253"/>
      <c r="K2961" s="1994" t="str">
        <f t="shared" si="257"/>
        <v/>
      </c>
      <c r="L2961" s="1907" t="str">
        <f t="shared" si="258"/>
        <v/>
      </c>
      <c r="M2961" s="1906"/>
      <c r="N2961" s="2250"/>
      <c r="O2961" s="2250"/>
      <c r="P2961" s="2255"/>
    </row>
    <row r="2962" spans="2:16" s="986" customFormat="1" ht="15" customHeight="1" outlineLevel="1">
      <c r="B2962" s="1342"/>
      <c r="C2962" s="985"/>
      <c r="D2962" s="2553"/>
      <c r="E2962" s="2554"/>
      <c r="F2962" s="1553" t="s">
        <v>2169</v>
      </c>
      <c r="G2962" s="1554"/>
      <c r="H2962" s="636"/>
      <c r="I2962" s="2254"/>
      <c r="J2962" s="2255"/>
      <c r="K2962" s="1994" t="str">
        <f t="shared" si="257"/>
        <v/>
      </c>
      <c r="L2962" s="1907" t="str">
        <f t="shared" si="258"/>
        <v/>
      </c>
      <c r="M2962" s="1906"/>
      <c r="N2962" s="2250"/>
      <c r="O2962" s="2250"/>
      <c r="P2962" s="2255"/>
    </row>
    <row r="2963" spans="2:16" s="986" customFormat="1" ht="15" customHeight="1" outlineLevel="1">
      <c r="B2963" s="1342"/>
      <c r="C2963" s="985"/>
      <c r="D2963" s="2553" t="s">
        <v>873</v>
      </c>
      <c r="E2963" s="2554" t="s">
        <v>1822</v>
      </c>
      <c r="F2963" s="1553" t="s">
        <v>2168</v>
      </c>
      <c r="G2963" s="1555"/>
      <c r="H2963" s="636"/>
      <c r="I2963" s="2254"/>
      <c r="J2963" s="2255"/>
      <c r="K2963" s="1993" t="str">
        <f t="shared" si="257"/>
        <v/>
      </c>
      <c r="L2963" s="1906" t="str">
        <f t="shared" si="258"/>
        <v/>
      </c>
      <c r="M2963" s="1906"/>
      <c r="N2963" s="1907" t="str" cm="1">
        <f t="array" aca="1" ref="N2963" ca="1">IF(CELL("format",G2963)="D1","","X")</f>
        <v/>
      </c>
      <c r="O2963" s="2250"/>
      <c r="P2963" s="2255"/>
    </row>
    <row r="2964" spans="2:16" s="986" customFormat="1" ht="15" customHeight="1" outlineLevel="1">
      <c r="B2964" s="1211"/>
      <c r="C2964" s="1211"/>
      <c r="D2964" s="2553"/>
      <c r="E2964" s="2554"/>
      <c r="F2964" s="1553" t="s">
        <v>2169</v>
      </c>
      <c r="G2964" s="1555"/>
      <c r="H2964" s="636"/>
      <c r="I2964" s="2254"/>
      <c r="J2964" s="2255"/>
      <c r="K2964" s="1993" t="str">
        <f t="shared" si="257"/>
        <v/>
      </c>
      <c r="L2964" s="1906" t="str">
        <f t="shared" si="258"/>
        <v/>
      </c>
      <c r="M2964" s="1906"/>
      <c r="N2964" s="1907" t="str" cm="1">
        <f t="array" aca="1" ref="N2964" ca="1">IF(CELL("format",G2964)="D1","","X")</f>
        <v/>
      </c>
      <c r="O2964" s="2250"/>
      <c r="P2964" s="2255"/>
    </row>
    <row r="2965" spans="2:16" s="986" customFormat="1" ht="15" customHeight="1" outlineLevel="1">
      <c r="B2965" s="1211"/>
      <c r="C2965" s="1211"/>
      <c r="D2965" s="2553" t="s">
        <v>874</v>
      </c>
      <c r="E2965" s="2554" t="s">
        <v>1823</v>
      </c>
      <c r="F2965" s="1553" t="s">
        <v>2168</v>
      </c>
      <c r="G2965" s="1556"/>
      <c r="H2965" s="636"/>
      <c r="I2965" s="2254"/>
      <c r="J2965" s="2255"/>
      <c r="K2965" s="1993" t="str">
        <f t="shared" si="257"/>
        <v/>
      </c>
      <c r="L2965" s="1906" t="str">
        <f t="shared" si="258"/>
        <v/>
      </c>
      <c r="M2965" s="1906"/>
      <c r="N2965" s="2250"/>
      <c r="O2965" s="1907" t="str" cm="1">
        <f t="array" aca="1" ref="O2965" ca="1">IF(G2965="","",IF(CELL("format",G2965)="D9","","X"))</f>
        <v/>
      </c>
      <c r="P2965" s="2255"/>
    </row>
    <row r="2966" spans="2:16" s="986" customFormat="1" ht="15" customHeight="1" outlineLevel="1">
      <c r="B2966" s="1211"/>
      <c r="C2966" s="1211"/>
      <c r="D2966" s="2553"/>
      <c r="E2966" s="2554"/>
      <c r="F2966" s="1553" t="s">
        <v>2169</v>
      </c>
      <c r="G2966" s="1556"/>
      <c r="H2966" s="636"/>
      <c r="I2966" s="2254"/>
      <c r="J2966" s="2255"/>
      <c r="K2966" s="1993" t="str">
        <f t="shared" si="257"/>
        <v/>
      </c>
      <c r="L2966" s="1906" t="str">
        <f t="shared" si="258"/>
        <v/>
      </c>
      <c r="M2966" s="1906"/>
      <c r="N2966" s="2250"/>
      <c r="O2966" s="1907" t="str" cm="1">
        <f t="array" aca="1" ref="O2966" ca="1">IF(G2966="","",IF(CELL("format",G2966)="D9","","X"))</f>
        <v/>
      </c>
      <c r="P2966" s="2255"/>
    </row>
    <row r="2967" spans="2:16" s="986" customFormat="1" ht="15" customHeight="1" outlineLevel="1">
      <c r="B2967" s="1211"/>
      <c r="C2967" s="1211"/>
      <c r="D2967" s="2553" t="s">
        <v>2171</v>
      </c>
      <c r="E2967" s="2554" t="s">
        <v>2327</v>
      </c>
      <c r="F2967" s="1553" t="s">
        <v>2168</v>
      </c>
      <c r="G2967" s="1554"/>
      <c r="H2967" s="636"/>
      <c r="I2967" s="2254"/>
      <c r="J2967" s="2255"/>
      <c r="K2967" s="1993" t="str">
        <f t="shared" si="257"/>
        <v/>
      </c>
      <c r="L2967" s="1906" t="str">
        <f t="shared" si="258"/>
        <v/>
      </c>
      <c r="M2967" s="1906"/>
      <c r="N2967" s="2250"/>
      <c r="O2967" s="2250"/>
      <c r="P2967" s="1913" t="str">
        <f>IF(G2967="","",(IF(OR(G2967="Winter",G2967="Summer"),"","X")))</f>
        <v/>
      </c>
    </row>
    <row r="2968" spans="2:16" s="986" customFormat="1" ht="15" customHeight="1" outlineLevel="1">
      <c r="B2968" s="1211"/>
      <c r="C2968" s="1211"/>
      <c r="D2968" s="2553"/>
      <c r="E2968" s="2554"/>
      <c r="F2968" s="1553" t="s">
        <v>2169</v>
      </c>
      <c r="G2968" s="1554"/>
      <c r="H2968" s="636"/>
      <c r="I2968" s="2254"/>
      <c r="J2968" s="2255"/>
      <c r="K2968" s="1993" t="str">
        <f t="shared" si="257"/>
        <v/>
      </c>
      <c r="L2968" s="1906" t="str">
        <f t="shared" si="258"/>
        <v/>
      </c>
      <c r="M2968" s="1906"/>
      <c r="N2968" s="2250"/>
      <c r="O2968" s="2250"/>
      <c r="P2968" s="1913" t="str">
        <f>IF(G2968="","",(IF(OR(G2968="Winter",G2968="Summer"),"","X")))</f>
        <v/>
      </c>
    </row>
    <row r="2969" spans="2:16" s="986" customFormat="1" ht="15" customHeight="1" outlineLevel="1">
      <c r="B2969" s="1211"/>
      <c r="C2969" s="1211"/>
      <c r="D2969" s="2553" t="s">
        <v>2172</v>
      </c>
      <c r="E2969" s="2554" t="s">
        <v>638</v>
      </c>
      <c r="F2969" s="1553" t="s">
        <v>2168</v>
      </c>
      <c r="G2969" s="1554"/>
      <c r="H2969" s="636"/>
      <c r="I2969" s="2254"/>
      <c r="J2969" s="2255"/>
      <c r="K2969" s="1994" t="str">
        <f t="shared" si="257"/>
        <v/>
      </c>
      <c r="L2969" s="1907" t="str">
        <f t="shared" si="258"/>
        <v/>
      </c>
      <c r="M2969" s="1906"/>
      <c r="N2969" s="2250"/>
      <c r="O2969" s="2250"/>
      <c r="P2969" s="2255"/>
    </row>
    <row r="2970" spans="2:16" s="986" customFormat="1" ht="15" customHeight="1" outlineLevel="1">
      <c r="B2970" s="1211"/>
      <c r="C2970" s="1211"/>
      <c r="D2970" s="2553"/>
      <c r="E2970" s="2554"/>
      <c r="F2970" s="1553" t="s">
        <v>2169</v>
      </c>
      <c r="G2970" s="1554"/>
      <c r="I2970" s="2254"/>
      <c r="J2970" s="2255"/>
      <c r="K2970" s="1994" t="str">
        <f t="shared" si="257"/>
        <v/>
      </c>
      <c r="L2970" s="1907" t="str">
        <f t="shared" si="258"/>
        <v/>
      </c>
      <c r="M2970" s="1906"/>
      <c r="N2970" s="2250"/>
      <c r="O2970" s="2250"/>
      <c r="P2970" s="2255"/>
    </row>
    <row r="2971" spans="2:16" s="986" customFormat="1" ht="15" customHeight="1" outlineLevel="1">
      <c r="B2971" s="1211"/>
      <c r="C2971" s="1211"/>
      <c r="D2971" s="2553" t="s">
        <v>2173</v>
      </c>
      <c r="E2971" s="2554" t="s">
        <v>638</v>
      </c>
      <c r="F2971" s="1553" t="s">
        <v>2168</v>
      </c>
      <c r="G2971" s="1554"/>
      <c r="I2971" s="2254"/>
      <c r="J2971" s="2255"/>
      <c r="K2971" s="1994" t="str">
        <f t="shared" si="257"/>
        <v/>
      </c>
      <c r="L2971" s="1907" t="str">
        <f t="shared" si="258"/>
        <v/>
      </c>
      <c r="M2971" s="1906"/>
      <c r="N2971" s="2250"/>
      <c r="O2971" s="2250"/>
      <c r="P2971" s="2255"/>
    </row>
    <row r="2972" spans="2:16" s="986" customFormat="1" ht="15" customHeight="1" outlineLevel="1">
      <c r="B2972" s="1211"/>
      <c r="C2972" s="1211"/>
      <c r="D2972" s="2553"/>
      <c r="E2972" s="2554"/>
      <c r="F2972" s="1553" t="s">
        <v>2169</v>
      </c>
      <c r="G2972" s="1554"/>
      <c r="I2972" s="2254"/>
      <c r="J2972" s="2255"/>
      <c r="K2972" s="1994" t="str">
        <f t="shared" si="257"/>
        <v/>
      </c>
      <c r="L2972" s="1907" t="str">
        <f t="shared" si="258"/>
        <v/>
      </c>
      <c r="M2972" s="1906"/>
      <c r="N2972" s="2250"/>
      <c r="O2972" s="2250"/>
      <c r="P2972" s="2255"/>
    </row>
    <row r="2973" spans="2:16" s="986" customFormat="1" ht="15" customHeight="1" outlineLevel="1">
      <c r="B2973" s="1211"/>
      <c r="C2973" s="1211"/>
      <c r="D2973" s="2553" t="s">
        <v>2173</v>
      </c>
      <c r="E2973" s="2554" t="s">
        <v>650</v>
      </c>
      <c r="F2973" s="1553" t="s">
        <v>2168</v>
      </c>
      <c r="G2973" s="1554"/>
      <c r="I2973" s="2254"/>
      <c r="J2973" s="2255"/>
      <c r="K2973" s="1994" t="str">
        <f t="shared" si="257"/>
        <v/>
      </c>
      <c r="L2973" s="1907" t="str">
        <f t="shared" si="258"/>
        <v/>
      </c>
      <c r="M2973" s="1906"/>
      <c r="N2973" s="2250"/>
      <c r="O2973" s="2250"/>
      <c r="P2973" s="2255"/>
    </row>
    <row r="2974" spans="2:16" s="986" customFormat="1" ht="15" customHeight="1" outlineLevel="1">
      <c r="B2974" s="1211"/>
      <c r="C2974" s="1211"/>
      <c r="D2974" s="2553"/>
      <c r="E2974" s="2554"/>
      <c r="F2974" s="1553" t="s">
        <v>2169</v>
      </c>
      <c r="G2974" s="1554"/>
      <c r="I2974" s="2254"/>
      <c r="J2974" s="2255"/>
      <c r="K2974" s="1994" t="str">
        <f t="shared" si="257"/>
        <v/>
      </c>
      <c r="L2974" s="1907" t="str">
        <f t="shared" si="258"/>
        <v/>
      </c>
      <c r="M2974" s="1906"/>
      <c r="N2974" s="2250"/>
      <c r="O2974" s="2250"/>
      <c r="P2974" s="2255"/>
    </row>
    <row r="2975" spans="2:16" s="986" customFormat="1" ht="15" customHeight="1" outlineLevel="1">
      <c r="B2975" s="1211"/>
      <c r="C2975" s="1211"/>
      <c r="D2975" s="2553" t="s">
        <v>2174</v>
      </c>
      <c r="E2975" s="2554" t="s">
        <v>638</v>
      </c>
      <c r="F2975" s="1553" t="s">
        <v>2168</v>
      </c>
      <c r="G2975" s="1554"/>
      <c r="I2975" s="2254"/>
      <c r="J2975" s="2256"/>
      <c r="K2975" s="1994" t="str">
        <f t="shared" si="257"/>
        <v/>
      </c>
      <c r="L2975" s="1907" t="str">
        <f t="shared" si="258"/>
        <v/>
      </c>
      <c r="M2975" s="1906"/>
      <c r="N2975" s="2250"/>
      <c r="O2975" s="2250"/>
      <c r="P2975" s="2255"/>
    </row>
    <row r="2976" spans="2:16" s="986" customFormat="1" ht="15" customHeight="1" outlineLevel="1">
      <c r="B2976" s="1211"/>
      <c r="C2976" s="1211"/>
      <c r="D2976" s="2553"/>
      <c r="E2976" s="2554"/>
      <c r="F2976" s="1553" t="s">
        <v>2169</v>
      </c>
      <c r="G2976" s="1554"/>
      <c r="I2976" s="2254"/>
      <c r="J2976" s="2256"/>
      <c r="K2976" s="1994" t="str">
        <f t="shared" si="257"/>
        <v/>
      </c>
      <c r="L2976" s="1907" t="str">
        <f t="shared" si="258"/>
        <v/>
      </c>
      <c r="M2976" s="1906"/>
      <c r="N2976" s="2250"/>
      <c r="O2976" s="2250"/>
      <c r="P2976" s="2255"/>
    </row>
    <row r="2977" spans="2:16" s="986" customFormat="1" ht="15" customHeight="1" outlineLevel="1">
      <c r="B2977" s="1211"/>
      <c r="C2977" s="1211"/>
      <c r="D2977" s="2553" t="s">
        <v>2174</v>
      </c>
      <c r="E2977" s="2554" t="s">
        <v>650</v>
      </c>
      <c r="F2977" s="1553" t="s">
        <v>2168</v>
      </c>
      <c r="G2977" s="1554"/>
      <c r="I2977" s="2254"/>
      <c r="J2977" s="2256"/>
      <c r="K2977" s="1994" t="str">
        <f t="shared" si="257"/>
        <v/>
      </c>
      <c r="L2977" s="1907" t="str">
        <f t="shared" si="258"/>
        <v/>
      </c>
      <c r="M2977" s="1906"/>
      <c r="N2977" s="2250"/>
      <c r="O2977" s="2250"/>
      <c r="P2977" s="2255"/>
    </row>
    <row r="2978" spans="2:16" s="986" customFormat="1" ht="15" customHeight="1" outlineLevel="1">
      <c r="B2978" s="1211"/>
      <c r="C2978" s="1211"/>
      <c r="D2978" s="2555"/>
      <c r="E2978" s="2556"/>
      <c r="F2978" s="1557" t="s">
        <v>2169</v>
      </c>
      <c r="G2978" s="1558"/>
      <c r="I2978" s="2254"/>
      <c r="J2978" s="2256"/>
      <c r="K2978" s="1994" t="str">
        <f t="shared" si="257"/>
        <v/>
      </c>
      <c r="L2978" s="1907" t="str">
        <f t="shared" si="258"/>
        <v/>
      </c>
      <c r="M2978" s="1906"/>
      <c r="N2978" s="2250"/>
      <c r="O2978" s="2250"/>
      <c r="P2978" s="2255"/>
    </row>
    <row r="2979" spans="2:16" s="986" customFormat="1" ht="15" customHeight="1">
      <c r="B2979" s="1342"/>
      <c r="C2979" s="985"/>
      <c r="D2979" s="1307" t="s">
        <v>2166</v>
      </c>
      <c r="E2979" s="973"/>
      <c r="F2979" s="1549"/>
      <c r="G2979" s="1550"/>
      <c r="H2979" s="636"/>
      <c r="I2979" s="2251"/>
      <c r="J2979" s="1912"/>
      <c r="K2979" s="2254"/>
      <c r="L2979" s="2250"/>
      <c r="M2979" s="2250"/>
      <c r="N2979" s="2250"/>
      <c r="O2979" s="2250"/>
      <c r="P2979" s="2255"/>
    </row>
    <row r="2980" spans="2:16" s="986" customFormat="1" ht="15" customHeight="1" outlineLevel="1">
      <c r="B2980" s="1342"/>
      <c r="C2980" s="985"/>
      <c r="D2980" s="2557" t="s">
        <v>2167</v>
      </c>
      <c r="E2980" s="2558" t="s">
        <v>650</v>
      </c>
      <c r="F2980" s="1551" t="s">
        <v>2168</v>
      </c>
      <c r="G2980" s="1552"/>
      <c r="H2980" s="636"/>
      <c r="I2980" s="2252"/>
      <c r="J2980" s="2253"/>
      <c r="K2980" s="1994" t="str">
        <f>IF(ISNONTEXT(G2980)=TRUE,"","X")</f>
        <v/>
      </c>
      <c r="L2980" s="1907" t="str">
        <f>IF(AND(G2980&gt;=0)=TRUE,"","X")</f>
        <v/>
      </c>
      <c r="M2980" s="1906"/>
      <c r="N2980" s="2250"/>
      <c r="O2980" s="2250"/>
      <c r="P2980" s="2255"/>
    </row>
    <row r="2981" spans="2:16" s="986" customFormat="1" ht="15" customHeight="1" outlineLevel="1">
      <c r="B2981" s="1342"/>
      <c r="C2981" s="985"/>
      <c r="D2981" s="2553"/>
      <c r="E2981" s="2554"/>
      <c r="F2981" s="1553" t="s">
        <v>2169</v>
      </c>
      <c r="G2981" s="1554"/>
      <c r="H2981" s="636"/>
      <c r="I2981" s="2252"/>
      <c r="J2981" s="2253"/>
      <c r="K2981" s="1994" t="str">
        <f>IF(ISNONTEXT(G2981)=TRUE,"","X")</f>
        <v/>
      </c>
      <c r="L2981" s="1907" t="str">
        <f>IF(AND(G2981&gt;=0)=TRUE,"","X")</f>
        <v/>
      </c>
      <c r="M2981" s="1906"/>
      <c r="N2981" s="2250"/>
      <c r="O2981" s="2250"/>
      <c r="P2981" s="2255"/>
    </row>
    <row r="2982" spans="2:16" s="986" customFormat="1" ht="15" customHeight="1" outlineLevel="1">
      <c r="B2982" s="1342"/>
      <c r="C2982" s="985"/>
      <c r="D2982" s="2553" t="s">
        <v>2170</v>
      </c>
      <c r="E2982" s="2554" t="s">
        <v>638</v>
      </c>
      <c r="F2982" s="1553" t="s">
        <v>2168</v>
      </c>
      <c r="G2982" s="1554"/>
      <c r="H2982" s="636"/>
      <c r="I2982" s="2252"/>
      <c r="J2982" s="2253"/>
      <c r="K2982" s="1994" t="str">
        <f t="shared" ref="K2982:K3001" si="259">IF(ISNONTEXT(G2982)=TRUE,"","X")</f>
        <v/>
      </c>
      <c r="L2982" s="1907" t="str">
        <f t="shared" ref="L2982:L3001" si="260">IF(AND(G2982&gt;=0)=TRUE,"","X")</f>
        <v/>
      </c>
      <c r="M2982" s="1906"/>
      <c r="N2982" s="2250"/>
      <c r="O2982" s="2250"/>
      <c r="P2982" s="2255"/>
    </row>
    <row r="2983" spans="2:16" s="986" customFormat="1" ht="15" customHeight="1" outlineLevel="1">
      <c r="B2983" s="1342"/>
      <c r="C2983" s="985"/>
      <c r="D2983" s="2553"/>
      <c r="E2983" s="2554"/>
      <c r="F2983" s="1553" t="s">
        <v>2169</v>
      </c>
      <c r="G2983" s="1554"/>
      <c r="H2983" s="636"/>
      <c r="I2983" s="2252"/>
      <c r="J2983" s="2253"/>
      <c r="K2983" s="1994" t="str">
        <f t="shared" si="259"/>
        <v/>
      </c>
      <c r="L2983" s="1907" t="str">
        <f t="shared" si="260"/>
        <v/>
      </c>
      <c r="M2983" s="1906"/>
      <c r="N2983" s="2250"/>
      <c r="O2983" s="2250"/>
      <c r="P2983" s="2255"/>
    </row>
    <row r="2984" spans="2:16" s="986" customFormat="1" ht="15" customHeight="1" outlineLevel="1">
      <c r="B2984" s="1342"/>
      <c r="C2984" s="985"/>
      <c r="D2984" s="2553" t="s">
        <v>2170</v>
      </c>
      <c r="E2984" s="2554" t="s">
        <v>650</v>
      </c>
      <c r="F2984" s="1553" t="s">
        <v>2168</v>
      </c>
      <c r="G2984" s="1554"/>
      <c r="H2984" s="636"/>
      <c r="I2984" s="2252"/>
      <c r="J2984" s="2253"/>
      <c r="K2984" s="1994" t="str">
        <f t="shared" si="259"/>
        <v/>
      </c>
      <c r="L2984" s="1907" t="str">
        <f t="shared" si="260"/>
        <v/>
      </c>
      <c r="M2984" s="1906"/>
      <c r="N2984" s="2250"/>
      <c r="O2984" s="2250"/>
      <c r="P2984" s="2255"/>
    </row>
    <row r="2985" spans="2:16" s="986" customFormat="1" ht="15" customHeight="1" outlineLevel="1">
      <c r="B2985" s="1342"/>
      <c r="C2985" s="985"/>
      <c r="D2985" s="2553"/>
      <c r="E2985" s="2554"/>
      <c r="F2985" s="1553" t="s">
        <v>2169</v>
      </c>
      <c r="G2985" s="1554"/>
      <c r="H2985" s="636"/>
      <c r="I2985" s="2254"/>
      <c r="J2985" s="2255"/>
      <c r="K2985" s="1994" t="str">
        <f t="shared" si="259"/>
        <v/>
      </c>
      <c r="L2985" s="1907" t="str">
        <f t="shared" si="260"/>
        <v/>
      </c>
      <c r="M2985" s="1906"/>
      <c r="N2985" s="2250"/>
      <c r="O2985" s="2250"/>
      <c r="P2985" s="2255"/>
    </row>
    <row r="2986" spans="2:16" s="986" customFormat="1" ht="15" customHeight="1" outlineLevel="1">
      <c r="B2986" s="1342"/>
      <c r="C2986" s="985"/>
      <c r="D2986" s="2553" t="s">
        <v>873</v>
      </c>
      <c r="E2986" s="2554" t="s">
        <v>1822</v>
      </c>
      <c r="F2986" s="1553" t="s">
        <v>2168</v>
      </c>
      <c r="G2986" s="1555"/>
      <c r="H2986" s="636"/>
      <c r="I2986" s="2254"/>
      <c r="J2986" s="2255"/>
      <c r="K2986" s="1993" t="str">
        <f t="shared" si="259"/>
        <v/>
      </c>
      <c r="L2986" s="1906" t="str">
        <f t="shared" si="260"/>
        <v/>
      </c>
      <c r="M2986" s="1906"/>
      <c r="N2986" s="1907" t="str" cm="1">
        <f t="array" aca="1" ref="N2986" ca="1">IF(CELL("format",G2986)="D1","","X")</f>
        <v/>
      </c>
      <c r="O2986" s="2250"/>
      <c r="P2986" s="2255"/>
    </row>
    <row r="2987" spans="2:16" s="986" customFormat="1" ht="15" customHeight="1" outlineLevel="1">
      <c r="B2987" s="1211"/>
      <c r="C2987" s="1211"/>
      <c r="D2987" s="2553"/>
      <c r="E2987" s="2554"/>
      <c r="F2987" s="1553" t="s">
        <v>2169</v>
      </c>
      <c r="G2987" s="1555"/>
      <c r="H2987" s="636"/>
      <c r="I2987" s="2254"/>
      <c r="J2987" s="2255"/>
      <c r="K2987" s="1993" t="str">
        <f t="shared" si="259"/>
        <v/>
      </c>
      <c r="L2987" s="1906" t="str">
        <f t="shared" si="260"/>
        <v/>
      </c>
      <c r="M2987" s="1906"/>
      <c r="N2987" s="1907" t="str" cm="1">
        <f t="array" aca="1" ref="N2987" ca="1">IF(CELL("format",G2987)="D1","","X")</f>
        <v/>
      </c>
      <c r="O2987" s="2250"/>
      <c r="P2987" s="2255"/>
    </row>
    <row r="2988" spans="2:16" s="986" customFormat="1" ht="15" customHeight="1" outlineLevel="1">
      <c r="B2988" s="1211"/>
      <c r="C2988" s="1211"/>
      <c r="D2988" s="2553" t="s">
        <v>874</v>
      </c>
      <c r="E2988" s="2554" t="s">
        <v>1823</v>
      </c>
      <c r="F2988" s="1553" t="s">
        <v>2168</v>
      </c>
      <c r="G2988" s="1556"/>
      <c r="H2988" s="636"/>
      <c r="I2988" s="2254"/>
      <c r="J2988" s="2255"/>
      <c r="K2988" s="1993" t="str">
        <f t="shared" si="259"/>
        <v/>
      </c>
      <c r="L2988" s="1906" t="str">
        <f t="shared" si="260"/>
        <v/>
      </c>
      <c r="M2988" s="1906"/>
      <c r="N2988" s="2250"/>
      <c r="O2988" s="1907" t="str" cm="1">
        <f t="array" aca="1" ref="O2988" ca="1">IF(G2988="","",IF(CELL("format",G2988)="D9","","X"))</f>
        <v/>
      </c>
      <c r="P2988" s="2255"/>
    </row>
    <row r="2989" spans="2:16" s="986" customFormat="1" ht="15" customHeight="1" outlineLevel="1">
      <c r="B2989" s="1211"/>
      <c r="C2989" s="1211"/>
      <c r="D2989" s="2553"/>
      <c r="E2989" s="2554"/>
      <c r="F2989" s="1553" t="s">
        <v>2169</v>
      </c>
      <c r="G2989" s="1556"/>
      <c r="H2989" s="636"/>
      <c r="I2989" s="2254"/>
      <c r="J2989" s="2255"/>
      <c r="K2989" s="1993" t="str">
        <f t="shared" si="259"/>
        <v/>
      </c>
      <c r="L2989" s="1906" t="str">
        <f t="shared" si="260"/>
        <v/>
      </c>
      <c r="M2989" s="1906"/>
      <c r="N2989" s="2250"/>
      <c r="O2989" s="1907" t="str" cm="1">
        <f t="array" aca="1" ref="O2989" ca="1">IF(G2989="","",IF(CELL("format",G2989)="D9","","X"))</f>
        <v/>
      </c>
      <c r="P2989" s="2255"/>
    </row>
    <row r="2990" spans="2:16" s="986" customFormat="1" ht="15" customHeight="1" outlineLevel="1">
      <c r="B2990" s="1211"/>
      <c r="C2990" s="1211"/>
      <c r="D2990" s="2553" t="s">
        <v>2171</v>
      </c>
      <c r="E2990" s="2554" t="s">
        <v>2327</v>
      </c>
      <c r="F2990" s="1553" t="s">
        <v>2168</v>
      </c>
      <c r="G2990" s="1554"/>
      <c r="H2990" s="636"/>
      <c r="I2990" s="2254"/>
      <c r="J2990" s="2255"/>
      <c r="K2990" s="1993" t="str">
        <f t="shared" si="259"/>
        <v/>
      </c>
      <c r="L2990" s="1906" t="str">
        <f t="shared" si="260"/>
        <v/>
      </c>
      <c r="M2990" s="1906"/>
      <c r="N2990" s="2250"/>
      <c r="O2990" s="2250"/>
      <c r="P2990" s="1913" t="str">
        <f>IF(G2990="","",(IF(OR(G2990="Winter",G2990="Summer"),"","X")))</f>
        <v/>
      </c>
    </row>
    <row r="2991" spans="2:16" s="986" customFormat="1" ht="15" customHeight="1" outlineLevel="1">
      <c r="B2991" s="1211"/>
      <c r="C2991" s="1211"/>
      <c r="D2991" s="2553"/>
      <c r="E2991" s="2554"/>
      <c r="F2991" s="1553" t="s">
        <v>2169</v>
      </c>
      <c r="G2991" s="1554"/>
      <c r="H2991" s="636"/>
      <c r="I2991" s="2254"/>
      <c r="J2991" s="2255"/>
      <c r="K2991" s="1993" t="str">
        <f t="shared" si="259"/>
        <v/>
      </c>
      <c r="L2991" s="1906" t="str">
        <f t="shared" si="260"/>
        <v/>
      </c>
      <c r="M2991" s="1906"/>
      <c r="N2991" s="2250"/>
      <c r="O2991" s="2250"/>
      <c r="P2991" s="1913" t="str">
        <f>IF(G2991="","",(IF(OR(G2991="Winter",G2991="Summer"),"","X")))</f>
        <v/>
      </c>
    </row>
    <row r="2992" spans="2:16" s="986" customFormat="1" ht="15" customHeight="1" outlineLevel="1">
      <c r="B2992" s="1211"/>
      <c r="C2992" s="1211"/>
      <c r="D2992" s="2553" t="s">
        <v>2172</v>
      </c>
      <c r="E2992" s="2554" t="s">
        <v>638</v>
      </c>
      <c r="F2992" s="1553" t="s">
        <v>2168</v>
      </c>
      <c r="G2992" s="1554"/>
      <c r="H2992" s="636"/>
      <c r="I2992" s="2254"/>
      <c r="J2992" s="2255"/>
      <c r="K2992" s="1994" t="str">
        <f t="shared" si="259"/>
        <v/>
      </c>
      <c r="L2992" s="1907" t="str">
        <f t="shared" si="260"/>
        <v/>
      </c>
      <c r="M2992" s="1906"/>
      <c r="N2992" s="2250"/>
      <c r="O2992" s="2250"/>
      <c r="P2992" s="2255"/>
    </row>
    <row r="2993" spans="2:16" s="986" customFormat="1" ht="15" customHeight="1" outlineLevel="1">
      <c r="B2993" s="1211"/>
      <c r="C2993" s="1211"/>
      <c r="D2993" s="2553"/>
      <c r="E2993" s="2554"/>
      <c r="F2993" s="1553" t="s">
        <v>2169</v>
      </c>
      <c r="G2993" s="1554"/>
      <c r="I2993" s="2254"/>
      <c r="J2993" s="2255"/>
      <c r="K2993" s="1994" t="str">
        <f t="shared" si="259"/>
        <v/>
      </c>
      <c r="L2993" s="1907" t="str">
        <f t="shared" si="260"/>
        <v/>
      </c>
      <c r="M2993" s="1906"/>
      <c r="N2993" s="2250"/>
      <c r="O2993" s="2250"/>
      <c r="P2993" s="2255"/>
    </row>
    <row r="2994" spans="2:16" s="986" customFormat="1" ht="15" customHeight="1" outlineLevel="1">
      <c r="B2994" s="1211"/>
      <c r="C2994" s="1211"/>
      <c r="D2994" s="2553" t="s">
        <v>2173</v>
      </c>
      <c r="E2994" s="2554" t="s">
        <v>638</v>
      </c>
      <c r="F2994" s="1553" t="s">
        <v>2168</v>
      </c>
      <c r="G2994" s="1554"/>
      <c r="I2994" s="2254"/>
      <c r="J2994" s="2255"/>
      <c r="K2994" s="1994" t="str">
        <f t="shared" si="259"/>
        <v/>
      </c>
      <c r="L2994" s="1907" t="str">
        <f t="shared" si="260"/>
        <v/>
      </c>
      <c r="M2994" s="1906"/>
      <c r="N2994" s="2250"/>
      <c r="O2994" s="2250"/>
      <c r="P2994" s="2255"/>
    </row>
    <row r="2995" spans="2:16" s="986" customFormat="1" ht="15" customHeight="1" outlineLevel="1">
      <c r="B2995" s="1211"/>
      <c r="C2995" s="1211"/>
      <c r="D2995" s="2553"/>
      <c r="E2995" s="2554"/>
      <c r="F2995" s="1553" t="s">
        <v>2169</v>
      </c>
      <c r="G2995" s="1554"/>
      <c r="I2995" s="2254"/>
      <c r="J2995" s="2255"/>
      <c r="K2995" s="1994" t="str">
        <f t="shared" si="259"/>
        <v/>
      </c>
      <c r="L2995" s="1907" t="str">
        <f t="shared" si="260"/>
        <v/>
      </c>
      <c r="M2995" s="1906"/>
      <c r="N2995" s="2250"/>
      <c r="O2995" s="2250"/>
      <c r="P2995" s="2255"/>
    </row>
    <row r="2996" spans="2:16" s="986" customFormat="1" ht="15" customHeight="1" outlineLevel="1">
      <c r="B2996" s="1211"/>
      <c r="C2996" s="1211"/>
      <c r="D2996" s="2553" t="s">
        <v>2173</v>
      </c>
      <c r="E2996" s="2554" t="s">
        <v>650</v>
      </c>
      <c r="F2996" s="1553" t="s">
        <v>2168</v>
      </c>
      <c r="G2996" s="1554"/>
      <c r="I2996" s="2254"/>
      <c r="J2996" s="2255"/>
      <c r="K2996" s="1994" t="str">
        <f t="shared" si="259"/>
        <v/>
      </c>
      <c r="L2996" s="1907" t="str">
        <f t="shared" si="260"/>
        <v/>
      </c>
      <c r="M2996" s="1906"/>
      <c r="N2996" s="2250"/>
      <c r="O2996" s="2250"/>
      <c r="P2996" s="2255"/>
    </row>
    <row r="2997" spans="2:16" s="986" customFormat="1" ht="15" customHeight="1" outlineLevel="1">
      <c r="B2997" s="1211"/>
      <c r="C2997" s="1211"/>
      <c r="D2997" s="2553"/>
      <c r="E2997" s="2554"/>
      <c r="F2997" s="1553" t="s">
        <v>2169</v>
      </c>
      <c r="G2997" s="1554"/>
      <c r="I2997" s="2254"/>
      <c r="J2997" s="2255"/>
      <c r="K2997" s="1994" t="str">
        <f t="shared" si="259"/>
        <v/>
      </c>
      <c r="L2997" s="1907" t="str">
        <f t="shared" si="260"/>
        <v/>
      </c>
      <c r="M2997" s="1906"/>
      <c r="N2997" s="2250"/>
      <c r="O2997" s="2250"/>
      <c r="P2997" s="2255"/>
    </row>
    <row r="2998" spans="2:16" s="986" customFormat="1" ht="15" customHeight="1" outlineLevel="1">
      <c r="B2998" s="1211"/>
      <c r="C2998" s="1211"/>
      <c r="D2998" s="2553" t="s">
        <v>2174</v>
      </c>
      <c r="E2998" s="2554" t="s">
        <v>638</v>
      </c>
      <c r="F2998" s="1553" t="s">
        <v>2168</v>
      </c>
      <c r="G2998" s="1554"/>
      <c r="I2998" s="2254"/>
      <c r="J2998" s="2256"/>
      <c r="K2998" s="1994" t="str">
        <f t="shared" si="259"/>
        <v/>
      </c>
      <c r="L2998" s="1907" t="str">
        <f t="shared" si="260"/>
        <v/>
      </c>
      <c r="M2998" s="1906"/>
      <c r="N2998" s="2250"/>
      <c r="O2998" s="2250"/>
      <c r="P2998" s="2255"/>
    </row>
    <row r="2999" spans="2:16" s="986" customFormat="1" ht="15" customHeight="1" outlineLevel="1">
      <c r="B2999" s="1211"/>
      <c r="C2999" s="1211"/>
      <c r="D2999" s="2553"/>
      <c r="E2999" s="2554"/>
      <c r="F2999" s="1553" t="s">
        <v>2169</v>
      </c>
      <c r="G2999" s="1554"/>
      <c r="I2999" s="2254"/>
      <c r="J2999" s="2256"/>
      <c r="K2999" s="1994" t="str">
        <f t="shared" si="259"/>
        <v/>
      </c>
      <c r="L2999" s="1907" t="str">
        <f t="shared" si="260"/>
        <v/>
      </c>
      <c r="M2999" s="1906"/>
      <c r="N2999" s="2250"/>
      <c r="O2999" s="2250"/>
      <c r="P2999" s="2255"/>
    </row>
    <row r="3000" spans="2:16" s="986" customFormat="1" ht="15" customHeight="1" outlineLevel="1">
      <c r="B3000" s="1211"/>
      <c r="C3000" s="1211"/>
      <c r="D3000" s="2553" t="s">
        <v>2174</v>
      </c>
      <c r="E3000" s="2554" t="s">
        <v>650</v>
      </c>
      <c r="F3000" s="1553" t="s">
        <v>2168</v>
      </c>
      <c r="G3000" s="1554"/>
      <c r="I3000" s="2254"/>
      <c r="J3000" s="2256"/>
      <c r="K3000" s="1994" t="str">
        <f t="shared" si="259"/>
        <v/>
      </c>
      <c r="L3000" s="1907" t="str">
        <f t="shared" si="260"/>
        <v/>
      </c>
      <c r="M3000" s="1906"/>
      <c r="N3000" s="2250"/>
      <c r="O3000" s="2250"/>
      <c r="P3000" s="2255"/>
    </row>
    <row r="3001" spans="2:16" s="986" customFormat="1" ht="15" customHeight="1" outlineLevel="1">
      <c r="B3001" s="1211"/>
      <c r="C3001" s="1211"/>
      <c r="D3001" s="2555"/>
      <c r="E3001" s="2556"/>
      <c r="F3001" s="1557" t="s">
        <v>2169</v>
      </c>
      <c r="G3001" s="1558"/>
      <c r="I3001" s="2254"/>
      <c r="J3001" s="2256"/>
      <c r="K3001" s="1994" t="str">
        <f t="shared" si="259"/>
        <v/>
      </c>
      <c r="L3001" s="1907" t="str">
        <f t="shared" si="260"/>
        <v/>
      </c>
      <c r="M3001" s="1906"/>
      <c r="N3001" s="2250"/>
      <c r="O3001" s="2250"/>
      <c r="P3001" s="2255"/>
    </row>
    <row r="3002" spans="2:16" s="986" customFormat="1" ht="15" customHeight="1">
      <c r="B3002" s="1342"/>
      <c r="C3002" s="985"/>
      <c r="D3002" s="1307" t="s">
        <v>2166</v>
      </c>
      <c r="E3002" s="973"/>
      <c r="F3002" s="1549"/>
      <c r="G3002" s="1550"/>
      <c r="H3002" s="636"/>
      <c r="I3002" s="2251"/>
      <c r="J3002" s="1912"/>
      <c r="K3002" s="2254"/>
      <c r="L3002" s="2250"/>
      <c r="M3002" s="2250"/>
      <c r="N3002" s="2250"/>
      <c r="O3002" s="2250"/>
      <c r="P3002" s="2255"/>
    </row>
    <row r="3003" spans="2:16" s="986" customFormat="1" ht="15" customHeight="1" outlineLevel="1">
      <c r="B3003" s="1342"/>
      <c r="C3003" s="985"/>
      <c r="D3003" s="2557" t="s">
        <v>2167</v>
      </c>
      <c r="E3003" s="2558" t="s">
        <v>650</v>
      </c>
      <c r="F3003" s="1551" t="s">
        <v>2168</v>
      </c>
      <c r="G3003" s="1552"/>
      <c r="H3003" s="636"/>
      <c r="I3003" s="2252"/>
      <c r="J3003" s="2253"/>
      <c r="K3003" s="1994" t="str">
        <f>IF(ISNONTEXT(G3003)=TRUE,"","X")</f>
        <v/>
      </c>
      <c r="L3003" s="1907" t="str">
        <f>IF(AND(G3003&gt;=0)=TRUE,"","X")</f>
        <v/>
      </c>
      <c r="M3003" s="1906"/>
      <c r="N3003" s="2250"/>
      <c r="O3003" s="2250"/>
      <c r="P3003" s="2255"/>
    </row>
    <row r="3004" spans="2:16" s="986" customFormat="1" ht="15" customHeight="1" outlineLevel="1">
      <c r="B3004" s="1342"/>
      <c r="C3004" s="985"/>
      <c r="D3004" s="2553"/>
      <c r="E3004" s="2554"/>
      <c r="F3004" s="1553" t="s">
        <v>2169</v>
      </c>
      <c r="G3004" s="1554"/>
      <c r="H3004" s="636"/>
      <c r="I3004" s="2252"/>
      <c r="J3004" s="2253"/>
      <c r="K3004" s="1994" t="str">
        <f>IF(ISNONTEXT(G3004)=TRUE,"","X")</f>
        <v/>
      </c>
      <c r="L3004" s="1907" t="str">
        <f>IF(AND(G3004&gt;=0)=TRUE,"","X")</f>
        <v/>
      </c>
      <c r="M3004" s="1906"/>
      <c r="N3004" s="2250"/>
      <c r="O3004" s="2250"/>
      <c r="P3004" s="2255"/>
    </row>
    <row r="3005" spans="2:16" s="986" customFormat="1" ht="15" customHeight="1" outlineLevel="1">
      <c r="B3005" s="1342"/>
      <c r="C3005" s="985"/>
      <c r="D3005" s="2553" t="s">
        <v>2170</v>
      </c>
      <c r="E3005" s="2554" t="s">
        <v>638</v>
      </c>
      <c r="F3005" s="1553" t="s">
        <v>2168</v>
      </c>
      <c r="G3005" s="1554"/>
      <c r="H3005" s="636"/>
      <c r="I3005" s="2252"/>
      <c r="J3005" s="2253"/>
      <c r="K3005" s="1994" t="str">
        <f t="shared" ref="K3005:K3024" si="261">IF(ISNONTEXT(G3005)=TRUE,"","X")</f>
        <v/>
      </c>
      <c r="L3005" s="1907" t="str">
        <f t="shared" ref="L3005:L3024" si="262">IF(AND(G3005&gt;=0)=TRUE,"","X")</f>
        <v/>
      </c>
      <c r="M3005" s="1906"/>
      <c r="N3005" s="2250"/>
      <c r="O3005" s="2250"/>
      <c r="P3005" s="2255"/>
    </row>
    <row r="3006" spans="2:16" s="986" customFormat="1" ht="15" customHeight="1" outlineLevel="1">
      <c r="B3006" s="1342"/>
      <c r="C3006" s="985"/>
      <c r="D3006" s="2553"/>
      <c r="E3006" s="2554"/>
      <c r="F3006" s="1553" t="s">
        <v>2169</v>
      </c>
      <c r="G3006" s="1554"/>
      <c r="H3006" s="636"/>
      <c r="I3006" s="2252"/>
      <c r="J3006" s="2253"/>
      <c r="K3006" s="1994" t="str">
        <f t="shared" si="261"/>
        <v/>
      </c>
      <c r="L3006" s="1907" t="str">
        <f t="shared" si="262"/>
        <v/>
      </c>
      <c r="M3006" s="1906"/>
      <c r="N3006" s="2250"/>
      <c r="O3006" s="2250"/>
      <c r="P3006" s="2255"/>
    </row>
    <row r="3007" spans="2:16" s="986" customFormat="1" ht="15" customHeight="1" outlineLevel="1">
      <c r="B3007" s="1342"/>
      <c r="C3007" s="985"/>
      <c r="D3007" s="2553" t="s">
        <v>2170</v>
      </c>
      <c r="E3007" s="2554" t="s">
        <v>650</v>
      </c>
      <c r="F3007" s="1553" t="s">
        <v>2168</v>
      </c>
      <c r="G3007" s="1554"/>
      <c r="H3007" s="636"/>
      <c r="I3007" s="2252"/>
      <c r="J3007" s="2253"/>
      <c r="K3007" s="1994" t="str">
        <f t="shared" si="261"/>
        <v/>
      </c>
      <c r="L3007" s="1907" t="str">
        <f t="shared" si="262"/>
        <v/>
      </c>
      <c r="M3007" s="1906"/>
      <c r="N3007" s="2250"/>
      <c r="O3007" s="2250"/>
      <c r="P3007" s="2255"/>
    </row>
    <row r="3008" spans="2:16" s="986" customFormat="1" ht="15" customHeight="1" outlineLevel="1">
      <c r="B3008" s="1342"/>
      <c r="C3008" s="985"/>
      <c r="D3008" s="2553"/>
      <c r="E3008" s="2554"/>
      <c r="F3008" s="1553" t="s">
        <v>2169</v>
      </c>
      <c r="G3008" s="1554"/>
      <c r="H3008" s="636"/>
      <c r="I3008" s="2254"/>
      <c r="J3008" s="2255"/>
      <c r="K3008" s="1994" t="str">
        <f t="shared" si="261"/>
        <v/>
      </c>
      <c r="L3008" s="1907" t="str">
        <f t="shared" si="262"/>
        <v/>
      </c>
      <c r="M3008" s="1906"/>
      <c r="N3008" s="2250"/>
      <c r="O3008" s="2250"/>
      <c r="P3008" s="2255"/>
    </row>
    <row r="3009" spans="2:16" s="986" customFormat="1" ht="15" customHeight="1" outlineLevel="1">
      <c r="B3009" s="1342"/>
      <c r="C3009" s="985"/>
      <c r="D3009" s="2553" t="s">
        <v>873</v>
      </c>
      <c r="E3009" s="2554" t="s">
        <v>1822</v>
      </c>
      <c r="F3009" s="1553" t="s">
        <v>2168</v>
      </c>
      <c r="G3009" s="1555"/>
      <c r="H3009" s="636"/>
      <c r="I3009" s="2254"/>
      <c r="J3009" s="2255"/>
      <c r="K3009" s="1993" t="str">
        <f t="shared" si="261"/>
        <v/>
      </c>
      <c r="L3009" s="1906" t="str">
        <f t="shared" si="262"/>
        <v/>
      </c>
      <c r="M3009" s="1906"/>
      <c r="N3009" s="1907" t="str" cm="1">
        <f t="array" aca="1" ref="N3009" ca="1">IF(CELL("format",G3009)="D1","","X")</f>
        <v/>
      </c>
      <c r="O3009" s="2250"/>
      <c r="P3009" s="2255"/>
    </row>
    <row r="3010" spans="2:16" s="986" customFormat="1" ht="15" customHeight="1" outlineLevel="1">
      <c r="B3010" s="1211"/>
      <c r="C3010" s="1211"/>
      <c r="D3010" s="2553"/>
      <c r="E3010" s="2554"/>
      <c r="F3010" s="1553" t="s">
        <v>2169</v>
      </c>
      <c r="G3010" s="1555"/>
      <c r="H3010" s="636"/>
      <c r="I3010" s="2254"/>
      <c r="J3010" s="2255"/>
      <c r="K3010" s="1993" t="str">
        <f t="shared" si="261"/>
        <v/>
      </c>
      <c r="L3010" s="1906" t="str">
        <f t="shared" si="262"/>
        <v/>
      </c>
      <c r="M3010" s="1906"/>
      <c r="N3010" s="1907" t="str" cm="1">
        <f t="array" aca="1" ref="N3010" ca="1">IF(CELL("format",G3010)="D1","","X")</f>
        <v/>
      </c>
      <c r="O3010" s="2250"/>
      <c r="P3010" s="2255"/>
    </row>
    <row r="3011" spans="2:16" s="986" customFormat="1" ht="15" customHeight="1" outlineLevel="1">
      <c r="B3011" s="1211"/>
      <c r="C3011" s="1211"/>
      <c r="D3011" s="2553" t="s">
        <v>874</v>
      </c>
      <c r="E3011" s="2554" t="s">
        <v>1823</v>
      </c>
      <c r="F3011" s="1553" t="s">
        <v>2168</v>
      </c>
      <c r="G3011" s="1556"/>
      <c r="H3011" s="636"/>
      <c r="I3011" s="2254"/>
      <c r="J3011" s="2255"/>
      <c r="K3011" s="1993" t="str">
        <f t="shared" si="261"/>
        <v/>
      </c>
      <c r="L3011" s="1906" t="str">
        <f t="shared" si="262"/>
        <v/>
      </c>
      <c r="M3011" s="1906"/>
      <c r="N3011" s="2250"/>
      <c r="O3011" s="1907" t="str" cm="1">
        <f t="array" aca="1" ref="O3011" ca="1">IF(G3011="","",IF(CELL("format",G3011)="D9","","X"))</f>
        <v/>
      </c>
      <c r="P3011" s="2255"/>
    </row>
    <row r="3012" spans="2:16" s="986" customFormat="1" ht="15" customHeight="1" outlineLevel="1">
      <c r="B3012" s="1211"/>
      <c r="C3012" s="1211"/>
      <c r="D3012" s="2553"/>
      <c r="E3012" s="2554"/>
      <c r="F3012" s="1553" t="s">
        <v>2169</v>
      </c>
      <c r="G3012" s="1556"/>
      <c r="H3012" s="636"/>
      <c r="I3012" s="2254"/>
      <c r="J3012" s="2255"/>
      <c r="K3012" s="1993" t="str">
        <f t="shared" si="261"/>
        <v/>
      </c>
      <c r="L3012" s="1906" t="str">
        <f t="shared" si="262"/>
        <v/>
      </c>
      <c r="M3012" s="1906"/>
      <c r="N3012" s="2250"/>
      <c r="O3012" s="1907" t="str" cm="1">
        <f t="array" aca="1" ref="O3012" ca="1">IF(G3012="","",IF(CELL("format",G3012)="D9","","X"))</f>
        <v/>
      </c>
      <c r="P3012" s="2255"/>
    </row>
    <row r="3013" spans="2:16" s="986" customFormat="1" ht="15" customHeight="1" outlineLevel="1">
      <c r="B3013" s="1211"/>
      <c r="C3013" s="1211"/>
      <c r="D3013" s="2553" t="s">
        <v>2171</v>
      </c>
      <c r="E3013" s="2554" t="s">
        <v>2327</v>
      </c>
      <c r="F3013" s="1553" t="s">
        <v>2168</v>
      </c>
      <c r="G3013" s="1554"/>
      <c r="H3013" s="636"/>
      <c r="I3013" s="2254"/>
      <c r="J3013" s="2255"/>
      <c r="K3013" s="1993" t="str">
        <f t="shared" si="261"/>
        <v/>
      </c>
      <c r="L3013" s="1906" t="str">
        <f t="shared" si="262"/>
        <v/>
      </c>
      <c r="M3013" s="1906"/>
      <c r="N3013" s="2250"/>
      <c r="O3013" s="2250"/>
      <c r="P3013" s="1913" t="str">
        <f>IF(G3013="","",(IF(OR(G3013="Winter",G3013="Summer"),"","X")))</f>
        <v/>
      </c>
    </row>
    <row r="3014" spans="2:16" s="986" customFormat="1" ht="15" customHeight="1" outlineLevel="1">
      <c r="B3014" s="1211"/>
      <c r="C3014" s="1211"/>
      <c r="D3014" s="2553"/>
      <c r="E3014" s="2554"/>
      <c r="F3014" s="1553" t="s">
        <v>2169</v>
      </c>
      <c r="G3014" s="1554"/>
      <c r="H3014" s="636"/>
      <c r="I3014" s="2254"/>
      <c r="J3014" s="2255"/>
      <c r="K3014" s="1993" t="str">
        <f t="shared" si="261"/>
        <v/>
      </c>
      <c r="L3014" s="1906" t="str">
        <f t="shared" si="262"/>
        <v/>
      </c>
      <c r="M3014" s="1906"/>
      <c r="N3014" s="2250"/>
      <c r="O3014" s="2250"/>
      <c r="P3014" s="1913" t="str">
        <f>IF(G3014="","",(IF(OR(G3014="Winter",G3014="Summer"),"","X")))</f>
        <v/>
      </c>
    </row>
    <row r="3015" spans="2:16" s="986" customFormat="1" ht="15" customHeight="1" outlineLevel="1">
      <c r="B3015" s="1211"/>
      <c r="C3015" s="1211"/>
      <c r="D3015" s="2553" t="s">
        <v>2172</v>
      </c>
      <c r="E3015" s="2554" t="s">
        <v>638</v>
      </c>
      <c r="F3015" s="1553" t="s">
        <v>2168</v>
      </c>
      <c r="G3015" s="1554"/>
      <c r="H3015" s="636"/>
      <c r="I3015" s="2254"/>
      <c r="J3015" s="2255"/>
      <c r="K3015" s="1994" t="str">
        <f t="shared" si="261"/>
        <v/>
      </c>
      <c r="L3015" s="1907" t="str">
        <f t="shared" si="262"/>
        <v/>
      </c>
      <c r="M3015" s="1906"/>
      <c r="N3015" s="2250"/>
      <c r="O3015" s="2250"/>
      <c r="P3015" s="2255"/>
    </row>
    <row r="3016" spans="2:16" s="986" customFormat="1" ht="15" customHeight="1" outlineLevel="1">
      <c r="B3016" s="1211"/>
      <c r="C3016" s="1211"/>
      <c r="D3016" s="2553"/>
      <c r="E3016" s="2554"/>
      <c r="F3016" s="1553" t="s">
        <v>2169</v>
      </c>
      <c r="G3016" s="1554"/>
      <c r="I3016" s="2254"/>
      <c r="J3016" s="2255"/>
      <c r="K3016" s="1994" t="str">
        <f t="shared" si="261"/>
        <v/>
      </c>
      <c r="L3016" s="1907" t="str">
        <f t="shared" si="262"/>
        <v/>
      </c>
      <c r="M3016" s="1906"/>
      <c r="N3016" s="2250"/>
      <c r="O3016" s="2250"/>
      <c r="P3016" s="2255"/>
    </row>
    <row r="3017" spans="2:16" s="986" customFormat="1" ht="15" customHeight="1" outlineLevel="1">
      <c r="B3017" s="1211"/>
      <c r="C3017" s="1211"/>
      <c r="D3017" s="2553" t="s">
        <v>2173</v>
      </c>
      <c r="E3017" s="2554" t="s">
        <v>638</v>
      </c>
      <c r="F3017" s="1553" t="s">
        <v>2168</v>
      </c>
      <c r="G3017" s="1554"/>
      <c r="I3017" s="2254"/>
      <c r="J3017" s="2255"/>
      <c r="K3017" s="1994" t="str">
        <f t="shared" si="261"/>
        <v/>
      </c>
      <c r="L3017" s="1907" t="str">
        <f t="shared" si="262"/>
        <v/>
      </c>
      <c r="M3017" s="1906"/>
      <c r="N3017" s="2250"/>
      <c r="O3017" s="2250"/>
      <c r="P3017" s="2255"/>
    </row>
    <row r="3018" spans="2:16" s="986" customFormat="1" ht="15" customHeight="1" outlineLevel="1">
      <c r="B3018" s="1211"/>
      <c r="C3018" s="1211"/>
      <c r="D3018" s="2553"/>
      <c r="E3018" s="2554"/>
      <c r="F3018" s="1553" t="s">
        <v>2169</v>
      </c>
      <c r="G3018" s="1554"/>
      <c r="I3018" s="2254"/>
      <c r="J3018" s="2255"/>
      <c r="K3018" s="1994" t="str">
        <f t="shared" si="261"/>
        <v/>
      </c>
      <c r="L3018" s="1907" t="str">
        <f t="shared" si="262"/>
        <v/>
      </c>
      <c r="M3018" s="1906"/>
      <c r="N3018" s="2250"/>
      <c r="O3018" s="2250"/>
      <c r="P3018" s="2255"/>
    </row>
    <row r="3019" spans="2:16" s="986" customFormat="1" ht="15" customHeight="1" outlineLevel="1">
      <c r="B3019" s="1211"/>
      <c r="C3019" s="1211"/>
      <c r="D3019" s="2553" t="s">
        <v>2173</v>
      </c>
      <c r="E3019" s="2554" t="s">
        <v>650</v>
      </c>
      <c r="F3019" s="1553" t="s">
        <v>2168</v>
      </c>
      <c r="G3019" s="1554"/>
      <c r="I3019" s="2254"/>
      <c r="J3019" s="2255"/>
      <c r="K3019" s="1994" t="str">
        <f t="shared" si="261"/>
        <v/>
      </c>
      <c r="L3019" s="1907" t="str">
        <f t="shared" si="262"/>
        <v/>
      </c>
      <c r="M3019" s="1906"/>
      <c r="N3019" s="2250"/>
      <c r="O3019" s="2250"/>
      <c r="P3019" s="2255"/>
    </row>
    <row r="3020" spans="2:16" s="986" customFormat="1" ht="15" customHeight="1" outlineLevel="1">
      <c r="B3020" s="1211"/>
      <c r="C3020" s="1211"/>
      <c r="D3020" s="2553"/>
      <c r="E3020" s="2554"/>
      <c r="F3020" s="1553" t="s">
        <v>2169</v>
      </c>
      <c r="G3020" s="1554"/>
      <c r="I3020" s="2254"/>
      <c r="J3020" s="2255"/>
      <c r="K3020" s="1994" t="str">
        <f t="shared" si="261"/>
        <v/>
      </c>
      <c r="L3020" s="1907" t="str">
        <f t="shared" si="262"/>
        <v/>
      </c>
      <c r="M3020" s="1906"/>
      <c r="N3020" s="2250"/>
      <c r="O3020" s="2250"/>
      <c r="P3020" s="2255"/>
    </row>
    <row r="3021" spans="2:16" s="986" customFormat="1" ht="15" customHeight="1" outlineLevel="1">
      <c r="B3021" s="1211"/>
      <c r="C3021" s="1211"/>
      <c r="D3021" s="2553" t="s">
        <v>2174</v>
      </c>
      <c r="E3021" s="2554" t="s">
        <v>638</v>
      </c>
      <c r="F3021" s="1553" t="s">
        <v>2168</v>
      </c>
      <c r="G3021" s="1554"/>
      <c r="I3021" s="2254"/>
      <c r="J3021" s="2256"/>
      <c r="K3021" s="1994" t="str">
        <f t="shared" si="261"/>
        <v/>
      </c>
      <c r="L3021" s="1907" t="str">
        <f t="shared" si="262"/>
        <v/>
      </c>
      <c r="M3021" s="1906"/>
      <c r="N3021" s="2250"/>
      <c r="O3021" s="2250"/>
      <c r="P3021" s="2255"/>
    </row>
    <row r="3022" spans="2:16" s="986" customFormat="1" ht="15" customHeight="1" outlineLevel="1">
      <c r="B3022" s="1211"/>
      <c r="C3022" s="1211"/>
      <c r="D3022" s="2553"/>
      <c r="E3022" s="2554"/>
      <c r="F3022" s="1553" t="s">
        <v>2169</v>
      </c>
      <c r="G3022" s="1554"/>
      <c r="I3022" s="2254"/>
      <c r="J3022" s="2256"/>
      <c r="K3022" s="1994" t="str">
        <f t="shared" si="261"/>
        <v/>
      </c>
      <c r="L3022" s="1907" t="str">
        <f t="shared" si="262"/>
        <v/>
      </c>
      <c r="M3022" s="1906"/>
      <c r="N3022" s="2250"/>
      <c r="O3022" s="2250"/>
      <c r="P3022" s="2255"/>
    </row>
    <row r="3023" spans="2:16" s="986" customFormat="1" ht="15" customHeight="1" outlineLevel="1">
      <c r="B3023" s="1211"/>
      <c r="C3023" s="1211"/>
      <c r="D3023" s="2553" t="s">
        <v>2174</v>
      </c>
      <c r="E3023" s="2554" t="s">
        <v>650</v>
      </c>
      <c r="F3023" s="1553" t="s">
        <v>2168</v>
      </c>
      <c r="G3023" s="1554"/>
      <c r="I3023" s="2254"/>
      <c r="J3023" s="2256"/>
      <c r="K3023" s="1994" t="str">
        <f t="shared" si="261"/>
        <v/>
      </c>
      <c r="L3023" s="1907" t="str">
        <f t="shared" si="262"/>
        <v/>
      </c>
      <c r="M3023" s="1906"/>
      <c r="N3023" s="2250"/>
      <c r="O3023" s="2250"/>
      <c r="P3023" s="2255"/>
    </row>
    <row r="3024" spans="2:16" s="986" customFormat="1" ht="15" customHeight="1" outlineLevel="1">
      <c r="B3024" s="1211"/>
      <c r="C3024" s="1211"/>
      <c r="D3024" s="2555"/>
      <c r="E3024" s="2556"/>
      <c r="F3024" s="1557" t="s">
        <v>2169</v>
      </c>
      <c r="G3024" s="1558"/>
      <c r="I3024" s="2254"/>
      <c r="J3024" s="2256"/>
      <c r="K3024" s="1994" t="str">
        <f t="shared" si="261"/>
        <v/>
      </c>
      <c r="L3024" s="1907" t="str">
        <f t="shared" si="262"/>
        <v/>
      </c>
      <c r="M3024" s="1906"/>
      <c r="N3024" s="2250"/>
      <c r="O3024" s="2250"/>
      <c r="P3024" s="2255"/>
    </row>
    <row r="3025" spans="2:16" s="986" customFormat="1" ht="15" customHeight="1">
      <c r="B3025" s="1342"/>
      <c r="C3025" s="985"/>
      <c r="D3025" s="1307" t="s">
        <v>2166</v>
      </c>
      <c r="E3025" s="973"/>
      <c r="F3025" s="1549"/>
      <c r="G3025" s="1550"/>
      <c r="H3025" s="636"/>
      <c r="I3025" s="2251"/>
      <c r="J3025" s="1912"/>
      <c r="K3025" s="2254"/>
      <c r="L3025" s="2250"/>
      <c r="M3025" s="2250"/>
      <c r="N3025" s="2250"/>
      <c r="O3025" s="2250"/>
      <c r="P3025" s="2255"/>
    </row>
    <row r="3026" spans="2:16" s="986" customFormat="1" ht="15" customHeight="1" outlineLevel="1">
      <c r="B3026" s="1342"/>
      <c r="C3026" s="985"/>
      <c r="D3026" s="2557" t="s">
        <v>2167</v>
      </c>
      <c r="E3026" s="2558" t="s">
        <v>650</v>
      </c>
      <c r="F3026" s="1551" t="s">
        <v>2168</v>
      </c>
      <c r="G3026" s="1552"/>
      <c r="H3026" s="636"/>
      <c r="I3026" s="2252"/>
      <c r="J3026" s="2253"/>
      <c r="K3026" s="1994" t="str">
        <f>IF(ISNONTEXT(G3026)=TRUE,"","X")</f>
        <v/>
      </c>
      <c r="L3026" s="1907" t="str">
        <f>IF(AND(G3026&gt;=0)=TRUE,"","X")</f>
        <v/>
      </c>
      <c r="M3026" s="1906"/>
      <c r="N3026" s="2250"/>
      <c r="O3026" s="2250"/>
      <c r="P3026" s="2255"/>
    </row>
    <row r="3027" spans="2:16" s="986" customFormat="1" ht="15" customHeight="1" outlineLevel="1">
      <c r="B3027" s="1342"/>
      <c r="C3027" s="985"/>
      <c r="D3027" s="2553"/>
      <c r="E3027" s="2554"/>
      <c r="F3027" s="1553" t="s">
        <v>2169</v>
      </c>
      <c r="G3027" s="1554"/>
      <c r="H3027" s="636"/>
      <c r="I3027" s="2252"/>
      <c r="J3027" s="2253"/>
      <c r="K3027" s="1994" t="str">
        <f>IF(ISNONTEXT(G3027)=TRUE,"","X")</f>
        <v/>
      </c>
      <c r="L3027" s="1907" t="str">
        <f>IF(AND(G3027&gt;=0)=TRUE,"","X")</f>
        <v/>
      </c>
      <c r="M3027" s="1906"/>
      <c r="N3027" s="2250"/>
      <c r="O3027" s="2250"/>
      <c r="P3027" s="2255"/>
    </row>
    <row r="3028" spans="2:16" s="986" customFormat="1" ht="15" customHeight="1" outlineLevel="1">
      <c r="B3028" s="1342"/>
      <c r="C3028" s="985"/>
      <c r="D3028" s="2553" t="s">
        <v>2170</v>
      </c>
      <c r="E3028" s="2554" t="s">
        <v>638</v>
      </c>
      <c r="F3028" s="1553" t="s">
        <v>2168</v>
      </c>
      <c r="G3028" s="1554"/>
      <c r="H3028" s="636"/>
      <c r="I3028" s="2252"/>
      <c r="J3028" s="2253"/>
      <c r="K3028" s="1994" t="str">
        <f t="shared" ref="K3028:K3047" si="263">IF(ISNONTEXT(G3028)=TRUE,"","X")</f>
        <v/>
      </c>
      <c r="L3028" s="1907" t="str">
        <f t="shared" ref="L3028:L3047" si="264">IF(AND(G3028&gt;=0)=TRUE,"","X")</f>
        <v/>
      </c>
      <c r="M3028" s="1906"/>
      <c r="N3028" s="2250"/>
      <c r="O3028" s="2250"/>
      <c r="P3028" s="2255"/>
    </row>
    <row r="3029" spans="2:16" s="986" customFormat="1" ht="15" customHeight="1" outlineLevel="1">
      <c r="B3029" s="1342"/>
      <c r="C3029" s="985"/>
      <c r="D3029" s="2553"/>
      <c r="E3029" s="2554"/>
      <c r="F3029" s="1553" t="s">
        <v>2169</v>
      </c>
      <c r="G3029" s="1554"/>
      <c r="H3029" s="636"/>
      <c r="I3029" s="2252"/>
      <c r="J3029" s="2253"/>
      <c r="K3029" s="1994" t="str">
        <f t="shared" si="263"/>
        <v/>
      </c>
      <c r="L3029" s="1907" t="str">
        <f t="shared" si="264"/>
        <v/>
      </c>
      <c r="M3029" s="1906"/>
      <c r="N3029" s="2250"/>
      <c r="O3029" s="2250"/>
      <c r="P3029" s="2255"/>
    </row>
    <row r="3030" spans="2:16" s="986" customFormat="1" ht="15" customHeight="1" outlineLevel="1">
      <c r="B3030" s="1342"/>
      <c r="C3030" s="985"/>
      <c r="D3030" s="2553" t="s">
        <v>2170</v>
      </c>
      <c r="E3030" s="2554" t="s">
        <v>650</v>
      </c>
      <c r="F3030" s="1553" t="s">
        <v>2168</v>
      </c>
      <c r="G3030" s="1554"/>
      <c r="H3030" s="636"/>
      <c r="I3030" s="2252"/>
      <c r="J3030" s="2253"/>
      <c r="K3030" s="1994" t="str">
        <f t="shared" si="263"/>
        <v/>
      </c>
      <c r="L3030" s="1907" t="str">
        <f t="shared" si="264"/>
        <v/>
      </c>
      <c r="M3030" s="1906"/>
      <c r="N3030" s="2250"/>
      <c r="O3030" s="2250"/>
      <c r="P3030" s="2255"/>
    </row>
    <row r="3031" spans="2:16" s="986" customFormat="1" ht="15" customHeight="1" outlineLevel="1">
      <c r="B3031" s="1342"/>
      <c r="C3031" s="985"/>
      <c r="D3031" s="2553"/>
      <c r="E3031" s="2554"/>
      <c r="F3031" s="1553" t="s">
        <v>2169</v>
      </c>
      <c r="G3031" s="1554"/>
      <c r="H3031" s="636"/>
      <c r="I3031" s="2254"/>
      <c r="J3031" s="2255"/>
      <c r="K3031" s="1994" t="str">
        <f t="shared" si="263"/>
        <v/>
      </c>
      <c r="L3031" s="1907" t="str">
        <f t="shared" si="264"/>
        <v/>
      </c>
      <c r="M3031" s="1906"/>
      <c r="N3031" s="2250"/>
      <c r="O3031" s="2250"/>
      <c r="P3031" s="2255"/>
    </row>
    <row r="3032" spans="2:16" s="986" customFormat="1" ht="15" customHeight="1" outlineLevel="1">
      <c r="B3032" s="1342"/>
      <c r="C3032" s="985"/>
      <c r="D3032" s="2553" t="s">
        <v>873</v>
      </c>
      <c r="E3032" s="2554" t="s">
        <v>1822</v>
      </c>
      <c r="F3032" s="1553" t="s">
        <v>2168</v>
      </c>
      <c r="G3032" s="1555"/>
      <c r="H3032" s="636"/>
      <c r="I3032" s="2254"/>
      <c r="J3032" s="2255"/>
      <c r="K3032" s="1993" t="str">
        <f t="shared" si="263"/>
        <v/>
      </c>
      <c r="L3032" s="1906" t="str">
        <f t="shared" si="264"/>
        <v/>
      </c>
      <c r="M3032" s="1906"/>
      <c r="N3032" s="1907" t="str" cm="1">
        <f t="array" aca="1" ref="N3032" ca="1">IF(CELL("format",G3032)="D1","","X")</f>
        <v/>
      </c>
      <c r="O3032" s="2250"/>
      <c r="P3032" s="2255"/>
    </row>
    <row r="3033" spans="2:16" s="986" customFormat="1" ht="15" customHeight="1" outlineLevel="1">
      <c r="B3033" s="1211"/>
      <c r="C3033" s="1211"/>
      <c r="D3033" s="2553"/>
      <c r="E3033" s="2554"/>
      <c r="F3033" s="1553" t="s">
        <v>2169</v>
      </c>
      <c r="G3033" s="1555"/>
      <c r="H3033" s="636"/>
      <c r="I3033" s="2254"/>
      <c r="J3033" s="2255"/>
      <c r="K3033" s="1993" t="str">
        <f t="shared" si="263"/>
        <v/>
      </c>
      <c r="L3033" s="1906" t="str">
        <f t="shared" si="264"/>
        <v/>
      </c>
      <c r="M3033" s="1906"/>
      <c r="N3033" s="1907" t="str" cm="1">
        <f t="array" aca="1" ref="N3033" ca="1">IF(CELL("format",G3033)="D1","","X")</f>
        <v/>
      </c>
      <c r="O3033" s="2250"/>
      <c r="P3033" s="2255"/>
    </row>
    <row r="3034" spans="2:16" s="986" customFormat="1" ht="15" customHeight="1" outlineLevel="1">
      <c r="B3034" s="1211"/>
      <c r="C3034" s="1211"/>
      <c r="D3034" s="2553" t="s">
        <v>874</v>
      </c>
      <c r="E3034" s="2554" t="s">
        <v>1823</v>
      </c>
      <c r="F3034" s="1553" t="s">
        <v>2168</v>
      </c>
      <c r="G3034" s="1556"/>
      <c r="H3034" s="636"/>
      <c r="I3034" s="2254"/>
      <c r="J3034" s="2255"/>
      <c r="K3034" s="1993" t="str">
        <f t="shared" si="263"/>
        <v/>
      </c>
      <c r="L3034" s="1906" t="str">
        <f t="shared" si="264"/>
        <v/>
      </c>
      <c r="M3034" s="1906"/>
      <c r="N3034" s="2250"/>
      <c r="O3034" s="1907" t="str" cm="1">
        <f t="array" aca="1" ref="O3034" ca="1">IF(G3034="","",IF(CELL("format",G3034)="D9","","X"))</f>
        <v/>
      </c>
      <c r="P3034" s="2255"/>
    </row>
    <row r="3035" spans="2:16" s="986" customFormat="1" ht="15" customHeight="1" outlineLevel="1">
      <c r="B3035" s="1211"/>
      <c r="C3035" s="1211"/>
      <c r="D3035" s="2553"/>
      <c r="E3035" s="2554"/>
      <c r="F3035" s="1553" t="s">
        <v>2169</v>
      </c>
      <c r="G3035" s="1556"/>
      <c r="H3035" s="636"/>
      <c r="I3035" s="2254"/>
      <c r="J3035" s="2255"/>
      <c r="K3035" s="1993" t="str">
        <f t="shared" si="263"/>
        <v/>
      </c>
      <c r="L3035" s="1906" t="str">
        <f t="shared" si="264"/>
        <v/>
      </c>
      <c r="M3035" s="1906"/>
      <c r="N3035" s="2250"/>
      <c r="O3035" s="1907" t="str" cm="1">
        <f t="array" aca="1" ref="O3035" ca="1">IF(G3035="","",IF(CELL("format",G3035)="D9","","X"))</f>
        <v/>
      </c>
      <c r="P3035" s="2255"/>
    </row>
    <row r="3036" spans="2:16" s="986" customFormat="1" ht="15" customHeight="1" outlineLevel="1">
      <c r="B3036" s="1211"/>
      <c r="C3036" s="1211"/>
      <c r="D3036" s="2553" t="s">
        <v>2171</v>
      </c>
      <c r="E3036" s="2554" t="s">
        <v>2327</v>
      </c>
      <c r="F3036" s="1553" t="s">
        <v>2168</v>
      </c>
      <c r="G3036" s="1554"/>
      <c r="H3036" s="636"/>
      <c r="I3036" s="2254"/>
      <c r="J3036" s="2255"/>
      <c r="K3036" s="1993" t="str">
        <f t="shared" si="263"/>
        <v/>
      </c>
      <c r="L3036" s="1906" t="str">
        <f t="shared" si="264"/>
        <v/>
      </c>
      <c r="M3036" s="1906"/>
      <c r="N3036" s="2250"/>
      <c r="O3036" s="2250"/>
      <c r="P3036" s="1913" t="str">
        <f>IF(G3036="","",(IF(OR(G3036="Winter",G3036="Summer"),"","X")))</f>
        <v/>
      </c>
    </row>
    <row r="3037" spans="2:16" s="986" customFormat="1" ht="15" customHeight="1" outlineLevel="1">
      <c r="B3037" s="1211"/>
      <c r="C3037" s="1211"/>
      <c r="D3037" s="2553"/>
      <c r="E3037" s="2554"/>
      <c r="F3037" s="1553" t="s">
        <v>2169</v>
      </c>
      <c r="G3037" s="1554"/>
      <c r="H3037" s="636"/>
      <c r="I3037" s="2254"/>
      <c r="J3037" s="2255"/>
      <c r="K3037" s="1993" t="str">
        <f t="shared" si="263"/>
        <v/>
      </c>
      <c r="L3037" s="1906" t="str">
        <f t="shared" si="264"/>
        <v/>
      </c>
      <c r="M3037" s="1906"/>
      <c r="N3037" s="2250"/>
      <c r="O3037" s="2250"/>
      <c r="P3037" s="1913" t="str">
        <f>IF(G3037="","",(IF(OR(G3037="Winter",G3037="Summer"),"","X")))</f>
        <v/>
      </c>
    </row>
    <row r="3038" spans="2:16" s="986" customFormat="1" ht="15" customHeight="1" outlineLevel="1">
      <c r="B3038" s="1211"/>
      <c r="C3038" s="1211"/>
      <c r="D3038" s="2553" t="s">
        <v>2172</v>
      </c>
      <c r="E3038" s="2554" t="s">
        <v>638</v>
      </c>
      <c r="F3038" s="1553" t="s">
        <v>2168</v>
      </c>
      <c r="G3038" s="1554"/>
      <c r="H3038" s="636"/>
      <c r="I3038" s="2254"/>
      <c r="J3038" s="2255"/>
      <c r="K3038" s="1994" t="str">
        <f t="shared" si="263"/>
        <v/>
      </c>
      <c r="L3038" s="1907" t="str">
        <f t="shared" si="264"/>
        <v/>
      </c>
      <c r="M3038" s="1906"/>
      <c r="N3038" s="2250"/>
      <c r="O3038" s="2250"/>
      <c r="P3038" s="2255"/>
    </row>
    <row r="3039" spans="2:16" s="986" customFormat="1" ht="15" customHeight="1" outlineLevel="1">
      <c r="B3039" s="1211"/>
      <c r="C3039" s="1211"/>
      <c r="D3039" s="2553"/>
      <c r="E3039" s="2554"/>
      <c r="F3039" s="1553" t="s">
        <v>2169</v>
      </c>
      <c r="G3039" s="1554"/>
      <c r="I3039" s="2254"/>
      <c r="J3039" s="2255"/>
      <c r="K3039" s="1994" t="str">
        <f t="shared" si="263"/>
        <v/>
      </c>
      <c r="L3039" s="1907" t="str">
        <f t="shared" si="264"/>
        <v/>
      </c>
      <c r="M3039" s="1906"/>
      <c r="N3039" s="2250"/>
      <c r="O3039" s="2250"/>
      <c r="P3039" s="2255"/>
    </row>
    <row r="3040" spans="2:16" s="986" customFormat="1" ht="15" customHeight="1" outlineLevel="1">
      <c r="B3040" s="1211"/>
      <c r="C3040" s="1211"/>
      <c r="D3040" s="2553" t="s">
        <v>2173</v>
      </c>
      <c r="E3040" s="2554" t="s">
        <v>638</v>
      </c>
      <c r="F3040" s="1553" t="s">
        <v>2168</v>
      </c>
      <c r="G3040" s="1554"/>
      <c r="I3040" s="2254"/>
      <c r="J3040" s="2255"/>
      <c r="K3040" s="1994" t="str">
        <f t="shared" si="263"/>
        <v/>
      </c>
      <c r="L3040" s="1907" t="str">
        <f t="shared" si="264"/>
        <v/>
      </c>
      <c r="M3040" s="1906"/>
      <c r="N3040" s="2250"/>
      <c r="O3040" s="2250"/>
      <c r="P3040" s="2255"/>
    </row>
    <row r="3041" spans="2:16" s="986" customFormat="1" ht="15" customHeight="1" outlineLevel="1">
      <c r="B3041" s="1211"/>
      <c r="C3041" s="1211"/>
      <c r="D3041" s="2553"/>
      <c r="E3041" s="2554"/>
      <c r="F3041" s="1553" t="s">
        <v>2169</v>
      </c>
      <c r="G3041" s="1554"/>
      <c r="I3041" s="2254"/>
      <c r="J3041" s="2255"/>
      <c r="K3041" s="1994" t="str">
        <f t="shared" si="263"/>
        <v/>
      </c>
      <c r="L3041" s="1907" t="str">
        <f t="shared" si="264"/>
        <v/>
      </c>
      <c r="M3041" s="1906"/>
      <c r="N3041" s="2250"/>
      <c r="O3041" s="2250"/>
      <c r="P3041" s="2255"/>
    </row>
    <row r="3042" spans="2:16" s="986" customFormat="1" ht="15" customHeight="1" outlineLevel="1">
      <c r="B3042" s="1211"/>
      <c r="C3042" s="1211"/>
      <c r="D3042" s="2553" t="s">
        <v>2173</v>
      </c>
      <c r="E3042" s="2554" t="s">
        <v>650</v>
      </c>
      <c r="F3042" s="1553" t="s">
        <v>2168</v>
      </c>
      <c r="G3042" s="1554"/>
      <c r="I3042" s="2254"/>
      <c r="J3042" s="2255"/>
      <c r="K3042" s="1994" t="str">
        <f t="shared" si="263"/>
        <v/>
      </c>
      <c r="L3042" s="1907" t="str">
        <f t="shared" si="264"/>
        <v/>
      </c>
      <c r="M3042" s="1906"/>
      <c r="N3042" s="2250"/>
      <c r="O3042" s="2250"/>
      <c r="P3042" s="2255"/>
    </row>
    <row r="3043" spans="2:16" s="986" customFormat="1" ht="15" customHeight="1" outlineLevel="1">
      <c r="B3043" s="1211"/>
      <c r="C3043" s="1211"/>
      <c r="D3043" s="2553"/>
      <c r="E3043" s="2554"/>
      <c r="F3043" s="1553" t="s">
        <v>2169</v>
      </c>
      <c r="G3043" s="1554"/>
      <c r="I3043" s="2254"/>
      <c r="J3043" s="2255"/>
      <c r="K3043" s="1994" t="str">
        <f t="shared" si="263"/>
        <v/>
      </c>
      <c r="L3043" s="1907" t="str">
        <f t="shared" si="264"/>
        <v/>
      </c>
      <c r="M3043" s="1906"/>
      <c r="N3043" s="2250"/>
      <c r="O3043" s="2250"/>
      <c r="P3043" s="2255"/>
    </row>
    <row r="3044" spans="2:16" s="986" customFormat="1" ht="15" customHeight="1" outlineLevel="1">
      <c r="B3044" s="1211"/>
      <c r="C3044" s="1211"/>
      <c r="D3044" s="2553" t="s">
        <v>2174</v>
      </c>
      <c r="E3044" s="2554" t="s">
        <v>638</v>
      </c>
      <c r="F3044" s="1553" t="s">
        <v>2168</v>
      </c>
      <c r="G3044" s="1554"/>
      <c r="I3044" s="2254"/>
      <c r="J3044" s="2256"/>
      <c r="K3044" s="1994" t="str">
        <f t="shared" si="263"/>
        <v/>
      </c>
      <c r="L3044" s="1907" t="str">
        <f t="shared" si="264"/>
        <v/>
      </c>
      <c r="M3044" s="1906"/>
      <c r="N3044" s="2250"/>
      <c r="O3044" s="2250"/>
      <c r="P3044" s="2255"/>
    </row>
    <row r="3045" spans="2:16" s="986" customFormat="1" ht="15" customHeight="1" outlineLevel="1">
      <c r="B3045" s="1211"/>
      <c r="C3045" s="1211"/>
      <c r="D3045" s="2553"/>
      <c r="E3045" s="2554"/>
      <c r="F3045" s="1553" t="s">
        <v>2169</v>
      </c>
      <c r="G3045" s="1554"/>
      <c r="I3045" s="2254"/>
      <c r="J3045" s="2256"/>
      <c r="K3045" s="1994" t="str">
        <f t="shared" si="263"/>
        <v/>
      </c>
      <c r="L3045" s="1907" t="str">
        <f t="shared" si="264"/>
        <v/>
      </c>
      <c r="M3045" s="1906"/>
      <c r="N3045" s="2250"/>
      <c r="O3045" s="2250"/>
      <c r="P3045" s="2255"/>
    </row>
    <row r="3046" spans="2:16" s="986" customFormat="1" ht="15" customHeight="1" outlineLevel="1">
      <c r="B3046" s="1211"/>
      <c r="C3046" s="1211"/>
      <c r="D3046" s="2553" t="s">
        <v>2174</v>
      </c>
      <c r="E3046" s="2554" t="s">
        <v>650</v>
      </c>
      <c r="F3046" s="1553" t="s">
        <v>2168</v>
      </c>
      <c r="G3046" s="1554"/>
      <c r="I3046" s="2254"/>
      <c r="J3046" s="2256"/>
      <c r="K3046" s="1994" t="str">
        <f t="shared" si="263"/>
        <v/>
      </c>
      <c r="L3046" s="1907" t="str">
        <f t="shared" si="264"/>
        <v/>
      </c>
      <c r="M3046" s="1906"/>
      <c r="N3046" s="2250"/>
      <c r="O3046" s="2250"/>
      <c r="P3046" s="2255"/>
    </row>
    <row r="3047" spans="2:16" s="986" customFormat="1" ht="15" customHeight="1" outlineLevel="1">
      <c r="B3047" s="1211"/>
      <c r="C3047" s="1211"/>
      <c r="D3047" s="2555"/>
      <c r="E3047" s="2556"/>
      <c r="F3047" s="1557" t="s">
        <v>2169</v>
      </c>
      <c r="G3047" s="1558"/>
      <c r="I3047" s="2254"/>
      <c r="J3047" s="2256"/>
      <c r="K3047" s="1994" t="str">
        <f t="shared" si="263"/>
        <v/>
      </c>
      <c r="L3047" s="1907" t="str">
        <f t="shared" si="264"/>
        <v/>
      </c>
      <c r="M3047" s="1906"/>
      <c r="N3047" s="2250"/>
      <c r="O3047" s="2250"/>
      <c r="P3047" s="2255"/>
    </row>
    <row r="3048" spans="2:16" s="986" customFormat="1" ht="15" customHeight="1">
      <c r="B3048" s="1342"/>
      <c r="C3048" s="985"/>
      <c r="D3048" s="1307" t="s">
        <v>2166</v>
      </c>
      <c r="E3048" s="973"/>
      <c r="F3048" s="1549"/>
      <c r="G3048" s="1550"/>
      <c r="H3048" s="636"/>
      <c r="I3048" s="2251"/>
      <c r="J3048" s="1912"/>
      <c r="K3048" s="2254"/>
      <c r="L3048" s="2250"/>
      <c r="M3048" s="2250"/>
      <c r="N3048" s="2250"/>
      <c r="O3048" s="2250"/>
      <c r="P3048" s="2255"/>
    </row>
    <row r="3049" spans="2:16" s="986" customFormat="1" ht="15" customHeight="1" outlineLevel="1">
      <c r="B3049" s="1342"/>
      <c r="C3049" s="985"/>
      <c r="D3049" s="2557" t="s">
        <v>2167</v>
      </c>
      <c r="E3049" s="2558" t="s">
        <v>650</v>
      </c>
      <c r="F3049" s="1551" t="s">
        <v>2168</v>
      </c>
      <c r="G3049" s="1552"/>
      <c r="H3049" s="636"/>
      <c r="I3049" s="2252"/>
      <c r="J3049" s="2253"/>
      <c r="K3049" s="1994" t="str">
        <f>IF(ISNONTEXT(G3049)=TRUE,"","X")</f>
        <v/>
      </c>
      <c r="L3049" s="1907" t="str">
        <f>IF(AND(G3049&gt;=0)=TRUE,"","X")</f>
        <v/>
      </c>
      <c r="M3049" s="1906"/>
      <c r="N3049" s="2250"/>
      <c r="O3049" s="2250"/>
      <c r="P3049" s="2255"/>
    </row>
    <row r="3050" spans="2:16" s="986" customFormat="1" ht="15" customHeight="1" outlineLevel="1">
      <c r="B3050" s="1342"/>
      <c r="C3050" s="985"/>
      <c r="D3050" s="2553"/>
      <c r="E3050" s="2554"/>
      <c r="F3050" s="1553" t="s">
        <v>2169</v>
      </c>
      <c r="G3050" s="1554"/>
      <c r="H3050" s="636"/>
      <c r="I3050" s="2252"/>
      <c r="J3050" s="2253"/>
      <c r="K3050" s="1994" t="str">
        <f>IF(ISNONTEXT(G3050)=TRUE,"","X")</f>
        <v/>
      </c>
      <c r="L3050" s="1907" t="str">
        <f>IF(AND(G3050&gt;=0)=TRUE,"","X")</f>
        <v/>
      </c>
      <c r="M3050" s="1906"/>
      <c r="N3050" s="2250"/>
      <c r="O3050" s="2250"/>
      <c r="P3050" s="2255"/>
    </row>
    <row r="3051" spans="2:16" s="986" customFormat="1" ht="15" customHeight="1" outlineLevel="1">
      <c r="B3051" s="1342"/>
      <c r="C3051" s="985"/>
      <c r="D3051" s="2553" t="s">
        <v>2170</v>
      </c>
      <c r="E3051" s="2554" t="s">
        <v>638</v>
      </c>
      <c r="F3051" s="1553" t="s">
        <v>2168</v>
      </c>
      <c r="G3051" s="1554"/>
      <c r="H3051" s="636"/>
      <c r="I3051" s="2252"/>
      <c r="J3051" s="2253"/>
      <c r="K3051" s="1994" t="str">
        <f t="shared" ref="K3051:K3070" si="265">IF(ISNONTEXT(G3051)=TRUE,"","X")</f>
        <v/>
      </c>
      <c r="L3051" s="1907" t="str">
        <f t="shared" ref="L3051:L3070" si="266">IF(AND(G3051&gt;=0)=TRUE,"","X")</f>
        <v/>
      </c>
      <c r="M3051" s="1906"/>
      <c r="N3051" s="2250"/>
      <c r="O3051" s="2250"/>
      <c r="P3051" s="2255"/>
    </row>
    <row r="3052" spans="2:16" s="986" customFormat="1" ht="15" customHeight="1" outlineLevel="1">
      <c r="B3052" s="1342"/>
      <c r="C3052" s="985"/>
      <c r="D3052" s="2553"/>
      <c r="E3052" s="2554"/>
      <c r="F3052" s="1553" t="s">
        <v>2169</v>
      </c>
      <c r="G3052" s="1554"/>
      <c r="H3052" s="636"/>
      <c r="I3052" s="2252"/>
      <c r="J3052" s="2253"/>
      <c r="K3052" s="1994" t="str">
        <f t="shared" si="265"/>
        <v/>
      </c>
      <c r="L3052" s="1907" t="str">
        <f t="shared" si="266"/>
        <v/>
      </c>
      <c r="M3052" s="1906"/>
      <c r="N3052" s="2250"/>
      <c r="O3052" s="2250"/>
      <c r="P3052" s="2255"/>
    </row>
    <row r="3053" spans="2:16" s="986" customFormat="1" ht="15" customHeight="1" outlineLevel="1">
      <c r="B3053" s="1342"/>
      <c r="C3053" s="985"/>
      <c r="D3053" s="2553" t="s">
        <v>2170</v>
      </c>
      <c r="E3053" s="2554" t="s">
        <v>650</v>
      </c>
      <c r="F3053" s="1553" t="s">
        <v>2168</v>
      </c>
      <c r="G3053" s="1554"/>
      <c r="H3053" s="636"/>
      <c r="I3053" s="2252"/>
      <c r="J3053" s="2253"/>
      <c r="K3053" s="1994" t="str">
        <f t="shared" si="265"/>
        <v/>
      </c>
      <c r="L3053" s="1907" t="str">
        <f t="shared" si="266"/>
        <v/>
      </c>
      <c r="M3053" s="1906"/>
      <c r="N3053" s="2250"/>
      <c r="O3053" s="2250"/>
      <c r="P3053" s="2255"/>
    </row>
    <row r="3054" spans="2:16" s="986" customFormat="1" ht="15" customHeight="1" outlineLevel="1">
      <c r="B3054" s="1342"/>
      <c r="C3054" s="985"/>
      <c r="D3054" s="2553"/>
      <c r="E3054" s="2554"/>
      <c r="F3054" s="1553" t="s">
        <v>2169</v>
      </c>
      <c r="G3054" s="1554"/>
      <c r="H3054" s="636"/>
      <c r="I3054" s="2254"/>
      <c r="J3054" s="2255"/>
      <c r="K3054" s="1994" t="str">
        <f t="shared" si="265"/>
        <v/>
      </c>
      <c r="L3054" s="1907" t="str">
        <f t="shared" si="266"/>
        <v/>
      </c>
      <c r="M3054" s="1906"/>
      <c r="N3054" s="2250"/>
      <c r="O3054" s="2250"/>
      <c r="P3054" s="2255"/>
    </row>
    <row r="3055" spans="2:16" s="986" customFormat="1" ht="15" customHeight="1" outlineLevel="1">
      <c r="B3055" s="1342"/>
      <c r="C3055" s="985"/>
      <c r="D3055" s="2553" t="s">
        <v>873</v>
      </c>
      <c r="E3055" s="2554" t="s">
        <v>1822</v>
      </c>
      <c r="F3055" s="1553" t="s">
        <v>2168</v>
      </c>
      <c r="G3055" s="1555"/>
      <c r="H3055" s="636"/>
      <c r="I3055" s="2254"/>
      <c r="J3055" s="2255"/>
      <c r="K3055" s="1993" t="str">
        <f t="shared" si="265"/>
        <v/>
      </c>
      <c r="L3055" s="1906" t="str">
        <f t="shared" si="266"/>
        <v/>
      </c>
      <c r="M3055" s="1906"/>
      <c r="N3055" s="1907" t="str" cm="1">
        <f t="array" aca="1" ref="N3055" ca="1">IF(CELL("format",G3055)="D1","","X")</f>
        <v/>
      </c>
      <c r="O3055" s="2250"/>
      <c r="P3055" s="2255"/>
    </row>
    <row r="3056" spans="2:16" s="986" customFormat="1" ht="15" customHeight="1" outlineLevel="1">
      <c r="B3056" s="1211"/>
      <c r="C3056" s="1211"/>
      <c r="D3056" s="2553"/>
      <c r="E3056" s="2554"/>
      <c r="F3056" s="1553" t="s">
        <v>2169</v>
      </c>
      <c r="G3056" s="1555"/>
      <c r="H3056" s="636"/>
      <c r="I3056" s="2254"/>
      <c r="J3056" s="2255"/>
      <c r="K3056" s="1993" t="str">
        <f t="shared" si="265"/>
        <v/>
      </c>
      <c r="L3056" s="1906" t="str">
        <f t="shared" si="266"/>
        <v/>
      </c>
      <c r="M3056" s="1906"/>
      <c r="N3056" s="1907" t="str" cm="1">
        <f t="array" aca="1" ref="N3056" ca="1">IF(CELL("format",G3056)="D1","","X")</f>
        <v/>
      </c>
      <c r="O3056" s="2250"/>
      <c r="P3056" s="2255"/>
    </row>
    <row r="3057" spans="2:16" s="986" customFormat="1" ht="15" customHeight="1" outlineLevel="1">
      <c r="B3057" s="1211"/>
      <c r="C3057" s="1211"/>
      <c r="D3057" s="2553" t="s">
        <v>874</v>
      </c>
      <c r="E3057" s="2554" t="s">
        <v>1823</v>
      </c>
      <c r="F3057" s="1553" t="s">
        <v>2168</v>
      </c>
      <c r="G3057" s="1556"/>
      <c r="H3057" s="636"/>
      <c r="I3057" s="2254"/>
      <c r="J3057" s="2255"/>
      <c r="K3057" s="1993" t="str">
        <f t="shared" si="265"/>
        <v/>
      </c>
      <c r="L3057" s="1906" t="str">
        <f t="shared" si="266"/>
        <v/>
      </c>
      <c r="M3057" s="1906"/>
      <c r="N3057" s="2250"/>
      <c r="O3057" s="1907" t="str" cm="1">
        <f t="array" aca="1" ref="O3057" ca="1">IF(G3057="","",IF(CELL("format",G3057)="D9","","X"))</f>
        <v/>
      </c>
      <c r="P3057" s="2255"/>
    </row>
    <row r="3058" spans="2:16" s="986" customFormat="1" ht="15" customHeight="1" outlineLevel="1">
      <c r="B3058" s="1211"/>
      <c r="C3058" s="1211"/>
      <c r="D3058" s="2553"/>
      <c r="E3058" s="2554"/>
      <c r="F3058" s="1553" t="s">
        <v>2169</v>
      </c>
      <c r="G3058" s="1556"/>
      <c r="H3058" s="636"/>
      <c r="I3058" s="2254"/>
      <c r="J3058" s="2255"/>
      <c r="K3058" s="1993" t="str">
        <f t="shared" si="265"/>
        <v/>
      </c>
      <c r="L3058" s="1906" t="str">
        <f t="shared" si="266"/>
        <v/>
      </c>
      <c r="M3058" s="1906"/>
      <c r="N3058" s="2250"/>
      <c r="O3058" s="1907" t="str" cm="1">
        <f t="array" aca="1" ref="O3058" ca="1">IF(G3058="","",IF(CELL("format",G3058)="D9","","X"))</f>
        <v/>
      </c>
      <c r="P3058" s="2255"/>
    </row>
    <row r="3059" spans="2:16" s="986" customFormat="1" ht="15" customHeight="1" outlineLevel="1">
      <c r="B3059" s="1211"/>
      <c r="C3059" s="1211"/>
      <c r="D3059" s="2553" t="s">
        <v>2171</v>
      </c>
      <c r="E3059" s="2554" t="s">
        <v>2327</v>
      </c>
      <c r="F3059" s="1553" t="s">
        <v>2168</v>
      </c>
      <c r="G3059" s="1554"/>
      <c r="H3059" s="636"/>
      <c r="I3059" s="2254"/>
      <c r="J3059" s="2255"/>
      <c r="K3059" s="1993" t="str">
        <f t="shared" si="265"/>
        <v/>
      </c>
      <c r="L3059" s="1906" t="str">
        <f t="shared" si="266"/>
        <v/>
      </c>
      <c r="M3059" s="1906"/>
      <c r="N3059" s="2250"/>
      <c r="O3059" s="2250"/>
      <c r="P3059" s="1913" t="str">
        <f>IF(G3059="","",(IF(OR(G3059="Winter",G3059="Summer"),"","X")))</f>
        <v/>
      </c>
    </row>
    <row r="3060" spans="2:16" s="986" customFormat="1" ht="15" customHeight="1" outlineLevel="1">
      <c r="B3060" s="1211"/>
      <c r="C3060" s="1211"/>
      <c r="D3060" s="2553"/>
      <c r="E3060" s="2554"/>
      <c r="F3060" s="1553" t="s">
        <v>2169</v>
      </c>
      <c r="G3060" s="1554"/>
      <c r="H3060" s="636"/>
      <c r="I3060" s="2254"/>
      <c r="J3060" s="2255"/>
      <c r="K3060" s="1993" t="str">
        <f t="shared" si="265"/>
        <v/>
      </c>
      <c r="L3060" s="1906" t="str">
        <f t="shared" si="266"/>
        <v/>
      </c>
      <c r="M3060" s="1906"/>
      <c r="N3060" s="2250"/>
      <c r="O3060" s="2250"/>
      <c r="P3060" s="1913" t="str">
        <f>IF(G3060="","",(IF(OR(G3060="Winter",G3060="Summer"),"","X")))</f>
        <v/>
      </c>
    </row>
    <row r="3061" spans="2:16" s="986" customFormat="1" ht="15" customHeight="1" outlineLevel="1">
      <c r="B3061" s="1211"/>
      <c r="C3061" s="1211"/>
      <c r="D3061" s="2553" t="s">
        <v>2172</v>
      </c>
      <c r="E3061" s="2554" t="s">
        <v>638</v>
      </c>
      <c r="F3061" s="1553" t="s">
        <v>2168</v>
      </c>
      <c r="G3061" s="1554"/>
      <c r="H3061" s="636"/>
      <c r="I3061" s="2254"/>
      <c r="J3061" s="2255"/>
      <c r="K3061" s="1994" t="str">
        <f t="shared" si="265"/>
        <v/>
      </c>
      <c r="L3061" s="1907" t="str">
        <f t="shared" si="266"/>
        <v/>
      </c>
      <c r="M3061" s="1906"/>
      <c r="N3061" s="2250"/>
      <c r="O3061" s="2250"/>
      <c r="P3061" s="2255"/>
    </row>
    <row r="3062" spans="2:16" s="986" customFormat="1" ht="15" customHeight="1" outlineLevel="1">
      <c r="B3062" s="1211"/>
      <c r="C3062" s="1211"/>
      <c r="D3062" s="2553"/>
      <c r="E3062" s="2554"/>
      <c r="F3062" s="1553" t="s">
        <v>2169</v>
      </c>
      <c r="G3062" s="1554"/>
      <c r="I3062" s="2254"/>
      <c r="J3062" s="2255"/>
      <c r="K3062" s="1994" t="str">
        <f t="shared" si="265"/>
        <v/>
      </c>
      <c r="L3062" s="1907" t="str">
        <f t="shared" si="266"/>
        <v/>
      </c>
      <c r="M3062" s="1906"/>
      <c r="N3062" s="2250"/>
      <c r="O3062" s="2250"/>
      <c r="P3062" s="2255"/>
    </row>
    <row r="3063" spans="2:16" s="986" customFormat="1" ht="15" customHeight="1" outlineLevel="1">
      <c r="B3063" s="1211"/>
      <c r="C3063" s="1211"/>
      <c r="D3063" s="2553" t="s">
        <v>2173</v>
      </c>
      <c r="E3063" s="2554" t="s">
        <v>638</v>
      </c>
      <c r="F3063" s="1553" t="s">
        <v>2168</v>
      </c>
      <c r="G3063" s="1554"/>
      <c r="I3063" s="2254"/>
      <c r="J3063" s="2255"/>
      <c r="K3063" s="1994" t="str">
        <f t="shared" si="265"/>
        <v/>
      </c>
      <c r="L3063" s="1907" t="str">
        <f t="shared" si="266"/>
        <v/>
      </c>
      <c r="M3063" s="1906"/>
      <c r="N3063" s="2250"/>
      <c r="O3063" s="2250"/>
      <c r="P3063" s="2255"/>
    </row>
    <row r="3064" spans="2:16" s="986" customFormat="1" ht="15" customHeight="1" outlineLevel="1">
      <c r="B3064" s="1211"/>
      <c r="C3064" s="1211"/>
      <c r="D3064" s="2553"/>
      <c r="E3064" s="2554"/>
      <c r="F3064" s="1553" t="s">
        <v>2169</v>
      </c>
      <c r="G3064" s="1554"/>
      <c r="I3064" s="2254"/>
      <c r="J3064" s="2255"/>
      <c r="K3064" s="1994" t="str">
        <f t="shared" si="265"/>
        <v/>
      </c>
      <c r="L3064" s="1907" t="str">
        <f t="shared" si="266"/>
        <v/>
      </c>
      <c r="M3064" s="1906"/>
      <c r="N3064" s="2250"/>
      <c r="O3064" s="2250"/>
      <c r="P3064" s="2255"/>
    </row>
    <row r="3065" spans="2:16" s="986" customFormat="1" ht="15" customHeight="1" outlineLevel="1">
      <c r="B3065" s="1211"/>
      <c r="C3065" s="1211"/>
      <c r="D3065" s="2553" t="s">
        <v>2173</v>
      </c>
      <c r="E3065" s="2554" t="s">
        <v>650</v>
      </c>
      <c r="F3065" s="1553" t="s">
        <v>2168</v>
      </c>
      <c r="G3065" s="1554"/>
      <c r="I3065" s="2254"/>
      <c r="J3065" s="2255"/>
      <c r="K3065" s="1994" t="str">
        <f t="shared" si="265"/>
        <v/>
      </c>
      <c r="L3065" s="1907" t="str">
        <f t="shared" si="266"/>
        <v/>
      </c>
      <c r="M3065" s="1906"/>
      <c r="N3065" s="2250"/>
      <c r="O3065" s="2250"/>
      <c r="P3065" s="2255"/>
    </row>
    <row r="3066" spans="2:16" s="986" customFormat="1" ht="15" customHeight="1" outlineLevel="1">
      <c r="B3066" s="1211"/>
      <c r="C3066" s="1211"/>
      <c r="D3066" s="2553"/>
      <c r="E3066" s="2554"/>
      <c r="F3066" s="1553" t="s">
        <v>2169</v>
      </c>
      <c r="G3066" s="1554"/>
      <c r="I3066" s="2254"/>
      <c r="J3066" s="2255"/>
      <c r="K3066" s="1994" t="str">
        <f t="shared" si="265"/>
        <v/>
      </c>
      <c r="L3066" s="1907" t="str">
        <f t="shared" si="266"/>
        <v/>
      </c>
      <c r="M3066" s="1906"/>
      <c r="N3066" s="2250"/>
      <c r="O3066" s="2250"/>
      <c r="P3066" s="2255"/>
    </row>
    <row r="3067" spans="2:16" s="986" customFormat="1" ht="15" customHeight="1" outlineLevel="1">
      <c r="B3067" s="1211"/>
      <c r="C3067" s="1211"/>
      <c r="D3067" s="2553" t="s">
        <v>2174</v>
      </c>
      <c r="E3067" s="2554" t="s">
        <v>638</v>
      </c>
      <c r="F3067" s="1553" t="s">
        <v>2168</v>
      </c>
      <c r="G3067" s="1554"/>
      <c r="I3067" s="2254"/>
      <c r="J3067" s="2256"/>
      <c r="K3067" s="1994" t="str">
        <f t="shared" si="265"/>
        <v/>
      </c>
      <c r="L3067" s="1907" t="str">
        <f t="shared" si="266"/>
        <v/>
      </c>
      <c r="M3067" s="1906"/>
      <c r="N3067" s="2250"/>
      <c r="O3067" s="2250"/>
      <c r="P3067" s="2255"/>
    </row>
    <row r="3068" spans="2:16" s="986" customFormat="1" ht="15" customHeight="1" outlineLevel="1">
      <c r="B3068" s="1211"/>
      <c r="C3068" s="1211"/>
      <c r="D3068" s="2553"/>
      <c r="E3068" s="2554"/>
      <c r="F3068" s="1553" t="s">
        <v>2169</v>
      </c>
      <c r="G3068" s="1554"/>
      <c r="I3068" s="2254"/>
      <c r="J3068" s="2256"/>
      <c r="K3068" s="1994" t="str">
        <f t="shared" si="265"/>
        <v/>
      </c>
      <c r="L3068" s="1907" t="str">
        <f t="shared" si="266"/>
        <v/>
      </c>
      <c r="M3068" s="1906"/>
      <c r="N3068" s="2250"/>
      <c r="O3068" s="2250"/>
      <c r="P3068" s="2255"/>
    </row>
    <row r="3069" spans="2:16" s="986" customFormat="1" ht="15" customHeight="1" outlineLevel="1">
      <c r="B3069" s="1211"/>
      <c r="C3069" s="1211"/>
      <c r="D3069" s="2553" t="s">
        <v>2174</v>
      </c>
      <c r="E3069" s="2554" t="s">
        <v>650</v>
      </c>
      <c r="F3069" s="1553" t="s">
        <v>2168</v>
      </c>
      <c r="G3069" s="1554"/>
      <c r="I3069" s="2254"/>
      <c r="J3069" s="2256"/>
      <c r="K3069" s="1994" t="str">
        <f t="shared" si="265"/>
        <v/>
      </c>
      <c r="L3069" s="1907" t="str">
        <f t="shared" si="266"/>
        <v/>
      </c>
      <c r="M3069" s="1906"/>
      <c r="N3069" s="2250"/>
      <c r="O3069" s="2250"/>
      <c r="P3069" s="2255"/>
    </row>
    <row r="3070" spans="2:16" s="986" customFormat="1" ht="15" customHeight="1" outlineLevel="1">
      <c r="B3070" s="1211"/>
      <c r="C3070" s="1211"/>
      <c r="D3070" s="2555"/>
      <c r="E3070" s="2556"/>
      <c r="F3070" s="1557" t="s">
        <v>2169</v>
      </c>
      <c r="G3070" s="1558"/>
      <c r="I3070" s="2254"/>
      <c r="J3070" s="2256"/>
      <c r="K3070" s="1994" t="str">
        <f t="shared" si="265"/>
        <v/>
      </c>
      <c r="L3070" s="1907" t="str">
        <f t="shared" si="266"/>
        <v/>
      </c>
      <c r="M3070" s="1906"/>
      <c r="N3070" s="2250"/>
      <c r="O3070" s="2250"/>
      <c r="P3070" s="2255"/>
    </row>
    <row r="3071" spans="2:16" s="986" customFormat="1" ht="15" customHeight="1">
      <c r="B3071" s="1342"/>
      <c r="C3071" s="985"/>
      <c r="D3071" s="1307" t="s">
        <v>2166</v>
      </c>
      <c r="E3071" s="973"/>
      <c r="F3071" s="1549"/>
      <c r="G3071" s="1550"/>
      <c r="H3071" s="636"/>
      <c r="I3071" s="2251"/>
      <c r="J3071" s="1912"/>
      <c r="K3071" s="2254"/>
      <c r="L3071" s="2250"/>
      <c r="M3071" s="2250"/>
      <c r="N3071" s="2250"/>
      <c r="O3071" s="2250"/>
      <c r="P3071" s="2255"/>
    </row>
    <row r="3072" spans="2:16" s="986" customFormat="1" ht="15" customHeight="1" outlineLevel="1">
      <c r="B3072" s="1342"/>
      <c r="C3072" s="985"/>
      <c r="D3072" s="2557" t="s">
        <v>2167</v>
      </c>
      <c r="E3072" s="2558" t="s">
        <v>650</v>
      </c>
      <c r="F3072" s="1551" t="s">
        <v>2168</v>
      </c>
      <c r="G3072" s="1552"/>
      <c r="H3072" s="636"/>
      <c r="I3072" s="2252"/>
      <c r="J3072" s="2253"/>
      <c r="K3072" s="1994" t="str">
        <f>IF(ISNONTEXT(G3072)=TRUE,"","X")</f>
        <v/>
      </c>
      <c r="L3072" s="1907" t="str">
        <f>IF(AND(G3072&gt;=0)=TRUE,"","X")</f>
        <v/>
      </c>
      <c r="M3072" s="1906"/>
      <c r="N3072" s="2250"/>
      <c r="O3072" s="2250"/>
      <c r="P3072" s="2255"/>
    </row>
    <row r="3073" spans="2:16" s="986" customFormat="1" ht="15" customHeight="1" outlineLevel="1">
      <c r="B3073" s="1342"/>
      <c r="C3073" s="985"/>
      <c r="D3073" s="2553"/>
      <c r="E3073" s="2554"/>
      <c r="F3073" s="1553" t="s">
        <v>2169</v>
      </c>
      <c r="G3073" s="1554"/>
      <c r="H3073" s="636"/>
      <c r="I3073" s="2252"/>
      <c r="J3073" s="2253"/>
      <c r="K3073" s="1994" t="str">
        <f>IF(ISNONTEXT(G3073)=TRUE,"","X")</f>
        <v/>
      </c>
      <c r="L3073" s="1907" t="str">
        <f>IF(AND(G3073&gt;=0)=TRUE,"","X")</f>
        <v/>
      </c>
      <c r="M3073" s="1906"/>
      <c r="N3073" s="2250"/>
      <c r="O3073" s="2250"/>
      <c r="P3073" s="2255"/>
    </row>
    <row r="3074" spans="2:16" s="986" customFormat="1" ht="15" customHeight="1" outlineLevel="1">
      <c r="B3074" s="1342"/>
      <c r="C3074" s="985"/>
      <c r="D3074" s="2553" t="s">
        <v>2170</v>
      </c>
      <c r="E3074" s="2554" t="s">
        <v>638</v>
      </c>
      <c r="F3074" s="1553" t="s">
        <v>2168</v>
      </c>
      <c r="G3074" s="1554"/>
      <c r="H3074" s="636"/>
      <c r="I3074" s="2252"/>
      <c r="J3074" s="2253"/>
      <c r="K3074" s="1994" t="str">
        <f t="shared" ref="K3074:K3093" si="267">IF(ISNONTEXT(G3074)=TRUE,"","X")</f>
        <v/>
      </c>
      <c r="L3074" s="1907" t="str">
        <f t="shared" ref="L3074:L3093" si="268">IF(AND(G3074&gt;=0)=TRUE,"","X")</f>
        <v/>
      </c>
      <c r="M3074" s="1906"/>
      <c r="N3074" s="2250"/>
      <c r="O3074" s="2250"/>
      <c r="P3074" s="2255"/>
    </row>
    <row r="3075" spans="2:16" s="986" customFormat="1" ht="15" customHeight="1" outlineLevel="1">
      <c r="B3075" s="1342"/>
      <c r="C3075" s="985"/>
      <c r="D3075" s="2553"/>
      <c r="E3075" s="2554"/>
      <c r="F3075" s="1553" t="s">
        <v>2169</v>
      </c>
      <c r="G3075" s="1554"/>
      <c r="H3075" s="636"/>
      <c r="I3075" s="2252"/>
      <c r="J3075" s="2253"/>
      <c r="K3075" s="1994" t="str">
        <f t="shared" si="267"/>
        <v/>
      </c>
      <c r="L3075" s="1907" t="str">
        <f t="shared" si="268"/>
        <v/>
      </c>
      <c r="M3075" s="1906"/>
      <c r="N3075" s="2250"/>
      <c r="O3075" s="2250"/>
      <c r="P3075" s="2255"/>
    </row>
    <row r="3076" spans="2:16" s="986" customFormat="1" ht="15" customHeight="1" outlineLevel="1">
      <c r="B3076" s="1342"/>
      <c r="C3076" s="985"/>
      <c r="D3076" s="2553" t="s">
        <v>2170</v>
      </c>
      <c r="E3076" s="2554" t="s">
        <v>650</v>
      </c>
      <c r="F3076" s="1553" t="s">
        <v>2168</v>
      </c>
      <c r="G3076" s="1554"/>
      <c r="H3076" s="636"/>
      <c r="I3076" s="2252"/>
      <c r="J3076" s="2253"/>
      <c r="K3076" s="1994" t="str">
        <f t="shared" si="267"/>
        <v/>
      </c>
      <c r="L3076" s="1907" t="str">
        <f t="shared" si="268"/>
        <v/>
      </c>
      <c r="M3076" s="1906"/>
      <c r="N3076" s="2250"/>
      <c r="O3076" s="2250"/>
      <c r="P3076" s="2255"/>
    </row>
    <row r="3077" spans="2:16" s="986" customFormat="1" ht="15" customHeight="1" outlineLevel="1">
      <c r="B3077" s="1342"/>
      <c r="C3077" s="985"/>
      <c r="D3077" s="2553"/>
      <c r="E3077" s="2554"/>
      <c r="F3077" s="1553" t="s">
        <v>2169</v>
      </c>
      <c r="G3077" s="1554"/>
      <c r="H3077" s="636"/>
      <c r="I3077" s="2254"/>
      <c r="J3077" s="2255"/>
      <c r="K3077" s="1994" t="str">
        <f t="shared" si="267"/>
        <v/>
      </c>
      <c r="L3077" s="1907" t="str">
        <f t="shared" si="268"/>
        <v/>
      </c>
      <c r="M3077" s="1906"/>
      <c r="N3077" s="2250"/>
      <c r="O3077" s="2250"/>
      <c r="P3077" s="2255"/>
    </row>
    <row r="3078" spans="2:16" s="986" customFormat="1" ht="15" customHeight="1" outlineLevel="1">
      <c r="B3078" s="1342"/>
      <c r="C3078" s="985"/>
      <c r="D3078" s="2553" t="s">
        <v>873</v>
      </c>
      <c r="E3078" s="2554" t="s">
        <v>1822</v>
      </c>
      <c r="F3078" s="1553" t="s">
        <v>2168</v>
      </c>
      <c r="G3078" s="1555"/>
      <c r="H3078" s="636"/>
      <c r="I3078" s="2254"/>
      <c r="J3078" s="2255"/>
      <c r="K3078" s="1993" t="str">
        <f t="shared" si="267"/>
        <v/>
      </c>
      <c r="L3078" s="1906" t="str">
        <f t="shared" si="268"/>
        <v/>
      </c>
      <c r="M3078" s="1906"/>
      <c r="N3078" s="1907" t="str" cm="1">
        <f t="array" aca="1" ref="N3078" ca="1">IF(CELL("format",G3078)="D1","","X")</f>
        <v/>
      </c>
      <c r="O3078" s="2250"/>
      <c r="P3078" s="2255"/>
    </row>
    <row r="3079" spans="2:16" s="986" customFormat="1" ht="15" customHeight="1" outlineLevel="1">
      <c r="B3079" s="1211"/>
      <c r="C3079" s="1211"/>
      <c r="D3079" s="2553"/>
      <c r="E3079" s="2554"/>
      <c r="F3079" s="1553" t="s">
        <v>2169</v>
      </c>
      <c r="G3079" s="1555"/>
      <c r="H3079" s="636"/>
      <c r="I3079" s="2254"/>
      <c r="J3079" s="2255"/>
      <c r="K3079" s="1993" t="str">
        <f t="shared" si="267"/>
        <v/>
      </c>
      <c r="L3079" s="1906" t="str">
        <f t="shared" si="268"/>
        <v/>
      </c>
      <c r="M3079" s="1906"/>
      <c r="N3079" s="1907" t="str" cm="1">
        <f t="array" aca="1" ref="N3079" ca="1">IF(CELL("format",G3079)="D1","","X")</f>
        <v/>
      </c>
      <c r="O3079" s="2250"/>
      <c r="P3079" s="2255"/>
    </row>
    <row r="3080" spans="2:16" s="986" customFormat="1" ht="15" customHeight="1" outlineLevel="1">
      <c r="B3080" s="1211"/>
      <c r="C3080" s="1211"/>
      <c r="D3080" s="2553" t="s">
        <v>874</v>
      </c>
      <c r="E3080" s="2554" t="s">
        <v>1823</v>
      </c>
      <c r="F3080" s="1553" t="s">
        <v>2168</v>
      </c>
      <c r="G3080" s="1556"/>
      <c r="H3080" s="636"/>
      <c r="I3080" s="2254"/>
      <c r="J3080" s="2255"/>
      <c r="K3080" s="1993" t="str">
        <f t="shared" si="267"/>
        <v/>
      </c>
      <c r="L3080" s="1906" t="str">
        <f t="shared" si="268"/>
        <v/>
      </c>
      <c r="M3080" s="1906"/>
      <c r="N3080" s="2250"/>
      <c r="O3080" s="1907" t="str" cm="1">
        <f t="array" aca="1" ref="O3080" ca="1">IF(G3080="","",IF(CELL("format",G3080)="D9","","X"))</f>
        <v/>
      </c>
      <c r="P3080" s="2255"/>
    </row>
    <row r="3081" spans="2:16" s="986" customFormat="1" ht="15" customHeight="1" outlineLevel="1">
      <c r="B3081" s="1211"/>
      <c r="C3081" s="1211"/>
      <c r="D3081" s="2553"/>
      <c r="E3081" s="2554"/>
      <c r="F3081" s="1553" t="s">
        <v>2169</v>
      </c>
      <c r="G3081" s="1556"/>
      <c r="H3081" s="636"/>
      <c r="I3081" s="2254"/>
      <c r="J3081" s="2255"/>
      <c r="K3081" s="1993" t="str">
        <f t="shared" si="267"/>
        <v/>
      </c>
      <c r="L3081" s="1906" t="str">
        <f t="shared" si="268"/>
        <v/>
      </c>
      <c r="M3081" s="1906"/>
      <c r="N3081" s="2250"/>
      <c r="O3081" s="1907" t="str" cm="1">
        <f t="array" aca="1" ref="O3081" ca="1">IF(G3081="","",IF(CELL("format",G3081)="D9","","X"))</f>
        <v/>
      </c>
      <c r="P3081" s="2255"/>
    </row>
    <row r="3082" spans="2:16" s="986" customFormat="1" ht="15" customHeight="1" outlineLevel="1">
      <c r="B3082" s="1211"/>
      <c r="C3082" s="1211"/>
      <c r="D3082" s="2553" t="s">
        <v>2171</v>
      </c>
      <c r="E3082" s="2554" t="s">
        <v>2327</v>
      </c>
      <c r="F3082" s="1553" t="s">
        <v>2168</v>
      </c>
      <c r="G3082" s="1554"/>
      <c r="H3082" s="636"/>
      <c r="I3082" s="2254"/>
      <c r="J3082" s="2255"/>
      <c r="K3082" s="1993" t="str">
        <f t="shared" si="267"/>
        <v/>
      </c>
      <c r="L3082" s="1906" t="str">
        <f t="shared" si="268"/>
        <v/>
      </c>
      <c r="M3082" s="1906"/>
      <c r="N3082" s="2250"/>
      <c r="O3082" s="2250"/>
      <c r="P3082" s="1913" t="str">
        <f>IF(G3082="","",(IF(OR(G3082="Winter",G3082="Summer"),"","X")))</f>
        <v/>
      </c>
    </row>
    <row r="3083" spans="2:16" s="986" customFormat="1" ht="15" customHeight="1" outlineLevel="1">
      <c r="B3083" s="1211"/>
      <c r="C3083" s="1211"/>
      <c r="D3083" s="2553"/>
      <c r="E3083" s="2554"/>
      <c r="F3083" s="1553" t="s">
        <v>2169</v>
      </c>
      <c r="G3083" s="1554"/>
      <c r="H3083" s="636"/>
      <c r="I3083" s="2254"/>
      <c r="J3083" s="2255"/>
      <c r="K3083" s="1993" t="str">
        <f t="shared" si="267"/>
        <v/>
      </c>
      <c r="L3083" s="1906" t="str">
        <f t="shared" si="268"/>
        <v/>
      </c>
      <c r="M3083" s="1906"/>
      <c r="N3083" s="2250"/>
      <c r="O3083" s="2250"/>
      <c r="P3083" s="1913" t="str">
        <f>IF(G3083="","",(IF(OR(G3083="Winter",G3083="Summer"),"","X")))</f>
        <v/>
      </c>
    </row>
    <row r="3084" spans="2:16" s="986" customFormat="1" ht="15" customHeight="1" outlineLevel="1">
      <c r="B3084" s="1211"/>
      <c r="C3084" s="1211"/>
      <c r="D3084" s="2553" t="s">
        <v>2172</v>
      </c>
      <c r="E3084" s="2554" t="s">
        <v>638</v>
      </c>
      <c r="F3084" s="1553" t="s">
        <v>2168</v>
      </c>
      <c r="G3084" s="1554"/>
      <c r="H3084" s="636"/>
      <c r="I3084" s="2254"/>
      <c r="J3084" s="2255"/>
      <c r="K3084" s="1994" t="str">
        <f t="shared" si="267"/>
        <v/>
      </c>
      <c r="L3084" s="1907" t="str">
        <f t="shared" si="268"/>
        <v/>
      </c>
      <c r="M3084" s="1906"/>
      <c r="N3084" s="2250"/>
      <c r="O3084" s="2250"/>
      <c r="P3084" s="2255"/>
    </row>
    <row r="3085" spans="2:16" s="986" customFormat="1" ht="15" customHeight="1" outlineLevel="1">
      <c r="B3085" s="1211"/>
      <c r="C3085" s="1211"/>
      <c r="D3085" s="2553"/>
      <c r="E3085" s="2554"/>
      <c r="F3085" s="1553" t="s">
        <v>2169</v>
      </c>
      <c r="G3085" s="1554"/>
      <c r="I3085" s="2254"/>
      <c r="J3085" s="2255"/>
      <c r="K3085" s="1994" t="str">
        <f t="shared" si="267"/>
        <v/>
      </c>
      <c r="L3085" s="1907" t="str">
        <f t="shared" si="268"/>
        <v/>
      </c>
      <c r="M3085" s="1906"/>
      <c r="N3085" s="2250"/>
      <c r="O3085" s="2250"/>
      <c r="P3085" s="2255"/>
    </row>
    <row r="3086" spans="2:16" s="986" customFormat="1" ht="15" customHeight="1" outlineLevel="1">
      <c r="B3086" s="1211"/>
      <c r="C3086" s="1211"/>
      <c r="D3086" s="2553" t="s">
        <v>2173</v>
      </c>
      <c r="E3086" s="2554" t="s">
        <v>638</v>
      </c>
      <c r="F3086" s="1553" t="s">
        <v>2168</v>
      </c>
      <c r="G3086" s="1554"/>
      <c r="I3086" s="2254"/>
      <c r="J3086" s="2255"/>
      <c r="K3086" s="1994" t="str">
        <f t="shared" si="267"/>
        <v/>
      </c>
      <c r="L3086" s="1907" t="str">
        <f t="shared" si="268"/>
        <v/>
      </c>
      <c r="M3086" s="1906"/>
      <c r="N3086" s="2250"/>
      <c r="O3086" s="2250"/>
      <c r="P3086" s="2255"/>
    </row>
    <row r="3087" spans="2:16" s="986" customFormat="1" ht="15" customHeight="1" outlineLevel="1">
      <c r="B3087" s="1211"/>
      <c r="C3087" s="1211"/>
      <c r="D3087" s="2553"/>
      <c r="E3087" s="2554"/>
      <c r="F3087" s="1553" t="s">
        <v>2169</v>
      </c>
      <c r="G3087" s="1554"/>
      <c r="I3087" s="2254"/>
      <c r="J3087" s="2255"/>
      <c r="K3087" s="1994" t="str">
        <f t="shared" si="267"/>
        <v/>
      </c>
      <c r="L3087" s="1907" t="str">
        <f t="shared" si="268"/>
        <v/>
      </c>
      <c r="M3087" s="1906"/>
      <c r="N3087" s="2250"/>
      <c r="O3087" s="2250"/>
      <c r="P3087" s="2255"/>
    </row>
    <row r="3088" spans="2:16" s="986" customFormat="1" ht="15" customHeight="1" outlineLevel="1">
      <c r="B3088" s="1211"/>
      <c r="C3088" s="1211"/>
      <c r="D3088" s="2553" t="s">
        <v>2173</v>
      </c>
      <c r="E3088" s="2554" t="s">
        <v>650</v>
      </c>
      <c r="F3088" s="1553" t="s">
        <v>2168</v>
      </c>
      <c r="G3088" s="1554"/>
      <c r="I3088" s="2254"/>
      <c r="J3088" s="2255"/>
      <c r="K3088" s="1994" t="str">
        <f t="shared" si="267"/>
        <v/>
      </c>
      <c r="L3088" s="1907" t="str">
        <f t="shared" si="268"/>
        <v/>
      </c>
      <c r="M3088" s="1906"/>
      <c r="N3088" s="2250"/>
      <c r="O3088" s="2250"/>
      <c r="P3088" s="2255"/>
    </row>
    <row r="3089" spans="2:16" s="986" customFormat="1" ht="15" customHeight="1" outlineLevel="1">
      <c r="B3089" s="1211"/>
      <c r="C3089" s="1211"/>
      <c r="D3089" s="2553"/>
      <c r="E3089" s="2554"/>
      <c r="F3089" s="1553" t="s">
        <v>2169</v>
      </c>
      <c r="G3089" s="1554"/>
      <c r="I3089" s="2254"/>
      <c r="J3089" s="2255"/>
      <c r="K3089" s="1994" t="str">
        <f t="shared" si="267"/>
        <v/>
      </c>
      <c r="L3089" s="1907" t="str">
        <f t="shared" si="268"/>
        <v/>
      </c>
      <c r="M3089" s="1906"/>
      <c r="N3089" s="2250"/>
      <c r="O3089" s="2250"/>
      <c r="P3089" s="2255"/>
    </row>
    <row r="3090" spans="2:16" s="986" customFormat="1" ht="15" customHeight="1" outlineLevel="1">
      <c r="B3090" s="1211"/>
      <c r="C3090" s="1211"/>
      <c r="D3090" s="2553" t="s">
        <v>2174</v>
      </c>
      <c r="E3090" s="2554" t="s">
        <v>638</v>
      </c>
      <c r="F3090" s="1553" t="s">
        <v>2168</v>
      </c>
      <c r="G3090" s="1554"/>
      <c r="I3090" s="2254"/>
      <c r="J3090" s="2256"/>
      <c r="K3090" s="1994" t="str">
        <f t="shared" si="267"/>
        <v/>
      </c>
      <c r="L3090" s="1907" t="str">
        <f t="shared" si="268"/>
        <v/>
      </c>
      <c r="M3090" s="1906"/>
      <c r="N3090" s="2250"/>
      <c r="O3090" s="2250"/>
      <c r="P3090" s="2255"/>
    </row>
    <row r="3091" spans="2:16" s="986" customFormat="1" ht="15" customHeight="1" outlineLevel="1">
      <c r="B3091" s="1211"/>
      <c r="C3091" s="1211"/>
      <c r="D3091" s="2553"/>
      <c r="E3091" s="2554"/>
      <c r="F3091" s="1553" t="s">
        <v>2169</v>
      </c>
      <c r="G3091" s="1554"/>
      <c r="I3091" s="2254"/>
      <c r="J3091" s="2256"/>
      <c r="K3091" s="1994" t="str">
        <f t="shared" si="267"/>
        <v/>
      </c>
      <c r="L3091" s="1907" t="str">
        <f t="shared" si="268"/>
        <v/>
      </c>
      <c r="M3091" s="1906"/>
      <c r="N3091" s="2250"/>
      <c r="O3091" s="2250"/>
      <c r="P3091" s="2255"/>
    </row>
    <row r="3092" spans="2:16" s="986" customFormat="1" ht="15" customHeight="1" outlineLevel="1">
      <c r="B3092" s="1211"/>
      <c r="C3092" s="1211"/>
      <c r="D3092" s="2553" t="s">
        <v>2174</v>
      </c>
      <c r="E3092" s="2554" t="s">
        <v>650</v>
      </c>
      <c r="F3092" s="1553" t="s">
        <v>2168</v>
      </c>
      <c r="G3092" s="1554"/>
      <c r="I3092" s="2254"/>
      <c r="J3092" s="2256"/>
      <c r="K3092" s="1994" t="str">
        <f t="shared" si="267"/>
        <v/>
      </c>
      <c r="L3092" s="1907" t="str">
        <f t="shared" si="268"/>
        <v/>
      </c>
      <c r="M3092" s="1906"/>
      <c r="N3092" s="2250"/>
      <c r="O3092" s="2250"/>
      <c r="P3092" s="2255"/>
    </row>
    <row r="3093" spans="2:16" s="986" customFormat="1" ht="15" customHeight="1" outlineLevel="1">
      <c r="B3093" s="1211"/>
      <c r="C3093" s="1211"/>
      <c r="D3093" s="2555"/>
      <c r="E3093" s="2556"/>
      <c r="F3093" s="1557" t="s">
        <v>2169</v>
      </c>
      <c r="G3093" s="1558"/>
      <c r="I3093" s="2254"/>
      <c r="J3093" s="2256"/>
      <c r="K3093" s="1994" t="str">
        <f t="shared" si="267"/>
        <v/>
      </c>
      <c r="L3093" s="1907" t="str">
        <f t="shared" si="268"/>
        <v/>
      </c>
      <c r="M3093" s="1906"/>
      <c r="N3093" s="2250"/>
      <c r="O3093" s="2250"/>
      <c r="P3093" s="2255"/>
    </row>
    <row r="3094" spans="2:16" s="986" customFormat="1" ht="15" customHeight="1">
      <c r="B3094" s="1342"/>
      <c r="C3094" s="985"/>
      <c r="D3094" s="1307" t="s">
        <v>2166</v>
      </c>
      <c r="E3094" s="973"/>
      <c r="F3094" s="1549"/>
      <c r="G3094" s="1550"/>
      <c r="H3094" s="636"/>
      <c r="I3094" s="2251"/>
      <c r="J3094" s="1912"/>
      <c r="K3094" s="2254"/>
      <c r="L3094" s="2250"/>
      <c r="M3094" s="2250"/>
      <c r="N3094" s="2250"/>
      <c r="O3094" s="2250"/>
      <c r="P3094" s="2255"/>
    </row>
    <row r="3095" spans="2:16" s="986" customFormat="1" ht="15" customHeight="1" outlineLevel="1">
      <c r="B3095" s="1342"/>
      <c r="C3095" s="985"/>
      <c r="D3095" s="2557" t="s">
        <v>2167</v>
      </c>
      <c r="E3095" s="2558" t="s">
        <v>650</v>
      </c>
      <c r="F3095" s="1551" t="s">
        <v>2168</v>
      </c>
      <c r="G3095" s="1552"/>
      <c r="H3095" s="636"/>
      <c r="I3095" s="2252"/>
      <c r="J3095" s="2253"/>
      <c r="K3095" s="1994" t="str">
        <f>IF(ISNONTEXT(G3095)=TRUE,"","X")</f>
        <v/>
      </c>
      <c r="L3095" s="1907" t="str">
        <f>IF(AND(G3095&gt;=0)=TRUE,"","X")</f>
        <v/>
      </c>
      <c r="M3095" s="1906"/>
      <c r="N3095" s="2250"/>
      <c r="O3095" s="2250"/>
      <c r="P3095" s="2255"/>
    </row>
    <row r="3096" spans="2:16" s="986" customFormat="1" ht="15" customHeight="1" outlineLevel="1">
      <c r="B3096" s="1342"/>
      <c r="C3096" s="985"/>
      <c r="D3096" s="2553"/>
      <c r="E3096" s="2554"/>
      <c r="F3096" s="1553" t="s">
        <v>2169</v>
      </c>
      <c r="G3096" s="1554"/>
      <c r="H3096" s="636"/>
      <c r="I3096" s="2252"/>
      <c r="J3096" s="2253"/>
      <c r="K3096" s="1994" t="str">
        <f>IF(ISNONTEXT(G3096)=TRUE,"","X")</f>
        <v/>
      </c>
      <c r="L3096" s="1907" t="str">
        <f>IF(AND(G3096&gt;=0)=TRUE,"","X")</f>
        <v/>
      </c>
      <c r="M3096" s="1906"/>
      <c r="N3096" s="2250"/>
      <c r="O3096" s="2250"/>
      <c r="P3096" s="2255"/>
    </row>
    <row r="3097" spans="2:16" s="986" customFormat="1" ht="15" customHeight="1" outlineLevel="1">
      <c r="B3097" s="1342"/>
      <c r="C3097" s="985"/>
      <c r="D3097" s="2553" t="s">
        <v>2170</v>
      </c>
      <c r="E3097" s="2554" t="s">
        <v>638</v>
      </c>
      <c r="F3097" s="1553" t="s">
        <v>2168</v>
      </c>
      <c r="G3097" s="1554"/>
      <c r="H3097" s="636"/>
      <c r="I3097" s="2252"/>
      <c r="J3097" s="2253"/>
      <c r="K3097" s="1994" t="str">
        <f t="shared" ref="K3097:K3116" si="269">IF(ISNONTEXT(G3097)=TRUE,"","X")</f>
        <v/>
      </c>
      <c r="L3097" s="1907" t="str">
        <f t="shared" ref="L3097:L3116" si="270">IF(AND(G3097&gt;=0)=TRUE,"","X")</f>
        <v/>
      </c>
      <c r="M3097" s="1906"/>
      <c r="N3097" s="2250"/>
      <c r="O3097" s="2250"/>
      <c r="P3097" s="2255"/>
    </row>
    <row r="3098" spans="2:16" s="986" customFormat="1" ht="15" customHeight="1" outlineLevel="1">
      <c r="B3098" s="1342"/>
      <c r="C3098" s="985"/>
      <c r="D3098" s="2553"/>
      <c r="E3098" s="2554"/>
      <c r="F3098" s="1553" t="s">
        <v>2169</v>
      </c>
      <c r="G3098" s="1554"/>
      <c r="H3098" s="636"/>
      <c r="I3098" s="2252"/>
      <c r="J3098" s="2253"/>
      <c r="K3098" s="1994" t="str">
        <f t="shared" si="269"/>
        <v/>
      </c>
      <c r="L3098" s="1907" t="str">
        <f t="shared" si="270"/>
        <v/>
      </c>
      <c r="M3098" s="1906"/>
      <c r="N3098" s="2250"/>
      <c r="O3098" s="2250"/>
      <c r="P3098" s="2255"/>
    </row>
    <row r="3099" spans="2:16" s="986" customFormat="1" ht="15" customHeight="1" outlineLevel="1">
      <c r="B3099" s="1342"/>
      <c r="C3099" s="985"/>
      <c r="D3099" s="2553" t="s">
        <v>2170</v>
      </c>
      <c r="E3099" s="2554" t="s">
        <v>650</v>
      </c>
      <c r="F3099" s="1553" t="s">
        <v>2168</v>
      </c>
      <c r="G3099" s="1554"/>
      <c r="H3099" s="636"/>
      <c r="I3099" s="2252"/>
      <c r="J3099" s="2253"/>
      <c r="K3099" s="1994" t="str">
        <f t="shared" si="269"/>
        <v/>
      </c>
      <c r="L3099" s="1907" t="str">
        <f t="shared" si="270"/>
        <v/>
      </c>
      <c r="M3099" s="1906"/>
      <c r="N3099" s="2250"/>
      <c r="O3099" s="2250"/>
      <c r="P3099" s="2255"/>
    </row>
    <row r="3100" spans="2:16" s="986" customFormat="1" ht="15" customHeight="1" outlineLevel="1">
      <c r="B3100" s="1342"/>
      <c r="C3100" s="985"/>
      <c r="D3100" s="2553"/>
      <c r="E3100" s="2554"/>
      <c r="F3100" s="1553" t="s">
        <v>2169</v>
      </c>
      <c r="G3100" s="1554"/>
      <c r="H3100" s="636"/>
      <c r="I3100" s="2254"/>
      <c r="J3100" s="2255"/>
      <c r="K3100" s="1994" t="str">
        <f t="shared" si="269"/>
        <v/>
      </c>
      <c r="L3100" s="1907" t="str">
        <f t="shared" si="270"/>
        <v/>
      </c>
      <c r="M3100" s="1906"/>
      <c r="N3100" s="2250"/>
      <c r="O3100" s="2250"/>
      <c r="P3100" s="2255"/>
    </row>
    <row r="3101" spans="2:16" s="986" customFormat="1" ht="15" customHeight="1" outlineLevel="1">
      <c r="B3101" s="1342"/>
      <c r="C3101" s="985"/>
      <c r="D3101" s="2553" t="s">
        <v>873</v>
      </c>
      <c r="E3101" s="2554" t="s">
        <v>1822</v>
      </c>
      <c r="F3101" s="1553" t="s">
        <v>2168</v>
      </c>
      <c r="G3101" s="1555"/>
      <c r="H3101" s="636"/>
      <c r="I3101" s="2254"/>
      <c r="J3101" s="2255"/>
      <c r="K3101" s="1993" t="str">
        <f t="shared" si="269"/>
        <v/>
      </c>
      <c r="L3101" s="1906" t="str">
        <f t="shared" si="270"/>
        <v/>
      </c>
      <c r="M3101" s="1906"/>
      <c r="N3101" s="1907" t="str" cm="1">
        <f t="array" aca="1" ref="N3101" ca="1">IF(CELL("format",G3101)="D1","","X")</f>
        <v/>
      </c>
      <c r="O3101" s="2250"/>
      <c r="P3101" s="2255"/>
    </row>
    <row r="3102" spans="2:16" s="986" customFormat="1" ht="15" customHeight="1" outlineLevel="1">
      <c r="B3102" s="1211"/>
      <c r="C3102" s="1211"/>
      <c r="D3102" s="2553"/>
      <c r="E3102" s="2554"/>
      <c r="F3102" s="1553" t="s">
        <v>2169</v>
      </c>
      <c r="G3102" s="1555"/>
      <c r="H3102" s="636"/>
      <c r="I3102" s="2254"/>
      <c r="J3102" s="2255"/>
      <c r="K3102" s="1993" t="str">
        <f t="shared" si="269"/>
        <v/>
      </c>
      <c r="L3102" s="1906" t="str">
        <f t="shared" si="270"/>
        <v/>
      </c>
      <c r="M3102" s="1906"/>
      <c r="N3102" s="1907" t="str" cm="1">
        <f t="array" aca="1" ref="N3102" ca="1">IF(CELL("format",G3102)="D1","","X")</f>
        <v/>
      </c>
      <c r="O3102" s="2250"/>
      <c r="P3102" s="2255"/>
    </row>
    <row r="3103" spans="2:16" s="986" customFormat="1" ht="15" customHeight="1" outlineLevel="1">
      <c r="B3103" s="1211"/>
      <c r="C3103" s="1211"/>
      <c r="D3103" s="2553" t="s">
        <v>874</v>
      </c>
      <c r="E3103" s="2554" t="s">
        <v>1823</v>
      </c>
      <c r="F3103" s="1553" t="s">
        <v>2168</v>
      </c>
      <c r="G3103" s="1556"/>
      <c r="H3103" s="636"/>
      <c r="I3103" s="2254"/>
      <c r="J3103" s="2255"/>
      <c r="K3103" s="1993" t="str">
        <f t="shared" si="269"/>
        <v/>
      </c>
      <c r="L3103" s="1906" t="str">
        <f t="shared" si="270"/>
        <v/>
      </c>
      <c r="M3103" s="1906"/>
      <c r="N3103" s="2250"/>
      <c r="O3103" s="1907" t="str" cm="1">
        <f t="array" aca="1" ref="O3103" ca="1">IF(G3103="","",IF(CELL("format",G3103)="D9","","X"))</f>
        <v/>
      </c>
      <c r="P3103" s="2255"/>
    </row>
    <row r="3104" spans="2:16" s="986" customFormat="1" ht="15" customHeight="1" outlineLevel="1">
      <c r="B3104" s="1211"/>
      <c r="C3104" s="1211"/>
      <c r="D3104" s="2553"/>
      <c r="E3104" s="2554"/>
      <c r="F3104" s="1553" t="s">
        <v>2169</v>
      </c>
      <c r="G3104" s="1556"/>
      <c r="H3104" s="636"/>
      <c r="I3104" s="2254"/>
      <c r="J3104" s="2255"/>
      <c r="K3104" s="1993" t="str">
        <f t="shared" si="269"/>
        <v/>
      </c>
      <c r="L3104" s="1906" t="str">
        <f t="shared" si="270"/>
        <v/>
      </c>
      <c r="M3104" s="1906"/>
      <c r="N3104" s="2250"/>
      <c r="O3104" s="1907" t="str" cm="1">
        <f t="array" aca="1" ref="O3104" ca="1">IF(G3104="","",IF(CELL("format",G3104)="D9","","X"))</f>
        <v/>
      </c>
      <c r="P3104" s="2255"/>
    </row>
    <row r="3105" spans="2:16" s="986" customFormat="1" ht="15" customHeight="1" outlineLevel="1">
      <c r="B3105" s="1211"/>
      <c r="C3105" s="1211"/>
      <c r="D3105" s="2553" t="s">
        <v>2171</v>
      </c>
      <c r="E3105" s="2554" t="s">
        <v>2327</v>
      </c>
      <c r="F3105" s="1553" t="s">
        <v>2168</v>
      </c>
      <c r="G3105" s="1554"/>
      <c r="H3105" s="636"/>
      <c r="I3105" s="2254"/>
      <c r="J3105" s="2255"/>
      <c r="K3105" s="1993" t="str">
        <f t="shared" si="269"/>
        <v/>
      </c>
      <c r="L3105" s="1906" t="str">
        <f t="shared" si="270"/>
        <v/>
      </c>
      <c r="M3105" s="1906"/>
      <c r="N3105" s="2250"/>
      <c r="O3105" s="2250"/>
      <c r="P3105" s="1913" t="str">
        <f>IF(G3105="","",(IF(OR(G3105="Winter",G3105="Summer"),"","X")))</f>
        <v/>
      </c>
    </row>
    <row r="3106" spans="2:16" s="986" customFormat="1" ht="15" customHeight="1" outlineLevel="1">
      <c r="B3106" s="1211"/>
      <c r="C3106" s="1211"/>
      <c r="D3106" s="2553"/>
      <c r="E3106" s="2554"/>
      <c r="F3106" s="1553" t="s">
        <v>2169</v>
      </c>
      <c r="G3106" s="1554"/>
      <c r="H3106" s="636"/>
      <c r="I3106" s="2254"/>
      <c r="J3106" s="2255"/>
      <c r="K3106" s="1993" t="str">
        <f t="shared" si="269"/>
        <v/>
      </c>
      <c r="L3106" s="1906" t="str">
        <f t="shared" si="270"/>
        <v/>
      </c>
      <c r="M3106" s="1906"/>
      <c r="N3106" s="2250"/>
      <c r="O3106" s="2250"/>
      <c r="P3106" s="1913" t="str">
        <f>IF(G3106="","",(IF(OR(G3106="Winter",G3106="Summer"),"","X")))</f>
        <v/>
      </c>
    </row>
    <row r="3107" spans="2:16" s="986" customFormat="1" ht="15" customHeight="1" outlineLevel="1">
      <c r="B3107" s="1211"/>
      <c r="C3107" s="1211"/>
      <c r="D3107" s="2553" t="s">
        <v>2172</v>
      </c>
      <c r="E3107" s="2554" t="s">
        <v>638</v>
      </c>
      <c r="F3107" s="1553" t="s">
        <v>2168</v>
      </c>
      <c r="G3107" s="1554"/>
      <c r="H3107" s="636"/>
      <c r="I3107" s="2254"/>
      <c r="J3107" s="2255"/>
      <c r="K3107" s="1994" t="str">
        <f t="shared" si="269"/>
        <v/>
      </c>
      <c r="L3107" s="1907" t="str">
        <f t="shared" si="270"/>
        <v/>
      </c>
      <c r="M3107" s="1906"/>
      <c r="N3107" s="2250"/>
      <c r="O3107" s="2250"/>
      <c r="P3107" s="2255"/>
    </row>
    <row r="3108" spans="2:16" s="986" customFormat="1" ht="15" customHeight="1" outlineLevel="1">
      <c r="B3108" s="1211"/>
      <c r="C3108" s="1211"/>
      <c r="D3108" s="2553"/>
      <c r="E3108" s="2554"/>
      <c r="F3108" s="1553" t="s">
        <v>2169</v>
      </c>
      <c r="G3108" s="1554"/>
      <c r="I3108" s="2254"/>
      <c r="J3108" s="2255"/>
      <c r="K3108" s="1994" t="str">
        <f t="shared" si="269"/>
        <v/>
      </c>
      <c r="L3108" s="1907" t="str">
        <f t="shared" si="270"/>
        <v/>
      </c>
      <c r="M3108" s="1906"/>
      <c r="N3108" s="2250"/>
      <c r="O3108" s="2250"/>
      <c r="P3108" s="2255"/>
    </row>
    <row r="3109" spans="2:16" s="986" customFormat="1" ht="15" customHeight="1" outlineLevel="1">
      <c r="B3109" s="1211"/>
      <c r="C3109" s="1211"/>
      <c r="D3109" s="2553" t="s">
        <v>2173</v>
      </c>
      <c r="E3109" s="2554" t="s">
        <v>638</v>
      </c>
      <c r="F3109" s="1553" t="s">
        <v>2168</v>
      </c>
      <c r="G3109" s="1554"/>
      <c r="I3109" s="2254"/>
      <c r="J3109" s="2255"/>
      <c r="K3109" s="1994" t="str">
        <f t="shared" si="269"/>
        <v/>
      </c>
      <c r="L3109" s="1907" t="str">
        <f t="shared" si="270"/>
        <v/>
      </c>
      <c r="M3109" s="1906"/>
      <c r="N3109" s="2250"/>
      <c r="O3109" s="2250"/>
      <c r="P3109" s="2255"/>
    </row>
    <row r="3110" spans="2:16" s="986" customFormat="1" ht="15" customHeight="1" outlineLevel="1">
      <c r="B3110" s="1211"/>
      <c r="C3110" s="1211"/>
      <c r="D3110" s="2553"/>
      <c r="E3110" s="2554"/>
      <c r="F3110" s="1553" t="s">
        <v>2169</v>
      </c>
      <c r="G3110" s="1554"/>
      <c r="I3110" s="2254"/>
      <c r="J3110" s="2255"/>
      <c r="K3110" s="1994" t="str">
        <f t="shared" si="269"/>
        <v/>
      </c>
      <c r="L3110" s="1907" t="str">
        <f t="shared" si="270"/>
        <v/>
      </c>
      <c r="M3110" s="1906"/>
      <c r="N3110" s="2250"/>
      <c r="O3110" s="2250"/>
      <c r="P3110" s="2255"/>
    </row>
    <row r="3111" spans="2:16" s="986" customFormat="1" ht="15" customHeight="1" outlineLevel="1">
      <c r="B3111" s="1211"/>
      <c r="C3111" s="1211"/>
      <c r="D3111" s="2553" t="s">
        <v>2173</v>
      </c>
      <c r="E3111" s="2554" t="s">
        <v>650</v>
      </c>
      <c r="F3111" s="1553" t="s">
        <v>2168</v>
      </c>
      <c r="G3111" s="1554"/>
      <c r="I3111" s="2254"/>
      <c r="J3111" s="2255"/>
      <c r="K3111" s="1994" t="str">
        <f t="shared" si="269"/>
        <v/>
      </c>
      <c r="L3111" s="1907" t="str">
        <f t="shared" si="270"/>
        <v/>
      </c>
      <c r="M3111" s="1906"/>
      <c r="N3111" s="2250"/>
      <c r="O3111" s="2250"/>
      <c r="P3111" s="2255"/>
    </row>
    <row r="3112" spans="2:16" s="986" customFormat="1" ht="15" customHeight="1" outlineLevel="1">
      <c r="B3112" s="1211"/>
      <c r="C3112" s="1211"/>
      <c r="D3112" s="2553"/>
      <c r="E3112" s="2554"/>
      <c r="F3112" s="1553" t="s">
        <v>2169</v>
      </c>
      <c r="G3112" s="1554"/>
      <c r="I3112" s="2254"/>
      <c r="J3112" s="2255"/>
      <c r="K3112" s="1994" t="str">
        <f t="shared" si="269"/>
        <v/>
      </c>
      <c r="L3112" s="1907" t="str">
        <f t="shared" si="270"/>
        <v/>
      </c>
      <c r="M3112" s="1906"/>
      <c r="N3112" s="2250"/>
      <c r="O3112" s="2250"/>
      <c r="P3112" s="2255"/>
    </row>
    <row r="3113" spans="2:16" s="986" customFormat="1" ht="15" customHeight="1" outlineLevel="1">
      <c r="B3113" s="1211"/>
      <c r="C3113" s="1211"/>
      <c r="D3113" s="2553" t="s">
        <v>2174</v>
      </c>
      <c r="E3113" s="2554" t="s">
        <v>638</v>
      </c>
      <c r="F3113" s="1553" t="s">
        <v>2168</v>
      </c>
      <c r="G3113" s="1554"/>
      <c r="I3113" s="2254"/>
      <c r="J3113" s="2256"/>
      <c r="K3113" s="1994" t="str">
        <f t="shared" si="269"/>
        <v/>
      </c>
      <c r="L3113" s="1907" t="str">
        <f t="shared" si="270"/>
        <v/>
      </c>
      <c r="M3113" s="1906"/>
      <c r="N3113" s="2250"/>
      <c r="O3113" s="2250"/>
      <c r="P3113" s="2255"/>
    </row>
    <row r="3114" spans="2:16" s="986" customFormat="1" ht="15" customHeight="1" outlineLevel="1">
      <c r="B3114" s="1211"/>
      <c r="C3114" s="1211"/>
      <c r="D3114" s="2553"/>
      <c r="E3114" s="2554"/>
      <c r="F3114" s="1553" t="s">
        <v>2169</v>
      </c>
      <c r="G3114" s="1554"/>
      <c r="I3114" s="2254"/>
      <c r="J3114" s="2256"/>
      <c r="K3114" s="1994" t="str">
        <f t="shared" si="269"/>
        <v/>
      </c>
      <c r="L3114" s="1907" t="str">
        <f t="shared" si="270"/>
        <v/>
      </c>
      <c r="M3114" s="1906"/>
      <c r="N3114" s="2250"/>
      <c r="O3114" s="2250"/>
      <c r="P3114" s="2255"/>
    </row>
    <row r="3115" spans="2:16" s="986" customFormat="1" ht="15" customHeight="1" outlineLevel="1">
      <c r="B3115" s="1211"/>
      <c r="C3115" s="1211"/>
      <c r="D3115" s="2553" t="s">
        <v>2174</v>
      </c>
      <c r="E3115" s="2554" t="s">
        <v>650</v>
      </c>
      <c r="F3115" s="1553" t="s">
        <v>2168</v>
      </c>
      <c r="G3115" s="1554"/>
      <c r="I3115" s="2254"/>
      <c r="J3115" s="2256"/>
      <c r="K3115" s="1994" t="str">
        <f t="shared" si="269"/>
        <v/>
      </c>
      <c r="L3115" s="1907" t="str">
        <f t="shared" si="270"/>
        <v/>
      </c>
      <c r="M3115" s="1906"/>
      <c r="N3115" s="2250"/>
      <c r="O3115" s="2250"/>
      <c r="P3115" s="2255"/>
    </row>
    <row r="3116" spans="2:16" s="986" customFormat="1" ht="15" customHeight="1" outlineLevel="1">
      <c r="B3116" s="1211"/>
      <c r="C3116" s="1211"/>
      <c r="D3116" s="2555"/>
      <c r="E3116" s="2556"/>
      <c r="F3116" s="1557" t="s">
        <v>2169</v>
      </c>
      <c r="G3116" s="1558"/>
      <c r="I3116" s="2254"/>
      <c r="J3116" s="2256"/>
      <c r="K3116" s="1994" t="str">
        <f t="shared" si="269"/>
        <v/>
      </c>
      <c r="L3116" s="1907" t="str">
        <f t="shared" si="270"/>
        <v/>
      </c>
      <c r="M3116" s="1906"/>
      <c r="N3116" s="2250"/>
      <c r="O3116" s="2250"/>
      <c r="P3116" s="2255"/>
    </row>
    <row r="3117" spans="2:16" s="986" customFormat="1" ht="15" customHeight="1">
      <c r="B3117" s="1342"/>
      <c r="C3117" s="985"/>
      <c r="D3117" s="1307" t="s">
        <v>2166</v>
      </c>
      <c r="E3117" s="973"/>
      <c r="F3117" s="1549"/>
      <c r="G3117" s="1550"/>
      <c r="H3117" s="636"/>
      <c r="I3117" s="2251"/>
      <c r="J3117" s="1912"/>
      <c r="K3117" s="2254"/>
      <c r="L3117" s="2250"/>
      <c r="M3117" s="2250"/>
      <c r="N3117" s="2250"/>
      <c r="O3117" s="2250"/>
      <c r="P3117" s="2255"/>
    </row>
    <row r="3118" spans="2:16" s="986" customFormat="1" ht="15" customHeight="1" outlineLevel="1">
      <c r="B3118" s="1342"/>
      <c r="C3118" s="985"/>
      <c r="D3118" s="2557" t="s">
        <v>2167</v>
      </c>
      <c r="E3118" s="2558" t="s">
        <v>650</v>
      </c>
      <c r="F3118" s="1551" t="s">
        <v>2168</v>
      </c>
      <c r="G3118" s="1552"/>
      <c r="H3118" s="636"/>
      <c r="I3118" s="2252"/>
      <c r="J3118" s="2253"/>
      <c r="K3118" s="1994" t="str">
        <f>IF(ISNONTEXT(G3118)=TRUE,"","X")</f>
        <v/>
      </c>
      <c r="L3118" s="1907" t="str">
        <f>IF(AND(G3118&gt;=0)=TRUE,"","X")</f>
        <v/>
      </c>
      <c r="M3118" s="1906"/>
      <c r="N3118" s="2250"/>
      <c r="O3118" s="2250"/>
      <c r="P3118" s="2255"/>
    </row>
    <row r="3119" spans="2:16" s="986" customFormat="1" ht="15" customHeight="1" outlineLevel="1">
      <c r="B3119" s="1342"/>
      <c r="C3119" s="985"/>
      <c r="D3119" s="2553"/>
      <c r="E3119" s="2554"/>
      <c r="F3119" s="1553" t="s">
        <v>2169</v>
      </c>
      <c r="G3119" s="1554"/>
      <c r="H3119" s="636"/>
      <c r="I3119" s="2252"/>
      <c r="J3119" s="2253"/>
      <c r="K3119" s="1994" t="str">
        <f>IF(ISNONTEXT(G3119)=TRUE,"","X")</f>
        <v/>
      </c>
      <c r="L3119" s="1907" t="str">
        <f>IF(AND(G3119&gt;=0)=TRUE,"","X")</f>
        <v/>
      </c>
      <c r="M3119" s="1906"/>
      <c r="N3119" s="2250"/>
      <c r="O3119" s="2250"/>
      <c r="P3119" s="2255"/>
    </row>
    <row r="3120" spans="2:16" s="986" customFormat="1" ht="15" customHeight="1" outlineLevel="1">
      <c r="B3120" s="1342"/>
      <c r="C3120" s="985"/>
      <c r="D3120" s="2553" t="s">
        <v>2170</v>
      </c>
      <c r="E3120" s="2554" t="s">
        <v>638</v>
      </c>
      <c r="F3120" s="1553" t="s">
        <v>2168</v>
      </c>
      <c r="G3120" s="1554"/>
      <c r="H3120" s="636"/>
      <c r="I3120" s="2252"/>
      <c r="J3120" s="2253"/>
      <c r="K3120" s="1994" t="str">
        <f t="shared" ref="K3120:K3139" si="271">IF(ISNONTEXT(G3120)=TRUE,"","X")</f>
        <v/>
      </c>
      <c r="L3120" s="1907" t="str">
        <f t="shared" ref="L3120:L3139" si="272">IF(AND(G3120&gt;=0)=TRUE,"","X")</f>
        <v/>
      </c>
      <c r="M3120" s="1906"/>
      <c r="N3120" s="2250"/>
      <c r="O3120" s="2250"/>
      <c r="P3120" s="2255"/>
    </row>
    <row r="3121" spans="2:16" s="986" customFormat="1" ht="15" customHeight="1" outlineLevel="1">
      <c r="B3121" s="1342"/>
      <c r="C3121" s="985"/>
      <c r="D3121" s="2553"/>
      <c r="E3121" s="2554"/>
      <c r="F3121" s="1553" t="s">
        <v>2169</v>
      </c>
      <c r="G3121" s="1554"/>
      <c r="H3121" s="636"/>
      <c r="I3121" s="2252"/>
      <c r="J3121" s="2253"/>
      <c r="K3121" s="1994" t="str">
        <f t="shared" si="271"/>
        <v/>
      </c>
      <c r="L3121" s="1907" t="str">
        <f t="shared" si="272"/>
        <v/>
      </c>
      <c r="M3121" s="1906"/>
      <c r="N3121" s="2250"/>
      <c r="O3121" s="2250"/>
      <c r="P3121" s="2255"/>
    </row>
    <row r="3122" spans="2:16" s="986" customFormat="1" ht="15" customHeight="1" outlineLevel="1">
      <c r="B3122" s="1342"/>
      <c r="C3122" s="985"/>
      <c r="D3122" s="2553" t="s">
        <v>2170</v>
      </c>
      <c r="E3122" s="2554" t="s">
        <v>650</v>
      </c>
      <c r="F3122" s="1553" t="s">
        <v>2168</v>
      </c>
      <c r="G3122" s="1554"/>
      <c r="H3122" s="636"/>
      <c r="I3122" s="2252"/>
      <c r="J3122" s="2253"/>
      <c r="K3122" s="1994" t="str">
        <f t="shared" si="271"/>
        <v/>
      </c>
      <c r="L3122" s="1907" t="str">
        <f t="shared" si="272"/>
        <v/>
      </c>
      <c r="M3122" s="1906"/>
      <c r="N3122" s="2250"/>
      <c r="O3122" s="2250"/>
      <c r="P3122" s="2255"/>
    </row>
    <row r="3123" spans="2:16" s="986" customFormat="1" ht="15" customHeight="1" outlineLevel="1">
      <c r="B3123" s="1342"/>
      <c r="C3123" s="985"/>
      <c r="D3123" s="2553"/>
      <c r="E3123" s="2554"/>
      <c r="F3123" s="1553" t="s">
        <v>2169</v>
      </c>
      <c r="G3123" s="1554"/>
      <c r="H3123" s="636"/>
      <c r="I3123" s="2254"/>
      <c r="J3123" s="2255"/>
      <c r="K3123" s="1994" t="str">
        <f t="shared" si="271"/>
        <v/>
      </c>
      <c r="L3123" s="1907" t="str">
        <f t="shared" si="272"/>
        <v/>
      </c>
      <c r="M3123" s="1906"/>
      <c r="N3123" s="2250"/>
      <c r="O3123" s="2250"/>
      <c r="P3123" s="2255"/>
    </row>
    <row r="3124" spans="2:16" s="986" customFormat="1" ht="15" customHeight="1" outlineLevel="1">
      <c r="B3124" s="1342"/>
      <c r="C3124" s="985"/>
      <c r="D3124" s="2553" t="s">
        <v>873</v>
      </c>
      <c r="E3124" s="2554" t="s">
        <v>1822</v>
      </c>
      <c r="F3124" s="1553" t="s">
        <v>2168</v>
      </c>
      <c r="G3124" s="1555"/>
      <c r="H3124" s="636"/>
      <c r="I3124" s="2254"/>
      <c r="J3124" s="2255"/>
      <c r="K3124" s="1993" t="str">
        <f t="shared" si="271"/>
        <v/>
      </c>
      <c r="L3124" s="1906" t="str">
        <f t="shared" si="272"/>
        <v/>
      </c>
      <c r="M3124" s="1906"/>
      <c r="N3124" s="1907" t="str" cm="1">
        <f t="array" aca="1" ref="N3124" ca="1">IF(CELL("format",G3124)="D1","","X")</f>
        <v/>
      </c>
      <c r="O3124" s="2250"/>
      <c r="P3124" s="2255"/>
    </row>
    <row r="3125" spans="2:16" s="986" customFormat="1" ht="15" customHeight="1" outlineLevel="1">
      <c r="B3125" s="1211"/>
      <c r="C3125" s="1211"/>
      <c r="D3125" s="2553"/>
      <c r="E3125" s="2554"/>
      <c r="F3125" s="1553" t="s">
        <v>2169</v>
      </c>
      <c r="G3125" s="1555"/>
      <c r="H3125" s="636"/>
      <c r="I3125" s="2254"/>
      <c r="J3125" s="2255"/>
      <c r="K3125" s="1993" t="str">
        <f t="shared" si="271"/>
        <v/>
      </c>
      <c r="L3125" s="1906" t="str">
        <f t="shared" si="272"/>
        <v/>
      </c>
      <c r="M3125" s="1906"/>
      <c r="N3125" s="1907" t="str" cm="1">
        <f t="array" aca="1" ref="N3125" ca="1">IF(CELL("format",G3125)="D1","","X")</f>
        <v/>
      </c>
      <c r="O3125" s="2250"/>
      <c r="P3125" s="2255"/>
    </row>
    <row r="3126" spans="2:16" s="986" customFormat="1" ht="15" customHeight="1" outlineLevel="1">
      <c r="B3126" s="1211"/>
      <c r="C3126" s="1211"/>
      <c r="D3126" s="2553" t="s">
        <v>874</v>
      </c>
      <c r="E3126" s="2554" t="s">
        <v>1823</v>
      </c>
      <c r="F3126" s="1553" t="s">
        <v>2168</v>
      </c>
      <c r="G3126" s="1556"/>
      <c r="H3126" s="636"/>
      <c r="I3126" s="2254"/>
      <c r="J3126" s="2255"/>
      <c r="K3126" s="1993" t="str">
        <f t="shared" si="271"/>
        <v/>
      </c>
      <c r="L3126" s="1906" t="str">
        <f t="shared" si="272"/>
        <v/>
      </c>
      <c r="M3126" s="1906"/>
      <c r="N3126" s="2250"/>
      <c r="O3126" s="1907" t="str" cm="1">
        <f t="array" aca="1" ref="O3126" ca="1">IF(G3126="","",IF(CELL("format",G3126)="D9","","X"))</f>
        <v/>
      </c>
      <c r="P3126" s="2255"/>
    </row>
    <row r="3127" spans="2:16" s="986" customFormat="1" ht="15" customHeight="1" outlineLevel="1">
      <c r="B3127" s="1211"/>
      <c r="C3127" s="1211"/>
      <c r="D3127" s="2553"/>
      <c r="E3127" s="2554"/>
      <c r="F3127" s="1553" t="s">
        <v>2169</v>
      </c>
      <c r="G3127" s="1556"/>
      <c r="H3127" s="636"/>
      <c r="I3127" s="2254"/>
      <c r="J3127" s="2255"/>
      <c r="K3127" s="1993" t="str">
        <f t="shared" si="271"/>
        <v/>
      </c>
      <c r="L3127" s="1906" t="str">
        <f t="shared" si="272"/>
        <v/>
      </c>
      <c r="M3127" s="1906"/>
      <c r="N3127" s="2250"/>
      <c r="O3127" s="1907" t="str" cm="1">
        <f t="array" aca="1" ref="O3127" ca="1">IF(G3127="","",IF(CELL("format",G3127)="D9","","X"))</f>
        <v/>
      </c>
      <c r="P3127" s="2255"/>
    </row>
    <row r="3128" spans="2:16" s="986" customFormat="1" ht="15" customHeight="1" outlineLevel="1">
      <c r="B3128" s="1211"/>
      <c r="C3128" s="1211"/>
      <c r="D3128" s="2553" t="s">
        <v>2171</v>
      </c>
      <c r="E3128" s="2554" t="s">
        <v>2327</v>
      </c>
      <c r="F3128" s="1553" t="s">
        <v>2168</v>
      </c>
      <c r="G3128" s="1554"/>
      <c r="H3128" s="636"/>
      <c r="I3128" s="2254"/>
      <c r="J3128" s="2255"/>
      <c r="K3128" s="1993" t="str">
        <f t="shared" si="271"/>
        <v/>
      </c>
      <c r="L3128" s="1906" t="str">
        <f t="shared" si="272"/>
        <v/>
      </c>
      <c r="M3128" s="1906"/>
      <c r="N3128" s="2250"/>
      <c r="O3128" s="2250"/>
      <c r="P3128" s="1913" t="str">
        <f>IF(G3128="","",(IF(OR(G3128="Winter",G3128="Summer"),"","X")))</f>
        <v/>
      </c>
    </row>
    <row r="3129" spans="2:16" s="986" customFormat="1" ht="15" customHeight="1" outlineLevel="1">
      <c r="B3129" s="1211"/>
      <c r="C3129" s="1211"/>
      <c r="D3129" s="2553"/>
      <c r="E3129" s="2554"/>
      <c r="F3129" s="1553" t="s">
        <v>2169</v>
      </c>
      <c r="G3129" s="1554"/>
      <c r="H3129" s="636"/>
      <c r="I3129" s="2254"/>
      <c r="J3129" s="2255"/>
      <c r="K3129" s="1993" t="str">
        <f t="shared" si="271"/>
        <v/>
      </c>
      <c r="L3129" s="1906" t="str">
        <f t="shared" si="272"/>
        <v/>
      </c>
      <c r="M3129" s="1906"/>
      <c r="N3129" s="2250"/>
      <c r="O3129" s="2250"/>
      <c r="P3129" s="1913" t="str">
        <f>IF(G3129="","",(IF(OR(G3129="Winter",G3129="Summer"),"","X")))</f>
        <v/>
      </c>
    </row>
    <row r="3130" spans="2:16" s="986" customFormat="1" ht="15" customHeight="1" outlineLevel="1">
      <c r="B3130" s="1211"/>
      <c r="C3130" s="1211"/>
      <c r="D3130" s="2553" t="s">
        <v>2172</v>
      </c>
      <c r="E3130" s="2554" t="s">
        <v>638</v>
      </c>
      <c r="F3130" s="1553" t="s">
        <v>2168</v>
      </c>
      <c r="G3130" s="1554"/>
      <c r="H3130" s="636"/>
      <c r="I3130" s="2254"/>
      <c r="J3130" s="2255"/>
      <c r="K3130" s="1994" t="str">
        <f t="shared" si="271"/>
        <v/>
      </c>
      <c r="L3130" s="1907" t="str">
        <f t="shared" si="272"/>
        <v/>
      </c>
      <c r="M3130" s="1906"/>
      <c r="N3130" s="2250"/>
      <c r="O3130" s="2250"/>
      <c r="P3130" s="2255"/>
    </row>
    <row r="3131" spans="2:16" s="986" customFormat="1" ht="15" customHeight="1" outlineLevel="1">
      <c r="B3131" s="1211"/>
      <c r="C3131" s="1211"/>
      <c r="D3131" s="2553"/>
      <c r="E3131" s="2554"/>
      <c r="F3131" s="1553" t="s">
        <v>2169</v>
      </c>
      <c r="G3131" s="1554"/>
      <c r="I3131" s="2254"/>
      <c r="J3131" s="2255"/>
      <c r="K3131" s="1994" t="str">
        <f t="shared" si="271"/>
        <v/>
      </c>
      <c r="L3131" s="1907" t="str">
        <f t="shared" si="272"/>
        <v/>
      </c>
      <c r="M3131" s="1906"/>
      <c r="N3131" s="2250"/>
      <c r="O3131" s="2250"/>
      <c r="P3131" s="2255"/>
    </row>
    <row r="3132" spans="2:16" s="986" customFormat="1" ht="15" customHeight="1" outlineLevel="1">
      <c r="B3132" s="1211"/>
      <c r="C3132" s="1211"/>
      <c r="D3132" s="2553" t="s">
        <v>2173</v>
      </c>
      <c r="E3132" s="2554" t="s">
        <v>638</v>
      </c>
      <c r="F3132" s="1553" t="s">
        <v>2168</v>
      </c>
      <c r="G3132" s="1554"/>
      <c r="I3132" s="2254"/>
      <c r="J3132" s="2255"/>
      <c r="K3132" s="1994" t="str">
        <f t="shared" si="271"/>
        <v/>
      </c>
      <c r="L3132" s="1907" t="str">
        <f t="shared" si="272"/>
        <v/>
      </c>
      <c r="M3132" s="1906"/>
      <c r="N3132" s="2250"/>
      <c r="O3132" s="2250"/>
      <c r="P3132" s="2255"/>
    </row>
    <row r="3133" spans="2:16" s="986" customFormat="1" ht="15" customHeight="1" outlineLevel="1">
      <c r="B3133" s="1211"/>
      <c r="C3133" s="1211"/>
      <c r="D3133" s="2553"/>
      <c r="E3133" s="2554"/>
      <c r="F3133" s="1553" t="s">
        <v>2169</v>
      </c>
      <c r="G3133" s="1554"/>
      <c r="I3133" s="2254"/>
      <c r="J3133" s="2255"/>
      <c r="K3133" s="1994" t="str">
        <f t="shared" si="271"/>
        <v/>
      </c>
      <c r="L3133" s="1907" t="str">
        <f t="shared" si="272"/>
        <v/>
      </c>
      <c r="M3133" s="1906"/>
      <c r="N3133" s="2250"/>
      <c r="O3133" s="2250"/>
      <c r="P3133" s="2255"/>
    </row>
    <row r="3134" spans="2:16" s="986" customFormat="1" ht="15" customHeight="1" outlineLevel="1">
      <c r="B3134" s="1211"/>
      <c r="C3134" s="1211"/>
      <c r="D3134" s="2553" t="s">
        <v>2173</v>
      </c>
      <c r="E3134" s="2554" t="s">
        <v>650</v>
      </c>
      <c r="F3134" s="1553" t="s">
        <v>2168</v>
      </c>
      <c r="G3134" s="1554"/>
      <c r="I3134" s="2254"/>
      <c r="J3134" s="2255"/>
      <c r="K3134" s="1994" t="str">
        <f t="shared" si="271"/>
        <v/>
      </c>
      <c r="L3134" s="1907" t="str">
        <f t="shared" si="272"/>
        <v/>
      </c>
      <c r="M3134" s="1906"/>
      <c r="N3134" s="2250"/>
      <c r="O3134" s="2250"/>
      <c r="P3134" s="2255"/>
    </row>
    <row r="3135" spans="2:16" s="986" customFormat="1" ht="15" customHeight="1" outlineLevel="1">
      <c r="B3135" s="1211"/>
      <c r="C3135" s="1211"/>
      <c r="D3135" s="2553"/>
      <c r="E3135" s="2554"/>
      <c r="F3135" s="1553" t="s">
        <v>2169</v>
      </c>
      <c r="G3135" s="1554"/>
      <c r="I3135" s="2254"/>
      <c r="J3135" s="2255"/>
      <c r="K3135" s="1994" t="str">
        <f t="shared" si="271"/>
        <v/>
      </c>
      <c r="L3135" s="1907" t="str">
        <f t="shared" si="272"/>
        <v/>
      </c>
      <c r="M3135" s="1906"/>
      <c r="N3135" s="2250"/>
      <c r="O3135" s="2250"/>
      <c r="P3135" s="2255"/>
    </row>
    <row r="3136" spans="2:16" s="986" customFormat="1" ht="15" customHeight="1" outlineLevel="1">
      <c r="B3136" s="1211"/>
      <c r="C3136" s="1211"/>
      <c r="D3136" s="2553" t="s">
        <v>2174</v>
      </c>
      <c r="E3136" s="2554" t="s">
        <v>638</v>
      </c>
      <c r="F3136" s="1553" t="s">
        <v>2168</v>
      </c>
      <c r="G3136" s="1554"/>
      <c r="I3136" s="2254"/>
      <c r="J3136" s="2256"/>
      <c r="K3136" s="1994" t="str">
        <f t="shared" si="271"/>
        <v/>
      </c>
      <c r="L3136" s="1907" t="str">
        <f t="shared" si="272"/>
        <v/>
      </c>
      <c r="M3136" s="1906"/>
      <c r="N3136" s="2250"/>
      <c r="O3136" s="2250"/>
      <c r="P3136" s="2255"/>
    </row>
    <row r="3137" spans="2:16" s="986" customFormat="1" ht="15" customHeight="1" outlineLevel="1">
      <c r="B3137" s="1211"/>
      <c r="C3137" s="1211"/>
      <c r="D3137" s="2553"/>
      <c r="E3137" s="2554"/>
      <c r="F3137" s="1553" t="s">
        <v>2169</v>
      </c>
      <c r="G3137" s="1554"/>
      <c r="I3137" s="2254"/>
      <c r="J3137" s="2256"/>
      <c r="K3137" s="1994" t="str">
        <f t="shared" si="271"/>
        <v/>
      </c>
      <c r="L3137" s="1907" t="str">
        <f t="shared" si="272"/>
        <v/>
      </c>
      <c r="M3137" s="1906"/>
      <c r="N3137" s="2250"/>
      <c r="O3137" s="2250"/>
      <c r="P3137" s="2255"/>
    </row>
    <row r="3138" spans="2:16" s="986" customFormat="1" ht="15" customHeight="1" outlineLevel="1">
      <c r="B3138" s="1211"/>
      <c r="C3138" s="1211"/>
      <c r="D3138" s="2553" t="s">
        <v>2174</v>
      </c>
      <c r="E3138" s="2554" t="s">
        <v>650</v>
      </c>
      <c r="F3138" s="1553" t="s">
        <v>2168</v>
      </c>
      <c r="G3138" s="1554"/>
      <c r="I3138" s="2254"/>
      <c r="J3138" s="2256"/>
      <c r="K3138" s="1994" t="str">
        <f t="shared" si="271"/>
        <v/>
      </c>
      <c r="L3138" s="1907" t="str">
        <f t="shared" si="272"/>
        <v/>
      </c>
      <c r="M3138" s="1906"/>
      <c r="N3138" s="2250"/>
      <c r="O3138" s="2250"/>
      <c r="P3138" s="2255"/>
    </row>
    <row r="3139" spans="2:16" s="986" customFormat="1" ht="15" customHeight="1" outlineLevel="1">
      <c r="B3139" s="1211"/>
      <c r="C3139" s="1211"/>
      <c r="D3139" s="2555"/>
      <c r="E3139" s="2556"/>
      <c r="F3139" s="1557" t="s">
        <v>2169</v>
      </c>
      <c r="G3139" s="1558"/>
      <c r="I3139" s="2254"/>
      <c r="J3139" s="2256"/>
      <c r="K3139" s="1994" t="str">
        <f t="shared" si="271"/>
        <v/>
      </c>
      <c r="L3139" s="1907" t="str">
        <f t="shared" si="272"/>
        <v/>
      </c>
      <c r="M3139" s="1906"/>
      <c r="N3139" s="2250"/>
      <c r="O3139" s="2250"/>
      <c r="P3139" s="2255"/>
    </row>
    <row r="3140" spans="2:16" s="986" customFormat="1" ht="15" customHeight="1">
      <c r="B3140" s="1342"/>
      <c r="C3140" s="985"/>
      <c r="D3140" s="1307" t="s">
        <v>2166</v>
      </c>
      <c r="E3140" s="973"/>
      <c r="F3140" s="1549"/>
      <c r="G3140" s="1550"/>
      <c r="H3140" s="636"/>
      <c r="I3140" s="2251"/>
      <c r="J3140" s="1912"/>
      <c r="K3140" s="2254"/>
      <c r="L3140" s="2250"/>
      <c r="M3140" s="2250"/>
      <c r="N3140" s="2250"/>
      <c r="O3140" s="2250"/>
      <c r="P3140" s="2255"/>
    </row>
    <row r="3141" spans="2:16" s="986" customFormat="1" ht="15" customHeight="1" outlineLevel="1">
      <c r="B3141" s="1342"/>
      <c r="C3141" s="985"/>
      <c r="D3141" s="2557" t="s">
        <v>2167</v>
      </c>
      <c r="E3141" s="2558" t="s">
        <v>650</v>
      </c>
      <c r="F3141" s="1551" t="s">
        <v>2168</v>
      </c>
      <c r="G3141" s="1552"/>
      <c r="H3141" s="636"/>
      <c r="I3141" s="2252"/>
      <c r="J3141" s="2253"/>
      <c r="K3141" s="1994" t="str">
        <f>IF(ISNONTEXT(G3141)=TRUE,"","X")</f>
        <v/>
      </c>
      <c r="L3141" s="1907" t="str">
        <f>IF(AND(G3141&gt;=0)=TRUE,"","X")</f>
        <v/>
      </c>
      <c r="M3141" s="1906"/>
      <c r="N3141" s="2250"/>
      <c r="O3141" s="2250"/>
      <c r="P3141" s="2255"/>
    </row>
    <row r="3142" spans="2:16" s="986" customFormat="1" ht="15" customHeight="1" outlineLevel="1">
      <c r="B3142" s="1342"/>
      <c r="C3142" s="985"/>
      <c r="D3142" s="2553"/>
      <c r="E3142" s="2554"/>
      <c r="F3142" s="1553" t="s">
        <v>2169</v>
      </c>
      <c r="G3142" s="1554"/>
      <c r="H3142" s="636"/>
      <c r="I3142" s="2252"/>
      <c r="J3142" s="2253"/>
      <c r="K3142" s="1994" t="str">
        <f>IF(ISNONTEXT(G3142)=TRUE,"","X")</f>
        <v/>
      </c>
      <c r="L3142" s="1907" t="str">
        <f>IF(AND(G3142&gt;=0)=TRUE,"","X")</f>
        <v/>
      </c>
      <c r="M3142" s="1906"/>
      <c r="N3142" s="2250"/>
      <c r="O3142" s="2250"/>
      <c r="P3142" s="2255"/>
    </row>
    <row r="3143" spans="2:16" s="986" customFormat="1" ht="15" customHeight="1" outlineLevel="1">
      <c r="B3143" s="1342"/>
      <c r="C3143" s="985"/>
      <c r="D3143" s="2553" t="s">
        <v>2170</v>
      </c>
      <c r="E3143" s="2554" t="s">
        <v>638</v>
      </c>
      <c r="F3143" s="1553" t="s">
        <v>2168</v>
      </c>
      <c r="G3143" s="1554"/>
      <c r="H3143" s="636"/>
      <c r="I3143" s="2252"/>
      <c r="J3143" s="2253"/>
      <c r="K3143" s="1994" t="str">
        <f t="shared" ref="K3143:K3162" si="273">IF(ISNONTEXT(G3143)=TRUE,"","X")</f>
        <v/>
      </c>
      <c r="L3143" s="1907" t="str">
        <f t="shared" ref="L3143:L3162" si="274">IF(AND(G3143&gt;=0)=TRUE,"","X")</f>
        <v/>
      </c>
      <c r="M3143" s="1906"/>
      <c r="N3143" s="2250"/>
      <c r="O3143" s="2250"/>
      <c r="P3143" s="2255"/>
    </row>
    <row r="3144" spans="2:16" s="986" customFormat="1" ht="15" customHeight="1" outlineLevel="1">
      <c r="B3144" s="1342"/>
      <c r="C3144" s="985"/>
      <c r="D3144" s="2553"/>
      <c r="E3144" s="2554"/>
      <c r="F3144" s="1553" t="s">
        <v>2169</v>
      </c>
      <c r="G3144" s="1554"/>
      <c r="H3144" s="636"/>
      <c r="I3144" s="2252"/>
      <c r="J3144" s="2253"/>
      <c r="K3144" s="1994" t="str">
        <f t="shared" si="273"/>
        <v/>
      </c>
      <c r="L3144" s="1907" t="str">
        <f t="shared" si="274"/>
        <v/>
      </c>
      <c r="M3144" s="1906"/>
      <c r="N3144" s="2250"/>
      <c r="O3144" s="2250"/>
      <c r="P3144" s="2255"/>
    </row>
    <row r="3145" spans="2:16" s="986" customFormat="1" ht="15" customHeight="1" outlineLevel="1">
      <c r="B3145" s="1342"/>
      <c r="C3145" s="985"/>
      <c r="D3145" s="2553" t="s">
        <v>2170</v>
      </c>
      <c r="E3145" s="2554" t="s">
        <v>650</v>
      </c>
      <c r="F3145" s="1553" t="s">
        <v>2168</v>
      </c>
      <c r="G3145" s="1554"/>
      <c r="H3145" s="636"/>
      <c r="I3145" s="2252"/>
      <c r="J3145" s="2253"/>
      <c r="K3145" s="1994" t="str">
        <f t="shared" si="273"/>
        <v/>
      </c>
      <c r="L3145" s="1907" t="str">
        <f t="shared" si="274"/>
        <v/>
      </c>
      <c r="M3145" s="1906"/>
      <c r="N3145" s="2250"/>
      <c r="O3145" s="2250"/>
      <c r="P3145" s="2255"/>
    </row>
    <row r="3146" spans="2:16" s="986" customFormat="1" ht="15" customHeight="1" outlineLevel="1">
      <c r="B3146" s="1342"/>
      <c r="C3146" s="985"/>
      <c r="D3146" s="2553"/>
      <c r="E3146" s="2554"/>
      <c r="F3146" s="1553" t="s">
        <v>2169</v>
      </c>
      <c r="G3146" s="1554"/>
      <c r="H3146" s="636"/>
      <c r="I3146" s="2254"/>
      <c r="J3146" s="2255"/>
      <c r="K3146" s="1994" t="str">
        <f t="shared" si="273"/>
        <v/>
      </c>
      <c r="L3146" s="1907" t="str">
        <f t="shared" si="274"/>
        <v/>
      </c>
      <c r="M3146" s="1906"/>
      <c r="N3146" s="2250"/>
      <c r="O3146" s="2250"/>
      <c r="P3146" s="2255"/>
    </row>
    <row r="3147" spans="2:16" s="986" customFormat="1" ht="15" customHeight="1" outlineLevel="1">
      <c r="B3147" s="1342"/>
      <c r="C3147" s="985"/>
      <c r="D3147" s="2553" t="s">
        <v>873</v>
      </c>
      <c r="E3147" s="2554" t="s">
        <v>1822</v>
      </c>
      <c r="F3147" s="1553" t="s">
        <v>2168</v>
      </c>
      <c r="G3147" s="1555"/>
      <c r="H3147" s="636"/>
      <c r="I3147" s="2254"/>
      <c r="J3147" s="2255"/>
      <c r="K3147" s="1993" t="str">
        <f t="shared" si="273"/>
        <v/>
      </c>
      <c r="L3147" s="1906" t="str">
        <f t="shared" si="274"/>
        <v/>
      </c>
      <c r="M3147" s="1906"/>
      <c r="N3147" s="1907" t="str" cm="1">
        <f t="array" aca="1" ref="N3147" ca="1">IF(CELL("format",G3147)="D1","","X")</f>
        <v/>
      </c>
      <c r="O3147" s="2250"/>
      <c r="P3147" s="2255"/>
    </row>
    <row r="3148" spans="2:16" s="986" customFormat="1" ht="15" customHeight="1" outlineLevel="1">
      <c r="B3148" s="1211"/>
      <c r="C3148" s="1211"/>
      <c r="D3148" s="2553"/>
      <c r="E3148" s="2554"/>
      <c r="F3148" s="1553" t="s">
        <v>2169</v>
      </c>
      <c r="G3148" s="1555"/>
      <c r="H3148" s="636"/>
      <c r="I3148" s="2254"/>
      <c r="J3148" s="2255"/>
      <c r="K3148" s="1993" t="str">
        <f t="shared" si="273"/>
        <v/>
      </c>
      <c r="L3148" s="1906" t="str">
        <f t="shared" si="274"/>
        <v/>
      </c>
      <c r="M3148" s="1906"/>
      <c r="N3148" s="1907" t="str" cm="1">
        <f t="array" aca="1" ref="N3148" ca="1">IF(CELL("format",G3148)="D1","","X")</f>
        <v/>
      </c>
      <c r="O3148" s="2250"/>
      <c r="P3148" s="2255"/>
    </row>
    <row r="3149" spans="2:16" s="986" customFormat="1" ht="15" customHeight="1" outlineLevel="1">
      <c r="B3149" s="1211"/>
      <c r="C3149" s="1211"/>
      <c r="D3149" s="2553" t="s">
        <v>874</v>
      </c>
      <c r="E3149" s="2554" t="s">
        <v>1823</v>
      </c>
      <c r="F3149" s="1553" t="s">
        <v>2168</v>
      </c>
      <c r="G3149" s="1556"/>
      <c r="H3149" s="636"/>
      <c r="I3149" s="2254"/>
      <c r="J3149" s="2255"/>
      <c r="K3149" s="1993" t="str">
        <f t="shared" si="273"/>
        <v/>
      </c>
      <c r="L3149" s="1906" t="str">
        <f t="shared" si="274"/>
        <v/>
      </c>
      <c r="M3149" s="1906"/>
      <c r="N3149" s="2250"/>
      <c r="O3149" s="1907" t="str" cm="1">
        <f t="array" aca="1" ref="O3149" ca="1">IF(G3149="","",IF(CELL("format",G3149)="D9","","X"))</f>
        <v/>
      </c>
      <c r="P3149" s="2255"/>
    </row>
    <row r="3150" spans="2:16" s="986" customFormat="1" ht="15" customHeight="1" outlineLevel="1">
      <c r="B3150" s="1211"/>
      <c r="C3150" s="1211"/>
      <c r="D3150" s="2553"/>
      <c r="E3150" s="2554"/>
      <c r="F3150" s="1553" t="s">
        <v>2169</v>
      </c>
      <c r="G3150" s="1556"/>
      <c r="H3150" s="636"/>
      <c r="I3150" s="2254"/>
      <c r="J3150" s="2255"/>
      <c r="K3150" s="1993" t="str">
        <f t="shared" si="273"/>
        <v/>
      </c>
      <c r="L3150" s="1906" t="str">
        <f t="shared" si="274"/>
        <v/>
      </c>
      <c r="M3150" s="1906"/>
      <c r="N3150" s="2250"/>
      <c r="O3150" s="1907" t="str" cm="1">
        <f t="array" aca="1" ref="O3150" ca="1">IF(G3150="","",IF(CELL("format",G3150)="D9","","X"))</f>
        <v/>
      </c>
      <c r="P3150" s="2255"/>
    </row>
    <row r="3151" spans="2:16" s="986" customFormat="1" ht="15" customHeight="1" outlineLevel="1">
      <c r="B3151" s="1211"/>
      <c r="C3151" s="1211"/>
      <c r="D3151" s="2553" t="s">
        <v>2171</v>
      </c>
      <c r="E3151" s="2554" t="s">
        <v>2327</v>
      </c>
      <c r="F3151" s="1553" t="s">
        <v>2168</v>
      </c>
      <c r="G3151" s="1554"/>
      <c r="H3151" s="636"/>
      <c r="I3151" s="2254"/>
      <c r="J3151" s="2255"/>
      <c r="K3151" s="1993" t="str">
        <f t="shared" si="273"/>
        <v/>
      </c>
      <c r="L3151" s="1906" t="str">
        <f t="shared" si="274"/>
        <v/>
      </c>
      <c r="M3151" s="1906"/>
      <c r="N3151" s="2250"/>
      <c r="O3151" s="2250"/>
      <c r="P3151" s="1913" t="str">
        <f>IF(G3151="","",(IF(OR(G3151="Winter",G3151="Summer"),"","X")))</f>
        <v/>
      </c>
    </row>
    <row r="3152" spans="2:16" s="986" customFormat="1" ht="15" customHeight="1" outlineLevel="1">
      <c r="B3152" s="1211"/>
      <c r="C3152" s="1211"/>
      <c r="D3152" s="2553"/>
      <c r="E3152" s="2554"/>
      <c r="F3152" s="1553" t="s">
        <v>2169</v>
      </c>
      <c r="G3152" s="1554"/>
      <c r="H3152" s="636"/>
      <c r="I3152" s="2254"/>
      <c r="J3152" s="2255"/>
      <c r="K3152" s="1993" t="str">
        <f t="shared" si="273"/>
        <v/>
      </c>
      <c r="L3152" s="1906" t="str">
        <f t="shared" si="274"/>
        <v/>
      </c>
      <c r="M3152" s="1906"/>
      <c r="N3152" s="2250"/>
      <c r="O3152" s="2250"/>
      <c r="P3152" s="1913" t="str">
        <f>IF(G3152="","",(IF(OR(G3152="Winter",G3152="Summer"),"","X")))</f>
        <v/>
      </c>
    </row>
    <row r="3153" spans="2:16" s="986" customFormat="1" ht="15" customHeight="1" outlineLevel="1">
      <c r="B3153" s="1211"/>
      <c r="C3153" s="1211"/>
      <c r="D3153" s="2553" t="s">
        <v>2172</v>
      </c>
      <c r="E3153" s="2554" t="s">
        <v>638</v>
      </c>
      <c r="F3153" s="1553" t="s">
        <v>2168</v>
      </c>
      <c r="G3153" s="1554"/>
      <c r="H3153" s="636"/>
      <c r="I3153" s="2254"/>
      <c r="J3153" s="2255"/>
      <c r="K3153" s="1994" t="str">
        <f t="shared" si="273"/>
        <v/>
      </c>
      <c r="L3153" s="1907" t="str">
        <f t="shared" si="274"/>
        <v/>
      </c>
      <c r="M3153" s="1906"/>
      <c r="N3153" s="2250"/>
      <c r="O3153" s="2250"/>
      <c r="P3153" s="2255"/>
    </row>
    <row r="3154" spans="2:16" s="986" customFormat="1" ht="15" customHeight="1" outlineLevel="1">
      <c r="B3154" s="1211"/>
      <c r="C3154" s="1211"/>
      <c r="D3154" s="2553"/>
      <c r="E3154" s="2554"/>
      <c r="F3154" s="1553" t="s">
        <v>2169</v>
      </c>
      <c r="G3154" s="1554"/>
      <c r="I3154" s="2254"/>
      <c r="J3154" s="2255"/>
      <c r="K3154" s="1994" t="str">
        <f t="shared" si="273"/>
        <v/>
      </c>
      <c r="L3154" s="1907" t="str">
        <f t="shared" si="274"/>
        <v/>
      </c>
      <c r="M3154" s="1906"/>
      <c r="N3154" s="2250"/>
      <c r="O3154" s="2250"/>
      <c r="P3154" s="2255"/>
    </row>
    <row r="3155" spans="2:16" s="986" customFormat="1" ht="15" customHeight="1" outlineLevel="1">
      <c r="B3155" s="1211"/>
      <c r="C3155" s="1211"/>
      <c r="D3155" s="2553" t="s">
        <v>2173</v>
      </c>
      <c r="E3155" s="2554" t="s">
        <v>638</v>
      </c>
      <c r="F3155" s="1553" t="s">
        <v>2168</v>
      </c>
      <c r="G3155" s="1554"/>
      <c r="I3155" s="2254"/>
      <c r="J3155" s="2255"/>
      <c r="K3155" s="1994" t="str">
        <f t="shared" si="273"/>
        <v/>
      </c>
      <c r="L3155" s="1907" t="str">
        <f t="shared" si="274"/>
        <v/>
      </c>
      <c r="M3155" s="1906"/>
      <c r="N3155" s="2250"/>
      <c r="O3155" s="2250"/>
      <c r="P3155" s="2255"/>
    </row>
    <row r="3156" spans="2:16" s="986" customFormat="1" ht="15" customHeight="1" outlineLevel="1">
      <c r="B3156" s="1211"/>
      <c r="C3156" s="1211"/>
      <c r="D3156" s="2553"/>
      <c r="E3156" s="2554"/>
      <c r="F3156" s="1553" t="s">
        <v>2169</v>
      </c>
      <c r="G3156" s="1554"/>
      <c r="I3156" s="2254"/>
      <c r="J3156" s="2255"/>
      <c r="K3156" s="1994" t="str">
        <f t="shared" si="273"/>
        <v/>
      </c>
      <c r="L3156" s="1907" t="str">
        <f t="shared" si="274"/>
        <v/>
      </c>
      <c r="M3156" s="1906"/>
      <c r="N3156" s="2250"/>
      <c r="O3156" s="2250"/>
      <c r="P3156" s="2255"/>
    </row>
    <row r="3157" spans="2:16" s="986" customFormat="1" ht="15" customHeight="1" outlineLevel="1">
      <c r="B3157" s="1211"/>
      <c r="C3157" s="1211"/>
      <c r="D3157" s="2553" t="s">
        <v>2173</v>
      </c>
      <c r="E3157" s="2554" t="s">
        <v>650</v>
      </c>
      <c r="F3157" s="1553" t="s">
        <v>2168</v>
      </c>
      <c r="G3157" s="1554"/>
      <c r="I3157" s="2254"/>
      <c r="J3157" s="2255"/>
      <c r="K3157" s="1994" t="str">
        <f t="shared" si="273"/>
        <v/>
      </c>
      <c r="L3157" s="1907" t="str">
        <f t="shared" si="274"/>
        <v/>
      </c>
      <c r="M3157" s="1906"/>
      <c r="N3157" s="2250"/>
      <c r="O3157" s="2250"/>
      <c r="P3157" s="2255"/>
    </row>
    <row r="3158" spans="2:16" s="986" customFormat="1" ht="15" customHeight="1" outlineLevel="1">
      <c r="B3158" s="1211"/>
      <c r="C3158" s="1211"/>
      <c r="D3158" s="2553"/>
      <c r="E3158" s="2554"/>
      <c r="F3158" s="1553" t="s">
        <v>2169</v>
      </c>
      <c r="G3158" s="1554"/>
      <c r="I3158" s="2254"/>
      <c r="J3158" s="2255"/>
      <c r="K3158" s="1994" t="str">
        <f t="shared" si="273"/>
        <v/>
      </c>
      <c r="L3158" s="1907" t="str">
        <f t="shared" si="274"/>
        <v/>
      </c>
      <c r="M3158" s="1906"/>
      <c r="N3158" s="2250"/>
      <c r="O3158" s="2250"/>
      <c r="P3158" s="2255"/>
    </row>
    <row r="3159" spans="2:16" s="986" customFormat="1" ht="15" customHeight="1" outlineLevel="1">
      <c r="B3159" s="1211"/>
      <c r="C3159" s="1211"/>
      <c r="D3159" s="2553" t="s">
        <v>2174</v>
      </c>
      <c r="E3159" s="2554" t="s">
        <v>638</v>
      </c>
      <c r="F3159" s="1553" t="s">
        <v>2168</v>
      </c>
      <c r="G3159" s="1554"/>
      <c r="I3159" s="2254"/>
      <c r="J3159" s="2256"/>
      <c r="K3159" s="1994" t="str">
        <f t="shared" si="273"/>
        <v/>
      </c>
      <c r="L3159" s="1907" t="str">
        <f t="shared" si="274"/>
        <v/>
      </c>
      <c r="M3159" s="1906"/>
      <c r="N3159" s="2250"/>
      <c r="O3159" s="2250"/>
      <c r="P3159" s="2255"/>
    </row>
    <row r="3160" spans="2:16" s="986" customFormat="1" ht="15" customHeight="1" outlineLevel="1">
      <c r="B3160" s="1211"/>
      <c r="C3160" s="1211"/>
      <c r="D3160" s="2553"/>
      <c r="E3160" s="2554"/>
      <c r="F3160" s="1553" t="s">
        <v>2169</v>
      </c>
      <c r="G3160" s="1554"/>
      <c r="I3160" s="2254"/>
      <c r="J3160" s="2256"/>
      <c r="K3160" s="1994" t="str">
        <f t="shared" si="273"/>
        <v/>
      </c>
      <c r="L3160" s="1907" t="str">
        <f t="shared" si="274"/>
        <v/>
      </c>
      <c r="M3160" s="1906"/>
      <c r="N3160" s="2250"/>
      <c r="O3160" s="2250"/>
      <c r="P3160" s="2255"/>
    </row>
    <row r="3161" spans="2:16" s="986" customFormat="1" ht="15" customHeight="1" outlineLevel="1">
      <c r="B3161" s="1211"/>
      <c r="C3161" s="1211"/>
      <c r="D3161" s="2553" t="s">
        <v>2174</v>
      </c>
      <c r="E3161" s="2554" t="s">
        <v>650</v>
      </c>
      <c r="F3161" s="1553" t="s">
        <v>2168</v>
      </c>
      <c r="G3161" s="1554"/>
      <c r="I3161" s="2254"/>
      <c r="J3161" s="2256"/>
      <c r="K3161" s="1994" t="str">
        <f t="shared" si="273"/>
        <v/>
      </c>
      <c r="L3161" s="1907" t="str">
        <f t="shared" si="274"/>
        <v/>
      </c>
      <c r="M3161" s="1906"/>
      <c r="N3161" s="2250"/>
      <c r="O3161" s="2250"/>
      <c r="P3161" s="2255"/>
    </row>
    <row r="3162" spans="2:16" s="986" customFormat="1" ht="15" customHeight="1" outlineLevel="1">
      <c r="B3162" s="1211"/>
      <c r="C3162" s="1211"/>
      <c r="D3162" s="2555"/>
      <c r="E3162" s="2556"/>
      <c r="F3162" s="1557" t="s">
        <v>2169</v>
      </c>
      <c r="G3162" s="1558"/>
      <c r="I3162" s="2254"/>
      <c r="J3162" s="2256"/>
      <c r="K3162" s="1994" t="str">
        <f t="shared" si="273"/>
        <v/>
      </c>
      <c r="L3162" s="1907" t="str">
        <f t="shared" si="274"/>
        <v/>
      </c>
      <c r="M3162" s="1906"/>
      <c r="N3162" s="2250"/>
      <c r="O3162" s="2250"/>
      <c r="P3162" s="2255"/>
    </row>
    <row r="3163" spans="2:16" s="986" customFormat="1" ht="15" customHeight="1">
      <c r="B3163" s="1342"/>
      <c r="C3163" s="985"/>
      <c r="D3163" s="1307" t="s">
        <v>2166</v>
      </c>
      <c r="E3163" s="973"/>
      <c r="F3163" s="1549"/>
      <c r="G3163" s="1550"/>
      <c r="H3163" s="636"/>
      <c r="I3163" s="2251"/>
      <c r="J3163" s="1912"/>
      <c r="K3163" s="2254"/>
      <c r="L3163" s="2250"/>
      <c r="M3163" s="2250"/>
      <c r="N3163" s="2250"/>
      <c r="O3163" s="2250"/>
      <c r="P3163" s="2255"/>
    </row>
    <row r="3164" spans="2:16" s="986" customFormat="1" ht="15" customHeight="1" outlineLevel="1">
      <c r="B3164" s="1342"/>
      <c r="C3164" s="985"/>
      <c r="D3164" s="2557" t="s">
        <v>2167</v>
      </c>
      <c r="E3164" s="2558" t="s">
        <v>650</v>
      </c>
      <c r="F3164" s="1551" t="s">
        <v>2168</v>
      </c>
      <c r="G3164" s="1552"/>
      <c r="H3164" s="636"/>
      <c r="I3164" s="2252"/>
      <c r="J3164" s="2253"/>
      <c r="K3164" s="1994" t="str">
        <f>IF(ISNONTEXT(G3164)=TRUE,"","X")</f>
        <v/>
      </c>
      <c r="L3164" s="1907" t="str">
        <f>IF(AND(G3164&gt;=0)=TRUE,"","X")</f>
        <v/>
      </c>
      <c r="M3164" s="1906"/>
      <c r="N3164" s="2250"/>
      <c r="O3164" s="2250"/>
      <c r="P3164" s="2255"/>
    </row>
    <row r="3165" spans="2:16" s="986" customFormat="1" ht="15" customHeight="1" outlineLevel="1">
      <c r="B3165" s="1342"/>
      <c r="C3165" s="985"/>
      <c r="D3165" s="2553"/>
      <c r="E3165" s="2554"/>
      <c r="F3165" s="1553" t="s">
        <v>2169</v>
      </c>
      <c r="G3165" s="1554"/>
      <c r="H3165" s="636"/>
      <c r="I3165" s="2252"/>
      <c r="J3165" s="2253"/>
      <c r="K3165" s="1994" t="str">
        <f>IF(ISNONTEXT(G3165)=TRUE,"","X")</f>
        <v/>
      </c>
      <c r="L3165" s="1907" t="str">
        <f>IF(AND(G3165&gt;=0)=TRUE,"","X")</f>
        <v/>
      </c>
      <c r="M3165" s="1906"/>
      <c r="N3165" s="2250"/>
      <c r="O3165" s="2250"/>
      <c r="P3165" s="2255"/>
    </row>
    <row r="3166" spans="2:16" s="986" customFormat="1" ht="15" customHeight="1" outlineLevel="1">
      <c r="B3166" s="1342"/>
      <c r="C3166" s="985"/>
      <c r="D3166" s="2553" t="s">
        <v>2170</v>
      </c>
      <c r="E3166" s="2554" t="s">
        <v>638</v>
      </c>
      <c r="F3166" s="1553" t="s">
        <v>2168</v>
      </c>
      <c r="G3166" s="1554"/>
      <c r="H3166" s="636"/>
      <c r="I3166" s="2252"/>
      <c r="J3166" s="2253"/>
      <c r="K3166" s="1994" t="str">
        <f t="shared" ref="K3166:K3185" si="275">IF(ISNONTEXT(G3166)=TRUE,"","X")</f>
        <v/>
      </c>
      <c r="L3166" s="1907" t="str">
        <f t="shared" ref="L3166:L3185" si="276">IF(AND(G3166&gt;=0)=TRUE,"","X")</f>
        <v/>
      </c>
      <c r="M3166" s="1906"/>
      <c r="N3166" s="2250"/>
      <c r="O3166" s="2250"/>
      <c r="P3166" s="2255"/>
    </row>
    <row r="3167" spans="2:16" s="986" customFormat="1" ht="15" customHeight="1" outlineLevel="1">
      <c r="B3167" s="1342"/>
      <c r="C3167" s="985"/>
      <c r="D3167" s="2553"/>
      <c r="E3167" s="2554"/>
      <c r="F3167" s="1553" t="s">
        <v>2169</v>
      </c>
      <c r="G3167" s="1554"/>
      <c r="H3167" s="636"/>
      <c r="I3167" s="2252"/>
      <c r="J3167" s="2253"/>
      <c r="K3167" s="1994" t="str">
        <f t="shared" si="275"/>
        <v/>
      </c>
      <c r="L3167" s="1907" t="str">
        <f t="shared" si="276"/>
        <v/>
      </c>
      <c r="M3167" s="1906"/>
      <c r="N3167" s="2250"/>
      <c r="O3167" s="2250"/>
      <c r="P3167" s="2255"/>
    </row>
    <row r="3168" spans="2:16" s="986" customFormat="1" ht="15" customHeight="1" outlineLevel="1">
      <c r="B3168" s="1342"/>
      <c r="C3168" s="985"/>
      <c r="D3168" s="2553" t="s">
        <v>2170</v>
      </c>
      <c r="E3168" s="2554" t="s">
        <v>650</v>
      </c>
      <c r="F3168" s="1553" t="s">
        <v>2168</v>
      </c>
      <c r="G3168" s="1554"/>
      <c r="H3168" s="636"/>
      <c r="I3168" s="2252"/>
      <c r="J3168" s="2253"/>
      <c r="K3168" s="1994" t="str">
        <f t="shared" si="275"/>
        <v/>
      </c>
      <c r="L3168" s="1907" t="str">
        <f t="shared" si="276"/>
        <v/>
      </c>
      <c r="M3168" s="1906"/>
      <c r="N3168" s="2250"/>
      <c r="O3168" s="2250"/>
      <c r="P3168" s="2255"/>
    </row>
    <row r="3169" spans="2:16" s="986" customFormat="1" ht="15" customHeight="1" outlineLevel="1">
      <c r="B3169" s="1342"/>
      <c r="C3169" s="985"/>
      <c r="D3169" s="2553"/>
      <c r="E3169" s="2554"/>
      <c r="F3169" s="1553" t="s">
        <v>2169</v>
      </c>
      <c r="G3169" s="1554"/>
      <c r="H3169" s="636"/>
      <c r="I3169" s="2254"/>
      <c r="J3169" s="2255"/>
      <c r="K3169" s="1994" t="str">
        <f t="shared" si="275"/>
        <v/>
      </c>
      <c r="L3169" s="1907" t="str">
        <f t="shared" si="276"/>
        <v/>
      </c>
      <c r="M3169" s="1906"/>
      <c r="N3169" s="2250"/>
      <c r="O3169" s="2250"/>
      <c r="P3169" s="2255"/>
    </row>
    <row r="3170" spans="2:16" s="986" customFormat="1" ht="15" customHeight="1" outlineLevel="1">
      <c r="B3170" s="1342"/>
      <c r="C3170" s="985"/>
      <c r="D3170" s="2553" t="s">
        <v>873</v>
      </c>
      <c r="E3170" s="2554" t="s">
        <v>1822</v>
      </c>
      <c r="F3170" s="1553" t="s">
        <v>2168</v>
      </c>
      <c r="G3170" s="1555"/>
      <c r="H3170" s="636"/>
      <c r="I3170" s="2254"/>
      <c r="J3170" s="2255"/>
      <c r="K3170" s="1993" t="str">
        <f t="shared" si="275"/>
        <v/>
      </c>
      <c r="L3170" s="1906" t="str">
        <f t="shared" si="276"/>
        <v/>
      </c>
      <c r="M3170" s="1906"/>
      <c r="N3170" s="1907" t="str" cm="1">
        <f t="array" aca="1" ref="N3170" ca="1">IF(CELL("format",G3170)="D1","","X")</f>
        <v/>
      </c>
      <c r="O3170" s="2250"/>
      <c r="P3170" s="2255"/>
    </row>
    <row r="3171" spans="2:16" s="986" customFormat="1" ht="15" customHeight="1" outlineLevel="1">
      <c r="B3171" s="1211"/>
      <c r="C3171" s="1211"/>
      <c r="D3171" s="2553"/>
      <c r="E3171" s="2554"/>
      <c r="F3171" s="1553" t="s">
        <v>2169</v>
      </c>
      <c r="G3171" s="1555"/>
      <c r="H3171" s="636"/>
      <c r="I3171" s="2254"/>
      <c r="J3171" s="2255"/>
      <c r="K3171" s="1993" t="str">
        <f t="shared" si="275"/>
        <v/>
      </c>
      <c r="L3171" s="1906" t="str">
        <f t="shared" si="276"/>
        <v/>
      </c>
      <c r="M3171" s="1906"/>
      <c r="N3171" s="1907" t="str" cm="1">
        <f t="array" aca="1" ref="N3171" ca="1">IF(CELL("format",G3171)="D1","","X")</f>
        <v/>
      </c>
      <c r="O3171" s="2250"/>
      <c r="P3171" s="2255"/>
    </row>
    <row r="3172" spans="2:16" s="986" customFormat="1" ht="15" customHeight="1" outlineLevel="1">
      <c r="B3172" s="1211"/>
      <c r="C3172" s="1211"/>
      <c r="D3172" s="2553" t="s">
        <v>874</v>
      </c>
      <c r="E3172" s="2554" t="s">
        <v>1823</v>
      </c>
      <c r="F3172" s="1553" t="s">
        <v>2168</v>
      </c>
      <c r="G3172" s="1556"/>
      <c r="H3172" s="636"/>
      <c r="I3172" s="2254"/>
      <c r="J3172" s="2255"/>
      <c r="K3172" s="1993" t="str">
        <f t="shared" si="275"/>
        <v/>
      </c>
      <c r="L3172" s="1906" t="str">
        <f t="shared" si="276"/>
        <v/>
      </c>
      <c r="M3172" s="1906"/>
      <c r="N3172" s="2250"/>
      <c r="O3172" s="1907" t="str" cm="1">
        <f t="array" aca="1" ref="O3172" ca="1">IF(G3172="","",IF(CELL("format",G3172)="D9","","X"))</f>
        <v/>
      </c>
      <c r="P3172" s="2255"/>
    </row>
    <row r="3173" spans="2:16" s="986" customFormat="1" ht="15" customHeight="1" outlineLevel="1">
      <c r="B3173" s="1211"/>
      <c r="C3173" s="1211"/>
      <c r="D3173" s="2553"/>
      <c r="E3173" s="2554"/>
      <c r="F3173" s="1553" t="s">
        <v>2169</v>
      </c>
      <c r="G3173" s="1556"/>
      <c r="H3173" s="636"/>
      <c r="I3173" s="2254"/>
      <c r="J3173" s="2255"/>
      <c r="K3173" s="1993" t="str">
        <f t="shared" si="275"/>
        <v/>
      </c>
      <c r="L3173" s="1906" t="str">
        <f t="shared" si="276"/>
        <v/>
      </c>
      <c r="M3173" s="1906"/>
      <c r="N3173" s="2250"/>
      <c r="O3173" s="1907" t="str" cm="1">
        <f t="array" aca="1" ref="O3173" ca="1">IF(G3173="","",IF(CELL("format",G3173)="D9","","X"))</f>
        <v/>
      </c>
      <c r="P3173" s="2255"/>
    </row>
    <row r="3174" spans="2:16" s="986" customFormat="1" ht="15" customHeight="1" outlineLevel="1">
      <c r="B3174" s="1211"/>
      <c r="C3174" s="1211"/>
      <c r="D3174" s="2553" t="s">
        <v>2171</v>
      </c>
      <c r="E3174" s="2554" t="s">
        <v>2327</v>
      </c>
      <c r="F3174" s="1553" t="s">
        <v>2168</v>
      </c>
      <c r="G3174" s="1554"/>
      <c r="H3174" s="636"/>
      <c r="I3174" s="2254"/>
      <c r="J3174" s="2255"/>
      <c r="K3174" s="1993" t="str">
        <f t="shared" si="275"/>
        <v/>
      </c>
      <c r="L3174" s="1906" t="str">
        <f t="shared" si="276"/>
        <v/>
      </c>
      <c r="M3174" s="1906"/>
      <c r="N3174" s="2250"/>
      <c r="O3174" s="2250"/>
      <c r="P3174" s="1913" t="str">
        <f>IF(G3174="","",(IF(OR(G3174="Winter",G3174="Summer"),"","X")))</f>
        <v/>
      </c>
    </row>
    <row r="3175" spans="2:16" s="986" customFormat="1" ht="15" customHeight="1" outlineLevel="1">
      <c r="B3175" s="1211"/>
      <c r="C3175" s="1211"/>
      <c r="D3175" s="2553"/>
      <c r="E3175" s="2554"/>
      <c r="F3175" s="1553" t="s">
        <v>2169</v>
      </c>
      <c r="G3175" s="1554"/>
      <c r="H3175" s="636"/>
      <c r="I3175" s="2254"/>
      <c r="J3175" s="2255"/>
      <c r="K3175" s="1993" t="str">
        <f t="shared" si="275"/>
        <v/>
      </c>
      <c r="L3175" s="1906" t="str">
        <f t="shared" si="276"/>
        <v/>
      </c>
      <c r="M3175" s="1906"/>
      <c r="N3175" s="2250"/>
      <c r="O3175" s="2250"/>
      <c r="P3175" s="1913" t="str">
        <f>IF(G3175="","",(IF(OR(G3175="Winter",G3175="Summer"),"","X")))</f>
        <v/>
      </c>
    </row>
    <row r="3176" spans="2:16" s="986" customFormat="1" ht="15" customHeight="1" outlineLevel="1">
      <c r="B3176" s="1211"/>
      <c r="C3176" s="1211"/>
      <c r="D3176" s="2553" t="s">
        <v>2172</v>
      </c>
      <c r="E3176" s="2554" t="s">
        <v>638</v>
      </c>
      <c r="F3176" s="1553" t="s">
        <v>2168</v>
      </c>
      <c r="G3176" s="1554"/>
      <c r="H3176" s="636"/>
      <c r="I3176" s="2254"/>
      <c r="J3176" s="2255"/>
      <c r="K3176" s="1994" t="str">
        <f t="shared" si="275"/>
        <v/>
      </c>
      <c r="L3176" s="1907" t="str">
        <f t="shared" si="276"/>
        <v/>
      </c>
      <c r="M3176" s="1906"/>
      <c r="N3176" s="2250"/>
      <c r="O3176" s="2250"/>
      <c r="P3176" s="2255"/>
    </row>
    <row r="3177" spans="2:16" s="986" customFormat="1" ht="15" customHeight="1" outlineLevel="1">
      <c r="B3177" s="1211"/>
      <c r="C3177" s="1211"/>
      <c r="D3177" s="2553"/>
      <c r="E3177" s="2554"/>
      <c r="F3177" s="1553" t="s">
        <v>2169</v>
      </c>
      <c r="G3177" s="1554"/>
      <c r="I3177" s="2254"/>
      <c r="J3177" s="2255"/>
      <c r="K3177" s="1994" t="str">
        <f t="shared" si="275"/>
        <v/>
      </c>
      <c r="L3177" s="1907" t="str">
        <f t="shared" si="276"/>
        <v/>
      </c>
      <c r="M3177" s="1906"/>
      <c r="N3177" s="2250"/>
      <c r="O3177" s="2250"/>
      <c r="P3177" s="2255"/>
    </row>
    <row r="3178" spans="2:16" s="986" customFormat="1" ht="15" customHeight="1" outlineLevel="1">
      <c r="B3178" s="1211"/>
      <c r="C3178" s="1211"/>
      <c r="D3178" s="2553" t="s">
        <v>2173</v>
      </c>
      <c r="E3178" s="2554" t="s">
        <v>638</v>
      </c>
      <c r="F3178" s="1553" t="s">
        <v>2168</v>
      </c>
      <c r="G3178" s="1554"/>
      <c r="I3178" s="2254"/>
      <c r="J3178" s="2255"/>
      <c r="K3178" s="1994" t="str">
        <f t="shared" si="275"/>
        <v/>
      </c>
      <c r="L3178" s="1907" t="str">
        <f t="shared" si="276"/>
        <v/>
      </c>
      <c r="M3178" s="1906"/>
      <c r="N3178" s="2250"/>
      <c r="O3178" s="2250"/>
      <c r="P3178" s="2255"/>
    </row>
    <row r="3179" spans="2:16" s="986" customFormat="1" ht="15" customHeight="1" outlineLevel="1">
      <c r="B3179" s="1211"/>
      <c r="C3179" s="1211"/>
      <c r="D3179" s="2553"/>
      <c r="E3179" s="2554"/>
      <c r="F3179" s="1553" t="s">
        <v>2169</v>
      </c>
      <c r="G3179" s="1554"/>
      <c r="I3179" s="2254"/>
      <c r="J3179" s="2255"/>
      <c r="K3179" s="1994" t="str">
        <f t="shared" si="275"/>
        <v/>
      </c>
      <c r="L3179" s="1907" t="str">
        <f t="shared" si="276"/>
        <v/>
      </c>
      <c r="M3179" s="1906"/>
      <c r="N3179" s="2250"/>
      <c r="O3179" s="2250"/>
      <c r="P3179" s="2255"/>
    </row>
    <row r="3180" spans="2:16" s="986" customFormat="1" ht="15" customHeight="1" outlineLevel="1">
      <c r="B3180" s="1211"/>
      <c r="C3180" s="1211"/>
      <c r="D3180" s="2553" t="s">
        <v>2173</v>
      </c>
      <c r="E3180" s="2554" t="s">
        <v>650</v>
      </c>
      <c r="F3180" s="1553" t="s">
        <v>2168</v>
      </c>
      <c r="G3180" s="1554"/>
      <c r="I3180" s="2254"/>
      <c r="J3180" s="2255"/>
      <c r="K3180" s="1994" t="str">
        <f t="shared" si="275"/>
        <v/>
      </c>
      <c r="L3180" s="1907" t="str">
        <f t="shared" si="276"/>
        <v/>
      </c>
      <c r="M3180" s="1906"/>
      <c r="N3180" s="2250"/>
      <c r="O3180" s="2250"/>
      <c r="P3180" s="2255"/>
    </row>
    <row r="3181" spans="2:16" s="986" customFormat="1" ht="15" customHeight="1" outlineLevel="1">
      <c r="B3181" s="1211"/>
      <c r="C3181" s="1211"/>
      <c r="D3181" s="2553"/>
      <c r="E3181" s="2554"/>
      <c r="F3181" s="1553" t="s">
        <v>2169</v>
      </c>
      <c r="G3181" s="1554"/>
      <c r="I3181" s="2254"/>
      <c r="J3181" s="2255"/>
      <c r="K3181" s="1994" t="str">
        <f t="shared" si="275"/>
        <v/>
      </c>
      <c r="L3181" s="1907" t="str">
        <f t="shared" si="276"/>
        <v/>
      </c>
      <c r="M3181" s="1906"/>
      <c r="N3181" s="2250"/>
      <c r="O3181" s="2250"/>
      <c r="P3181" s="2255"/>
    </row>
    <row r="3182" spans="2:16" s="986" customFormat="1" ht="15" customHeight="1" outlineLevel="1">
      <c r="B3182" s="1211"/>
      <c r="C3182" s="1211"/>
      <c r="D3182" s="2553" t="s">
        <v>2174</v>
      </c>
      <c r="E3182" s="2554" t="s">
        <v>638</v>
      </c>
      <c r="F3182" s="1553" t="s">
        <v>2168</v>
      </c>
      <c r="G3182" s="1554"/>
      <c r="I3182" s="2254"/>
      <c r="J3182" s="2256"/>
      <c r="K3182" s="1994" t="str">
        <f t="shared" si="275"/>
        <v/>
      </c>
      <c r="L3182" s="1907" t="str">
        <f t="shared" si="276"/>
        <v/>
      </c>
      <c r="M3182" s="1906"/>
      <c r="N3182" s="2250"/>
      <c r="O3182" s="2250"/>
      <c r="P3182" s="2255"/>
    </row>
    <row r="3183" spans="2:16" s="986" customFormat="1" ht="15" customHeight="1" outlineLevel="1">
      <c r="B3183" s="1211"/>
      <c r="C3183" s="1211"/>
      <c r="D3183" s="2553"/>
      <c r="E3183" s="2554"/>
      <c r="F3183" s="1553" t="s">
        <v>2169</v>
      </c>
      <c r="G3183" s="1554"/>
      <c r="I3183" s="2254"/>
      <c r="J3183" s="2256"/>
      <c r="K3183" s="1994" t="str">
        <f t="shared" si="275"/>
        <v/>
      </c>
      <c r="L3183" s="1907" t="str">
        <f t="shared" si="276"/>
        <v/>
      </c>
      <c r="M3183" s="1906"/>
      <c r="N3183" s="2250"/>
      <c r="O3183" s="2250"/>
      <c r="P3183" s="2255"/>
    </row>
    <row r="3184" spans="2:16" s="986" customFormat="1" ht="15" customHeight="1" outlineLevel="1">
      <c r="B3184" s="1211"/>
      <c r="C3184" s="1211"/>
      <c r="D3184" s="2553" t="s">
        <v>2174</v>
      </c>
      <c r="E3184" s="2554" t="s">
        <v>650</v>
      </c>
      <c r="F3184" s="1553" t="s">
        <v>2168</v>
      </c>
      <c r="G3184" s="1554"/>
      <c r="I3184" s="2254"/>
      <c r="J3184" s="2256"/>
      <c r="K3184" s="1994" t="str">
        <f t="shared" si="275"/>
        <v/>
      </c>
      <c r="L3184" s="1907" t="str">
        <f t="shared" si="276"/>
        <v/>
      </c>
      <c r="M3184" s="1906"/>
      <c r="N3184" s="2250"/>
      <c r="O3184" s="2250"/>
      <c r="P3184" s="2255"/>
    </row>
    <row r="3185" spans="2:16" s="986" customFormat="1" ht="15" customHeight="1" outlineLevel="1">
      <c r="B3185" s="1211"/>
      <c r="C3185" s="1211"/>
      <c r="D3185" s="2555"/>
      <c r="E3185" s="2556"/>
      <c r="F3185" s="1557" t="s">
        <v>2169</v>
      </c>
      <c r="G3185" s="1558"/>
      <c r="I3185" s="2254"/>
      <c r="J3185" s="2256"/>
      <c r="K3185" s="1994" t="str">
        <f t="shared" si="275"/>
        <v/>
      </c>
      <c r="L3185" s="1907" t="str">
        <f t="shared" si="276"/>
        <v/>
      </c>
      <c r="M3185" s="1906"/>
      <c r="N3185" s="2250"/>
      <c r="O3185" s="2250"/>
      <c r="P3185" s="2255"/>
    </row>
    <row r="3186" spans="2:16" s="986" customFormat="1" ht="15" customHeight="1">
      <c r="B3186" s="1342"/>
      <c r="C3186" s="985"/>
      <c r="D3186" s="1307" t="s">
        <v>2166</v>
      </c>
      <c r="E3186" s="973"/>
      <c r="F3186" s="1549"/>
      <c r="G3186" s="1550"/>
      <c r="H3186" s="636"/>
      <c r="I3186" s="2251"/>
      <c r="J3186" s="1912"/>
      <c r="K3186" s="2254"/>
      <c r="L3186" s="2250"/>
      <c r="M3186" s="2250"/>
      <c r="N3186" s="2250"/>
      <c r="O3186" s="2250"/>
      <c r="P3186" s="2255"/>
    </row>
    <row r="3187" spans="2:16" s="986" customFormat="1" ht="15" customHeight="1" outlineLevel="1">
      <c r="B3187" s="1342"/>
      <c r="C3187" s="985"/>
      <c r="D3187" s="2557" t="s">
        <v>2167</v>
      </c>
      <c r="E3187" s="2558" t="s">
        <v>650</v>
      </c>
      <c r="F3187" s="1551" t="s">
        <v>2168</v>
      </c>
      <c r="G3187" s="1552"/>
      <c r="H3187" s="636"/>
      <c r="I3187" s="2252"/>
      <c r="J3187" s="2253"/>
      <c r="K3187" s="1994" t="str">
        <f>IF(ISNONTEXT(G3187)=TRUE,"","X")</f>
        <v/>
      </c>
      <c r="L3187" s="1907" t="str">
        <f>IF(AND(G3187&gt;=0)=TRUE,"","X")</f>
        <v/>
      </c>
      <c r="M3187" s="1906"/>
      <c r="N3187" s="2250"/>
      <c r="O3187" s="2250"/>
      <c r="P3187" s="2255"/>
    </row>
    <row r="3188" spans="2:16" s="986" customFormat="1" ht="15" customHeight="1" outlineLevel="1">
      <c r="B3188" s="1342"/>
      <c r="C3188" s="985"/>
      <c r="D3188" s="2553"/>
      <c r="E3188" s="2554"/>
      <c r="F3188" s="1553" t="s">
        <v>2169</v>
      </c>
      <c r="G3188" s="1554"/>
      <c r="H3188" s="636"/>
      <c r="I3188" s="2252"/>
      <c r="J3188" s="2253"/>
      <c r="K3188" s="1994" t="str">
        <f>IF(ISNONTEXT(G3188)=TRUE,"","X")</f>
        <v/>
      </c>
      <c r="L3188" s="1907" t="str">
        <f>IF(AND(G3188&gt;=0)=TRUE,"","X")</f>
        <v/>
      </c>
      <c r="M3188" s="1906"/>
      <c r="N3188" s="2250"/>
      <c r="O3188" s="2250"/>
      <c r="P3188" s="2255"/>
    </row>
    <row r="3189" spans="2:16" s="986" customFormat="1" ht="15" customHeight="1" outlineLevel="1">
      <c r="B3189" s="1342"/>
      <c r="C3189" s="985"/>
      <c r="D3189" s="2553" t="s">
        <v>2170</v>
      </c>
      <c r="E3189" s="2554" t="s">
        <v>638</v>
      </c>
      <c r="F3189" s="1553" t="s">
        <v>2168</v>
      </c>
      <c r="G3189" s="1554"/>
      <c r="H3189" s="636"/>
      <c r="I3189" s="2252"/>
      <c r="J3189" s="2253"/>
      <c r="K3189" s="1994" t="str">
        <f t="shared" ref="K3189:K3208" si="277">IF(ISNONTEXT(G3189)=TRUE,"","X")</f>
        <v/>
      </c>
      <c r="L3189" s="1907" t="str">
        <f t="shared" ref="L3189:L3208" si="278">IF(AND(G3189&gt;=0)=TRUE,"","X")</f>
        <v/>
      </c>
      <c r="M3189" s="1906"/>
      <c r="N3189" s="2250"/>
      <c r="O3189" s="2250"/>
      <c r="P3189" s="2255"/>
    </row>
    <row r="3190" spans="2:16" s="986" customFormat="1" ht="15" customHeight="1" outlineLevel="1">
      <c r="B3190" s="1342"/>
      <c r="C3190" s="985"/>
      <c r="D3190" s="2553"/>
      <c r="E3190" s="2554"/>
      <c r="F3190" s="1553" t="s">
        <v>2169</v>
      </c>
      <c r="G3190" s="1554"/>
      <c r="H3190" s="636"/>
      <c r="I3190" s="2252"/>
      <c r="J3190" s="2253"/>
      <c r="K3190" s="1994" t="str">
        <f t="shared" si="277"/>
        <v/>
      </c>
      <c r="L3190" s="1907" t="str">
        <f t="shared" si="278"/>
        <v/>
      </c>
      <c r="M3190" s="1906"/>
      <c r="N3190" s="2250"/>
      <c r="O3190" s="2250"/>
      <c r="P3190" s="2255"/>
    </row>
    <row r="3191" spans="2:16" s="986" customFormat="1" ht="15" customHeight="1" outlineLevel="1">
      <c r="B3191" s="1342"/>
      <c r="C3191" s="985"/>
      <c r="D3191" s="2553" t="s">
        <v>2170</v>
      </c>
      <c r="E3191" s="2554" t="s">
        <v>650</v>
      </c>
      <c r="F3191" s="1553" t="s">
        <v>2168</v>
      </c>
      <c r="G3191" s="1554"/>
      <c r="H3191" s="636"/>
      <c r="I3191" s="2252"/>
      <c r="J3191" s="2253"/>
      <c r="K3191" s="1994" t="str">
        <f t="shared" si="277"/>
        <v/>
      </c>
      <c r="L3191" s="1907" t="str">
        <f t="shared" si="278"/>
        <v/>
      </c>
      <c r="M3191" s="1906"/>
      <c r="N3191" s="2250"/>
      <c r="O3191" s="2250"/>
      <c r="P3191" s="2255"/>
    </row>
    <row r="3192" spans="2:16" s="986" customFormat="1" ht="15" customHeight="1" outlineLevel="1">
      <c r="B3192" s="1342"/>
      <c r="C3192" s="985"/>
      <c r="D3192" s="2553"/>
      <c r="E3192" s="2554"/>
      <c r="F3192" s="1553" t="s">
        <v>2169</v>
      </c>
      <c r="G3192" s="1554"/>
      <c r="H3192" s="636"/>
      <c r="I3192" s="2254"/>
      <c r="J3192" s="2255"/>
      <c r="K3192" s="1994" t="str">
        <f t="shared" si="277"/>
        <v/>
      </c>
      <c r="L3192" s="1907" t="str">
        <f t="shared" si="278"/>
        <v/>
      </c>
      <c r="M3192" s="1906"/>
      <c r="N3192" s="2250"/>
      <c r="O3192" s="2250"/>
      <c r="P3192" s="2255"/>
    </row>
    <row r="3193" spans="2:16" s="986" customFormat="1" ht="15" customHeight="1" outlineLevel="1">
      <c r="B3193" s="1342"/>
      <c r="C3193" s="985"/>
      <c r="D3193" s="2553" t="s">
        <v>873</v>
      </c>
      <c r="E3193" s="2554" t="s">
        <v>1822</v>
      </c>
      <c r="F3193" s="1553" t="s">
        <v>2168</v>
      </c>
      <c r="G3193" s="1555"/>
      <c r="H3193" s="636"/>
      <c r="I3193" s="2254"/>
      <c r="J3193" s="2255"/>
      <c r="K3193" s="1993" t="str">
        <f t="shared" si="277"/>
        <v/>
      </c>
      <c r="L3193" s="1906" t="str">
        <f t="shared" si="278"/>
        <v/>
      </c>
      <c r="M3193" s="1906"/>
      <c r="N3193" s="1907" t="str" cm="1">
        <f t="array" aca="1" ref="N3193" ca="1">IF(CELL("format",G3193)="D1","","X")</f>
        <v/>
      </c>
      <c r="O3193" s="2250"/>
      <c r="P3193" s="2255"/>
    </row>
    <row r="3194" spans="2:16" s="986" customFormat="1" ht="15" customHeight="1" outlineLevel="1">
      <c r="B3194" s="1211"/>
      <c r="C3194" s="1211"/>
      <c r="D3194" s="2553"/>
      <c r="E3194" s="2554"/>
      <c r="F3194" s="1553" t="s">
        <v>2169</v>
      </c>
      <c r="G3194" s="1555"/>
      <c r="H3194" s="636"/>
      <c r="I3194" s="2254"/>
      <c r="J3194" s="2255"/>
      <c r="K3194" s="1993" t="str">
        <f t="shared" si="277"/>
        <v/>
      </c>
      <c r="L3194" s="1906" t="str">
        <f t="shared" si="278"/>
        <v/>
      </c>
      <c r="M3194" s="1906"/>
      <c r="N3194" s="1907" t="str" cm="1">
        <f t="array" aca="1" ref="N3194" ca="1">IF(CELL("format",G3194)="D1","","X")</f>
        <v/>
      </c>
      <c r="O3194" s="2250"/>
      <c r="P3194" s="2255"/>
    </row>
    <row r="3195" spans="2:16" s="986" customFormat="1" ht="15" customHeight="1" outlineLevel="1">
      <c r="B3195" s="1211"/>
      <c r="C3195" s="1211"/>
      <c r="D3195" s="2553" t="s">
        <v>874</v>
      </c>
      <c r="E3195" s="2554" t="s">
        <v>1823</v>
      </c>
      <c r="F3195" s="1553" t="s">
        <v>2168</v>
      </c>
      <c r="G3195" s="1556"/>
      <c r="H3195" s="636"/>
      <c r="I3195" s="2254"/>
      <c r="J3195" s="2255"/>
      <c r="K3195" s="1993" t="str">
        <f t="shared" si="277"/>
        <v/>
      </c>
      <c r="L3195" s="1906" t="str">
        <f t="shared" si="278"/>
        <v/>
      </c>
      <c r="M3195" s="1906"/>
      <c r="N3195" s="2250"/>
      <c r="O3195" s="1907" t="str" cm="1">
        <f t="array" aca="1" ref="O3195" ca="1">IF(G3195="","",IF(CELL("format",G3195)="D9","","X"))</f>
        <v/>
      </c>
      <c r="P3195" s="2255"/>
    </row>
    <row r="3196" spans="2:16" s="986" customFormat="1" ht="15" customHeight="1" outlineLevel="1">
      <c r="B3196" s="1211"/>
      <c r="C3196" s="1211"/>
      <c r="D3196" s="2553"/>
      <c r="E3196" s="2554"/>
      <c r="F3196" s="1553" t="s">
        <v>2169</v>
      </c>
      <c r="G3196" s="1556"/>
      <c r="H3196" s="636"/>
      <c r="I3196" s="2254"/>
      <c r="J3196" s="2255"/>
      <c r="K3196" s="1993" t="str">
        <f t="shared" si="277"/>
        <v/>
      </c>
      <c r="L3196" s="1906" t="str">
        <f t="shared" si="278"/>
        <v/>
      </c>
      <c r="M3196" s="1906"/>
      <c r="N3196" s="2250"/>
      <c r="O3196" s="1907" t="str" cm="1">
        <f t="array" aca="1" ref="O3196" ca="1">IF(G3196="","",IF(CELL("format",G3196)="D9","","X"))</f>
        <v/>
      </c>
      <c r="P3196" s="2255"/>
    </row>
    <row r="3197" spans="2:16" s="986" customFormat="1" ht="15" customHeight="1" outlineLevel="1">
      <c r="B3197" s="1211"/>
      <c r="C3197" s="1211"/>
      <c r="D3197" s="2553" t="s">
        <v>2171</v>
      </c>
      <c r="E3197" s="2554" t="s">
        <v>2327</v>
      </c>
      <c r="F3197" s="1553" t="s">
        <v>2168</v>
      </c>
      <c r="G3197" s="1554"/>
      <c r="H3197" s="636"/>
      <c r="I3197" s="2254"/>
      <c r="J3197" s="2255"/>
      <c r="K3197" s="1993" t="str">
        <f t="shared" si="277"/>
        <v/>
      </c>
      <c r="L3197" s="1906" t="str">
        <f t="shared" si="278"/>
        <v/>
      </c>
      <c r="M3197" s="1906"/>
      <c r="N3197" s="2250"/>
      <c r="O3197" s="2250"/>
      <c r="P3197" s="1913" t="str">
        <f>IF(G3197="","",(IF(OR(G3197="Winter",G3197="Summer"),"","X")))</f>
        <v/>
      </c>
    </row>
    <row r="3198" spans="2:16" s="986" customFormat="1" ht="15" customHeight="1" outlineLevel="1">
      <c r="B3198" s="1211"/>
      <c r="C3198" s="1211"/>
      <c r="D3198" s="2553"/>
      <c r="E3198" s="2554"/>
      <c r="F3198" s="1553" t="s">
        <v>2169</v>
      </c>
      <c r="G3198" s="1554"/>
      <c r="H3198" s="636"/>
      <c r="I3198" s="2254"/>
      <c r="J3198" s="2255"/>
      <c r="K3198" s="1993" t="str">
        <f t="shared" si="277"/>
        <v/>
      </c>
      <c r="L3198" s="1906" t="str">
        <f t="shared" si="278"/>
        <v/>
      </c>
      <c r="M3198" s="1906"/>
      <c r="N3198" s="2250"/>
      <c r="O3198" s="2250"/>
      <c r="P3198" s="1913" t="str">
        <f>IF(G3198="","",(IF(OR(G3198="Winter",G3198="Summer"),"","X")))</f>
        <v/>
      </c>
    </row>
    <row r="3199" spans="2:16" s="986" customFormat="1" ht="15" customHeight="1" outlineLevel="1">
      <c r="B3199" s="1211"/>
      <c r="C3199" s="1211"/>
      <c r="D3199" s="2553" t="s">
        <v>2172</v>
      </c>
      <c r="E3199" s="2554" t="s">
        <v>638</v>
      </c>
      <c r="F3199" s="1553" t="s">
        <v>2168</v>
      </c>
      <c r="G3199" s="1554"/>
      <c r="H3199" s="636"/>
      <c r="I3199" s="2254"/>
      <c r="J3199" s="2255"/>
      <c r="K3199" s="1994" t="str">
        <f t="shared" si="277"/>
        <v/>
      </c>
      <c r="L3199" s="1907" t="str">
        <f t="shared" si="278"/>
        <v/>
      </c>
      <c r="M3199" s="1906"/>
      <c r="N3199" s="2250"/>
      <c r="O3199" s="2250"/>
      <c r="P3199" s="2255"/>
    </row>
    <row r="3200" spans="2:16" s="986" customFormat="1" ht="15" customHeight="1" outlineLevel="1">
      <c r="B3200" s="1211"/>
      <c r="C3200" s="1211"/>
      <c r="D3200" s="2553"/>
      <c r="E3200" s="2554"/>
      <c r="F3200" s="1553" t="s">
        <v>2169</v>
      </c>
      <c r="G3200" s="1554"/>
      <c r="I3200" s="2254"/>
      <c r="J3200" s="2255"/>
      <c r="K3200" s="1994" t="str">
        <f t="shared" si="277"/>
        <v/>
      </c>
      <c r="L3200" s="1907" t="str">
        <f t="shared" si="278"/>
        <v/>
      </c>
      <c r="M3200" s="1906"/>
      <c r="N3200" s="2250"/>
      <c r="O3200" s="2250"/>
      <c r="P3200" s="2255"/>
    </row>
    <row r="3201" spans="2:16" s="986" customFormat="1" ht="15" customHeight="1" outlineLevel="1">
      <c r="B3201" s="1211"/>
      <c r="C3201" s="1211"/>
      <c r="D3201" s="2553" t="s">
        <v>2173</v>
      </c>
      <c r="E3201" s="2554" t="s">
        <v>638</v>
      </c>
      <c r="F3201" s="1553" t="s">
        <v>2168</v>
      </c>
      <c r="G3201" s="1554"/>
      <c r="I3201" s="2254"/>
      <c r="J3201" s="2255"/>
      <c r="K3201" s="1994" t="str">
        <f t="shared" si="277"/>
        <v/>
      </c>
      <c r="L3201" s="1907" t="str">
        <f t="shared" si="278"/>
        <v/>
      </c>
      <c r="M3201" s="1906"/>
      <c r="N3201" s="2250"/>
      <c r="O3201" s="2250"/>
      <c r="P3201" s="2255"/>
    </row>
    <row r="3202" spans="2:16" s="986" customFormat="1" ht="15" customHeight="1" outlineLevel="1">
      <c r="B3202" s="1211"/>
      <c r="C3202" s="1211"/>
      <c r="D3202" s="2553"/>
      <c r="E3202" s="2554"/>
      <c r="F3202" s="1553" t="s">
        <v>2169</v>
      </c>
      <c r="G3202" s="1554"/>
      <c r="I3202" s="2254"/>
      <c r="J3202" s="2255"/>
      <c r="K3202" s="1994" t="str">
        <f t="shared" si="277"/>
        <v/>
      </c>
      <c r="L3202" s="1907" t="str">
        <f t="shared" si="278"/>
        <v/>
      </c>
      <c r="M3202" s="1906"/>
      <c r="N3202" s="2250"/>
      <c r="O3202" s="2250"/>
      <c r="P3202" s="2255"/>
    </row>
    <row r="3203" spans="2:16" s="986" customFormat="1" ht="15" customHeight="1" outlineLevel="1">
      <c r="B3203" s="1211"/>
      <c r="C3203" s="1211"/>
      <c r="D3203" s="2553" t="s">
        <v>2173</v>
      </c>
      <c r="E3203" s="2554" t="s">
        <v>650</v>
      </c>
      <c r="F3203" s="1553" t="s">
        <v>2168</v>
      </c>
      <c r="G3203" s="1554"/>
      <c r="I3203" s="2254"/>
      <c r="J3203" s="2255"/>
      <c r="K3203" s="1994" t="str">
        <f t="shared" si="277"/>
        <v/>
      </c>
      <c r="L3203" s="1907" t="str">
        <f t="shared" si="278"/>
        <v/>
      </c>
      <c r="M3203" s="1906"/>
      <c r="N3203" s="2250"/>
      <c r="O3203" s="2250"/>
      <c r="P3203" s="2255"/>
    </row>
    <row r="3204" spans="2:16" s="986" customFormat="1" ht="15" customHeight="1" outlineLevel="1">
      <c r="B3204" s="1211"/>
      <c r="C3204" s="1211"/>
      <c r="D3204" s="2553"/>
      <c r="E3204" s="2554"/>
      <c r="F3204" s="1553" t="s">
        <v>2169</v>
      </c>
      <c r="G3204" s="1554"/>
      <c r="I3204" s="2254"/>
      <c r="J3204" s="2255"/>
      <c r="K3204" s="1994" t="str">
        <f t="shared" si="277"/>
        <v/>
      </c>
      <c r="L3204" s="1907" t="str">
        <f t="shared" si="278"/>
        <v/>
      </c>
      <c r="M3204" s="1906"/>
      <c r="N3204" s="2250"/>
      <c r="O3204" s="2250"/>
      <c r="P3204" s="2255"/>
    </row>
    <row r="3205" spans="2:16" s="986" customFormat="1" ht="15" customHeight="1" outlineLevel="1">
      <c r="B3205" s="1211"/>
      <c r="C3205" s="1211"/>
      <c r="D3205" s="2553" t="s">
        <v>2174</v>
      </c>
      <c r="E3205" s="2554" t="s">
        <v>638</v>
      </c>
      <c r="F3205" s="1553" t="s">
        <v>2168</v>
      </c>
      <c r="G3205" s="1554"/>
      <c r="I3205" s="2254"/>
      <c r="J3205" s="2256"/>
      <c r="K3205" s="1994" t="str">
        <f t="shared" si="277"/>
        <v/>
      </c>
      <c r="L3205" s="1907" t="str">
        <f t="shared" si="278"/>
        <v/>
      </c>
      <c r="M3205" s="1906"/>
      <c r="N3205" s="2250"/>
      <c r="O3205" s="2250"/>
      <c r="P3205" s="2255"/>
    </row>
    <row r="3206" spans="2:16" s="986" customFormat="1" ht="15" customHeight="1" outlineLevel="1">
      <c r="B3206" s="1211"/>
      <c r="C3206" s="1211"/>
      <c r="D3206" s="2553"/>
      <c r="E3206" s="2554"/>
      <c r="F3206" s="1553" t="s">
        <v>2169</v>
      </c>
      <c r="G3206" s="1554"/>
      <c r="I3206" s="2254"/>
      <c r="J3206" s="2256"/>
      <c r="K3206" s="1994" t="str">
        <f t="shared" si="277"/>
        <v/>
      </c>
      <c r="L3206" s="1907" t="str">
        <f t="shared" si="278"/>
        <v/>
      </c>
      <c r="M3206" s="1906"/>
      <c r="N3206" s="2250"/>
      <c r="O3206" s="2250"/>
      <c r="P3206" s="2255"/>
    </row>
    <row r="3207" spans="2:16" s="986" customFormat="1" ht="15" customHeight="1" outlineLevel="1">
      <c r="B3207" s="1211"/>
      <c r="C3207" s="1211"/>
      <c r="D3207" s="2553" t="s">
        <v>2174</v>
      </c>
      <c r="E3207" s="2554" t="s">
        <v>650</v>
      </c>
      <c r="F3207" s="1553" t="s">
        <v>2168</v>
      </c>
      <c r="G3207" s="1554"/>
      <c r="I3207" s="2254"/>
      <c r="J3207" s="2256"/>
      <c r="K3207" s="1994" t="str">
        <f t="shared" si="277"/>
        <v/>
      </c>
      <c r="L3207" s="1907" t="str">
        <f t="shared" si="278"/>
        <v/>
      </c>
      <c r="M3207" s="1906"/>
      <c r="N3207" s="2250"/>
      <c r="O3207" s="2250"/>
      <c r="P3207" s="2255"/>
    </row>
    <row r="3208" spans="2:16" s="986" customFormat="1" ht="15" customHeight="1" outlineLevel="1">
      <c r="B3208" s="1211"/>
      <c r="C3208" s="1211"/>
      <c r="D3208" s="2555"/>
      <c r="E3208" s="2556"/>
      <c r="F3208" s="1557" t="s">
        <v>2169</v>
      </c>
      <c r="G3208" s="1558"/>
      <c r="I3208" s="2254"/>
      <c r="J3208" s="2256"/>
      <c r="K3208" s="1994" t="str">
        <f t="shared" si="277"/>
        <v/>
      </c>
      <c r="L3208" s="1907" t="str">
        <f t="shared" si="278"/>
        <v/>
      </c>
      <c r="M3208" s="1906"/>
      <c r="N3208" s="2250"/>
      <c r="O3208" s="2250"/>
      <c r="P3208" s="2255"/>
    </row>
    <row r="3209" spans="2:16" s="986" customFormat="1" ht="15" customHeight="1">
      <c r="B3209" s="1342"/>
      <c r="C3209" s="985"/>
      <c r="D3209" s="1307" t="s">
        <v>2166</v>
      </c>
      <c r="E3209" s="973"/>
      <c r="F3209" s="1549"/>
      <c r="G3209" s="1550"/>
      <c r="H3209" s="636"/>
      <c r="I3209" s="2251"/>
      <c r="J3209" s="1912"/>
      <c r="K3209" s="2254"/>
      <c r="L3209" s="2250"/>
      <c r="M3209" s="2250"/>
      <c r="N3209" s="2250"/>
      <c r="O3209" s="2250"/>
      <c r="P3209" s="2255"/>
    </row>
    <row r="3210" spans="2:16" s="986" customFormat="1" ht="15" customHeight="1" outlineLevel="1">
      <c r="B3210" s="1342"/>
      <c r="C3210" s="985"/>
      <c r="D3210" s="2557" t="s">
        <v>2167</v>
      </c>
      <c r="E3210" s="2558" t="s">
        <v>650</v>
      </c>
      <c r="F3210" s="1551" t="s">
        <v>2168</v>
      </c>
      <c r="G3210" s="1552"/>
      <c r="H3210" s="636"/>
      <c r="I3210" s="2252"/>
      <c r="J3210" s="2253"/>
      <c r="K3210" s="1994" t="str">
        <f>IF(ISNONTEXT(G3210)=TRUE,"","X")</f>
        <v/>
      </c>
      <c r="L3210" s="1907" t="str">
        <f>IF(AND(G3210&gt;=0)=TRUE,"","X")</f>
        <v/>
      </c>
      <c r="M3210" s="1906"/>
      <c r="N3210" s="2250"/>
      <c r="O3210" s="2250"/>
      <c r="P3210" s="2255"/>
    </row>
    <row r="3211" spans="2:16" s="986" customFormat="1" ht="15" customHeight="1" outlineLevel="1">
      <c r="B3211" s="1342"/>
      <c r="C3211" s="985"/>
      <c r="D3211" s="2553"/>
      <c r="E3211" s="2554"/>
      <c r="F3211" s="1553" t="s">
        <v>2169</v>
      </c>
      <c r="G3211" s="1554"/>
      <c r="H3211" s="636"/>
      <c r="I3211" s="2252"/>
      <c r="J3211" s="2253"/>
      <c r="K3211" s="1994" t="str">
        <f>IF(ISNONTEXT(G3211)=TRUE,"","X")</f>
        <v/>
      </c>
      <c r="L3211" s="1907" t="str">
        <f>IF(AND(G3211&gt;=0)=TRUE,"","X")</f>
        <v/>
      </c>
      <c r="M3211" s="1906"/>
      <c r="N3211" s="2250"/>
      <c r="O3211" s="2250"/>
      <c r="P3211" s="2255"/>
    </row>
    <row r="3212" spans="2:16" s="986" customFormat="1" ht="15" customHeight="1" outlineLevel="1">
      <c r="B3212" s="1342"/>
      <c r="C3212" s="985"/>
      <c r="D3212" s="2553" t="s">
        <v>2170</v>
      </c>
      <c r="E3212" s="2554" t="s">
        <v>638</v>
      </c>
      <c r="F3212" s="1553" t="s">
        <v>2168</v>
      </c>
      <c r="G3212" s="1554"/>
      <c r="H3212" s="636"/>
      <c r="I3212" s="2252"/>
      <c r="J3212" s="2253"/>
      <c r="K3212" s="1994" t="str">
        <f t="shared" ref="K3212:K3231" si="279">IF(ISNONTEXT(G3212)=TRUE,"","X")</f>
        <v/>
      </c>
      <c r="L3212" s="1907" t="str">
        <f t="shared" ref="L3212:L3231" si="280">IF(AND(G3212&gt;=0)=TRUE,"","X")</f>
        <v/>
      </c>
      <c r="M3212" s="1906"/>
      <c r="N3212" s="2250"/>
      <c r="O3212" s="2250"/>
      <c r="P3212" s="2255"/>
    </row>
    <row r="3213" spans="2:16" s="986" customFormat="1" ht="15" customHeight="1" outlineLevel="1">
      <c r="B3213" s="1342"/>
      <c r="C3213" s="985"/>
      <c r="D3213" s="2553"/>
      <c r="E3213" s="2554"/>
      <c r="F3213" s="1553" t="s">
        <v>2169</v>
      </c>
      <c r="G3213" s="1554"/>
      <c r="H3213" s="636"/>
      <c r="I3213" s="2252"/>
      <c r="J3213" s="2253"/>
      <c r="K3213" s="1994" t="str">
        <f t="shared" si="279"/>
        <v/>
      </c>
      <c r="L3213" s="1907" t="str">
        <f t="shared" si="280"/>
        <v/>
      </c>
      <c r="M3213" s="1906"/>
      <c r="N3213" s="2250"/>
      <c r="O3213" s="2250"/>
      <c r="P3213" s="2255"/>
    </row>
    <row r="3214" spans="2:16" s="986" customFormat="1" ht="15" customHeight="1" outlineLevel="1">
      <c r="B3214" s="1342"/>
      <c r="C3214" s="985"/>
      <c r="D3214" s="2553" t="s">
        <v>2170</v>
      </c>
      <c r="E3214" s="2554" t="s">
        <v>650</v>
      </c>
      <c r="F3214" s="1553" t="s">
        <v>2168</v>
      </c>
      <c r="G3214" s="1554"/>
      <c r="H3214" s="636"/>
      <c r="I3214" s="2252"/>
      <c r="J3214" s="2253"/>
      <c r="K3214" s="1994" t="str">
        <f t="shared" si="279"/>
        <v/>
      </c>
      <c r="L3214" s="1907" t="str">
        <f t="shared" si="280"/>
        <v/>
      </c>
      <c r="M3214" s="1906"/>
      <c r="N3214" s="2250"/>
      <c r="O3214" s="2250"/>
      <c r="P3214" s="2255"/>
    </row>
    <row r="3215" spans="2:16" s="986" customFormat="1" ht="15" customHeight="1" outlineLevel="1">
      <c r="B3215" s="1342"/>
      <c r="C3215" s="985"/>
      <c r="D3215" s="2553"/>
      <c r="E3215" s="2554"/>
      <c r="F3215" s="1553" t="s">
        <v>2169</v>
      </c>
      <c r="G3215" s="1554"/>
      <c r="H3215" s="636"/>
      <c r="I3215" s="2254"/>
      <c r="J3215" s="2255"/>
      <c r="K3215" s="1994" t="str">
        <f t="shared" si="279"/>
        <v/>
      </c>
      <c r="L3215" s="1907" t="str">
        <f t="shared" si="280"/>
        <v/>
      </c>
      <c r="M3215" s="1906"/>
      <c r="N3215" s="2250"/>
      <c r="O3215" s="2250"/>
      <c r="P3215" s="2255"/>
    </row>
    <row r="3216" spans="2:16" s="986" customFormat="1" ht="15" customHeight="1" outlineLevel="1">
      <c r="B3216" s="1342"/>
      <c r="C3216" s="985"/>
      <c r="D3216" s="2553" t="s">
        <v>873</v>
      </c>
      <c r="E3216" s="2554" t="s">
        <v>1822</v>
      </c>
      <c r="F3216" s="1553" t="s">
        <v>2168</v>
      </c>
      <c r="G3216" s="1555"/>
      <c r="H3216" s="636"/>
      <c r="I3216" s="2254"/>
      <c r="J3216" s="2255"/>
      <c r="K3216" s="1993" t="str">
        <f t="shared" si="279"/>
        <v/>
      </c>
      <c r="L3216" s="1906" t="str">
        <f t="shared" si="280"/>
        <v/>
      </c>
      <c r="M3216" s="1906"/>
      <c r="N3216" s="1907" t="str" cm="1">
        <f t="array" aca="1" ref="N3216" ca="1">IF(CELL("format",G3216)="D1","","X")</f>
        <v/>
      </c>
      <c r="O3216" s="2250"/>
      <c r="P3216" s="2255"/>
    </row>
    <row r="3217" spans="2:16" s="986" customFormat="1" ht="15" customHeight="1" outlineLevel="1">
      <c r="B3217" s="1211"/>
      <c r="C3217" s="1211"/>
      <c r="D3217" s="2553"/>
      <c r="E3217" s="2554"/>
      <c r="F3217" s="1553" t="s">
        <v>2169</v>
      </c>
      <c r="G3217" s="1555"/>
      <c r="H3217" s="636"/>
      <c r="I3217" s="2254"/>
      <c r="J3217" s="2255"/>
      <c r="K3217" s="1993" t="str">
        <f t="shared" si="279"/>
        <v/>
      </c>
      <c r="L3217" s="1906" t="str">
        <f t="shared" si="280"/>
        <v/>
      </c>
      <c r="M3217" s="1906"/>
      <c r="N3217" s="1907" t="str" cm="1">
        <f t="array" aca="1" ref="N3217" ca="1">IF(CELL("format",G3217)="D1","","X")</f>
        <v/>
      </c>
      <c r="O3217" s="2250"/>
      <c r="P3217" s="2255"/>
    </row>
    <row r="3218" spans="2:16" s="986" customFormat="1" ht="15" customHeight="1" outlineLevel="1">
      <c r="B3218" s="1211"/>
      <c r="C3218" s="1211"/>
      <c r="D3218" s="2553" t="s">
        <v>874</v>
      </c>
      <c r="E3218" s="2554" t="s">
        <v>1823</v>
      </c>
      <c r="F3218" s="1553" t="s">
        <v>2168</v>
      </c>
      <c r="G3218" s="1556"/>
      <c r="H3218" s="636"/>
      <c r="I3218" s="2254"/>
      <c r="J3218" s="2255"/>
      <c r="K3218" s="1993" t="str">
        <f t="shared" si="279"/>
        <v/>
      </c>
      <c r="L3218" s="1906" t="str">
        <f t="shared" si="280"/>
        <v/>
      </c>
      <c r="M3218" s="1906"/>
      <c r="N3218" s="2250"/>
      <c r="O3218" s="1907" t="str" cm="1">
        <f t="array" aca="1" ref="O3218" ca="1">IF(G3218="","",IF(CELL("format",G3218)="D9","","X"))</f>
        <v/>
      </c>
      <c r="P3218" s="2255"/>
    </row>
    <row r="3219" spans="2:16" s="986" customFormat="1" ht="15" customHeight="1" outlineLevel="1">
      <c r="B3219" s="1211"/>
      <c r="C3219" s="1211"/>
      <c r="D3219" s="2553"/>
      <c r="E3219" s="2554"/>
      <c r="F3219" s="1553" t="s">
        <v>2169</v>
      </c>
      <c r="G3219" s="1556"/>
      <c r="H3219" s="636"/>
      <c r="I3219" s="2254"/>
      <c r="J3219" s="2255"/>
      <c r="K3219" s="1993" t="str">
        <f t="shared" si="279"/>
        <v/>
      </c>
      <c r="L3219" s="1906" t="str">
        <f t="shared" si="280"/>
        <v/>
      </c>
      <c r="M3219" s="1906"/>
      <c r="N3219" s="2250"/>
      <c r="O3219" s="1907" t="str" cm="1">
        <f t="array" aca="1" ref="O3219" ca="1">IF(G3219="","",IF(CELL("format",G3219)="D9","","X"))</f>
        <v/>
      </c>
      <c r="P3219" s="2255"/>
    </row>
    <row r="3220" spans="2:16" s="986" customFormat="1" ht="15" customHeight="1" outlineLevel="1">
      <c r="B3220" s="1211"/>
      <c r="C3220" s="1211"/>
      <c r="D3220" s="2553" t="s">
        <v>2171</v>
      </c>
      <c r="E3220" s="2554" t="s">
        <v>2327</v>
      </c>
      <c r="F3220" s="1553" t="s">
        <v>2168</v>
      </c>
      <c r="G3220" s="1554"/>
      <c r="H3220" s="636"/>
      <c r="I3220" s="2254"/>
      <c r="J3220" s="2255"/>
      <c r="K3220" s="1993" t="str">
        <f t="shared" si="279"/>
        <v/>
      </c>
      <c r="L3220" s="1906" t="str">
        <f t="shared" si="280"/>
        <v/>
      </c>
      <c r="M3220" s="1906"/>
      <c r="N3220" s="2250"/>
      <c r="O3220" s="2250"/>
      <c r="P3220" s="1913" t="str">
        <f>IF(G3220="","",(IF(OR(G3220="Winter",G3220="Summer"),"","X")))</f>
        <v/>
      </c>
    </row>
    <row r="3221" spans="2:16" s="986" customFormat="1" ht="15" customHeight="1" outlineLevel="1">
      <c r="B3221" s="1211"/>
      <c r="C3221" s="1211"/>
      <c r="D3221" s="2553"/>
      <c r="E3221" s="2554"/>
      <c r="F3221" s="1553" t="s">
        <v>2169</v>
      </c>
      <c r="G3221" s="1554"/>
      <c r="H3221" s="636"/>
      <c r="I3221" s="2254"/>
      <c r="J3221" s="2255"/>
      <c r="K3221" s="1993" t="str">
        <f t="shared" si="279"/>
        <v/>
      </c>
      <c r="L3221" s="1906" t="str">
        <f t="shared" si="280"/>
        <v/>
      </c>
      <c r="M3221" s="1906"/>
      <c r="N3221" s="2250"/>
      <c r="O3221" s="2250"/>
      <c r="P3221" s="1913" t="str">
        <f>IF(G3221="","",(IF(OR(G3221="Winter",G3221="Summer"),"","X")))</f>
        <v/>
      </c>
    </row>
    <row r="3222" spans="2:16" s="986" customFormat="1" ht="15" customHeight="1" outlineLevel="1">
      <c r="B3222" s="1211"/>
      <c r="C3222" s="1211"/>
      <c r="D3222" s="2553" t="s">
        <v>2172</v>
      </c>
      <c r="E3222" s="2554" t="s">
        <v>638</v>
      </c>
      <c r="F3222" s="1553" t="s">
        <v>2168</v>
      </c>
      <c r="G3222" s="1554"/>
      <c r="H3222" s="636"/>
      <c r="I3222" s="2254"/>
      <c r="J3222" s="2255"/>
      <c r="K3222" s="1994" t="str">
        <f t="shared" si="279"/>
        <v/>
      </c>
      <c r="L3222" s="1907" t="str">
        <f t="shared" si="280"/>
        <v/>
      </c>
      <c r="M3222" s="1906"/>
      <c r="N3222" s="2250"/>
      <c r="O3222" s="2250"/>
      <c r="P3222" s="2255"/>
    </row>
    <row r="3223" spans="2:16" s="986" customFormat="1" ht="15" customHeight="1" outlineLevel="1">
      <c r="B3223" s="1211"/>
      <c r="C3223" s="1211"/>
      <c r="D3223" s="2553"/>
      <c r="E3223" s="2554"/>
      <c r="F3223" s="1553" t="s">
        <v>2169</v>
      </c>
      <c r="G3223" s="1554"/>
      <c r="I3223" s="2254"/>
      <c r="J3223" s="2255"/>
      <c r="K3223" s="1994" t="str">
        <f t="shared" si="279"/>
        <v/>
      </c>
      <c r="L3223" s="1907" t="str">
        <f t="shared" si="280"/>
        <v/>
      </c>
      <c r="M3223" s="1906"/>
      <c r="N3223" s="2250"/>
      <c r="O3223" s="2250"/>
      <c r="P3223" s="2255"/>
    </row>
    <row r="3224" spans="2:16" s="986" customFormat="1" ht="15" customHeight="1" outlineLevel="1">
      <c r="B3224" s="1211"/>
      <c r="C3224" s="1211"/>
      <c r="D3224" s="2553" t="s">
        <v>2173</v>
      </c>
      <c r="E3224" s="2554" t="s">
        <v>638</v>
      </c>
      <c r="F3224" s="1553" t="s">
        <v>2168</v>
      </c>
      <c r="G3224" s="1554"/>
      <c r="I3224" s="2254"/>
      <c r="J3224" s="2255"/>
      <c r="K3224" s="1994" t="str">
        <f t="shared" si="279"/>
        <v/>
      </c>
      <c r="L3224" s="1907" t="str">
        <f t="shared" si="280"/>
        <v/>
      </c>
      <c r="M3224" s="1906"/>
      <c r="N3224" s="2250"/>
      <c r="O3224" s="2250"/>
      <c r="P3224" s="2255"/>
    </row>
    <row r="3225" spans="2:16" s="986" customFormat="1" ht="15" customHeight="1" outlineLevel="1">
      <c r="B3225" s="1211"/>
      <c r="C3225" s="1211"/>
      <c r="D3225" s="2553"/>
      <c r="E3225" s="2554"/>
      <c r="F3225" s="1553" t="s">
        <v>2169</v>
      </c>
      <c r="G3225" s="1554"/>
      <c r="I3225" s="2254"/>
      <c r="J3225" s="2255"/>
      <c r="K3225" s="1994" t="str">
        <f t="shared" si="279"/>
        <v/>
      </c>
      <c r="L3225" s="1907" t="str">
        <f t="shared" si="280"/>
        <v/>
      </c>
      <c r="M3225" s="1906"/>
      <c r="N3225" s="2250"/>
      <c r="O3225" s="2250"/>
      <c r="P3225" s="2255"/>
    </row>
    <row r="3226" spans="2:16" s="986" customFormat="1" ht="15" customHeight="1" outlineLevel="1">
      <c r="B3226" s="1211"/>
      <c r="C3226" s="1211"/>
      <c r="D3226" s="2553" t="s">
        <v>2173</v>
      </c>
      <c r="E3226" s="2554" t="s">
        <v>650</v>
      </c>
      <c r="F3226" s="1553" t="s">
        <v>2168</v>
      </c>
      <c r="G3226" s="1554"/>
      <c r="I3226" s="2254"/>
      <c r="J3226" s="2255"/>
      <c r="K3226" s="1994" t="str">
        <f t="shared" si="279"/>
        <v/>
      </c>
      <c r="L3226" s="1907" t="str">
        <f t="shared" si="280"/>
        <v/>
      </c>
      <c r="M3226" s="1906"/>
      <c r="N3226" s="2250"/>
      <c r="O3226" s="2250"/>
      <c r="P3226" s="2255"/>
    </row>
    <row r="3227" spans="2:16" s="986" customFormat="1" ht="15" customHeight="1" outlineLevel="1">
      <c r="B3227" s="1211"/>
      <c r="C3227" s="1211"/>
      <c r="D3227" s="2553"/>
      <c r="E3227" s="2554"/>
      <c r="F3227" s="1553" t="s">
        <v>2169</v>
      </c>
      <c r="G3227" s="1554"/>
      <c r="I3227" s="2254"/>
      <c r="J3227" s="2255"/>
      <c r="K3227" s="1994" t="str">
        <f t="shared" si="279"/>
        <v/>
      </c>
      <c r="L3227" s="1907" t="str">
        <f t="shared" si="280"/>
        <v/>
      </c>
      <c r="M3227" s="1906"/>
      <c r="N3227" s="2250"/>
      <c r="O3227" s="2250"/>
      <c r="P3227" s="2255"/>
    </row>
    <row r="3228" spans="2:16" s="986" customFormat="1" ht="15" customHeight="1" outlineLevel="1">
      <c r="B3228" s="1211"/>
      <c r="C3228" s="1211"/>
      <c r="D3228" s="2553" t="s">
        <v>2174</v>
      </c>
      <c r="E3228" s="2554" t="s">
        <v>638</v>
      </c>
      <c r="F3228" s="1553" t="s">
        <v>2168</v>
      </c>
      <c r="G3228" s="1554"/>
      <c r="I3228" s="2254"/>
      <c r="J3228" s="2256"/>
      <c r="K3228" s="1994" t="str">
        <f t="shared" si="279"/>
        <v/>
      </c>
      <c r="L3228" s="1907" t="str">
        <f t="shared" si="280"/>
        <v/>
      </c>
      <c r="M3228" s="1906"/>
      <c r="N3228" s="2250"/>
      <c r="O3228" s="2250"/>
      <c r="P3228" s="2255"/>
    </row>
    <row r="3229" spans="2:16" s="986" customFormat="1" ht="15" customHeight="1" outlineLevel="1">
      <c r="B3229" s="1211"/>
      <c r="C3229" s="1211"/>
      <c r="D3229" s="2553"/>
      <c r="E3229" s="2554"/>
      <c r="F3229" s="1553" t="s">
        <v>2169</v>
      </c>
      <c r="G3229" s="1554"/>
      <c r="I3229" s="2254"/>
      <c r="J3229" s="2256"/>
      <c r="K3229" s="1994" t="str">
        <f t="shared" si="279"/>
        <v/>
      </c>
      <c r="L3229" s="1907" t="str">
        <f t="shared" si="280"/>
        <v/>
      </c>
      <c r="M3229" s="1906"/>
      <c r="N3229" s="2250"/>
      <c r="O3229" s="2250"/>
      <c r="P3229" s="2255"/>
    </row>
    <row r="3230" spans="2:16" s="986" customFormat="1" ht="15" customHeight="1" outlineLevel="1">
      <c r="B3230" s="1211"/>
      <c r="C3230" s="1211"/>
      <c r="D3230" s="2553" t="s">
        <v>2174</v>
      </c>
      <c r="E3230" s="2554" t="s">
        <v>650</v>
      </c>
      <c r="F3230" s="1553" t="s">
        <v>2168</v>
      </c>
      <c r="G3230" s="1554"/>
      <c r="I3230" s="2254"/>
      <c r="J3230" s="2256"/>
      <c r="K3230" s="1994" t="str">
        <f t="shared" si="279"/>
        <v/>
      </c>
      <c r="L3230" s="1907" t="str">
        <f t="shared" si="280"/>
        <v/>
      </c>
      <c r="M3230" s="1906"/>
      <c r="N3230" s="2250"/>
      <c r="O3230" s="2250"/>
      <c r="P3230" s="2255"/>
    </row>
    <row r="3231" spans="2:16" s="986" customFormat="1" ht="15" customHeight="1" outlineLevel="1">
      <c r="B3231" s="1211"/>
      <c r="C3231" s="1211"/>
      <c r="D3231" s="2555"/>
      <c r="E3231" s="2556"/>
      <c r="F3231" s="1557" t="s">
        <v>2169</v>
      </c>
      <c r="G3231" s="1558"/>
      <c r="I3231" s="2254"/>
      <c r="J3231" s="2256"/>
      <c r="K3231" s="1994" t="str">
        <f t="shared" si="279"/>
        <v/>
      </c>
      <c r="L3231" s="1907" t="str">
        <f t="shared" si="280"/>
        <v/>
      </c>
      <c r="M3231" s="1906"/>
      <c r="N3231" s="2250"/>
      <c r="O3231" s="2250"/>
      <c r="P3231" s="2255"/>
    </row>
    <row r="3232" spans="2:16" s="986" customFormat="1" ht="15" customHeight="1">
      <c r="B3232" s="1342"/>
      <c r="C3232" s="985"/>
      <c r="D3232" s="1307" t="s">
        <v>2166</v>
      </c>
      <c r="E3232" s="973"/>
      <c r="F3232" s="1549"/>
      <c r="G3232" s="1550"/>
      <c r="H3232" s="636"/>
      <c r="I3232" s="2251"/>
      <c r="J3232" s="1912"/>
      <c r="K3232" s="2254"/>
      <c r="L3232" s="2250"/>
      <c r="M3232" s="2250"/>
      <c r="N3232" s="2250"/>
      <c r="O3232" s="2250"/>
      <c r="P3232" s="2255"/>
    </row>
    <row r="3233" spans="2:16" s="986" customFormat="1" ht="15" customHeight="1" outlineLevel="1">
      <c r="B3233" s="1342"/>
      <c r="C3233" s="985"/>
      <c r="D3233" s="2557" t="s">
        <v>2167</v>
      </c>
      <c r="E3233" s="2558" t="s">
        <v>650</v>
      </c>
      <c r="F3233" s="1551" t="s">
        <v>2168</v>
      </c>
      <c r="G3233" s="1552"/>
      <c r="H3233" s="636"/>
      <c r="I3233" s="2252"/>
      <c r="J3233" s="2253"/>
      <c r="K3233" s="1994" t="str">
        <f>IF(ISNONTEXT(G3233)=TRUE,"","X")</f>
        <v/>
      </c>
      <c r="L3233" s="1907" t="str">
        <f>IF(AND(G3233&gt;=0)=TRUE,"","X")</f>
        <v/>
      </c>
      <c r="M3233" s="1906"/>
      <c r="N3233" s="2250"/>
      <c r="O3233" s="2250"/>
      <c r="P3233" s="2255"/>
    </row>
    <row r="3234" spans="2:16" s="986" customFormat="1" ht="15" customHeight="1" outlineLevel="1">
      <c r="B3234" s="1342"/>
      <c r="C3234" s="985"/>
      <c r="D3234" s="2553"/>
      <c r="E3234" s="2554"/>
      <c r="F3234" s="1553" t="s">
        <v>2169</v>
      </c>
      <c r="G3234" s="1554"/>
      <c r="H3234" s="636"/>
      <c r="I3234" s="2252"/>
      <c r="J3234" s="2253"/>
      <c r="K3234" s="1994" t="str">
        <f>IF(ISNONTEXT(G3234)=TRUE,"","X")</f>
        <v/>
      </c>
      <c r="L3234" s="1907" t="str">
        <f>IF(AND(G3234&gt;=0)=TRUE,"","X")</f>
        <v/>
      </c>
      <c r="M3234" s="1906"/>
      <c r="N3234" s="2250"/>
      <c r="O3234" s="2250"/>
      <c r="P3234" s="2255"/>
    </row>
    <row r="3235" spans="2:16" s="986" customFormat="1" ht="15" customHeight="1" outlineLevel="1">
      <c r="B3235" s="1342"/>
      <c r="C3235" s="985"/>
      <c r="D3235" s="2553" t="s">
        <v>2170</v>
      </c>
      <c r="E3235" s="2554" t="s">
        <v>638</v>
      </c>
      <c r="F3235" s="1553" t="s">
        <v>2168</v>
      </c>
      <c r="G3235" s="1554"/>
      <c r="H3235" s="636"/>
      <c r="I3235" s="2252"/>
      <c r="J3235" s="2253"/>
      <c r="K3235" s="1994" t="str">
        <f t="shared" ref="K3235:K3254" si="281">IF(ISNONTEXT(G3235)=TRUE,"","X")</f>
        <v/>
      </c>
      <c r="L3235" s="1907" t="str">
        <f t="shared" ref="L3235:L3254" si="282">IF(AND(G3235&gt;=0)=TRUE,"","X")</f>
        <v/>
      </c>
      <c r="M3235" s="1906"/>
      <c r="N3235" s="2250"/>
      <c r="O3235" s="2250"/>
      <c r="P3235" s="2255"/>
    </row>
    <row r="3236" spans="2:16" s="986" customFormat="1" ht="15" customHeight="1" outlineLevel="1">
      <c r="B3236" s="1342"/>
      <c r="C3236" s="985"/>
      <c r="D3236" s="2553"/>
      <c r="E3236" s="2554"/>
      <c r="F3236" s="1553" t="s">
        <v>2169</v>
      </c>
      <c r="G3236" s="1554"/>
      <c r="H3236" s="636"/>
      <c r="I3236" s="2252"/>
      <c r="J3236" s="2253"/>
      <c r="K3236" s="1994" t="str">
        <f t="shared" si="281"/>
        <v/>
      </c>
      <c r="L3236" s="1907" t="str">
        <f t="shared" si="282"/>
        <v/>
      </c>
      <c r="M3236" s="1906"/>
      <c r="N3236" s="2250"/>
      <c r="O3236" s="2250"/>
      <c r="P3236" s="2255"/>
    </row>
    <row r="3237" spans="2:16" s="986" customFormat="1" ht="15" customHeight="1" outlineLevel="1">
      <c r="B3237" s="1342"/>
      <c r="C3237" s="985"/>
      <c r="D3237" s="2553" t="s">
        <v>2170</v>
      </c>
      <c r="E3237" s="2554" t="s">
        <v>650</v>
      </c>
      <c r="F3237" s="1553" t="s">
        <v>2168</v>
      </c>
      <c r="G3237" s="1554"/>
      <c r="H3237" s="636"/>
      <c r="I3237" s="2252"/>
      <c r="J3237" s="2253"/>
      <c r="K3237" s="1994" t="str">
        <f t="shared" si="281"/>
        <v/>
      </c>
      <c r="L3237" s="1907" t="str">
        <f t="shared" si="282"/>
        <v/>
      </c>
      <c r="M3237" s="1906"/>
      <c r="N3237" s="2250"/>
      <c r="O3237" s="2250"/>
      <c r="P3237" s="2255"/>
    </row>
    <row r="3238" spans="2:16" s="986" customFormat="1" ht="15" customHeight="1" outlineLevel="1">
      <c r="B3238" s="1342"/>
      <c r="C3238" s="985"/>
      <c r="D3238" s="2553"/>
      <c r="E3238" s="2554"/>
      <c r="F3238" s="1553" t="s">
        <v>2169</v>
      </c>
      <c r="G3238" s="1554"/>
      <c r="H3238" s="636"/>
      <c r="I3238" s="2254"/>
      <c r="J3238" s="2255"/>
      <c r="K3238" s="1994" t="str">
        <f t="shared" si="281"/>
        <v/>
      </c>
      <c r="L3238" s="1907" t="str">
        <f t="shared" si="282"/>
        <v/>
      </c>
      <c r="M3238" s="1906"/>
      <c r="N3238" s="2250"/>
      <c r="O3238" s="2250"/>
      <c r="P3238" s="2255"/>
    </row>
    <row r="3239" spans="2:16" s="986" customFormat="1" ht="15" customHeight="1" outlineLevel="1">
      <c r="B3239" s="1342"/>
      <c r="C3239" s="985"/>
      <c r="D3239" s="2553" t="s">
        <v>873</v>
      </c>
      <c r="E3239" s="2554" t="s">
        <v>1822</v>
      </c>
      <c r="F3239" s="1553" t="s">
        <v>2168</v>
      </c>
      <c r="G3239" s="1555"/>
      <c r="H3239" s="636"/>
      <c r="I3239" s="2254"/>
      <c r="J3239" s="2255"/>
      <c r="K3239" s="1993" t="str">
        <f t="shared" si="281"/>
        <v/>
      </c>
      <c r="L3239" s="1906" t="str">
        <f t="shared" si="282"/>
        <v/>
      </c>
      <c r="M3239" s="1906"/>
      <c r="N3239" s="1907" t="str" cm="1">
        <f t="array" aca="1" ref="N3239" ca="1">IF(CELL("format",G3239)="D1","","X")</f>
        <v/>
      </c>
      <c r="O3239" s="2250"/>
      <c r="P3239" s="2255"/>
    </row>
    <row r="3240" spans="2:16" s="986" customFormat="1" ht="15" customHeight="1" outlineLevel="1">
      <c r="B3240" s="1211"/>
      <c r="C3240" s="1211"/>
      <c r="D3240" s="2553"/>
      <c r="E3240" s="2554"/>
      <c r="F3240" s="1553" t="s">
        <v>2169</v>
      </c>
      <c r="G3240" s="1555"/>
      <c r="H3240" s="636"/>
      <c r="I3240" s="2254"/>
      <c r="J3240" s="2255"/>
      <c r="K3240" s="1993" t="str">
        <f t="shared" si="281"/>
        <v/>
      </c>
      <c r="L3240" s="1906" t="str">
        <f t="shared" si="282"/>
        <v/>
      </c>
      <c r="M3240" s="1906"/>
      <c r="N3240" s="1907" t="str" cm="1">
        <f t="array" aca="1" ref="N3240" ca="1">IF(CELL("format",G3240)="D1","","X")</f>
        <v/>
      </c>
      <c r="O3240" s="2250"/>
      <c r="P3240" s="2255"/>
    </row>
    <row r="3241" spans="2:16" s="986" customFormat="1" ht="15" customHeight="1" outlineLevel="1">
      <c r="B3241" s="1211"/>
      <c r="C3241" s="1211"/>
      <c r="D3241" s="2553" t="s">
        <v>874</v>
      </c>
      <c r="E3241" s="2554" t="s">
        <v>1823</v>
      </c>
      <c r="F3241" s="1553" t="s">
        <v>2168</v>
      </c>
      <c r="G3241" s="1556"/>
      <c r="H3241" s="636"/>
      <c r="I3241" s="2254"/>
      <c r="J3241" s="2255"/>
      <c r="K3241" s="1993" t="str">
        <f t="shared" si="281"/>
        <v/>
      </c>
      <c r="L3241" s="1906" t="str">
        <f t="shared" si="282"/>
        <v/>
      </c>
      <c r="M3241" s="1906"/>
      <c r="N3241" s="2250"/>
      <c r="O3241" s="1907" t="str" cm="1">
        <f t="array" aca="1" ref="O3241" ca="1">IF(G3241="","",IF(CELL("format",G3241)="D9","","X"))</f>
        <v/>
      </c>
      <c r="P3241" s="2255"/>
    </row>
    <row r="3242" spans="2:16" s="986" customFormat="1" ht="15" customHeight="1" outlineLevel="1">
      <c r="B3242" s="1211"/>
      <c r="C3242" s="1211"/>
      <c r="D3242" s="2553"/>
      <c r="E3242" s="2554"/>
      <c r="F3242" s="1553" t="s">
        <v>2169</v>
      </c>
      <c r="G3242" s="1556"/>
      <c r="H3242" s="636"/>
      <c r="I3242" s="2254"/>
      <c r="J3242" s="2255"/>
      <c r="K3242" s="1993" t="str">
        <f t="shared" si="281"/>
        <v/>
      </c>
      <c r="L3242" s="1906" t="str">
        <f t="shared" si="282"/>
        <v/>
      </c>
      <c r="M3242" s="1906"/>
      <c r="N3242" s="2250"/>
      <c r="O3242" s="1907" t="str" cm="1">
        <f t="array" aca="1" ref="O3242" ca="1">IF(G3242="","",IF(CELL("format",G3242)="D9","","X"))</f>
        <v/>
      </c>
      <c r="P3242" s="2255"/>
    </row>
    <row r="3243" spans="2:16" s="986" customFormat="1" ht="15" customHeight="1" outlineLevel="1">
      <c r="B3243" s="1211"/>
      <c r="C3243" s="1211"/>
      <c r="D3243" s="2553" t="s">
        <v>2171</v>
      </c>
      <c r="E3243" s="2554" t="s">
        <v>2327</v>
      </c>
      <c r="F3243" s="1553" t="s">
        <v>2168</v>
      </c>
      <c r="G3243" s="1554"/>
      <c r="H3243" s="636"/>
      <c r="I3243" s="2254"/>
      <c r="J3243" s="2255"/>
      <c r="K3243" s="1993" t="str">
        <f t="shared" si="281"/>
        <v/>
      </c>
      <c r="L3243" s="1906" t="str">
        <f t="shared" si="282"/>
        <v/>
      </c>
      <c r="M3243" s="1906"/>
      <c r="N3243" s="2250"/>
      <c r="O3243" s="2250"/>
      <c r="P3243" s="1913" t="str">
        <f>IF(G3243="","",(IF(OR(G3243="Winter",G3243="Summer"),"","X")))</f>
        <v/>
      </c>
    </row>
    <row r="3244" spans="2:16" s="986" customFormat="1" ht="15" customHeight="1" outlineLevel="1">
      <c r="B3244" s="1211"/>
      <c r="C3244" s="1211"/>
      <c r="D3244" s="2553"/>
      <c r="E3244" s="2554"/>
      <c r="F3244" s="1553" t="s">
        <v>2169</v>
      </c>
      <c r="G3244" s="1554"/>
      <c r="H3244" s="636"/>
      <c r="I3244" s="2254"/>
      <c r="J3244" s="2255"/>
      <c r="K3244" s="1993" t="str">
        <f t="shared" si="281"/>
        <v/>
      </c>
      <c r="L3244" s="1906" t="str">
        <f t="shared" si="282"/>
        <v/>
      </c>
      <c r="M3244" s="1906"/>
      <c r="N3244" s="2250"/>
      <c r="O3244" s="2250"/>
      <c r="P3244" s="1913" t="str">
        <f>IF(G3244="","",(IF(OR(G3244="Winter",G3244="Summer"),"","X")))</f>
        <v/>
      </c>
    </row>
    <row r="3245" spans="2:16" s="986" customFormat="1" ht="15" customHeight="1" outlineLevel="1">
      <c r="B3245" s="1211"/>
      <c r="C3245" s="1211"/>
      <c r="D3245" s="2553" t="s">
        <v>2172</v>
      </c>
      <c r="E3245" s="2554" t="s">
        <v>638</v>
      </c>
      <c r="F3245" s="1553" t="s">
        <v>2168</v>
      </c>
      <c r="G3245" s="1554"/>
      <c r="H3245" s="636"/>
      <c r="I3245" s="2254"/>
      <c r="J3245" s="2255"/>
      <c r="K3245" s="1994" t="str">
        <f t="shared" si="281"/>
        <v/>
      </c>
      <c r="L3245" s="1907" t="str">
        <f t="shared" si="282"/>
        <v/>
      </c>
      <c r="M3245" s="1906"/>
      <c r="N3245" s="2250"/>
      <c r="O3245" s="2250"/>
      <c r="P3245" s="2255"/>
    </row>
    <row r="3246" spans="2:16" s="986" customFormat="1" ht="15" customHeight="1" outlineLevel="1">
      <c r="B3246" s="1211"/>
      <c r="C3246" s="1211"/>
      <c r="D3246" s="2553"/>
      <c r="E3246" s="2554"/>
      <c r="F3246" s="1553" t="s">
        <v>2169</v>
      </c>
      <c r="G3246" s="1554"/>
      <c r="I3246" s="2254"/>
      <c r="J3246" s="2255"/>
      <c r="K3246" s="1994" t="str">
        <f t="shared" si="281"/>
        <v/>
      </c>
      <c r="L3246" s="1907" t="str">
        <f t="shared" si="282"/>
        <v/>
      </c>
      <c r="M3246" s="1906"/>
      <c r="N3246" s="2250"/>
      <c r="O3246" s="2250"/>
      <c r="P3246" s="2255"/>
    </row>
    <row r="3247" spans="2:16" s="986" customFormat="1" ht="15" customHeight="1" outlineLevel="1">
      <c r="B3247" s="1211"/>
      <c r="C3247" s="1211"/>
      <c r="D3247" s="2553" t="s">
        <v>2173</v>
      </c>
      <c r="E3247" s="2554" t="s">
        <v>638</v>
      </c>
      <c r="F3247" s="1553" t="s">
        <v>2168</v>
      </c>
      <c r="G3247" s="1554"/>
      <c r="I3247" s="2254"/>
      <c r="J3247" s="2255"/>
      <c r="K3247" s="1994" t="str">
        <f t="shared" si="281"/>
        <v/>
      </c>
      <c r="L3247" s="1907" t="str">
        <f t="shared" si="282"/>
        <v/>
      </c>
      <c r="M3247" s="1906"/>
      <c r="N3247" s="2250"/>
      <c r="O3247" s="2250"/>
      <c r="P3247" s="2255"/>
    </row>
    <row r="3248" spans="2:16" s="986" customFormat="1" ht="15" customHeight="1" outlineLevel="1">
      <c r="B3248" s="1211"/>
      <c r="C3248" s="1211"/>
      <c r="D3248" s="2553"/>
      <c r="E3248" s="2554"/>
      <c r="F3248" s="1553" t="s">
        <v>2169</v>
      </c>
      <c r="G3248" s="1554"/>
      <c r="I3248" s="2254"/>
      <c r="J3248" s="2255"/>
      <c r="K3248" s="1994" t="str">
        <f t="shared" si="281"/>
        <v/>
      </c>
      <c r="L3248" s="1907" t="str">
        <f t="shared" si="282"/>
        <v/>
      </c>
      <c r="M3248" s="1906"/>
      <c r="N3248" s="2250"/>
      <c r="O3248" s="2250"/>
      <c r="P3248" s="2255"/>
    </row>
    <row r="3249" spans="2:16" s="986" customFormat="1" ht="15" customHeight="1" outlineLevel="1">
      <c r="B3249" s="1211"/>
      <c r="C3249" s="1211"/>
      <c r="D3249" s="2553" t="s">
        <v>2173</v>
      </c>
      <c r="E3249" s="2554" t="s">
        <v>650</v>
      </c>
      <c r="F3249" s="1553" t="s">
        <v>2168</v>
      </c>
      <c r="G3249" s="1554"/>
      <c r="I3249" s="2254"/>
      <c r="J3249" s="2255"/>
      <c r="K3249" s="1994" t="str">
        <f t="shared" si="281"/>
        <v/>
      </c>
      <c r="L3249" s="1907" t="str">
        <f t="shared" si="282"/>
        <v/>
      </c>
      <c r="M3249" s="1906"/>
      <c r="N3249" s="2250"/>
      <c r="O3249" s="2250"/>
      <c r="P3249" s="2255"/>
    </row>
    <row r="3250" spans="2:16" s="986" customFormat="1" ht="15" customHeight="1" outlineLevel="1">
      <c r="B3250" s="1211"/>
      <c r="C3250" s="1211"/>
      <c r="D3250" s="2553"/>
      <c r="E3250" s="2554"/>
      <c r="F3250" s="1553" t="s">
        <v>2169</v>
      </c>
      <c r="G3250" s="1554"/>
      <c r="I3250" s="2254"/>
      <c r="J3250" s="2255"/>
      <c r="K3250" s="1994" t="str">
        <f t="shared" si="281"/>
        <v/>
      </c>
      <c r="L3250" s="1907" t="str">
        <f t="shared" si="282"/>
        <v/>
      </c>
      <c r="M3250" s="1906"/>
      <c r="N3250" s="2250"/>
      <c r="O3250" s="2250"/>
      <c r="P3250" s="2255"/>
    </row>
    <row r="3251" spans="2:16" s="986" customFormat="1" ht="15" customHeight="1" outlineLevel="1">
      <c r="B3251" s="1211"/>
      <c r="C3251" s="1211"/>
      <c r="D3251" s="2553" t="s">
        <v>2174</v>
      </c>
      <c r="E3251" s="2554" t="s">
        <v>638</v>
      </c>
      <c r="F3251" s="1553" t="s">
        <v>2168</v>
      </c>
      <c r="G3251" s="1554"/>
      <c r="I3251" s="2254"/>
      <c r="J3251" s="2256"/>
      <c r="K3251" s="1994" t="str">
        <f t="shared" si="281"/>
        <v/>
      </c>
      <c r="L3251" s="1907" t="str">
        <f t="shared" si="282"/>
        <v/>
      </c>
      <c r="M3251" s="1906"/>
      <c r="N3251" s="2250"/>
      <c r="O3251" s="2250"/>
      <c r="P3251" s="2255"/>
    </row>
    <row r="3252" spans="2:16" s="986" customFormat="1" ht="15" customHeight="1" outlineLevel="1">
      <c r="B3252" s="1211"/>
      <c r="C3252" s="1211"/>
      <c r="D3252" s="2553"/>
      <c r="E3252" s="2554"/>
      <c r="F3252" s="1553" t="s">
        <v>2169</v>
      </c>
      <c r="G3252" s="1554"/>
      <c r="I3252" s="2254"/>
      <c r="J3252" s="2256"/>
      <c r="K3252" s="1994" t="str">
        <f t="shared" si="281"/>
        <v/>
      </c>
      <c r="L3252" s="1907" t="str">
        <f t="shared" si="282"/>
        <v/>
      </c>
      <c r="M3252" s="1906"/>
      <c r="N3252" s="2250"/>
      <c r="O3252" s="2250"/>
      <c r="P3252" s="2255"/>
    </row>
    <row r="3253" spans="2:16" s="986" customFormat="1" ht="15" customHeight="1" outlineLevel="1">
      <c r="B3253" s="1211"/>
      <c r="C3253" s="1211"/>
      <c r="D3253" s="2553" t="s">
        <v>2174</v>
      </c>
      <c r="E3253" s="2554" t="s">
        <v>650</v>
      </c>
      <c r="F3253" s="1553" t="s">
        <v>2168</v>
      </c>
      <c r="G3253" s="1554"/>
      <c r="I3253" s="2254"/>
      <c r="J3253" s="2256"/>
      <c r="K3253" s="1994" t="str">
        <f t="shared" si="281"/>
        <v/>
      </c>
      <c r="L3253" s="1907" t="str">
        <f t="shared" si="282"/>
        <v/>
      </c>
      <c r="M3253" s="1906"/>
      <c r="N3253" s="2250"/>
      <c r="O3253" s="2250"/>
      <c r="P3253" s="2255"/>
    </row>
    <row r="3254" spans="2:16" s="986" customFormat="1" ht="15" customHeight="1" outlineLevel="1">
      <c r="B3254" s="1211"/>
      <c r="C3254" s="1211"/>
      <c r="D3254" s="2555"/>
      <c r="E3254" s="2556"/>
      <c r="F3254" s="1557" t="s">
        <v>2169</v>
      </c>
      <c r="G3254" s="1558"/>
      <c r="I3254" s="2254"/>
      <c r="J3254" s="2256"/>
      <c r="K3254" s="1994" t="str">
        <f t="shared" si="281"/>
        <v/>
      </c>
      <c r="L3254" s="1907" t="str">
        <f t="shared" si="282"/>
        <v/>
      </c>
      <c r="M3254" s="1906"/>
      <c r="N3254" s="2250"/>
      <c r="O3254" s="2250"/>
      <c r="P3254" s="2255"/>
    </row>
    <row r="3255" spans="2:16" s="986" customFormat="1" ht="15" customHeight="1">
      <c r="B3255" s="1342"/>
      <c r="C3255" s="985"/>
      <c r="D3255" s="1307" t="s">
        <v>2166</v>
      </c>
      <c r="E3255" s="973"/>
      <c r="F3255" s="1549"/>
      <c r="G3255" s="1550"/>
      <c r="H3255" s="636"/>
      <c r="I3255" s="2251"/>
      <c r="J3255" s="1912"/>
      <c r="K3255" s="2254"/>
      <c r="L3255" s="2250"/>
      <c r="M3255" s="2250"/>
      <c r="N3255" s="2250"/>
      <c r="O3255" s="2250"/>
      <c r="P3255" s="2255"/>
    </row>
    <row r="3256" spans="2:16" s="986" customFormat="1" ht="15" customHeight="1" outlineLevel="1">
      <c r="B3256" s="1342"/>
      <c r="C3256" s="985"/>
      <c r="D3256" s="2557" t="s">
        <v>2167</v>
      </c>
      <c r="E3256" s="2558" t="s">
        <v>650</v>
      </c>
      <c r="F3256" s="1551" t="s">
        <v>2168</v>
      </c>
      <c r="G3256" s="1552"/>
      <c r="H3256" s="636"/>
      <c r="I3256" s="2252"/>
      <c r="J3256" s="2253"/>
      <c r="K3256" s="1994" t="str">
        <f>IF(ISNONTEXT(G3256)=TRUE,"","X")</f>
        <v/>
      </c>
      <c r="L3256" s="1907" t="str">
        <f>IF(AND(G3256&gt;=0)=TRUE,"","X")</f>
        <v/>
      </c>
      <c r="M3256" s="1906"/>
      <c r="N3256" s="2250"/>
      <c r="O3256" s="2250"/>
      <c r="P3256" s="2255"/>
    </row>
    <row r="3257" spans="2:16" s="986" customFormat="1" ht="15" customHeight="1" outlineLevel="1">
      <c r="B3257" s="1342"/>
      <c r="C3257" s="985"/>
      <c r="D3257" s="2553"/>
      <c r="E3257" s="2554"/>
      <c r="F3257" s="1553" t="s">
        <v>2169</v>
      </c>
      <c r="G3257" s="1554"/>
      <c r="H3257" s="636"/>
      <c r="I3257" s="2252"/>
      <c r="J3257" s="2253"/>
      <c r="K3257" s="1994" t="str">
        <f>IF(ISNONTEXT(G3257)=TRUE,"","X")</f>
        <v/>
      </c>
      <c r="L3257" s="1907" t="str">
        <f>IF(AND(G3257&gt;=0)=TRUE,"","X")</f>
        <v/>
      </c>
      <c r="M3257" s="1906"/>
      <c r="N3257" s="2250"/>
      <c r="O3257" s="2250"/>
      <c r="P3257" s="2255"/>
    </row>
    <row r="3258" spans="2:16" s="986" customFormat="1" ht="15" customHeight="1" outlineLevel="1">
      <c r="B3258" s="1342"/>
      <c r="C3258" s="985"/>
      <c r="D3258" s="2553" t="s">
        <v>2170</v>
      </c>
      <c r="E3258" s="2554" t="s">
        <v>638</v>
      </c>
      <c r="F3258" s="1553" t="s">
        <v>2168</v>
      </c>
      <c r="G3258" s="1554"/>
      <c r="H3258" s="636"/>
      <c r="I3258" s="2252"/>
      <c r="J3258" s="2253"/>
      <c r="K3258" s="1994" t="str">
        <f t="shared" ref="K3258:K3277" si="283">IF(ISNONTEXT(G3258)=TRUE,"","X")</f>
        <v/>
      </c>
      <c r="L3258" s="1907" t="str">
        <f t="shared" ref="L3258:L3277" si="284">IF(AND(G3258&gt;=0)=TRUE,"","X")</f>
        <v/>
      </c>
      <c r="M3258" s="1906"/>
      <c r="N3258" s="2250"/>
      <c r="O3258" s="2250"/>
      <c r="P3258" s="2255"/>
    </row>
    <row r="3259" spans="2:16" s="986" customFormat="1" ht="15" customHeight="1" outlineLevel="1">
      <c r="B3259" s="1342"/>
      <c r="C3259" s="985"/>
      <c r="D3259" s="2553"/>
      <c r="E3259" s="2554"/>
      <c r="F3259" s="1553" t="s">
        <v>2169</v>
      </c>
      <c r="G3259" s="1554"/>
      <c r="H3259" s="636"/>
      <c r="I3259" s="2252"/>
      <c r="J3259" s="2253"/>
      <c r="K3259" s="1994" t="str">
        <f t="shared" si="283"/>
        <v/>
      </c>
      <c r="L3259" s="1907" t="str">
        <f t="shared" si="284"/>
        <v/>
      </c>
      <c r="M3259" s="1906"/>
      <c r="N3259" s="2250"/>
      <c r="O3259" s="2250"/>
      <c r="P3259" s="2255"/>
    </row>
    <row r="3260" spans="2:16" s="986" customFormat="1" ht="15" customHeight="1" outlineLevel="1">
      <c r="B3260" s="1342"/>
      <c r="C3260" s="985"/>
      <c r="D3260" s="2553" t="s">
        <v>2170</v>
      </c>
      <c r="E3260" s="2554" t="s">
        <v>650</v>
      </c>
      <c r="F3260" s="1553" t="s">
        <v>2168</v>
      </c>
      <c r="G3260" s="1554"/>
      <c r="H3260" s="636"/>
      <c r="I3260" s="2252"/>
      <c r="J3260" s="2253"/>
      <c r="K3260" s="1994" t="str">
        <f t="shared" si="283"/>
        <v/>
      </c>
      <c r="L3260" s="1907" t="str">
        <f t="shared" si="284"/>
        <v/>
      </c>
      <c r="M3260" s="1906"/>
      <c r="N3260" s="2250"/>
      <c r="O3260" s="2250"/>
      <c r="P3260" s="2255"/>
    </row>
    <row r="3261" spans="2:16" s="986" customFormat="1" ht="15" customHeight="1" outlineLevel="1">
      <c r="B3261" s="1342"/>
      <c r="C3261" s="985"/>
      <c r="D3261" s="2553"/>
      <c r="E3261" s="2554"/>
      <c r="F3261" s="1553" t="s">
        <v>2169</v>
      </c>
      <c r="G3261" s="1554"/>
      <c r="H3261" s="636"/>
      <c r="I3261" s="2254"/>
      <c r="J3261" s="2255"/>
      <c r="K3261" s="1994" t="str">
        <f t="shared" si="283"/>
        <v/>
      </c>
      <c r="L3261" s="1907" t="str">
        <f t="shared" si="284"/>
        <v/>
      </c>
      <c r="M3261" s="1906"/>
      <c r="N3261" s="2250"/>
      <c r="O3261" s="2250"/>
      <c r="P3261" s="2255"/>
    </row>
    <row r="3262" spans="2:16" s="986" customFormat="1" ht="15" customHeight="1" outlineLevel="1">
      <c r="B3262" s="1342"/>
      <c r="C3262" s="985"/>
      <c r="D3262" s="2553" t="s">
        <v>873</v>
      </c>
      <c r="E3262" s="2554" t="s">
        <v>1822</v>
      </c>
      <c r="F3262" s="1553" t="s">
        <v>2168</v>
      </c>
      <c r="G3262" s="1555"/>
      <c r="H3262" s="636"/>
      <c r="I3262" s="2254"/>
      <c r="J3262" s="2255"/>
      <c r="K3262" s="1993" t="str">
        <f t="shared" si="283"/>
        <v/>
      </c>
      <c r="L3262" s="1906" t="str">
        <f t="shared" si="284"/>
        <v/>
      </c>
      <c r="M3262" s="1906"/>
      <c r="N3262" s="1907" t="str" cm="1">
        <f t="array" aca="1" ref="N3262" ca="1">IF(CELL("format",G3262)="D1","","X")</f>
        <v/>
      </c>
      <c r="O3262" s="2250"/>
      <c r="P3262" s="2255"/>
    </row>
    <row r="3263" spans="2:16" s="986" customFormat="1" ht="15" customHeight="1" outlineLevel="1">
      <c r="B3263" s="1211"/>
      <c r="C3263" s="1211"/>
      <c r="D3263" s="2553"/>
      <c r="E3263" s="2554"/>
      <c r="F3263" s="1553" t="s">
        <v>2169</v>
      </c>
      <c r="G3263" s="1555"/>
      <c r="H3263" s="636"/>
      <c r="I3263" s="2254"/>
      <c r="J3263" s="2255"/>
      <c r="K3263" s="1993" t="str">
        <f t="shared" si="283"/>
        <v/>
      </c>
      <c r="L3263" s="1906" t="str">
        <f t="shared" si="284"/>
        <v/>
      </c>
      <c r="M3263" s="1906"/>
      <c r="N3263" s="1907" t="str" cm="1">
        <f t="array" aca="1" ref="N3263" ca="1">IF(CELL("format",G3263)="D1","","X")</f>
        <v/>
      </c>
      <c r="O3263" s="2250"/>
      <c r="P3263" s="2255"/>
    </row>
    <row r="3264" spans="2:16" s="986" customFormat="1" ht="15" customHeight="1" outlineLevel="1">
      <c r="B3264" s="1211"/>
      <c r="C3264" s="1211"/>
      <c r="D3264" s="2553" t="s">
        <v>874</v>
      </c>
      <c r="E3264" s="2554" t="s">
        <v>1823</v>
      </c>
      <c r="F3264" s="1553" t="s">
        <v>2168</v>
      </c>
      <c r="G3264" s="1556"/>
      <c r="H3264" s="636"/>
      <c r="I3264" s="2254"/>
      <c r="J3264" s="2255"/>
      <c r="K3264" s="1993" t="str">
        <f t="shared" si="283"/>
        <v/>
      </c>
      <c r="L3264" s="1906" t="str">
        <f t="shared" si="284"/>
        <v/>
      </c>
      <c r="M3264" s="1906"/>
      <c r="N3264" s="2250"/>
      <c r="O3264" s="1907" t="str" cm="1">
        <f t="array" aca="1" ref="O3264" ca="1">IF(G3264="","",IF(CELL("format",G3264)="D9","","X"))</f>
        <v/>
      </c>
      <c r="P3264" s="2255"/>
    </row>
    <row r="3265" spans="2:16" s="986" customFormat="1" ht="15" customHeight="1" outlineLevel="1">
      <c r="B3265" s="1211"/>
      <c r="C3265" s="1211"/>
      <c r="D3265" s="2553"/>
      <c r="E3265" s="2554"/>
      <c r="F3265" s="1553" t="s">
        <v>2169</v>
      </c>
      <c r="G3265" s="1556"/>
      <c r="H3265" s="636"/>
      <c r="I3265" s="2254"/>
      <c r="J3265" s="2255"/>
      <c r="K3265" s="1993" t="str">
        <f t="shared" si="283"/>
        <v/>
      </c>
      <c r="L3265" s="1906" t="str">
        <f t="shared" si="284"/>
        <v/>
      </c>
      <c r="M3265" s="1906"/>
      <c r="N3265" s="2250"/>
      <c r="O3265" s="1907" t="str" cm="1">
        <f t="array" aca="1" ref="O3265" ca="1">IF(G3265="","",IF(CELL("format",G3265)="D9","","X"))</f>
        <v/>
      </c>
      <c r="P3265" s="2255"/>
    </row>
    <row r="3266" spans="2:16" s="986" customFormat="1" ht="15" customHeight="1" outlineLevel="1">
      <c r="B3266" s="1211"/>
      <c r="C3266" s="1211"/>
      <c r="D3266" s="2553" t="s">
        <v>2171</v>
      </c>
      <c r="E3266" s="2554" t="s">
        <v>2327</v>
      </c>
      <c r="F3266" s="1553" t="s">
        <v>2168</v>
      </c>
      <c r="G3266" s="1554"/>
      <c r="H3266" s="636"/>
      <c r="I3266" s="2254"/>
      <c r="J3266" s="2255"/>
      <c r="K3266" s="1993" t="str">
        <f t="shared" si="283"/>
        <v/>
      </c>
      <c r="L3266" s="1906" t="str">
        <f t="shared" si="284"/>
        <v/>
      </c>
      <c r="M3266" s="1906"/>
      <c r="N3266" s="2250"/>
      <c r="O3266" s="2250"/>
      <c r="P3266" s="1913" t="str">
        <f>IF(G3266="","",(IF(OR(G3266="Winter",G3266="Summer"),"","X")))</f>
        <v/>
      </c>
    </row>
    <row r="3267" spans="2:16" s="986" customFormat="1" ht="15" customHeight="1" outlineLevel="1">
      <c r="B3267" s="1211"/>
      <c r="C3267" s="1211"/>
      <c r="D3267" s="2553"/>
      <c r="E3267" s="2554"/>
      <c r="F3267" s="1553" t="s">
        <v>2169</v>
      </c>
      <c r="G3267" s="1554"/>
      <c r="H3267" s="636"/>
      <c r="I3267" s="2254"/>
      <c r="J3267" s="2255"/>
      <c r="K3267" s="1993" t="str">
        <f t="shared" si="283"/>
        <v/>
      </c>
      <c r="L3267" s="1906" t="str">
        <f t="shared" si="284"/>
        <v/>
      </c>
      <c r="M3267" s="1906"/>
      <c r="N3267" s="2250"/>
      <c r="O3267" s="2250"/>
      <c r="P3267" s="1913" t="str">
        <f>IF(G3267="","",(IF(OR(G3267="Winter",G3267="Summer"),"","X")))</f>
        <v/>
      </c>
    </row>
    <row r="3268" spans="2:16" s="986" customFormat="1" ht="15" customHeight="1" outlineLevel="1">
      <c r="B3268" s="1211"/>
      <c r="C3268" s="1211"/>
      <c r="D3268" s="2553" t="s">
        <v>2172</v>
      </c>
      <c r="E3268" s="2554" t="s">
        <v>638</v>
      </c>
      <c r="F3268" s="1553" t="s">
        <v>2168</v>
      </c>
      <c r="G3268" s="1554"/>
      <c r="H3268" s="636"/>
      <c r="I3268" s="2254"/>
      <c r="J3268" s="2255"/>
      <c r="K3268" s="1994" t="str">
        <f t="shared" si="283"/>
        <v/>
      </c>
      <c r="L3268" s="1907" t="str">
        <f t="shared" si="284"/>
        <v/>
      </c>
      <c r="M3268" s="1906"/>
      <c r="N3268" s="2250"/>
      <c r="O3268" s="2250"/>
      <c r="P3268" s="2255"/>
    </row>
    <row r="3269" spans="2:16" s="986" customFormat="1" ht="15" customHeight="1" outlineLevel="1">
      <c r="B3269" s="1211"/>
      <c r="C3269" s="1211"/>
      <c r="D3269" s="2553"/>
      <c r="E3269" s="2554"/>
      <c r="F3269" s="1553" t="s">
        <v>2169</v>
      </c>
      <c r="G3269" s="1554"/>
      <c r="I3269" s="2254"/>
      <c r="J3269" s="2255"/>
      <c r="K3269" s="1994" t="str">
        <f t="shared" si="283"/>
        <v/>
      </c>
      <c r="L3269" s="1907" t="str">
        <f t="shared" si="284"/>
        <v/>
      </c>
      <c r="M3269" s="1906"/>
      <c r="N3269" s="2250"/>
      <c r="O3269" s="2250"/>
      <c r="P3269" s="2255"/>
    </row>
    <row r="3270" spans="2:16" s="986" customFormat="1" ht="15" customHeight="1" outlineLevel="1">
      <c r="B3270" s="1211"/>
      <c r="C3270" s="1211"/>
      <c r="D3270" s="2553" t="s">
        <v>2173</v>
      </c>
      <c r="E3270" s="2554" t="s">
        <v>638</v>
      </c>
      <c r="F3270" s="1553" t="s">
        <v>2168</v>
      </c>
      <c r="G3270" s="1554"/>
      <c r="I3270" s="2254"/>
      <c r="J3270" s="2255"/>
      <c r="K3270" s="1994" t="str">
        <f t="shared" si="283"/>
        <v/>
      </c>
      <c r="L3270" s="1907" t="str">
        <f t="shared" si="284"/>
        <v/>
      </c>
      <c r="M3270" s="1906"/>
      <c r="N3270" s="2250"/>
      <c r="O3270" s="2250"/>
      <c r="P3270" s="2255"/>
    </row>
    <row r="3271" spans="2:16" s="986" customFormat="1" ht="15" customHeight="1" outlineLevel="1">
      <c r="B3271" s="1211"/>
      <c r="C3271" s="1211"/>
      <c r="D3271" s="2553"/>
      <c r="E3271" s="2554"/>
      <c r="F3271" s="1553" t="s">
        <v>2169</v>
      </c>
      <c r="G3271" s="1554"/>
      <c r="I3271" s="2254"/>
      <c r="J3271" s="2255"/>
      <c r="K3271" s="1994" t="str">
        <f t="shared" si="283"/>
        <v/>
      </c>
      <c r="L3271" s="1907" t="str">
        <f t="shared" si="284"/>
        <v/>
      </c>
      <c r="M3271" s="1906"/>
      <c r="N3271" s="2250"/>
      <c r="O3271" s="2250"/>
      <c r="P3271" s="2255"/>
    </row>
    <row r="3272" spans="2:16" s="986" customFormat="1" ht="15" customHeight="1" outlineLevel="1">
      <c r="B3272" s="1211"/>
      <c r="C3272" s="1211"/>
      <c r="D3272" s="2553" t="s">
        <v>2173</v>
      </c>
      <c r="E3272" s="2554" t="s">
        <v>650</v>
      </c>
      <c r="F3272" s="1553" t="s">
        <v>2168</v>
      </c>
      <c r="G3272" s="1554"/>
      <c r="I3272" s="2254"/>
      <c r="J3272" s="2255"/>
      <c r="K3272" s="1994" t="str">
        <f t="shared" si="283"/>
        <v/>
      </c>
      <c r="L3272" s="1907" t="str">
        <f t="shared" si="284"/>
        <v/>
      </c>
      <c r="M3272" s="1906"/>
      <c r="N3272" s="2250"/>
      <c r="O3272" s="2250"/>
      <c r="P3272" s="2255"/>
    </row>
    <row r="3273" spans="2:16" s="986" customFormat="1" ht="15" customHeight="1" outlineLevel="1">
      <c r="B3273" s="1211"/>
      <c r="C3273" s="1211"/>
      <c r="D3273" s="2553"/>
      <c r="E3273" s="2554"/>
      <c r="F3273" s="1553" t="s">
        <v>2169</v>
      </c>
      <c r="G3273" s="1554"/>
      <c r="I3273" s="2254"/>
      <c r="J3273" s="2255"/>
      <c r="K3273" s="1994" t="str">
        <f t="shared" si="283"/>
        <v/>
      </c>
      <c r="L3273" s="1907" t="str">
        <f t="shared" si="284"/>
        <v/>
      </c>
      <c r="M3273" s="1906"/>
      <c r="N3273" s="2250"/>
      <c r="O3273" s="2250"/>
      <c r="P3273" s="2255"/>
    </row>
    <row r="3274" spans="2:16" s="986" customFormat="1" ht="15" customHeight="1" outlineLevel="1">
      <c r="B3274" s="1211"/>
      <c r="C3274" s="1211"/>
      <c r="D3274" s="2553" t="s">
        <v>2174</v>
      </c>
      <c r="E3274" s="2554" t="s">
        <v>638</v>
      </c>
      <c r="F3274" s="1553" t="s">
        <v>2168</v>
      </c>
      <c r="G3274" s="1554"/>
      <c r="I3274" s="2254"/>
      <c r="J3274" s="2256"/>
      <c r="K3274" s="1994" t="str">
        <f t="shared" si="283"/>
        <v/>
      </c>
      <c r="L3274" s="1907" t="str">
        <f t="shared" si="284"/>
        <v/>
      </c>
      <c r="M3274" s="1906"/>
      <c r="N3274" s="2250"/>
      <c r="O3274" s="2250"/>
      <c r="P3274" s="2255"/>
    </row>
    <row r="3275" spans="2:16" s="986" customFormat="1" ht="15" customHeight="1" outlineLevel="1">
      <c r="B3275" s="1211"/>
      <c r="C3275" s="1211"/>
      <c r="D3275" s="2553"/>
      <c r="E3275" s="2554"/>
      <c r="F3275" s="1553" t="s">
        <v>2169</v>
      </c>
      <c r="G3275" s="1554"/>
      <c r="I3275" s="2254"/>
      <c r="J3275" s="2256"/>
      <c r="K3275" s="1994" t="str">
        <f t="shared" si="283"/>
        <v/>
      </c>
      <c r="L3275" s="1907" t="str">
        <f t="shared" si="284"/>
        <v/>
      </c>
      <c r="M3275" s="1906"/>
      <c r="N3275" s="2250"/>
      <c r="O3275" s="2250"/>
      <c r="P3275" s="2255"/>
    </row>
    <row r="3276" spans="2:16" s="986" customFormat="1" ht="15" customHeight="1" outlineLevel="1">
      <c r="B3276" s="1211"/>
      <c r="C3276" s="1211"/>
      <c r="D3276" s="2553" t="s">
        <v>2174</v>
      </c>
      <c r="E3276" s="2554" t="s">
        <v>650</v>
      </c>
      <c r="F3276" s="1553" t="s">
        <v>2168</v>
      </c>
      <c r="G3276" s="1554"/>
      <c r="I3276" s="2254"/>
      <c r="J3276" s="2256"/>
      <c r="K3276" s="1994" t="str">
        <f t="shared" si="283"/>
        <v/>
      </c>
      <c r="L3276" s="1907" t="str">
        <f t="shared" si="284"/>
        <v/>
      </c>
      <c r="M3276" s="1906"/>
      <c r="N3276" s="2250"/>
      <c r="O3276" s="2250"/>
      <c r="P3276" s="2255"/>
    </row>
    <row r="3277" spans="2:16" s="986" customFormat="1" ht="15" customHeight="1" outlineLevel="1">
      <c r="B3277" s="1211"/>
      <c r="C3277" s="1211"/>
      <c r="D3277" s="2555"/>
      <c r="E3277" s="2556"/>
      <c r="F3277" s="1557" t="s">
        <v>2169</v>
      </c>
      <c r="G3277" s="1558"/>
      <c r="I3277" s="2254"/>
      <c r="J3277" s="2256"/>
      <c r="K3277" s="1994" t="str">
        <f t="shared" si="283"/>
        <v/>
      </c>
      <c r="L3277" s="1907" t="str">
        <f t="shared" si="284"/>
        <v/>
      </c>
      <c r="M3277" s="1906"/>
      <c r="N3277" s="2250"/>
      <c r="O3277" s="2250"/>
      <c r="P3277" s="2255"/>
    </row>
    <row r="3278" spans="2:16" s="986" customFormat="1" ht="15" customHeight="1">
      <c r="B3278" s="1342"/>
      <c r="C3278" s="985"/>
      <c r="D3278" s="1307" t="s">
        <v>2166</v>
      </c>
      <c r="E3278" s="973"/>
      <c r="F3278" s="1549"/>
      <c r="G3278" s="1550"/>
      <c r="H3278" s="636"/>
      <c r="I3278" s="2251"/>
      <c r="J3278" s="1912"/>
      <c r="K3278" s="2254"/>
      <c r="L3278" s="2250"/>
      <c r="M3278" s="2250"/>
      <c r="N3278" s="2250"/>
      <c r="O3278" s="2250"/>
      <c r="P3278" s="2255"/>
    </row>
    <row r="3279" spans="2:16" s="986" customFormat="1" ht="15" customHeight="1" outlineLevel="1">
      <c r="B3279" s="1342"/>
      <c r="C3279" s="985"/>
      <c r="D3279" s="2557" t="s">
        <v>2167</v>
      </c>
      <c r="E3279" s="2558" t="s">
        <v>650</v>
      </c>
      <c r="F3279" s="1551" t="s">
        <v>2168</v>
      </c>
      <c r="G3279" s="1552"/>
      <c r="H3279" s="636"/>
      <c r="I3279" s="2252"/>
      <c r="J3279" s="2253"/>
      <c r="K3279" s="1994" t="str">
        <f>IF(ISNONTEXT(G3279)=TRUE,"","X")</f>
        <v/>
      </c>
      <c r="L3279" s="1907" t="str">
        <f>IF(AND(G3279&gt;=0)=TRUE,"","X")</f>
        <v/>
      </c>
      <c r="M3279" s="1906"/>
      <c r="N3279" s="2250"/>
      <c r="O3279" s="2250"/>
      <c r="P3279" s="2255"/>
    </row>
    <row r="3280" spans="2:16" s="986" customFormat="1" ht="15" customHeight="1" outlineLevel="1">
      <c r="B3280" s="1342"/>
      <c r="C3280" s="985"/>
      <c r="D3280" s="2553"/>
      <c r="E3280" s="2554"/>
      <c r="F3280" s="1553" t="s">
        <v>2169</v>
      </c>
      <c r="G3280" s="1554"/>
      <c r="H3280" s="636"/>
      <c r="I3280" s="2252"/>
      <c r="J3280" s="2253"/>
      <c r="K3280" s="1994" t="str">
        <f>IF(ISNONTEXT(G3280)=TRUE,"","X")</f>
        <v/>
      </c>
      <c r="L3280" s="1907" t="str">
        <f>IF(AND(G3280&gt;=0)=TRUE,"","X")</f>
        <v/>
      </c>
      <c r="M3280" s="1906"/>
      <c r="N3280" s="2250"/>
      <c r="O3280" s="2250"/>
      <c r="P3280" s="2255"/>
    </row>
    <row r="3281" spans="2:16" s="986" customFormat="1" ht="15" customHeight="1" outlineLevel="1">
      <c r="B3281" s="1342"/>
      <c r="C3281" s="985"/>
      <c r="D3281" s="2553" t="s">
        <v>2170</v>
      </c>
      <c r="E3281" s="2554" t="s">
        <v>638</v>
      </c>
      <c r="F3281" s="1553" t="s">
        <v>2168</v>
      </c>
      <c r="G3281" s="1554"/>
      <c r="H3281" s="636"/>
      <c r="I3281" s="2252"/>
      <c r="J3281" s="2253"/>
      <c r="K3281" s="1994" t="str">
        <f t="shared" ref="K3281:K3300" si="285">IF(ISNONTEXT(G3281)=TRUE,"","X")</f>
        <v/>
      </c>
      <c r="L3281" s="1907" t="str">
        <f t="shared" ref="L3281:L3300" si="286">IF(AND(G3281&gt;=0)=TRUE,"","X")</f>
        <v/>
      </c>
      <c r="M3281" s="1906"/>
      <c r="N3281" s="2250"/>
      <c r="O3281" s="2250"/>
      <c r="P3281" s="2255"/>
    </row>
    <row r="3282" spans="2:16" s="986" customFormat="1" ht="15" customHeight="1" outlineLevel="1">
      <c r="B3282" s="1342"/>
      <c r="C3282" s="985"/>
      <c r="D3282" s="2553"/>
      <c r="E3282" s="2554"/>
      <c r="F3282" s="1553" t="s">
        <v>2169</v>
      </c>
      <c r="G3282" s="1554"/>
      <c r="H3282" s="636"/>
      <c r="I3282" s="2252"/>
      <c r="J3282" s="2253"/>
      <c r="K3282" s="1994" t="str">
        <f t="shared" si="285"/>
        <v/>
      </c>
      <c r="L3282" s="1907" t="str">
        <f t="shared" si="286"/>
        <v/>
      </c>
      <c r="M3282" s="1906"/>
      <c r="N3282" s="2250"/>
      <c r="O3282" s="2250"/>
      <c r="P3282" s="2255"/>
    </row>
    <row r="3283" spans="2:16" s="986" customFormat="1" ht="15" customHeight="1" outlineLevel="1">
      <c r="B3283" s="1342"/>
      <c r="C3283" s="985"/>
      <c r="D3283" s="2553" t="s">
        <v>2170</v>
      </c>
      <c r="E3283" s="2554" t="s">
        <v>650</v>
      </c>
      <c r="F3283" s="1553" t="s">
        <v>2168</v>
      </c>
      <c r="G3283" s="1554"/>
      <c r="H3283" s="636"/>
      <c r="I3283" s="2252"/>
      <c r="J3283" s="2253"/>
      <c r="K3283" s="1994" t="str">
        <f t="shared" si="285"/>
        <v/>
      </c>
      <c r="L3283" s="1907" t="str">
        <f t="shared" si="286"/>
        <v/>
      </c>
      <c r="M3283" s="1906"/>
      <c r="N3283" s="2250"/>
      <c r="O3283" s="2250"/>
      <c r="P3283" s="2255"/>
    </row>
    <row r="3284" spans="2:16" s="986" customFormat="1" ht="15" customHeight="1" outlineLevel="1">
      <c r="B3284" s="1342"/>
      <c r="C3284" s="985"/>
      <c r="D3284" s="2553"/>
      <c r="E3284" s="2554"/>
      <c r="F3284" s="1553" t="s">
        <v>2169</v>
      </c>
      <c r="G3284" s="1554"/>
      <c r="H3284" s="636"/>
      <c r="I3284" s="2254"/>
      <c r="J3284" s="2255"/>
      <c r="K3284" s="1994" t="str">
        <f t="shared" si="285"/>
        <v/>
      </c>
      <c r="L3284" s="1907" t="str">
        <f t="shared" si="286"/>
        <v/>
      </c>
      <c r="M3284" s="1906"/>
      <c r="N3284" s="2250"/>
      <c r="O3284" s="2250"/>
      <c r="P3284" s="2255"/>
    </row>
    <row r="3285" spans="2:16" s="986" customFormat="1" ht="15" customHeight="1" outlineLevel="1">
      <c r="B3285" s="1342"/>
      <c r="C3285" s="985"/>
      <c r="D3285" s="2553" t="s">
        <v>873</v>
      </c>
      <c r="E3285" s="2554" t="s">
        <v>1822</v>
      </c>
      <c r="F3285" s="1553" t="s">
        <v>2168</v>
      </c>
      <c r="G3285" s="1555"/>
      <c r="H3285" s="636"/>
      <c r="I3285" s="2254"/>
      <c r="J3285" s="2255"/>
      <c r="K3285" s="1993" t="str">
        <f t="shared" si="285"/>
        <v/>
      </c>
      <c r="L3285" s="1906" t="str">
        <f t="shared" si="286"/>
        <v/>
      </c>
      <c r="M3285" s="1906"/>
      <c r="N3285" s="1907" t="str" cm="1">
        <f t="array" aca="1" ref="N3285" ca="1">IF(CELL("format",G3285)="D1","","X")</f>
        <v/>
      </c>
      <c r="O3285" s="2250"/>
      <c r="P3285" s="2255"/>
    </row>
    <row r="3286" spans="2:16" s="986" customFormat="1" ht="15" customHeight="1" outlineLevel="1">
      <c r="B3286" s="1211"/>
      <c r="C3286" s="1211"/>
      <c r="D3286" s="2553"/>
      <c r="E3286" s="2554"/>
      <c r="F3286" s="1553" t="s">
        <v>2169</v>
      </c>
      <c r="G3286" s="1555"/>
      <c r="H3286" s="636"/>
      <c r="I3286" s="2254"/>
      <c r="J3286" s="2255"/>
      <c r="K3286" s="1993" t="str">
        <f t="shared" si="285"/>
        <v/>
      </c>
      <c r="L3286" s="1906" t="str">
        <f t="shared" si="286"/>
        <v/>
      </c>
      <c r="M3286" s="1906"/>
      <c r="N3286" s="1907" t="str" cm="1">
        <f t="array" aca="1" ref="N3286" ca="1">IF(CELL("format",G3286)="D1","","X")</f>
        <v/>
      </c>
      <c r="O3286" s="2250"/>
      <c r="P3286" s="2255"/>
    </row>
    <row r="3287" spans="2:16" s="986" customFormat="1" ht="15" customHeight="1" outlineLevel="1">
      <c r="B3287" s="1211"/>
      <c r="C3287" s="1211"/>
      <c r="D3287" s="2553" t="s">
        <v>874</v>
      </c>
      <c r="E3287" s="2554" t="s">
        <v>1823</v>
      </c>
      <c r="F3287" s="1553" t="s">
        <v>2168</v>
      </c>
      <c r="G3287" s="1556"/>
      <c r="H3287" s="636"/>
      <c r="I3287" s="2254"/>
      <c r="J3287" s="2255"/>
      <c r="K3287" s="1993" t="str">
        <f t="shared" si="285"/>
        <v/>
      </c>
      <c r="L3287" s="1906" t="str">
        <f t="shared" si="286"/>
        <v/>
      </c>
      <c r="M3287" s="1906"/>
      <c r="N3287" s="2250"/>
      <c r="O3287" s="1907" t="str" cm="1">
        <f t="array" aca="1" ref="O3287" ca="1">IF(G3287="","",IF(CELL("format",G3287)="D9","","X"))</f>
        <v/>
      </c>
      <c r="P3287" s="2255"/>
    </row>
    <row r="3288" spans="2:16" s="986" customFormat="1" ht="15" customHeight="1" outlineLevel="1">
      <c r="B3288" s="1211"/>
      <c r="C3288" s="1211"/>
      <c r="D3288" s="2553"/>
      <c r="E3288" s="2554"/>
      <c r="F3288" s="1553" t="s">
        <v>2169</v>
      </c>
      <c r="G3288" s="1556"/>
      <c r="H3288" s="636"/>
      <c r="I3288" s="2254"/>
      <c r="J3288" s="2255"/>
      <c r="K3288" s="1993" t="str">
        <f t="shared" si="285"/>
        <v/>
      </c>
      <c r="L3288" s="1906" t="str">
        <f t="shared" si="286"/>
        <v/>
      </c>
      <c r="M3288" s="1906"/>
      <c r="N3288" s="2250"/>
      <c r="O3288" s="1907" t="str" cm="1">
        <f t="array" aca="1" ref="O3288" ca="1">IF(G3288="","",IF(CELL("format",G3288)="D9","","X"))</f>
        <v/>
      </c>
      <c r="P3288" s="2255"/>
    </row>
    <row r="3289" spans="2:16" s="986" customFormat="1" ht="15" customHeight="1" outlineLevel="1">
      <c r="B3289" s="1211"/>
      <c r="C3289" s="1211"/>
      <c r="D3289" s="2553" t="s">
        <v>2171</v>
      </c>
      <c r="E3289" s="2554" t="s">
        <v>2327</v>
      </c>
      <c r="F3289" s="1553" t="s">
        <v>2168</v>
      </c>
      <c r="G3289" s="1554"/>
      <c r="H3289" s="636"/>
      <c r="I3289" s="2254"/>
      <c r="J3289" s="2255"/>
      <c r="K3289" s="1993" t="str">
        <f t="shared" si="285"/>
        <v/>
      </c>
      <c r="L3289" s="1906" t="str">
        <f t="shared" si="286"/>
        <v/>
      </c>
      <c r="M3289" s="1906"/>
      <c r="N3289" s="2250"/>
      <c r="O3289" s="2250"/>
      <c r="P3289" s="1913" t="str">
        <f>IF(G3289="","",(IF(OR(G3289="Winter",G3289="Summer"),"","X")))</f>
        <v/>
      </c>
    </row>
    <row r="3290" spans="2:16" s="986" customFormat="1" ht="15" customHeight="1" outlineLevel="1">
      <c r="B3290" s="1211"/>
      <c r="C3290" s="1211"/>
      <c r="D3290" s="2553"/>
      <c r="E3290" s="2554"/>
      <c r="F3290" s="1553" t="s">
        <v>2169</v>
      </c>
      <c r="G3290" s="1554"/>
      <c r="H3290" s="636"/>
      <c r="I3290" s="2254"/>
      <c r="J3290" s="2255"/>
      <c r="K3290" s="1993" t="str">
        <f t="shared" si="285"/>
        <v/>
      </c>
      <c r="L3290" s="1906" t="str">
        <f t="shared" si="286"/>
        <v/>
      </c>
      <c r="M3290" s="1906"/>
      <c r="N3290" s="2250"/>
      <c r="O3290" s="2250"/>
      <c r="P3290" s="1913" t="str">
        <f>IF(G3290="","",(IF(OR(G3290="Winter",G3290="Summer"),"","X")))</f>
        <v/>
      </c>
    </row>
    <row r="3291" spans="2:16" s="986" customFormat="1" ht="15" customHeight="1" outlineLevel="1">
      <c r="B3291" s="1211"/>
      <c r="C3291" s="1211"/>
      <c r="D3291" s="2553" t="s">
        <v>2172</v>
      </c>
      <c r="E3291" s="2554" t="s">
        <v>638</v>
      </c>
      <c r="F3291" s="1553" t="s">
        <v>2168</v>
      </c>
      <c r="G3291" s="1554"/>
      <c r="H3291" s="636"/>
      <c r="I3291" s="2254"/>
      <c r="J3291" s="2255"/>
      <c r="K3291" s="1994" t="str">
        <f t="shared" si="285"/>
        <v/>
      </c>
      <c r="L3291" s="1907" t="str">
        <f t="shared" si="286"/>
        <v/>
      </c>
      <c r="M3291" s="1906"/>
      <c r="N3291" s="2250"/>
      <c r="O3291" s="2250"/>
      <c r="P3291" s="2255"/>
    </row>
    <row r="3292" spans="2:16" s="986" customFormat="1" ht="15" customHeight="1" outlineLevel="1">
      <c r="B3292" s="1211"/>
      <c r="C3292" s="1211"/>
      <c r="D3292" s="2553"/>
      <c r="E3292" s="2554"/>
      <c r="F3292" s="1553" t="s">
        <v>2169</v>
      </c>
      <c r="G3292" s="1554"/>
      <c r="I3292" s="2254"/>
      <c r="J3292" s="2255"/>
      <c r="K3292" s="1994" t="str">
        <f t="shared" si="285"/>
        <v/>
      </c>
      <c r="L3292" s="1907" t="str">
        <f t="shared" si="286"/>
        <v/>
      </c>
      <c r="M3292" s="1906"/>
      <c r="N3292" s="2250"/>
      <c r="O3292" s="2250"/>
      <c r="P3292" s="2255"/>
    </row>
    <row r="3293" spans="2:16" s="986" customFormat="1" ht="15" customHeight="1" outlineLevel="1">
      <c r="B3293" s="1211"/>
      <c r="C3293" s="1211"/>
      <c r="D3293" s="2553" t="s">
        <v>2173</v>
      </c>
      <c r="E3293" s="2554" t="s">
        <v>638</v>
      </c>
      <c r="F3293" s="1553" t="s">
        <v>2168</v>
      </c>
      <c r="G3293" s="1554"/>
      <c r="I3293" s="2254"/>
      <c r="J3293" s="2255"/>
      <c r="K3293" s="1994" t="str">
        <f t="shared" si="285"/>
        <v/>
      </c>
      <c r="L3293" s="1907" t="str">
        <f t="shared" si="286"/>
        <v/>
      </c>
      <c r="M3293" s="1906"/>
      <c r="N3293" s="2250"/>
      <c r="O3293" s="2250"/>
      <c r="P3293" s="2255"/>
    </row>
    <row r="3294" spans="2:16" s="986" customFormat="1" ht="15" customHeight="1" outlineLevel="1">
      <c r="B3294" s="1211"/>
      <c r="C3294" s="1211"/>
      <c r="D3294" s="2553"/>
      <c r="E3294" s="2554"/>
      <c r="F3294" s="1553" t="s">
        <v>2169</v>
      </c>
      <c r="G3294" s="1554"/>
      <c r="I3294" s="2254"/>
      <c r="J3294" s="2255"/>
      <c r="K3294" s="1994" t="str">
        <f t="shared" si="285"/>
        <v/>
      </c>
      <c r="L3294" s="1907" t="str">
        <f t="shared" si="286"/>
        <v/>
      </c>
      <c r="M3294" s="1906"/>
      <c r="N3294" s="2250"/>
      <c r="O3294" s="2250"/>
      <c r="P3294" s="2255"/>
    </row>
    <row r="3295" spans="2:16" s="986" customFormat="1" ht="15" customHeight="1" outlineLevel="1">
      <c r="B3295" s="1211"/>
      <c r="C3295" s="1211"/>
      <c r="D3295" s="2553" t="s">
        <v>2173</v>
      </c>
      <c r="E3295" s="2554" t="s">
        <v>650</v>
      </c>
      <c r="F3295" s="1553" t="s">
        <v>2168</v>
      </c>
      <c r="G3295" s="1554"/>
      <c r="I3295" s="2254"/>
      <c r="J3295" s="2255"/>
      <c r="K3295" s="1994" t="str">
        <f t="shared" si="285"/>
        <v/>
      </c>
      <c r="L3295" s="1907" t="str">
        <f t="shared" si="286"/>
        <v/>
      </c>
      <c r="M3295" s="1906"/>
      <c r="N3295" s="2250"/>
      <c r="O3295" s="2250"/>
      <c r="P3295" s="2255"/>
    </row>
    <row r="3296" spans="2:16" s="986" customFormat="1" ht="15" customHeight="1" outlineLevel="1">
      <c r="B3296" s="1211"/>
      <c r="C3296" s="1211"/>
      <c r="D3296" s="2553"/>
      <c r="E3296" s="2554"/>
      <c r="F3296" s="1553" t="s">
        <v>2169</v>
      </c>
      <c r="G3296" s="1554"/>
      <c r="I3296" s="2254"/>
      <c r="J3296" s="2255"/>
      <c r="K3296" s="1994" t="str">
        <f t="shared" si="285"/>
        <v/>
      </c>
      <c r="L3296" s="1907" t="str">
        <f t="shared" si="286"/>
        <v/>
      </c>
      <c r="M3296" s="1906"/>
      <c r="N3296" s="2250"/>
      <c r="O3296" s="2250"/>
      <c r="P3296" s="2255"/>
    </row>
    <row r="3297" spans="2:16" s="986" customFormat="1" ht="15" customHeight="1" outlineLevel="1">
      <c r="B3297" s="1211"/>
      <c r="C3297" s="1211"/>
      <c r="D3297" s="2553" t="s">
        <v>2174</v>
      </c>
      <c r="E3297" s="2554" t="s">
        <v>638</v>
      </c>
      <c r="F3297" s="1553" t="s">
        <v>2168</v>
      </c>
      <c r="G3297" s="1554"/>
      <c r="I3297" s="2254"/>
      <c r="J3297" s="2256"/>
      <c r="K3297" s="1994" t="str">
        <f t="shared" si="285"/>
        <v/>
      </c>
      <c r="L3297" s="1907" t="str">
        <f t="shared" si="286"/>
        <v/>
      </c>
      <c r="M3297" s="1906"/>
      <c r="N3297" s="2250"/>
      <c r="O3297" s="2250"/>
      <c r="P3297" s="2255"/>
    </row>
    <row r="3298" spans="2:16" s="986" customFormat="1" ht="15" customHeight="1" outlineLevel="1">
      <c r="B3298" s="1211"/>
      <c r="C3298" s="1211"/>
      <c r="D3298" s="2553"/>
      <c r="E3298" s="2554"/>
      <c r="F3298" s="1553" t="s">
        <v>2169</v>
      </c>
      <c r="G3298" s="1554"/>
      <c r="I3298" s="2254"/>
      <c r="J3298" s="2256"/>
      <c r="K3298" s="1994" t="str">
        <f t="shared" si="285"/>
        <v/>
      </c>
      <c r="L3298" s="1907" t="str">
        <f t="shared" si="286"/>
        <v/>
      </c>
      <c r="M3298" s="1906"/>
      <c r="N3298" s="2250"/>
      <c r="O3298" s="2250"/>
      <c r="P3298" s="2255"/>
    </row>
    <row r="3299" spans="2:16" s="986" customFormat="1" ht="15" customHeight="1" outlineLevel="1">
      <c r="B3299" s="1211"/>
      <c r="C3299" s="1211"/>
      <c r="D3299" s="2553" t="s">
        <v>2174</v>
      </c>
      <c r="E3299" s="2554" t="s">
        <v>650</v>
      </c>
      <c r="F3299" s="1553" t="s">
        <v>2168</v>
      </c>
      <c r="G3299" s="1554"/>
      <c r="I3299" s="2254"/>
      <c r="J3299" s="2256"/>
      <c r="K3299" s="1994" t="str">
        <f t="shared" si="285"/>
        <v/>
      </c>
      <c r="L3299" s="1907" t="str">
        <f t="shared" si="286"/>
        <v/>
      </c>
      <c r="M3299" s="1906"/>
      <c r="N3299" s="2250"/>
      <c r="O3299" s="2250"/>
      <c r="P3299" s="2255"/>
    </row>
    <row r="3300" spans="2:16" s="986" customFormat="1" ht="15" customHeight="1" outlineLevel="1">
      <c r="B3300" s="1211"/>
      <c r="C3300" s="1211"/>
      <c r="D3300" s="2555"/>
      <c r="E3300" s="2556"/>
      <c r="F3300" s="1557" t="s">
        <v>2169</v>
      </c>
      <c r="G3300" s="1558"/>
      <c r="I3300" s="2254"/>
      <c r="J3300" s="2256"/>
      <c r="K3300" s="1994" t="str">
        <f t="shared" si="285"/>
        <v/>
      </c>
      <c r="L3300" s="1907" t="str">
        <f t="shared" si="286"/>
        <v/>
      </c>
      <c r="M3300" s="1906"/>
      <c r="N3300" s="2250"/>
      <c r="O3300" s="2250"/>
      <c r="P3300" s="2255"/>
    </row>
    <row r="3301" spans="2:16" s="986" customFormat="1" ht="15" customHeight="1">
      <c r="B3301" s="1342"/>
      <c r="C3301" s="985"/>
      <c r="D3301" s="1307" t="s">
        <v>2166</v>
      </c>
      <c r="E3301" s="973"/>
      <c r="F3301" s="1549"/>
      <c r="G3301" s="1550"/>
      <c r="H3301" s="636"/>
      <c r="I3301" s="2251"/>
      <c r="J3301" s="1912"/>
      <c r="K3301" s="2254"/>
      <c r="L3301" s="2250"/>
      <c r="M3301" s="2250"/>
      <c r="N3301" s="2250"/>
      <c r="O3301" s="2250"/>
      <c r="P3301" s="2255"/>
    </row>
    <row r="3302" spans="2:16" s="986" customFormat="1" ht="15" customHeight="1" outlineLevel="1">
      <c r="B3302" s="1342"/>
      <c r="C3302" s="985"/>
      <c r="D3302" s="2557" t="s">
        <v>2167</v>
      </c>
      <c r="E3302" s="2558" t="s">
        <v>650</v>
      </c>
      <c r="F3302" s="1551" t="s">
        <v>2168</v>
      </c>
      <c r="G3302" s="1552"/>
      <c r="H3302" s="636"/>
      <c r="I3302" s="2252"/>
      <c r="J3302" s="2253"/>
      <c r="K3302" s="1994" t="str">
        <f>IF(ISNONTEXT(G3302)=TRUE,"","X")</f>
        <v/>
      </c>
      <c r="L3302" s="1907" t="str">
        <f>IF(AND(G3302&gt;=0)=TRUE,"","X")</f>
        <v/>
      </c>
      <c r="M3302" s="1906"/>
      <c r="N3302" s="2250"/>
      <c r="O3302" s="2250"/>
      <c r="P3302" s="2255"/>
    </row>
    <row r="3303" spans="2:16" s="986" customFormat="1" ht="15" customHeight="1" outlineLevel="1">
      <c r="B3303" s="1342"/>
      <c r="C3303" s="985"/>
      <c r="D3303" s="2553"/>
      <c r="E3303" s="2554"/>
      <c r="F3303" s="1553" t="s">
        <v>2169</v>
      </c>
      <c r="G3303" s="1554"/>
      <c r="H3303" s="636"/>
      <c r="I3303" s="2252"/>
      <c r="J3303" s="2253"/>
      <c r="K3303" s="1994" t="str">
        <f>IF(ISNONTEXT(G3303)=TRUE,"","X")</f>
        <v/>
      </c>
      <c r="L3303" s="1907" t="str">
        <f>IF(AND(G3303&gt;=0)=TRUE,"","X")</f>
        <v/>
      </c>
      <c r="M3303" s="1906"/>
      <c r="N3303" s="2250"/>
      <c r="O3303" s="2250"/>
      <c r="P3303" s="2255"/>
    </row>
    <row r="3304" spans="2:16" s="986" customFormat="1" ht="15" customHeight="1" outlineLevel="1">
      <c r="B3304" s="1342"/>
      <c r="C3304" s="985"/>
      <c r="D3304" s="2553" t="s">
        <v>2170</v>
      </c>
      <c r="E3304" s="2554" t="s">
        <v>638</v>
      </c>
      <c r="F3304" s="1553" t="s">
        <v>2168</v>
      </c>
      <c r="G3304" s="1554"/>
      <c r="H3304" s="636"/>
      <c r="I3304" s="2252"/>
      <c r="J3304" s="2253"/>
      <c r="K3304" s="1994" t="str">
        <f t="shared" ref="K3304:K3323" si="287">IF(ISNONTEXT(G3304)=TRUE,"","X")</f>
        <v/>
      </c>
      <c r="L3304" s="1907" t="str">
        <f t="shared" ref="L3304:L3323" si="288">IF(AND(G3304&gt;=0)=TRUE,"","X")</f>
        <v/>
      </c>
      <c r="M3304" s="1906"/>
      <c r="N3304" s="2250"/>
      <c r="O3304" s="2250"/>
      <c r="P3304" s="2255"/>
    </row>
    <row r="3305" spans="2:16" s="986" customFormat="1" ht="15" customHeight="1" outlineLevel="1">
      <c r="B3305" s="1342"/>
      <c r="C3305" s="985"/>
      <c r="D3305" s="2553"/>
      <c r="E3305" s="2554"/>
      <c r="F3305" s="1553" t="s">
        <v>2169</v>
      </c>
      <c r="G3305" s="1554"/>
      <c r="H3305" s="636"/>
      <c r="I3305" s="2252"/>
      <c r="J3305" s="2253"/>
      <c r="K3305" s="1994" t="str">
        <f t="shared" si="287"/>
        <v/>
      </c>
      <c r="L3305" s="1907" t="str">
        <f t="shared" si="288"/>
        <v/>
      </c>
      <c r="M3305" s="1906"/>
      <c r="N3305" s="2250"/>
      <c r="O3305" s="2250"/>
      <c r="P3305" s="2255"/>
    </row>
    <row r="3306" spans="2:16" s="986" customFormat="1" ht="15" customHeight="1" outlineLevel="1">
      <c r="B3306" s="1342"/>
      <c r="C3306" s="985"/>
      <c r="D3306" s="2553" t="s">
        <v>2170</v>
      </c>
      <c r="E3306" s="2554" t="s">
        <v>650</v>
      </c>
      <c r="F3306" s="1553" t="s">
        <v>2168</v>
      </c>
      <c r="G3306" s="1554"/>
      <c r="H3306" s="636"/>
      <c r="I3306" s="2252"/>
      <c r="J3306" s="2253"/>
      <c r="K3306" s="1994" t="str">
        <f t="shared" si="287"/>
        <v/>
      </c>
      <c r="L3306" s="1907" t="str">
        <f t="shared" si="288"/>
        <v/>
      </c>
      <c r="M3306" s="1906"/>
      <c r="N3306" s="2250"/>
      <c r="O3306" s="2250"/>
      <c r="P3306" s="2255"/>
    </row>
    <row r="3307" spans="2:16" s="986" customFormat="1" ht="15" customHeight="1" outlineLevel="1">
      <c r="B3307" s="1342"/>
      <c r="C3307" s="985"/>
      <c r="D3307" s="2553"/>
      <c r="E3307" s="2554"/>
      <c r="F3307" s="1553" t="s">
        <v>2169</v>
      </c>
      <c r="G3307" s="1554"/>
      <c r="H3307" s="636"/>
      <c r="I3307" s="2254"/>
      <c r="J3307" s="2255"/>
      <c r="K3307" s="1994" t="str">
        <f t="shared" si="287"/>
        <v/>
      </c>
      <c r="L3307" s="1907" t="str">
        <f t="shared" si="288"/>
        <v/>
      </c>
      <c r="M3307" s="1906"/>
      <c r="N3307" s="2250"/>
      <c r="O3307" s="2250"/>
      <c r="P3307" s="2255"/>
    </row>
    <row r="3308" spans="2:16" s="986" customFormat="1" ht="15" customHeight="1" outlineLevel="1">
      <c r="B3308" s="1342"/>
      <c r="C3308" s="985"/>
      <c r="D3308" s="2553" t="s">
        <v>873</v>
      </c>
      <c r="E3308" s="2554" t="s">
        <v>1822</v>
      </c>
      <c r="F3308" s="1553" t="s">
        <v>2168</v>
      </c>
      <c r="G3308" s="1555"/>
      <c r="H3308" s="636"/>
      <c r="I3308" s="2254"/>
      <c r="J3308" s="2255"/>
      <c r="K3308" s="1993" t="str">
        <f t="shared" si="287"/>
        <v/>
      </c>
      <c r="L3308" s="1906" t="str">
        <f t="shared" si="288"/>
        <v/>
      </c>
      <c r="M3308" s="1906"/>
      <c r="N3308" s="1907" t="str" cm="1">
        <f t="array" aca="1" ref="N3308" ca="1">IF(CELL("format",G3308)="D1","","X")</f>
        <v/>
      </c>
      <c r="O3308" s="2250"/>
      <c r="P3308" s="2255"/>
    </row>
    <row r="3309" spans="2:16" s="986" customFormat="1" ht="15" customHeight="1" outlineLevel="1">
      <c r="B3309" s="1211"/>
      <c r="C3309" s="1211"/>
      <c r="D3309" s="2553"/>
      <c r="E3309" s="2554"/>
      <c r="F3309" s="1553" t="s">
        <v>2169</v>
      </c>
      <c r="G3309" s="1555"/>
      <c r="H3309" s="636"/>
      <c r="I3309" s="2254"/>
      <c r="J3309" s="2255"/>
      <c r="K3309" s="1993" t="str">
        <f t="shared" si="287"/>
        <v/>
      </c>
      <c r="L3309" s="1906" t="str">
        <f t="shared" si="288"/>
        <v/>
      </c>
      <c r="M3309" s="1906"/>
      <c r="N3309" s="1907" t="str" cm="1">
        <f t="array" aca="1" ref="N3309" ca="1">IF(CELL("format",G3309)="D1","","X")</f>
        <v/>
      </c>
      <c r="O3309" s="2250"/>
      <c r="P3309" s="2255"/>
    </row>
    <row r="3310" spans="2:16" s="986" customFormat="1" ht="15" customHeight="1" outlineLevel="1">
      <c r="B3310" s="1211"/>
      <c r="C3310" s="1211"/>
      <c r="D3310" s="2553" t="s">
        <v>874</v>
      </c>
      <c r="E3310" s="2554" t="s">
        <v>1823</v>
      </c>
      <c r="F3310" s="1553" t="s">
        <v>2168</v>
      </c>
      <c r="G3310" s="1556"/>
      <c r="H3310" s="636"/>
      <c r="I3310" s="2254"/>
      <c r="J3310" s="2255"/>
      <c r="K3310" s="1993" t="str">
        <f t="shared" si="287"/>
        <v/>
      </c>
      <c r="L3310" s="1906" t="str">
        <f t="shared" si="288"/>
        <v/>
      </c>
      <c r="M3310" s="1906"/>
      <c r="N3310" s="2250"/>
      <c r="O3310" s="1907" t="str" cm="1">
        <f t="array" aca="1" ref="O3310" ca="1">IF(G3310="","",IF(CELL("format",G3310)="D9","","X"))</f>
        <v/>
      </c>
      <c r="P3310" s="2255"/>
    </row>
    <row r="3311" spans="2:16" s="986" customFormat="1" ht="15" customHeight="1" outlineLevel="1">
      <c r="B3311" s="1211"/>
      <c r="C3311" s="1211"/>
      <c r="D3311" s="2553"/>
      <c r="E3311" s="2554"/>
      <c r="F3311" s="1553" t="s">
        <v>2169</v>
      </c>
      <c r="G3311" s="1556"/>
      <c r="H3311" s="636"/>
      <c r="I3311" s="2254"/>
      <c r="J3311" s="2255"/>
      <c r="K3311" s="1993" t="str">
        <f t="shared" si="287"/>
        <v/>
      </c>
      <c r="L3311" s="1906" t="str">
        <f t="shared" si="288"/>
        <v/>
      </c>
      <c r="M3311" s="1906"/>
      <c r="N3311" s="2250"/>
      <c r="O3311" s="1907" t="str" cm="1">
        <f t="array" aca="1" ref="O3311" ca="1">IF(G3311="","",IF(CELL("format",G3311)="D9","","X"))</f>
        <v/>
      </c>
      <c r="P3311" s="2255"/>
    </row>
    <row r="3312" spans="2:16" s="986" customFormat="1" ht="15" customHeight="1" outlineLevel="1">
      <c r="B3312" s="1211"/>
      <c r="C3312" s="1211"/>
      <c r="D3312" s="2553" t="s">
        <v>2171</v>
      </c>
      <c r="E3312" s="2554" t="s">
        <v>2327</v>
      </c>
      <c r="F3312" s="1553" t="s">
        <v>2168</v>
      </c>
      <c r="G3312" s="1554"/>
      <c r="H3312" s="636"/>
      <c r="I3312" s="2254"/>
      <c r="J3312" s="2255"/>
      <c r="K3312" s="1993" t="str">
        <f t="shared" si="287"/>
        <v/>
      </c>
      <c r="L3312" s="1906" t="str">
        <f t="shared" si="288"/>
        <v/>
      </c>
      <c r="M3312" s="1906"/>
      <c r="N3312" s="2250"/>
      <c r="O3312" s="2250"/>
      <c r="P3312" s="1913" t="str">
        <f>IF(G3312="","",(IF(OR(G3312="Winter",G3312="Summer"),"","X")))</f>
        <v/>
      </c>
    </row>
    <row r="3313" spans="2:16" s="986" customFormat="1" ht="15" customHeight="1" outlineLevel="1">
      <c r="B3313" s="1211"/>
      <c r="C3313" s="1211"/>
      <c r="D3313" s="2553"/>
      <c r="E3313" s="2554"/>
      <c r="F3313" s="1553" t="s">
        <v>2169</v>
      </c>
      <c r="G3313" s="1554"/>
      <c r="H3313" s="636"/>
      <c r="I3313" s="2254"/>
      <c r="J3313" s="2255"/>
      <c r="K3313" s="1993" t="str">
        <f t="shared" si="287"/>
        <v/>
      </c>
      <c r="L3313" s="1906" t="str">
        <f t="shared" si="288"/>
        <v/>
      </c>
      <c r="M3313" s="1906"/>
      <c r="N3313" s="2250"/>
      <c r="O3313" s="2250"/>
      <c r="P3313" s="1913" t="str">
        <f>IF(G3313="","",(IF(OR(G3313="Winter",G3313="Summer"),"","X")))</f>
        <v/>
      </c>
    </row>
    <row r="3314" spans="2:16" s="986" customFormat="1" ht="15" customHeight="1" outlineLevel="1">
      <c r="B3314" s="1211"/>
      <c r="C3314" s="1211"/>
      <c r="D3314" s="2553" t="s">
        <v>2172</v>
      </c>
      <c r="E3314" s="2554" t="s">
        <v>638</v>
      </c>
      <c r="F3314" s="1553" t="s">
        <v>2168</v>
      </c>
      <c r="G3314" s="1554"/>
      <c r="H3314" s="636"/>
      <c r="I3314" s="2254"/>
      <c r="J3314" s="2255"/>
      <c r="K3314" s="1994" t="str">
        <f t="shared" si="287"/>
        <v/>
      </c>
      <c r="L3314" s="1907" t="str">
        <f t="shared" si="288"/>
        <v/>
      </c>
      <c r="M3314" s="1906"/>
      <c r="N3314" s="2250"/>
      <c r="O3314" s="2250"/>
      <c r="P3314" s="2255"/>
    </row>
    <row r="3315" spans="2:16" s="986" customFormat="1" ht="15" customHeight="1" outlineLevel="1">
      <c r="B3315" s="1211"/>
      <c r="C3315" s="1211"/>
      <c r="D3315" s="2553"/>
      <c r="E3315" s="2554"/>
      <c r="F3315" s="1553" t="s">
        <v>2169</v>
      </c>
      <c r="G3315" s="1554"/>
      <c r="I3315" s="2254"/>
      <c r="J3315" s="2255"/>
      <c r="K3315" s="1994" t="str">
        <f t="shared" si="287"/>
        <v/>
      </c>
      <c r="L3315" s="1907" t="str">
        <f t="shared" si="288"/>
        <v/>
      </c>
      <c r="M3315" s="1906"/>
      <c r="N3315" s="2250"/>
      <c r="O3315" s="2250"/>
      <c r="P3315" s="2255"/>
    </row>
    <row r="3316" spans="2:16" s="986" customFormat="1" ht="15" customHeight="1" outlineLevel="1">
      <c r="B3316" s="1211"/>
      <c r="C3316" s="1211"/>
      <c r="D3316" s="2553" t="s">
        <v>2173</v>
      </c>
      <c r="E3316" s="2554" t="s">
        <v>638</v>
      </c>
      <c r="F3316" s="1553" t="s">
        <v>2168</v>
      </c>
      <c r="G3316" s="1554"/>
      <c r="I3316" s="2254"/>
      <c r="J3316" s="2255"/>
      <c r="K3316" s="1994" t="str">
        <f t="shared" si="287"/>
        <v/>
      </c>
      <c r="L3316" s="1907" t="str">
        <f t="shared" si="288"/>
        <v/>
      </c>
      <c r="M3316" s="1906"/>
      <c r="N3316" s="2250"/>
      <c r="O3316" s="2250"/>
      <c r="P3316" s="2255"/>
    </row>
    <row r="3317" spans="2:16" s="986" customFormat="1" ht="15" customHeight="1" outlineLevel="1">
      <c r="B3317" s="1211"/>
      <c r="C3317" s="1211"/>
      <c r="D3317" s="2553"/>
      <c r="E3317" s="2554"/>
      <c r="F3317" s="1553" t="s">
        <v>2169</v>
      </c>
      <c r="G3317" s="1554"/>
      <c r="I3317" s="2254"/>
      <c r="J3317" s="2255"/>
      <c r="K3317" s="1994" t="str">
        <f t="shared" si="287"/>
        <v/>
      </c>
      <c r="L3317" s="1907" t="str">
        <f t="shared" si="288"/>
        <v/>
      </c>
      <c r="M3317" s="1906"/>
      <c r="N3317" s="2250"/>
      <c r="O3317" s="2250"/>
      <c r="P3317" s="2255"/>
    </row>
    <row r="3318" spans="2:16" s="986" customFormat="1" ht="15" customHeight="1" outlineLevel="1">
      <c r="B3318" s="1211"/>
      <c r="C3318" s="1211"/>
      <c r="D3318" s="2553" t="s">
        <v>2173</v>
      </c>
      <c r="E3318" s="2554" t="s">
        <v>650</v>
      </c>
      <c r="F3318" s="1553" t="s">
        <v>2168</v>
      </c>
      <c r="G3318" s="1554"/>
      <c r="I3318" s="2254"/>
      <c r="J3318" s="2255"/>
      <c r="K3318" s="1994" t="str">
        <f t="shared" si="287"/>
        <v/>
      </c>
      <c r="L3318" s="1907" t="str">
        <f t="shared" si="288"/>
        <v/>
      </c>
      <c r="M3318" s="1906"/>
      <c r="N3318" s="2250"/>
      <c r="O3318" s="2250"/>
      <c r="P3318" s="2255"/>
    </row>
    <row r="3319" spans="2:16" s="986" customFormat="1" ht="15" customHeight="1" outlineLevel="1">
      <c r="B3319" s="1211"/>
      <c r="C3319" s="1211"/>
      <c r="D3319" s="2553"/>
      <c r="E3319" s="2554"/>
      <c r="F3319" s="1553" t="s">
        <v>2169</v>
      </c>
      <c r="G3319" s="1554"/>
      <c r="I3319" s="2254"/>
      <c r="J3319" s="2255"/>
      <c r="K3319" s="1994" t="str">
        <f t="shared" si="287"/>
        <v/>
      </c>
      <c r="L3319" s="1907" t="str">
        <f t="shared" si="288"/>
        <v/>
      </c>
      <c r="M3319" s="1906"/>
      <c r="N3319" s="2250"/>
      <c r="O3319" s="2250"/>
      <c r="P3319" s="2255"/>
    </row>
    <row r="3320" spans="2:16" s="986" customFormat="1" ht="15" customHeight="1" outlineLevel="1">
      <c r="B3320" s="1211"/>
      <c r="C3320" s="1211"/>
      <c r="D3320" s="2553" t="s">
        <v>2174</v>
      </c>
      <c r="E3320" s="2554" t="s">
        <v>638</v>
      </c>
      <c r="F3320" s="1553" t="s">
        <v>2168</v>
      </c>
      <c r="G3320" s="1554"/>
      <c r="I3320" s="2254"/>
      <c r="J3320" s="2256"/>
      <c r="K3320" s="1994" t="str">
        <f t="shared" si="287"/>
        <v/>
      </c>
      <c r="L3320" s="1907" t="str">
        <f t="shared" si="288"/>
        <v/>
      </c>
      <c r="M3320" s="1906"/>
      <c r="N3320" s="2250"/>
      <c r="O3320" s="2250"/>
      <c r="P3320" s="2255"/>
    </row>
    <row r="3321" spans="2:16" s="986" customFormat="1" ht="15" customHeight="1" outlineLevel="1">
      <c r="B3321" s="1211"/>
      <c r="C3321" s="1211"/>
      <c r="D3321" s="2553"/>
      <c r="E3321" s="2554"/>
      <c r="F3321" s="1553" t="s">
        <v>2169</v>
      </c>
      <c r="G3321" s="1554"/>
      <c r="I3321" s="2254"/>
      <c r="J3321" s="2256"/>
      <c r="K3321" s="1994" t="str">
        <f t="shared" si="287"/>
        <v/>
      </c>
      <c r="L3321" s="1907" t="str">
        <f t="shared" si="288"/>
        <v/>
      </c>
      <c r="M3321" s="1906"/>
      <c r="N3321" s="2250"/>
      <c r="O3321" s="2250"/>
      <c r="P3321" s="2255"/>
    </row>
    <row r="3322" spans="2:16" s="986" customFormat="1" ht="15" customHeight="1" outlineLevel="1">
      <c r="B3322" s="1211"/>
      <c r="C3322" s="1211"/>
      <c r="D3322" s="2553" t="s">
        <v>2174</v>
      </c>
      <c r="E3322" s="2554" t="s">
        <v>650</v>
      </c>
      <c r="F3322" s="1553" t="s">
        <v>2168</v>
      </c>
      <c r="G3322" s="1554"/>
      <c r="I3322" s="2254"/>
      <c r="J3322" s="2256"/>
      <c r="K3322" s="1994" t="str">
        <f t="shared" si="287"/>
        <v/>
      </c>
      <c r="L3322" s="1907" t="str">
        <f t="shared" si="288"/>
        <v/>
      </c>
      <c r="M3322" s="1906"/>
      <c r="N3322" s="2250"/>
      <c r="O3322" s="2250"/>
      <c r="P3322" s="2255"/>
    </row>
    <row r="3323" spans="2:16" s="986" customFormat="1" ht="15" customHeight="1" outlineLevel="1">
      <c r="B3323" s="1211"/>
      <c r="C3323" s="1211"/>
      <c r="D3323" s="2555"/>
      <c r="E3323" s="2556"/>
      <c r="F3323" s="1557" t="s">
        <v>2169</v>
      </c>
      <c r="G3323" s="1558"/>
      <c r="I3323" s="2254"/>
      <c r="J3323" s="2256"/>
      <c r="K3323" s="1994" t="str">
        <f t="shared" si="287"/>
        <v/>
      </c>
      <c r="L3323" s="1907" t="str">
        <f t="shared" si="288"/>
        <v/>
      </c>
      <c r="M3323" s="1906"/>
      <c r="N3323" s="2250"/>
      <c r="O3323" s="2250"/>
      <c r="P3323" s="2255"/>
    </row>
    <row r="3324" spans="2:16" s="986" customFormat="1" ht="15" customHeight="1">
      <c r="B3324" s="1342"/>
      <c r="C3324" s="985"/>
      <c r="D3324" s="1307" t="s">
        <v>2166</v>
      </c>
      <c r="E3324" s="973"/>
      <c r="F3324" s="1549"/>
      <c r="G3324" s="1550"/>
      <c r="H3324" s="636"/>
      <c r="I3324" s="2251"/>
      <c r="J3324" s="1912"/>
      <c r="K3324" s="2254"/>
      <c r="L3324" s="2250"/>
      <c r="M3324" s="2250"/>
      <c r="N3324" s="2250"/>
      <c r="O3324" s="2250"/>
      <c r="P3324" s="2255"/>
    </row>
    <row r="3325" spans="2:16" s="986" customFormat="1" ht="15" customHeight="1" outlineLevel="1">
      <c r="B3325" s="1342"/>
      <c r="C3325" s="985"/>
      <c r="D3325" s="2557" t="s">
        <v>2167</v>
      </c>
      <c r="E3325" s="2558" t="s">
        <v>650</v>
      </c>
      <c r="F3325" s="1551" t="s">
        <v>2168</v>
      </c>
      <c r="G3325" s="1552"/>
      <c r="H3325" s="636"/>
      <c r="I3325" s="2252"/>
      <c r="J3325" s="2253"/>
      <c r="K3325" s="1994" t="str">
        <f>IF(ISNONTEXT(G3325)=TRUE,"","X")</f>
        <v/>
      </c>
      <c r="L3325" s="1907" t="str">
        <f>IF(AND(G3325&gt;=0)=TRUE,"","X")</f>
        <v/>
      </c>
      <c r="M3325" s="1906"/>
      <c r="N3325" s="2250"/>
      <c r="O3325" s="2250"/>
      <c r="P3325" s="2255"/>
    </row>
    <row r="3326" spans="2:16" s="986" customFormat="1" ht="15" customHeight="1" outlineLevel="1">
      <c r="B3326" s="1342"/>
      <c r="C3326" s="985"/>
      <c r="D3326" s="2553"/>
      <c r="E3326" s="2554"/>
      <c r="F3326" s="1553" t="s">
        <v>2169</v>
      </c>
      <c r="G3326" s="1554"/>
      <c r="H3326" s="636"/>
      <c r="I3326" s="2252"/>
      <c r="J3326" s="2253"/>
      <c r="K3326" s="1994" t="str">
        <f>IF(ISNONTEXT(G3326)=TRUE,"","X")</f>
        <v/>
      </c>
      <c r="L3326" s="1907" t="str">
        <f>IF(AND(G3326&gt;=0)=TRUE,"","X")</f>
        <v/>
      </c>
      <c r="M3326" s="1906"/>
      <c r="N3326" s="2250"/>
      <c r="O3326" s="2250"/>
      <c r="P3326" s="2255"/>
    </row>
    <row r="3327" spans="2:16" s="986" customFormat="1" ht="15" customHeight="1" outlineLevel="1">
      <c r="B3327" s="1342"/>
      <c r="C3327" s="985"/>
      <c r="D3327" s="2553" t="s">
        <v>2170</v>
      </c>
      <c r="E3327" s="2554" t="s">
        <v>638</v>
      </c>
      <c r="F3327" s="1553" t="s">
        <v>2168</v>
      </c>
      <c r="G3327" s="1554"/>
      <c r="H3327" s="636"/>
      <c r="I3327" s="2252"/>
      <c r="J3327" s="2253"/>
      <c r="K3327" s="1994" t="str">
        <f t="shared" ref="K3327:K3346" si="289">IF(ISNONTEXT(G3327)=TRUE,"","X")</f>
        <v/>
      </c>
      <c r="L3327" s="1907" t="str">
        <f t="shared" ref="L3327:L3346" si="290">IF(AND(G3327&gt;=0)=TRUE,"","X")</f>
        <v/>
      </c>
      <c r="M3327" s="1906"/>
      <c r="N3327" s="2250"/>
      <c r="O3327" s="2250"/>
      <c r="P3327" s="2255"/>
    </row>
    <row r="3328" spans="2:16" s="986" customFormat="1" ht="15" customHeight="1" outlineLevel="1">
      <c r="B3328" s="1342"/>
      <c r="C3328" s="985"/>
      <c r="D3328" s="2553"/>
      <c r="E3328" s="2554"/>
      <c r="F3328" s="1553" t="s">
        <v>2169</v>
      </c>
      <c r="G3328" s="1554"/>
      <c r="H3328" s="636"/>
      <c r="I3328" s="2252"/>
      <c r="J3328" s="2253"/>
      <c r="K3328" s="1994" t="str">
        <f t="shared" si="289"/>
        <v/>
      </c>
      <c r="L3328" s="1907" t="str">
        <f t="shared" si="290"/>
        <v/>
      </c>
      <c r="M3328" s="1906"/>
      <c r="N3328" s="2250"/>
      <c r="O3328" s="2250"/>
      <c r="P3328" s="2255"/>
    </row>
    <row r="3329" spans="2:16" s="986" customFormat="1" ht="15" customHeight="1" outlineLevel="1">
      <c r="B3329" s="1342"/>
      <c r="C3329" s="985"/>
      <c r="D3329" s="2553" t="s">
        <v>2170</v>
      </c>
      <c r="E3329" s="2554" t="s">
        <v>650</v>
      </c>
      <c r="F3329" s="1553" t="s">
        <v>2168</v>
      </c>
      <c r="G3329" s="1554"/>
      <c r="H3329" s="636"/>
      <c r="I3329" s="2252"/>
      <c r="J3329" s="2253"/>
      <c r="K3329" s="1994" t="str">
        <f t="shared" si="289"/>
        <v/>
      </c>
      <c r="L3329" s="1907" t="str">
        <f t="shared" si="290"/>
        <v/>
      </c>
      <c r="M3329" s="1906"/>
      <c r="N3329" s="2250"/>
      <c r="O3329" s="2250"/>
      <c r="P3329" s="2255"/>
    </row>
    <row r="3330" spans="2:16" s="986" customFormat="1" ht="15" customHeight="1" outlineLevel="1">
      <c r="B3330" s="1342"/>
      <c r="C3330" s="985"/>
      <c r="D3330" s="2553"/>
      <c r="E3330" s="2554"/>
      <c r="F3330" s="1553" t="s">
        <v>2169</v>
      </c>
      <c r="G3330" s="1554"/>
      <c r="H3330" s="636"/>
      <c r="I3330" s="2254"/>
      <c r="J3330" s="2255"/>
      <c r="K3330" s="1994" t="str">
        <f t="shared" si="289"/>
        <v/>
      </c>
      <c r="L3330" s="1907" t="str">
        <f t="shared" si="290"/>
        <v/>
      </c>
      <c r="M3330" s="1906"/>
      <c r="N3330" s="2250"/>
      <c r="O3330" s="2250"/>
      <c r="P3330" s="2255"/>
    </row>
    <row r="3331" spans="2:16" s="986" customFormat="1" ht="15" customHeight="1" outlineLevel="1">
      <c r="B3331" s="1342"/>
      <c r="C3331" s="985"/>
      <c r="D3331" s="2553" t="s">
        <v>873</v>
      </c>
      <c r="E3331" s="2554" t="s">
        <v>1822</v>
      </c>
      <c r="F3331" s="1553" t="s">
        <v>2168</v>
      </c>
      <c r="G3331" s="1555"/>
      <c r="H3331" s="636"/>
      <c r="I3331" s="2254"/>
      <c r="J3331" s="2255"/>
      <c r="K3331" s="1993" t="str">
        <f t="shared" si="289"/>
        <v/>
      </c>
      <c r="L3331" s="1906" t="str">
        <f t="shared" si="290"/>
        <v/>
      </c>
      <c r="M3331" s="1906"/>
      <c r="N3331" s="1907" t="str" cm="1">
        <f t="array" aca="1" ref="N3331" ca="1">IF(CELL("format",G3331)="D1","","X")</f>
        <v/>
      </c>
      <c r="O3331" s="2250"/>
      <c r="P3331" s="2255"/>
    </row>
    <row r="3332" spans="2:16" s="986" customFormat="1" ht="15" customHeight="1" outlineLevel="1">
      <c r="B3332" s="1211"/>
      <c r="C3332" s="1211"/>
      <c r="D3332" s="2553"/>
      <c r="E3332" s="2554"/>
      <c r="F3332" s="1553" t="s">
        <v>2169</v>
      </c>
      <c r="G3332" s="1555"/>
      <c r="H3332" s="636"/>
      <c r="I3332" s="2254"/>
      <c r="J3332" s="2255"/>
      <c r="K3332" s="1993" t="str">
        <f t="shared" si="289"/>
        <v/>
      </c>
      <c r="L3332" s="1906" t="str">
        <f t="shared" si="290"/>
        <v/>
      </c>
      <c r="M3332" s="1906"/>
      <c r="N3332" s="1907" t="str" cm="1">
        <f t="array" aca="1" ref="N3332" ca="1">IF(CELL("format",G3332)="D1","","X")</f>
        <v/>
      </c>
      <c r="O3332" s="2250"/>
      <c r="P3332" s="2255"/>
    </row>
    <row r="3333" spans="2:16" s="986" customFormat="1" ht="15" customHeight="1" outlineLevel="1">
      <c r="B3333" s="1211"/>
      <c r="C3333" s="1211"/>
      <c r="D3333" s="2553" t="s">
        <v>874</v>
      </c>
      <c r="E3333" s="2554" t="s">
        <v>1823</v>
      </c>
      <c r="F3333" s="1553" t="s">
        <v>2168</v>
      </c>
      <c r="G3333" s="1556"/>
      <c r="H3333" s="636"/>
      <c r="I3333" s="2254"/>
      <c r="J3333" s="2255"/>
      <c r="K3333" s="1993" t="str">
        <f t="shared" si="289"/>
        <v/>
      </c>
      <c r="L3333" s="1906" t="str">
        <f t="shared" si="290"/>
        <v/>
      </c>
      <c r="M3333" s="1906"/>
      <c r="N3333" s="2250"/>
      <c r="O3333" s="1907" t="str" cm="1">
        <f t="array" aca="1" ref="O3333" ca="1">IF(G3333="","",IF(CELL("format",G3333)="D9","","X"))</f>
        <v/>
      </c>
      <c r="P3333" s="2255"/>
    </row>
    <row r="3334" spans="2:16" s="986" customFormat="1" ht="15" customHeight="1" outlineLevel="1">
      <c r="B3334" s="1211"/>
      <c r="C3334" s="1211"/>
      <c r="D3334" s="2553"/>
      <c r="E3334" s="2554"/>
      <c r="F3334" s="1553" t="s">
        <v>2169</v>
      </c>
      <c r="G3334" s="1556"/>
      <c r="H3334" s="636"/>
      <c r="I3334" s="2254"/>
      <c r="J3334" s="2255"/>
      <c r="K3334" s="1993" t="str">
        <f t="shared" si="289"/>
        <v/>
      </c>
      <c r="L3334" s="1906" t="str">
        <f t="shared" si="290"/>
        <v/>
      </c>
      <c r="M3334" s="1906"/>
      <c r="N3334" s="2250"/>
      <c r="O3334" s="1907" t="str" cm="1">
        <f t="array" aca="1" ref="O3334" ca="1">IF(G3334="","",IF(CELL("format",G3334)="D9","","X"))</f>
        <v/>
      </c>
      <c r="P3334" s="2255"/>
    </row>
    <row r="3335" spans="2:16" s="986" customFormat="1" ht="15" customHeight="1" outlineLevel="1">
      <c r="B3335" s="1211"/>
      <c r="C3335" s="1211"/>
      <c r="D3335" s="2553" t="s">
        <v>2171</v>
      </c>
      <c r="E3335" s="2554" t="s">
        <v>2327</v>
      </c>
      <c r="F3335" s="1553" t="s">
        <v>2168</v>
      </c>
      <c r="G3335" s="1554"/>
      <c r="H3335" s="636"/>
      <c r="I3335" s="2254"/>
      <c r="J3335" s="2255"/>
      <c r="K3335" s="1993" t="str">
        <f t="shared" si="289"/>
        <v/>
      </c>
      <c r="L3335" s="1906" t="str">
        <f t="shared" si="290"/>
        <v/>
      </c>
      <c r="M3335" s="1906"/>
      <c r="N3335" s="2250"/>
      <c r="O3335" s="2250"/>
      <c r="P3335" s="1913" t="str">
        <f>IF(G3335="","",(IF(OR(G3335="Winter",G3335="Summer"),"","X")))</f>
        <v/>
      </c>
    </row>
    <row r="3336" spans="2:16" s="986" customFormat="1" ht="15" customHeight="1" outlineLevel="1">
      <c r="B3336" s="1211"/>
      <c r="C3336" s="1211"/>
      <c r="D3336" s="2553"/>
      <c r="E3336" s="2554"/>
      <c r="F3336" s="1553" t="s">
        <v>2169</v>
      </c>
      <c r="G3336" s="1554"/>
      <c r="H3336" s="636"/>
      <c r="I3336" s="2254"/>
      <c r="J3336" s="2255"/>
      <c r="K3336" s="1993" t="str">
        <f t="shared" si="289"/>
        <v/>
      </c>
      <c r="L3336" s="1906" t="str">
        <f t="shared" si="290"/>
        <v/>
      </c>
      <c r="M3336" s="1906"/>
      <c r="N3336" s="2250"/>
      <c r="O3336" s="2250"/>
      <c r="P3336" s="1913" t="str">
        <f>IF(G3336="","",(IF(OR(G3336="Winter",G3336="Summer"),"","X")))</f>
        <v/>
      </c>
    </row>
    <row r="3337" spans="2:16" s="986" customFormat="1" ht="15" customHeight="1" outlineLevel="1">
      <c r="B3337" s="1211"/>
      <c r="C3337" s="1211"/>
      <c r="D3337" s="2553" t="s">
        <v>2172</v>
      </c>
      <c r="E3337" s="2554" t="s">
        <v>638</v>
      </c>
      <c r="F3337" s="1553" t="s">
        <v>2168</v>
      </c>
      <c r="G3337" s="1554"/>
      <c r="H3337" s="636"/>
      <c r="I3337" s="2254"/>
      <c r="J3337" s="2255"/>
      <c r="K3337" s="1994" t="str">
        <f t="shared" si="289"/>
        <v/>
      </c>
      <c r="L3337" s="1907" t="str">
        <f t="shared" si="290"/>
        <v/>
      </c>
      <c r="M3337" s="1906"/>
      <c r="N3337" s="2250"/>
      <c r="O3337" s="2250"/>
      <c r="P3337" s="2255"/>
    </row>
    <row r="3338" spans="2:16" s="986" customFormat="1" ht="15" customHeight="1" outlineLevel="1">
      <c r="B3338" s="1211"/>
      <c r="C3338" s="1211"/>
      <c r="D3338" s="2553"/>
      <c r="E3338" s="2554"/>
      <c r="F3338" s="1553" t="s">
        <v>2169</v>
      </c>
      <c r="G3338" s="1554"/>
      <c r="I3338" s="2254"/>
      <c r="J3338" s="2255"/>
      <c r="K3338" s="1994" t="str">
        <f t="shared" si="289"/>
        <v/>
      </c>
      <c r="L3338" s="1907" t="str">
        <f t="shared" si="290"/>
        <v/>
      </c>
      <c r="M3338" s="1906"/>
      <c r="N3338" s="2250"/>
      <c r="O3338" s="2250"/>
      <c r="P3338" s="2255"/>
    </row>
    <row r="3339" spans="2:16" s="986" customFormat="1" ht="15" customHeight="1" outlineLevel="1">
      <c r="B3339" s="1211"/>
      <c r="C3339" s="1211"/>
      <c r="D3339" s="2553" t="s">
        <v>2173</v>
      </c>
      <c r="E3339" s="2554" t="s">
        <v>638</v>
      </c>
      <c r="F3339" s="1553" t="s">
        <v>2168</v>
      </c>
      <c r="G3339" s="1554"/>
      <c r="I3339" s="2254"/>
      <c r="J3339" s="2255"/>
      <c r="K3339" s="1994" t="str">
        <f t="shared" si="289"/>
        <v/>
      </c>
      <c r="L3339" s="1907" t="str">
        <f t="shared" si="290"/>
        <v/>
      </c>
      <c r="M3339" s="1906"/>
      <c r="N3339" s="2250"/>
      <c r="O3339" s="2250"/>
      <c r="P3339" s="2255"/>
    </row>
    <row r="3340" spans="2:16" s="986" customFormat="1" ht="15" customHeight="1" outlineLevel="1">
      <c r="B3340" s="1211"/>
      <c r="C3340" s="1211"/>
      <c r="D3340" s="2553"/>
      <c r="E3340" s="2554"/>
      <c r="F3340" s="1553" t="s">
        <v>2169</v>
      </c>
      <c r="G3340" s="1554"/>
      <c r="I3340" s="2254"/>
      <c r="J3340" s="2255"/>
      <c r="K3340" s="1994" t="str">
        <f t="shared" si="289"/>
        <v/>
      </c>
      <c r="L3340" s="1907" t="str">
        <f t="shared" si="290"/>
        <v/>
      </c>
      <c r="M3340" s="1906"/>
      <c r="N3340" s="2250"/>
      <c r="O3340" s="2250"/>
      <c r="P3340" s="2255"/>
    </row>
    <row r="3341" spans="2:16" s="986" customFormat="1" ht="15" customHeight="1" outlineLevel="1">
      <c r="B3341" s="1211"/>
      <c r="C3341" s="1211"/>
      <c r="D3341" s="2553" t="s">
        <v>2173</v>
      </c>
      <c r="E3341" s="2554" t="s">
        <v>650</v>
      </c>
      <c r="F3341" s="1553" t="s">
        <v>2168</v>
      </c>
      <c r="G3341" s="1554"/>
      <c r="I3341" s="2254"/>
      <c r="J3341" s="2255"/>
      <c r="K3341" s="1994" t="str">
        <f t="shared" si="289"/>
        <v/>
      </c>
      <c r="L3341" s="1907" t="str">
        <f t="shared" si="290"/>
        <v/>
      </c>
      <c r="M3341" s="1906"/>
      <c r="N3341" s="2250"/>
      <c r="O3341" s="2250"/>
      <c r="P3341" s="2255"/>
    </row>
    <row r="3342" spans="2:16" s="986" customFormat="1" ht="15" customHeight="1" outlineLevel="1">
      <c r="B3342" s="1211"/>
      <c r="C3342" s="1211"/>
      <c r="D3342" s="2553"/>
      <c r="E3342" s="2554"/>
      <c r="F3342" s="1553" t="s">
        <v>2169</v>
      </c>
      <c r="G3342" s="1554"/>
      <c r="I3342" s="2254"/>
      <c r="J3342" s="2255"/>
      <c r="K3342" s="1994" t="str">
        <f t="shared" si="289"/>
        <v/>
      </c>
      <c r="L3342" s="1907" t="str">
        <f t="shared" si="290"/>
        <v/>
      </c>
      <c r="M3342" s="1906"/>
      <c r="N3342" s="2250"/>
      <c r="O3342" s="2250"/>
      <c r="P3342" s="2255"/>
    </row>
    <row r="3343" spans="2:16" s="986" customFormat="1" ht="15" customHeight="1" outlineLevel="1">
      <c r="B3343" s="1211"/>
      <c r="C3343" s="1211"/>
      <c r="D3343" s="2553" t="s">
        <v>2174</v>
      </c>
      <c r="E3343" s="2554" t="s">
        <v>638</v>
      </c>
      <c r="F3343" s="1553" t="s">
        <v>2168</v>
      </c>
      <c r="G3343" s="1554"/>
      <c r="I3343" s="2254"/>
      <c r="J3343" s="2256"/>
      <c r="K3343" s="1994" t="str">
        <f t="shared" si="289"/>
        <v/>
      </c>
      <c r="L3343" s="1907" t="str">
        <f t="shared" si="290"/>
        <v/>
      </c>
      <c r="M3343" s="1906"/>
      <c r="N3343" s="2250"/>
      <c r="O3343" s="2250"/>
      <c r="P3343" s="2255"/>
    </row>
    <row r="3344" spans="2:16" s="986" customFormat="1" ht="15" customHeight="1" outlineLevel="1">
      <c r="B3344" s="1211"/>
      <c r="C3344" s="1211"/>
      <c r="D3344" s="2553"/>
      <c r="E3344" s="2554"/>
      <c r="F3344" s="1553" t="s">
        <v>2169</v>
      </c>
      <c r="G3344" s="1554"/>
      <c r="I3344" s="2254"/>
      <c r="J3344" s="2256"/>
      <c r="K3344" s="1994" t="str">
        <f t="shared" si="289"/>
        <v/>
      </c>
      <c r="L3344" s="1907" t="str">
        <f t="shared" si="290"/>
        <v/>
      </c>
      <c r="M3344" s="1906"/>
      <c r="N3344" s="2250"/>
      <c r="O3344" s="2250"/>
      <c r="P3344" s="2255"/>
    </row>
    <row r="3345" spans="2:16" s="986" customFormat="1" ht="15" customHeight="1" outlineLevel="1">
      <c r="B3345" s="1211"/>
      <c r="C3345" s="1211"/>
      <c r="D3345" s="2553" t="s">
        <v>2174</v>
      </c>
      <c r="E3345" s="2554" t="s">
        <v>650</v>
      </c>
      <c r="F3345" s="1553" t="s">
        <v>2168</v>
      </c>
      <c r="G3345" s="1554"/>
      <c r="I3345" s="2254"/>
      <c r="J3345" s="2256"/>
      <c r="K3345" s="1994" t="str">
        <f t="shared" si="289"/>
        <v/>
      </c>
      <c r="L3345" s="1907" t="str">
        <f t="shared" si="290"/>
        <v/>
      </c>
      <c r="M3345" s="1906"/>
      <c r="N3345" s="2250"/>
      <c r="O3345" s="2250"/>
      <c r="P3345" s="2255"/>
    </row>
    <row r="3346" spans="2:16" s="986" customFormat="1" ht="15" customHeight="1" outlineLevel="1">
      <c r="B3346" s="1211"/>
      <c r="C3346" s="1211"/>
      <c r="D3346" s="2555"/>
      <c r="E3346" s="2556"/>
      <c r="F3346" s="1557" t="s">
        <v>2169</v>
      </c>
      <c r="G3346" s="1558"/>
      <c r="I3346" s="2254"/>
      <c r="J3346" s="2256"/>
      <c r="K3346" s="1994" t="str">
        <f t="shared" si="289"/>
        <v/>
      </c>
      <c r="L3346" s="1907" t="str">
        <f t="shared" si="290"/>
        <v/>
      </c>
      <c r="M3346" s="1906"/>
      <c r="N3346" s="2250"/>
      <c r="O3346" s="2250"/>
      <c r="P3346" s="2255"/>
    </row>
    <row r="3347" spans="2:16" s="986" customFormat="1" ht="15" customHeight="1">
      <c r="B3347" s="1342"/>
      <c r="C3347" s="985"/>
      <c r="D3347" s="1307" t="s">
        <v>2166</v>
      </c>
      <c r="E3347" s="973"/>
      <c r="F3347" s="1549"/>
      <c r="G3347" s="1550"/>
      <c r="H3347" s="636"/>
      <c r="I3347" s="2251"/>
      <c r="J3347" s="1912"/>
      <c r="K3347" s="2254"/>
      <c r="L3347" s="2250"/>
      <c r="M3347" s="2250"/>
      <c r="N3347" s="2250"/>
      <c r="O3347" s="2250"/>
      <c r="P3347" s="2255"/>
    </row>
    <row r="3348" spans="2:16" s="986" customFormat="1" ht="15" customHeight="1" outlineLevel="1">
      <c r="B3348" s="1342"/>
      <c r="C3348" s="985"/>
      <c r="D3348" s="2557" t="s">
        <v>2167</v>
      </c>
      <c r="E3348" s="2558" t="s">
        <v>650</v>
      </c>
      <c r="F3348" s="1551" t="s">
        <v>2168</v>
      </c>
      <c r="G3348" s="1552"/>
      <c r="H3348" s="636"/>
      <c r="I3348" s="2252"/>
      <c r="J3348" s="2253"/>
      <c r="K3348" s="1994" t="str">
        <f>IF(ISNONTEXT(G3348)=TRUE,"","X")</f>
        <v/>
      </c>
      <c r="L3348" s="1907" t="str">
        <f>IF(AND(G3348&gt;=0)=TRUE,"","X")</f>
        <v/>
      </c>
      <c r="M3348" s="1906"/>
      <c r="N3348" s="2250"/>
      <c r="O3348" s="2250"/>
      <c r="P3348" s="2255"/>
    </row>
    <row r="3349" spans="2:16" s="986" customFormat="1" ht="15" customHeight="1" outlineLevel="1">
      <c r="B3349" s="1342"/>
      <c r="C3349" s="985"/>
      <c r="D3349" s="2553"/>
      <c r="E3349" s="2554"/>
      <c r="F3349" s="1553" t="s">
        <v>2169</v>
      </c>
      <c r="G3349" s="1554"/>
      <c r="H3349" s="636"/>
      <c r="I3349" s="2252"/>
      <c r="J3349" s="2253"/>
      <c r="K3349" s="1994" t="str">
        <f>IF(ISNONTEXT(G3349)=TRUE,"","X")</f>
        <v/>
      </c>
      <c r="L3349" s="1907" t="str">
        <f>IF(AND(G3349&gt;=0)=TRUE,"","X")</f>
        <v/>
      </c>
      <c r="M3349" s="1906"/>
      <c r="N3349" s="2250"/>
      <c r="O3349" s="2250"/>
      <c r="P3349" s="2255"/>
    </row>
    <row r="3350" spans="2:16" s="986" customFormat="1" ht="15" customHeight="1" outlineLevel="1">
      <c r="B3350" s="1342"/>
      <c r="C3350" s="985"/>
      <c r="D3350" s="2553" t="s">
        <v>2170</v>
      </c>
      <c r="E3350" s="2554" t="s">
        <v>638</v>
      </c>
      <c r="F3350" s="1553" t="s">
        <v>2168</v>
      </c>
      <c r="G3350" s="1554"/>
      <c r="H3350" s="636"/>
      <c r="I3350" s="2252"/>
      <c r="J3350" s="2253"/>
      <c r="K3350" s="1994" t="str">
        <f t="shared" ref="K3350:K3369" si="291">IF(ISNONTEXT(G3350)=TRUE,"","X")</f>
        <v/>
      </c>
      <c r="L3350" s="1907" t="str">
        <f t="shared" ref="L3350:L3369" si="292">IF(AND(G3350&gt;=0)=TRUE,"","X")</f>
        <v/>
      </c>
      <c r="M3350" s="1906"/>
      <c r="N3350" s="2250"/>
      <c r="O3350" s="2250"/>
      <c r="P3350" s="2255"/>
    </row>
    <row r="3351" spans="2:16" s="986" customFormat="1" ht="15" customHeight="1" outlineLevel="1">
      <c r="B3351" s="1342"/>
      <c r="C3351" s="985"/>
      <c r="D3351" s="2553"/>
      <c r="E3351" s="2554"/>
      <c r="F3351" s="1553" t="s">
        <v>2169</v>
      </c>
      <c r="G3351" s="1554"/>
      <c r="H3351" s="636"/>
      <c r="I3351" s="2252"/>
      <c r="J3351" s="2253"/>
      <c r="K3351" s="1994" t="str">
        <f t="shared" si="291"/>
        <v/>
      </c>
      <c r="L3351" s="1907" t="str">
        <f t="shared" si="292"/>
        <v/>
      </c>
      <c r="M3351" s="1906"/>
      <c r="N3351" s="2250"/>
      <c r="O3351" s="2250"/>
      <c r="P3351" s="2255"/>
    </row>
    <row r="3352" spans="2:16" s="986" customFormat="1" ht="15" customHeight="1" outlineLevel="1">
      <c r="B3352" s="1342"/>
      <c r="C3352" s="985"/>
      <c r="D3352" s="2553" t="s">
        <v>2170</v>
      </c>
      <c r="E3352" s="2554" t="s">
        <v>650</v>
      </c>
      <c r="F3352" s="1553" t="s">
        <v>2168</v>
      </c>
      <c r="G3352" s="1554"/>
      <c r="H3352" s="636"/>
      <c r="I3352" s="2252"/>
      <c r="J3352" s="2253"/>
      <c r="K3352" s="1994" t="str">
        <f t="shared" si="291"/>
        <v/>
      </c>
      <c r="L3352" s="1907" t="str">
        <f t="shared" si="292"/>
        <v/>
      </c>
      <c r="M3352" s="1906"/>
      <c r="N3352" s="2250"/>
      <c r="O3352" s="2250"/>
      <c r="P3352" s="2255"/>
    </row>
    <row r="3353" spans="2:16" s="986" customFormat="1" ht="15" customHeight="1" outlineLevel="1">
      <c r="B3353" s="1342"/>
      <c r="C3353" s="985"/>
      <c r="D3353" s="2553"/>
      <c r="E3353" s="2554"/>
      <c r="F3353" s="1553" t="s">
        <v>2169</v>
      </c>
      <c r="G3353" s="1554"/>
      <c r="H3353" s="636"/>
      <c r="I3353" s="2254"/>
      <c r="J3353" s="2255"/>
      <c r="K3353" s="1994" t="str">
        <f t="shared" si="291"/>
        <v/>
      </c>
      <c r="L3353" s="1907" t="str">
        <f t="shared" si="292"/>
        <v/>
      </c>
      <c r="M3353" s="1906"/>
      <c r="N3353" s="2250"/>
      <c r="O3353" s="2250"/>
      <c r="P3353" s="2255"/>
    </row>
    <row r="3354" spans="2:16" s="986" customFormat="1" ht="15" customHeight="1" outlineLevel="1">
      <c r="B3354" s="1342"/>
      <c r="C3354" s="985"/>
      <c r="D3354" s="2553" t="s">
        <v>873</v>
      </c>
      <c r="E3354" s="2554" t="s">
        <v>1822</v>
      </c>
      <c r="F3354" s="1553" t="s">
        <v>2168</v>
      </c>
      <c r="G3354" s="1555"/>
      <c r="H3354" s="636"/>
      <c r="I3354" s="2254"/>
      <c r="J3354" s="2255"/>
      <c r="K3354" s="1993" t="str">
        <f t="shared" si="291"/>
        <v/>
      </c>
      <c r="L3354" s="1906" t="str">
        <f t="shared" si="292"/>
        <v/>
      </c>
      <c r="M3354" s="1906"/>
      <c r="N3354" s="1907" t="str" cm="1">
        <f t="array" aca="1" ref="N3354" ca="1">IF(CELL("format",G3354)="D1","","X")</f>
        <v/>
      </c>
      <c r="O3354" s="2250"/>
      <c r="P3354" s="2255"/>
    </row>
    <row r="3355" spans="2:16" s="986" customFormat="1" ht="15" customHeight="1" outlineLevel="1">
      <c r="B3355" s="1211"/>
      <c r="C3355" s="1211"/>
      <c r="D3355" s="2553"/>
      <c r="E3355" s="2554"/>
      <c r="F3355" s="1553" t="s">
        <v>2169</v>
      </c>
      <c r="G3355" s="1555"/>
      <c r="H3355" s="636"/>
      <c r="I3355" s="2254"/>
      <c r="J3355" s="2255"/>
      <c r="K3355" s="1993" t="str">
        <f t="shared" si="291"/>
        <v/>
      </c>
      <c r="L3355" s="1906" t="str">
        <f t="shared" si="292"/>
        <v/>
      </c>
      <c r="M3355" s="1906"/>
      <c r="N3355" s="1907" t="str" cm="1">
        <f t="array" aca="1" ref="N3355" ca="1">IF(CELL("format",G3355)="D1","","X")</f>
        <v/>
      </c>
      <c r="O3355" s="2250"/>
      <c r="P3355" s="2255"/>
    </row>
    <row r="3356" spans="2:16" s="986" customFormat="1" ht="15" customHeight="1" outlineLevel="1">
      <c r="B3356" s="1211"/>
      <c r="C3356" s="1211"/>
      <c r="D3356" s="2553" t="s">
        <v>874</v>
      </c>
      <c r="E3356" s="2554" t="s">
        <v>1823</v>
      </c>
      <c r="F3356" s="1553" t="s">
        <v>2168</v>
      </c>
      <c r="G3356" s="1556"/>
      <c r="H3356" s="636"/>
      <c r="I3356" s="2254"/>
      <c r="J3356" s="2255"/>
      <c r="K3356" s="1993" t="str">
        <f t="shared" si="291"/>
        <v/>
      </c>
      <c r="L3356" s="1906" t="str">
        <f t="shared" si="292"/>
        <v/>
      </c>
      <c r="M3356" s="1906"/>
      <c r="N3356" s="2250"/>
      <c r="O3356" s="1907" t="str" cm="1">
        <f t="array" aca="1" ref="O3356" ca="1">IF(G3356="","",IF(CELL("format",G3356)="D9","","X"))</f>
        <v/>
      </c>
      <c r="P3356" s="2255"/>
    </row>
    <row r="3357" spans="2:16" s="986" customFormat="1" ht="15" customHeight="1" outlineLevel="1">
      <c r="B3357" s="1211"/>
      <c r="C3357" s="1211"/>
      <c r="D3357" s="2553"/>
      <c r="E3357" s="2554"/>
      <c r="F3357" s="1553" t="s">
        <v>2169</v>
      </c>
      <c r="G3357" s="1556"/>
      <c r="H3357" s="636"/>
      <c r="I3357" s="2254"/>
      <c r="J3357" s="2255"/>
      <c r="K3357" s="1993" t="str">
        <f t="shared" si="291"/>
        <v/>
      </c>
      <c r="L3357" s="1906" t="str">
        <f t="shared" si="292"/>
        <v/>
      </c>
      <c r="M3357" s="1906"/>
      <c r="N3357" s="2250"/>
      <c r="O3357" s="1907" t="str" cm="1">
        <f t="array" aca="1" ref="O3357" ca="1">IF(G3357="","",IF(CELL("format",G3357)="D9","","X"))</f>
        <v/>
      </c>
      <c r="P3357" s="2255"/>
    </row>
    <row r="3358" spans="2:16" s="986" customFormat="1" ht="15" customHeight="1" outlineLevel="1">
      <c r="B3358" s="1211"/>
      <c r="C3358" s="1211"/>
      <c r="D3358" s="2553" t="s">
        <v>2171</v>
      </c>
      <c r="E3358" s="2554" t="s">
        <v>2327</v>
      </c>
      <c r="F3358" s="1553" t="s">
        <v>2168</v>
      </c>
      <c r="G3358" s="1554"/>
      <c r="H3358" s="636"/>
      <c r="I3358" s="2254"/>
      <c r="J3358" s="2255"/>
      <c r="K3358" s="1993" t="str">
        <f t="shared" si="291"/>
        <v/>
      </c>
      <c r="L3358" s="1906" t="str">
        <f t="shared" si="292"/>
        <v/>
      </c>
      <c r="M3358" s="1906"/>
      <c r="N3358" s="2250"/>
      <c r="O3358" s="2250"/>
      <c r="P3358" s="1913" t="str">
        <f>IF(G3358="","",(IF(OR(G3358="Winter",G3358="Summer"),"","X")))</f>
        <v/>
      </c>
    </row>
    <row r="3359" spans="2:16" s="986" customFormat="1" ht="15" customHeight="1" outlineLevel="1">
      <c r="B3359" s="1211"/>
      <c r="C3359" s="1211"/>
      <c r="D3359" s="2553"/>
      <c r="E3359" s="2554"/>
      <c r="F3359" s="1553" t="s">
        <v>2169</v>
      </c>
      <c r="G3359" s="1554"/>
      <c r="H3359" s="636"/>
      <c r="I3359" s="2254"/>
      <c r="J3359" s="2255"/>
      <c r="K3359" s="1993" t="str">
        <f t="shared" si="291"/>
        <v/>
      </c>
      <c r="L3359" s="1906" t="str">
        <f t="shared" si="292"/>
        <v/>
      </c>
      <c r="M3359" s="1906"/>
      <c r="N3359" s="2250"/>
      <c r="O3359" s="2250"/>
      <c r="P3359" s="1913" t="str">
        <f>IF(G3359="","",(IF(OR(G3359="Winter",G3359="Summer"),"","X")))</f>
        <v/>
      </c>
    </row>
    <row r="3360" spans="2:16" s="986" customFormat="1" ht="15" customHeight="1" outlineLevel="1">
      <c r="B3360" s="1211"/>
      <c r="C3360" s="1211"/>
      <c r="D3360" s="2553" t="s">
        <v>2172</v>
      </c>
      <c r="E3360" s="2554" t="s">
        <v>638</v>
      </c>
      <c r="F3360" s="1553" t="s">
        <v>2168</v>
      </c>
      <c r="G3360" s="1554"/>
      <c r="H3360" s="636"/>
      <c r="I3360" s="2254"/>
      <c r="J3360" s="2255"/>
      <c r="K3360" s="1994" t="str">
        <f t="shared" si="291"/>
        <v/>
      </c>
      <c r="L3360" s="1907" t="str">
        <f t="shared" si="292"/>
        <v/>
      </c>
      <c r="M3360" s="1906"/>
      <c r="N3360" s="2250"/>
      <c r="O3360" s="2250"/>
      <c r="P3360" s="2255"/>
    </row>
    <row r="3361" spans="2:16" s="986" customFormat="1" ht="15" customHeight="1" outlineLevel="1">
      <c r="B3361" s="1211"/>
      <c r="C3361" s="1211"/>
      <c r="D3361" s="2553"/>
      <c r="E3361" s="2554"/>
      <c r="F3361" s="1553" t="s">
        <v>2169</v>
      </c>
      <c r="G3361" s="1554"/>
      <c r="I3361" s="2254"/>
      <c r="J3361" s="2255"/>
      <c r="K3361" s="1994" t="str">
        <f t="shared" si="291"/>
        <v/>
      </c>
      <c r="L3361" s="1907" t="str">
        <f t="shared" si="292"/>
        <v/>
      </c>
      <c r="M3361" s="1906"/>
      <c r="N3361" s="2250"/>
      <c r="O3361" s="2250"/>
      <c r="P3361" s="2255"/>
    </row>
    <row r="3362" spans="2:16" s="986" customFormat="1" ht="15" customHeight="1" outlineLevel="1">
      <c r="B3362" s="1211"/>
      <c r="C3362" s="1211"/>
      <c r="D3362" s="2553" t="s">
        <v>2173</v>
      </c>
      <c r="E3362" s="2554" t="s">
        <v>638</v>
      </c>
      <c r="F3362" s="1553" t="s">
        <v>2168</v>
      </c>
      <c r="G3362" s="1554"/>
      <c r="I3362" s="2254"/>
      <c r="J3362" s="2255"/>
      <c r="K3362" s="1994" t="str">
        <f t="shared" si="291"/>
        <v/>
      </c>
      <c r="L3362" s="1907" t="str">
        <f t="shared" si="292"/>
        <v/>
      </c>
      <c r="M3362" s="1906"/>
      <c r="N3362" s="2250"/>
      <c r="O3362" s="2250"/>
      <c r="P3362" s="2255"/>
    </row>
    <row r="3363" spans="2:16" s="986" customFormat="1" ht="15" customHeight="1" outlineLevel="1">
      <c r="B3363" s="1211"/>
      <c r="C3363" s="1211"/>
      <c r="D3363" s="2553"/>
      <c r="E3363" s="2554"/>
      <c r="F3363" s="1553" t="s">
        <v>2169</v>
      </c>
      <c r="G3363" s="1554"/>
      <c r="I3363" s="2254"/>
      <c r="J3363" s="2255"/>
      <c r="K3363" s="1994" t="str">
        <f t="shared" si="291"/>
        <v/>
      </c>
      <c r="L3363" s="1907" t="str">
        <f t="shared" si="292"/>
        <v/>
      </c>
      <c r="M3363" s="1906"/>
      <c r="N3363" s="2250"/>
      <c r="O3363" s="2250"/>
      <c r="P3363" s="2255"/>
    </row>
    <row r="3364" spans="2:16" s="986" customFormat="1" ht="15" customHeight="1" outlineLevel="1">
      <c r="B3364" s="1211"/>
      <c r="C3364" s="1211"/>
      <c r="D3364" s="2553" t="s">
        <v>2173</v>
      </c>
      <c r="E3364" s="2554" t="s">
        <v>650</v>
      </c>
      <c r="F3364" s="1553" t="s">
        <v>2168</v>
      </c>
      <c r="G3364" s="1554"/>
      <c r="I3364" s="2254"/>
      <c r="J3364" s="2255"/>
      <c r="K3364" s="1994" t="str">
        <f t="shared" si="291"/>
        <v/>
      </c>
      <c r="L3364" s="1907" t="str">
        <f t="shared" si="292"/>
        <v/>
      </c>
      <c r="M3364" s="1906"/>
      <c r="N3364" s="2250"/>
      <c r="O3364" s="2250"/>
      <c r="P3364" s="2255"/>
    </row>
    <row r="3365" spans="2:16" s="986" customFormat="1" ht="15" customHeight="1" outlineLevel="1">
      <c r="B3365" s="1211"/>
      <c r="C3365" s="1211"/>
      <c r="D3365" s="2553"/>
      <c r="E3365" s="2554"/>
      <c r="F3365" s="1553" t="s">
        <v>2169</v>
      </c>
      <c r="G3365" s="1554"/>
      <c r="I3365" s="2254"/>
      <c r="J3365" s="2255"/>
      <c r="K3365" s="1994" t="str">
        <f t="shared" si="291"/>
        <v/>
      </c>
      <c r="L3365" s="1907" t="str">
        <f t="shared" si="292"/>
        <v/>
      </c>
      <c r="M3365" s="1906"/>
      <c r="N3365" s="2250"/>
      <c r="O3365" s="2250"/>
      <c r="P3365" s="2255"/>
    </row>
    <row r="3366" spans="2:16" s="986" customFormat="1" ht="15" customHeight="1" outlineLevel="1">
      <c r="B3366" s="1211"/>
      <c r="C3366" s="1211"/>
      <c r="D3366" s="2553" t="s">
        <v>2174</v>
      </c>
      <c r="E3366" s="2554" t="s">
        <v>638</v>
      </c>
      <c r="F3366" s="1553" t="s">
        <v>2168</v>
      </c>
      <c r="G3366" s="1554"/>
      <c r="I3366" s="2254"/>
      <c r="J3366" s="2256"/>
      <c r="K3366" s="1994" t="str">
        <f t="shared" si="291"/>
        <v/>
      </c>
      <c r="L3366" s="1907" t="str">
        <f t="shared" si="292"/>
        <v/>
      </c>
      <c r="M3366" s="1906"/>
      <c r="N3366" s="2250"/>
      <c r="O3366" s="2250"/>
      <c r="P3366" s="2255"/>
    </row>
    <row r="3367" spans="2:16" s="986" customFormat="1" ht="15" customHeight="1" outlineLevel="1">
      <c r="B3367" s="1211"/>
      <c r="C3367" s="1211"/>
      <c r="D3367" s="2553"/>
      <c r="E3367" s="2554"/>
      <c r="F3367" s="1553" t="s">
        <v>2169</v>
      </c>
      <c r="G3367" s="1554"/>
      <c r="I3367" s="2254"/>
      <c r="J3367" s="2256"/>
      <c r="K3367" s="1994" t="str">
        <f t="shared" si="291"/>
        <v/>
      </c>
      <c r="L3367" s="1907" t="str">
        <f t="shared" si="292"/>
        <v/>
      </c>
      <c r="M3367" s="1906"/>
      <c r="N3367" s="2250"/>
      <c r="O3367" s="2250"/>
      <c r="P3367" s="2255"/>
    </row>
    <row r="3368" spans="2:16" s="986" customFormat="1" ht="15" customHeight="1" outlineLevel="1">
      <c r="B3368" s="1211"/>
      <c r="C3368" s="1211"/>
      <c r="D3368" s="2553" t="s">
        <v>2174</v>
      </c>
      <c r="E3368" s="2554" t="s">
        <v>650</v>
      </c>
      <c r="F3368" s="1553" t="s">
        <v>2168</v>
      </c>
      <c r="G3368" s="1554"/>
      <c r="I3368" s="2254"/>
      <c r="J3368" s="2256"/>
      <c r="K3368" s="1994" t="str">
        <f t="shared" si="291"/>
        <v/>
      </c>
      <c r="L3368" s="1907" t="str">
        <f t="shared" si="292"/>
        <v/>
      </c>
      <c r="M3368" s="1906"/>
      <c r="N3368" s="2250"/>
      <c r="O3368" s="2250"/>
      <c r="P3368" s="2255"/>
    </row>
    <row r="3369" spans="2:16" s="986" customFormat="1" ht="15" customHeight="1" outlineLevel="1">
      <c r="B3369" s="1211"/>
      <c r="C3369" s="1211"/>
      <c r="D3369" s="2555"/>
      <c r="E3369" s="2556"/>
      <c r="F3369" s="1557" t="s">
        <v>2169</v>
      </c>
      <c r="G3369" s="1558"/>
      <c r="I3369" s="2254"/>
      <c r="J3369" s="2256"/>
      <c r="K3369" s="1994" t="str">
        <f t="shared" si="291"/>
        <v/>
      </c>
      <c r="L3369" s="1907" t="str">
        <f t="shared" si="292"/>
        <v/>
      </c>
      <c r="M3369" s="1906"/>
      <c r="N3369" s="2250"/>
      <c r="O3369" s="2250"/>
      <c r="P3369" s="2255"/>
    </row>
    <row r="3370" spans="2:16" s="986" customFormat="1" ht="15" customHeight="1">
      <c r="B3370" s="1342"/>
      <c r="C3370" s="985"/>
      <c r="D3370" s="1307" t="s">
        <v>2166</v>
      </c>
      <c r="E3370" s="973"/>
      <c r="F3370" s="1549"/>
      <c r="G3370" s="1550"/>
      <c r="H3370" s="636"/>
      <c r="I3370" s="2251"/>
      <c r="J3370" s="1912"/>
      <c r="K3370" s="2254"/>
      <c r="L3370" s="2250"/>
      <c r="M3370" s="2250"/>
      <c r="N3370" s="2250"/>
      <c r="O3370" s="2250"/>
      <c r="P3370" s="2255"/>
    </row>
    <row r="3371" spans="2:16" s="986" customFormat="1" ht="15" customHeight="1" outlineLevel="1">
      <c r="B3371" s="1342"/>
      <c r="C3371" s="985"/>
      <c r="D3371" s="2557" t="s">
        <v>2167</v>
      </c>
      <c r="E3371" s="2558" t="s">
        <v>650</v>
      </c>
      <c r="F3371" s="1551" t="s">
        <v>2168</v>
      </c>
      <c r="G3371" s="1552"/>
      <c r="H3371" s="636"/>
      <c r="I3371" s="2252"/>
      <c r="J3371" s="2253"/>
      <c r="K3371" s="1994" t="str">
        <f>IF(ISNONTEXT(G3371)=TRUE,"","X")</f>
        <v/>
      </c>
      <c r="L3371" s="1907" t="str">
        <f>IF(AND(G3371&gt;=0)=TRUE,"","X")</f>
        <v/>
      </c>
      <c r="M3371" s="1906"/>
      <c r="N3371" s="2250"/>
      <c r="O3371" s="2250"/>
      <c r="P3371" s="2255"/>
    </row>
    <row r="3372" spans="2:16" s="986" customFormat="1" ht="15" customHeight="1" outlineLevel="1">
      <c r="B3372" s="1342"/>
      <c r="C3372" s="985"/>
      <c r="D3372" s="2553"/>
      <c r="E3372" s="2554"/>
      <c r="F3372" s="1553" t="s">
        <v>2169</v>
      </c>
      <c r="G3372" s="1554"/>
      <c r="H3372" s="636"/>
      <c r="I3372" s="2252"/>
      <c r="J3372" s="2253"/>
      <c r="K3372" s="1994" t="str">
        <f>IF(ISNONTEXT(G3372)=TRUE,"","X")</f>
        <v/>
      </c>
      <c r="L3372" s="1907" t="str">
        <f>IF(AND(G3372&gt;=0)=TRUE,"","X")</f>
        <v/>
      </c>
      <c r="M3372" s="1906"/>
      <c r="N3372" s="2250"/>
      <c r="O3372" s="2250"/>
      <c r="P3372" s="2255"/>
    </row>
    <row r="3373" spans="2:16" s="986" customFormat="1" ht="15" customHeight="1" outlineLevel="1">
      <c r="B3373" s="1342"/>
      <c r="C3373" s="985"/>
      <c r="D3373" s="2553" t="s">
        <v>2170</v>
      </c>
      <c r="E3373" s="2554" t="s">
        <v>638</v>
      </c>
      <c r="F3373" s="1553" t="s">
        <v>2168</v>
      </c>
      <c r="G3373" s="1554"/>
      <c r="H3373" s="636"/>
      <c r="I3373" s="2252"/>
      <c r="J3373" s="2253"/>
      <c r="K3373" s="1994" t="str">
        <f t="shared" ref="K3373:K3392" si="293">IF(ISNONTEXT(G3373)=TRUE,"","X")</f>
        <v/>
      </c>
      <c r="L3373" s="1907" t="str">
        <f t="shared" ref="L3373:L3392" si="294">IF(AND(G3373&gt;=0)=TRUE,"","X")</f>
        <v/>
      </c>
      <c r="M3373" s="1906"/>
      <c r="N3373" s="2250"/>
      <c r="O3373" s="2250"/>
      <c r="P3373" s="2255"/>
    </row>
    <row r="3374" spans="2:16" s="986" customFormat="1" ht="15" customHeight="1" outlineLevel="1">
      <c r="B3374" s="1342"/>
      <c r="C3374" s="985"/>
      <c r="D3374" s="2553"/>
      <c r="E3374" s="2554"/>
      <c r="F3374" s="1553" t="s">
        <v>2169</v>
      </c>
      <c r="G3374" s="1554"/>
      <c r="H3374" s="636"/>
      <c r="I3374" s="2252"/>
      <c r="J3374" s="2253"/>
      <c r="K3374" s="1994" t="str">
        <f t="shared" si="293"/>
        <v/>
      </c>
      <c r="L3374" s="1907" t="str">
        <f t="shared" si="294"/>
        <v/>
      </c>
      <c r="M3374" s="1906"/>
      <c r="N3374" s="2250"/>
      <c r="O3374" s="2250"/>
      <c r="P3374" s="2255"/>
    </row>
    <row r="3375" spans="2:16" s="986" customFormat="1" ht="15" customHeight="1" outlineLevel="1">
      <c r="B3375" s="1342"/>
      <c r="C3375" s="985"/>
      <c r="D3375" s="2553" t="s">
        <v>2170</v>
      </c>
      <c r="E3375" s="2554" t="s">
        <v>650</v>
      </c>
      <c r="F3375" s="1553" t="s">
        <v>2168</v>
      </c>
      <c r="G3375" s="1554"/>
      <c r="H3375" s="636"/>
      <c r="I3375" s="2252"/>
      <c r="J3375" s="2253"/>
      <c r="K3375" s="1994" t="str">
        <f t="shared" si="293"/>
        <v/>
      </c>
      <c r="L3375" s="1907" t="str">
        <f t="shared" si="294"/>
        <v/>
      </c>
      <c r="M3375" s="1906"/>
      <c r="N3375" s="2250"/>
      <c r="O3375" s="2250"/>
      <c r="P3375" s="2255"/>
    </row>
    <row r="3376" spans="2:16" s="986" customFormat="1" ht="15" customHeight="1" outlineLevel="1">
      <c r="B3376" s="1342"/>
      <c r="C3376" s="985"/>
      <c r="D3376" s="2553"/>
      <c r="E3376" s="2554"/>
      <c r="F3376" s="1553" t="s">
        <v>2169</v>
      </c>
      <c r="G3376" s="1554"/>
      <c r="H3376" s="636"/>
      <c r="I3376" s="2254"/>
      <c r="J3376" s="2255"/>
      <c r="K3376" s="1994" t="str">
        <f t="shared" si="293"/>
        <v/>
      </c>
      <c r="L3376" s="1907" t="str">
        <f t="shared" si="294"/>
        <v/>
      </c>
      <c r="M3376" s="1906"/>
      <c r="N3376" s="2250"/>
      <c r="O3376" s="2250"/>
      <c r="P3376" s="2255"/>
    </row>
    <row r="3377" spans="2:16" s="986" customFormat="1" ht="15" customHeight="1" outlineLevel="1">
      <c r="B3377" s="1342"/>
      <c r="C3377" s="985"/>
      <c r="D3377" s="2553" t="s">
        <v>873</v>
      </c>
      <c r="E3377" s="2554" t="s">
        <v>1822</v>
      </c>
      <c r="F3377" s="1553" t="s">
        <v>2168</v>
      </c>
      <c r="G3377" s="1555"/>
      <c r="H3377" s="636"/>
      <c r="I3377" s="2254"/>
      <c r="J3377" s="2255"/>
      <c r="K3377" s="1993" t="str">
        <f t="shared" si="293"/>
        <v/>
      </c>
      <c r="L3377" s="1906" t="str">
        <f t="shared" si="294"/>
        <v/>
      </c>
      <c r="M3377" s="1906"/>
      <c r="N3377" s="1907" t="str" cm="1">
        <f t="array" aca="1" ref="N3377" ca="1">IF(CELL("format",G3377)="D1","","X")</f>
        <v/>
      </c>
      <c r="O3377" s="2250"/>
      <c r="P3377" s="2255"/>
    </row>
    <row r="3378" spans="2:16" s="986" customFormat="1" ht="15" customHeight="1" outlineLevel="1">
      <c r="B3378" s="1211"/>
      <c r="C3378" s="1211"/>
      <c r="D3378" s="2553"/>
      <c r="E3378" s="2554"/>
      <c r="F3378" s="1553" t="s">
        <v>2169</v>
      </c>
      <c r="G3378" s="1555"/>
      <c r="H3378" s="636"/>
      <c r="I3378" s="2254"/>
      <c r="J3378" s="2255"/>
      <c r="K3378" s="1993" t="str">
        <f t="shared" si="293"/>
        <v/>
      </c>
      <c r="L3378" s="1906" t="str">
        <f t="shared" si="294"/>
        <v/>
      </c>
      <c r="M3378" s="1906"/>
      <c r="N3378" s="1907" t="str" cm="1">
        <f t="array" aca="1" ref="N3378" ca="1">IF(CELL("format",G3378)="D1","","X")</f>
        <v/>
      </c>
      <c r="O3378" s="2250"/>
      <c r="P3378" s="2255"/>
    </row>
    <row r="3379" spans="2:16" s="986" customFormat="1" ht="15" customHeight="1" outlineLevel="1">
      <c r="B3379" s="1211"/>
      <c r="C3379" s="1211"/>
      <c r="D3379" s="2553" t="s">
        <v>874</v>
      </c>
      <c r="E3379" s="2554" t="s">
        <v>1823</v>
      </c>
      <c r="F3379" s="1553" t="s">
        <v>2168</v>
      </c>
      <c r="G3379" s="1556"/>
      <c r="H3379" s="636"/>
      <c r="I3379" s="2254"/>
      <c r="J3379" s="2255"/>
      <c r="K3379" s="1993" t="str">
        <f t="shared" si="293"/>
        <v/>
      </c>
      <c r="L3379" s="1906" t="str">
        <f t="shared" si="294"/>
        <v/>
      </c>
      <c r="M3379" s="1906"/>
      <c r="N3379" s="2250"/>
      <c r="O3379" s="1907" t="str" cm="1">
        <f t="array" aca="1" ref="O3379" ca="1">IF(G3379="","",IF(CELL("format",G3379)="D9","","X"))</f>
        <v/>
      </c>
      <c r="P3379" s="2255"/>
    </row>
    <row r="3380" spans="2:16" s="986" customFormat="1" ht="15" customHeight="1" outlineLevel="1">
      <c r="B3380" s="1211"/>
      <c r="C3380" s="1211"/>
      <c r="D3380" s="2553"/>
      <c r="E3380" s="2554"/>
      <c r="F3380" s="1553" t="s">
        <v>2169</v>
      </c>
      <c r="G3380" s="1556"/>
      <c r="H3380" s="636"/>
      <c r="I3380" s="2254"/>
      <c r="J3380" s="2255"/>
      <c r="K3380" s="1993" t="str">
        <f t="shared" si="293"/>
        <v/>
      </c>
      <c r="L3380" s="1906" t="str">
        <f t="shared" si="294"/>
        <v/>
      </c>
      <c r="M3380" s="1906"/>
      <c r="N3380" s="2250"/>
      <c r="O3380" s="1907" t="str" cm="1">
        <f t="array" aca="1" ref="O3380" ca="1">IF(G3380="","",IF(CELL("format",G3380)="D9","","X"))</f>
        <v/>
      </c>
      <c r="P3380" s="2255"/>
    </row>
    <row r="3381" spans="2:16" s="986" customFormat="1" ht="15" customHeight="1" outlineLevel="1">
      <c r="B3381" s="1211"/>
      <c r="C3381" s="1211"/>
      <c r="D3381" s="2553" t="s">
        <v>2171</v>
      </c>
      <c r="E3381" s="2554" t="s">
        <v>2327</v>
      </c>
      <c r="F3381" s="1553" t="s">
        <v>2168</v>
      </c>
      <c r="G3381" s="1554"/>
      <c r="H3381" s="636"/>
      <c r="I3381" s="2254"/>
      <c r="J3381" s="2255"/>
      <c r="K3381" s="1993" t="str">
        <f t="shared" si="293"/>
        <v/>
      </c>
      <c r="L3381" s="1906" t="str">
        <f t="shared" si="294"/>
        <v/>
      </c>
      <c r="M3381" s="1906"/>
      <c r="N3381" s="2250"/>
      <c r="O3381" s="2250"/>
      <c r="P3381" s="1913" t="str">
        <f>IF(G3381="","",(IF(OR(G3381="Winter",G3381="Summer"),"","X")))</f>
        <v/>
      </c>
    </row>
    <row r="3382" spans="2:16" s="986" customFormat="1" ht="15" customHeight="1" outlineLevel="1">
      <c r="B3382" s="1211"/>
      <c r="C3382" s="1211"/>
      <c r="D3382" s="2553"/>
      <c r="E3382" s="2554"/>
      <c r="F3382" s="1553" t="s">
        <v>2169</v>
      </c>
      <c r="G3382" s="1554"/>
      <c r="H3382" s="636"/>
      <c r="I3382" s="2254"/>
      <c r="J3382" s="2255"/>
      <c r="K3382" s="1993" t="str">
        <f t="shared" si="293"/>
        <v/>
      </c>
      <c r="L3382" s="1906" t="str">
        <f t="shared" si="294"/>
        <v/>
      </c>
      <c r="M3382" s="1906"/>
      <c r="N3382" s="2250"/>
      <c r="O3382" s="2250"/>
      <c r="P3382" s="1913" t="str">
        <f>IF(G3382="","",(IF(OR(G3382="Winter",G3382="Summer"),"","X")))</f>
        <v/>
      </c>
    </row>
    <row r="3383" spans="2:16" s="986" customFormat="1" ht="15" customHeight="1" outlineLevel="1">
      <c r="B3383" s="1211"/>
      <c r="C3383" s="1211"/>
      <c r="D3383" s="2553" t="s">
        <v>2172</v>
      </c>
      <c r="E3383" s="2554" t="s">
        <v>638</v>
      </c>
      <c r="F3383" s="1553" t="s">
        <v>2168</v>
      </c>
      <c r="G3383" s="1554"/>
      <c r="H3383" s="636"/>
      <c r="I3383" s="2254"/>
      <c r="J3383" s="2255"/>
      <c r="K3383" s="1994" t="str">
        <f t="shared" si="293"/>
        <v/>
      </c>
      <c r="L3383" s="1907" t="str">
        <f t="shared" si="294"/>
        <v/>
      </c>
      <c r="M3383" s="1906"/>
      <c r="N3383" s="2250"/>
      <c r="O3383" s="2250"/>
      <c r="P3383" s="2255"/>
    </row>
    <row r="3384" spans="2:16" s="986" customFormat="1" ht="15" customHeight="1" outlineLevel="1">
      <c r="B3384" s="1211"/>
      <c r="C3384" s="1211"/>
      <c r="D3384" s="2553"/>
      <c r="E3384" s="2554"/>
      <c r="F3384" s="1553" t="s">
        <v>2169</v>
      </c>
      <c r="G3384" s="1554"/>
      <c r="I3384" s="2254"/>
      <c r="J3384" s="2255"/>
      <c r="K3384" s="1994" t="str">
        <f t="shared" si="293"/>
        <v/>
      </c>
      <c r="L3384" s="1907" t="str">
        <f t="shared" si="294"/>
        <v/>
      </c>
      <c r="M3384" s="1906"/>
      <c r="N3384" s="2250"/>
      <c r="O3384" s="2250"/>
      <c r="P3384" s="2255"/>
    </row>
    <row r="3385" spans="2:16" s="986" customFormat="1" ht="15" customHeight="1" outlineLevel="1">
      <c r="B3385" s="1211"/>
      <c r="C3385" s="1211"/>
      <c r="D3385" s="2553" t="s">
        <v>2173</v>
      </c>
      <c r="E3385" s="2554" t="s">
        <v>638</v>
      </c>
      <c r="F3385" s="1553" t="s">
        <v>2168</v>
      </c>
      <c r="G3385" s="1554"/>
      <c r="I3385" s="2254"/>
      <c r="J3385" s="2255"/>
      <c r="K3385" s="1994" t="str">
        <f t="shared" si="293"/>
        <v/>
      </c>
      <c r="L3385" s="1907" t="str">
        <f t="shared" si="294"/>
        <v/>
      </c>
      <c r="M3385" s="1906"/>
      <c r="N3385" s="2250"/>
      <c r="O3385" s="2250"/>
      <c r="P3385" s="2255"/>
    </row>
    <row r="3386" spans="2:16" s="986" customFormat="1" ht="15" customHeight="1" outlineLevel="1">
      <c r="B3386" s="1211"/>
      <c r="C3386" s="1211"/>
      <c r="D3386" s="2553"/>
      <c r="E3386" s="2554"/>
      <c r="F3386" s="1553" t="s">
        <v>2169</v>
      </c>
      <c r="G3386" s="1554"/>
      <c r="I3386" s="2254"/>
      <c r="J3386" s="2255"/>
      <c r="K3386" s="1994" t="str">
        <f t="shared" si="293"/>
        <v/>
      </c>
      <c r="L3386" s="1907" t="str">
        <f t="shared" si="294"/>
        <v/>
      </c>
      <c r="M3386" s="1906"/>
      <c r="N3386" s="2250"/>
      <c r="O3386" s="2250"/>
      <c r="P3386" s="2255"/>
    </row>
    <row r="3387" spans="2:16" s="986" customFormat="1" ht="15" customHeight="1" outlineLevel="1">
      <c r="B3387" s="1211"/>
      <c r="C3387" s="1211"/>
      <c r="D3387" s="2553" t="s">
        <v>2173</v>
      </c>
      <c r="E3387" s="2554" t="s">
        <v>650</v>
      </c>
      <c r="F3387" s="1553" t="s">
        <v>2168</v>
      </c>
      <c r="G3387" s="1554"/>
      <c r="I3387" s="2254"/>
      <c r="J3387" s="2255"/>
      <c r="K3387" s="1994" t="str">
        <f t="shared" si="293"/>
        <v/>
      </c>
      <c r="L3387" s="1907" t="str">
        <f t="shared" si="294"/>
        <v/>
      </c>
      <c r="M3387" s="1906"/>
      <c r="N3387" s="2250"/>
      <c r="O3387" s="2250"/>
      <c r="P3387" s="2255"/>
    </row>
    <row r="3388" spans="2:16" s="986" customFormat="1" ht="15" customHeight="1" outlineLevel="1">
      <c r="B3388" s="1211"/>
      <c r="C3388" s="1211"/>
      <c r="D3388" s="2553"/>
      <c r="E3388" s="2554"/>
      <c r="F3388" s="1553" t="s">
        <v>2169</v>
      </c>
      <c r="G3388" s="1554"/>
      <c r="I3388" s="2254"/>
      <c r="J3388" s="2255"/>
      <c r="K3388" s="1994" t="str">
        <f t="shared" si="293"/>
        <v/>
      </c>
      <c r="L3388" s="1907" t="str">
        <f t="shared" si="294"/>
        <v/>
      </c>
      <c r="M3388" s="1906"/>
      <c r="N3388" s="2250"/>
      <c r="O3388" s="2250"/>
      <c r="P3388" s="2255"/>
    </row>
    <row r="3389" spans="2:16" s="986" customFormat="1" ht="15" customHeight="1" outlineLevel="1">
      <c r="B3389" s="1211"/>
      <c r="C3389" s="1211"/>
      <c r="D3389" s="2553" t="s">
        <v>2174</v>
      </c>
      <c r="E3389" s="2554" t="s">
        <v>638</v>
      </c>
      <c r="F3389" s="1553" t="s">
        <v>2168</v>
      </c>
      <c r="G3389" s="1554"/>
      <c r="I3389" s="2254"/>
      <c r="J3389" s="2256"/>
      <c r="K3389" s="1994" t="str">
        <f t="shared" si="293"/>
        <v/>
      </c>
      <c r="L3389" s="1907" t="str">
        <f t="shared" si="294"/>
        <v/>
      </c>
      <c r="M3389" s="1906"/>
      <c r="N3389" s="2250"/>
      <c r="O3389" s="2250"/>
      <c r="P3389" s="2255"/>
    </row>
    <row r="3390" spans="2:16" s="986" customFormat="1" ht="15" customHeight="1" outlineLevel="1">
      <c r="B3390" s="1211"/>
      <c r="C3390" s="1211"/>
      <c r="D3390" s="2553"/>
      <c r="E3390" s="2554"/>
      <c r="F3390" s="1553" t="s">
        <v>2169</v>
      </c>
      <c r="G3390" s="1554"/>
      <c r="I3390" s="2254"/>
      <c r="J3390" s="2256"/>
      <c r="K3390" s="1994" t="str">
        <f t="shared" si="293"/>
        <v/>
      </c>
      <c r="L3390" s="1907" t="str">
        <f t="shared" si="294"/>
        <v/>
      </c>
      <c r="M3390" s="1906"/>
      <c r="N3390" s="2250"/>
      <c r="O3390" s="2250"/>
      <c r="P3390" s="2255"/>
    </row>
    <row r="3391" spans="2:16" s="986" customFormat="1" ht="15" customHeight="1" outlineLevel="1">
      <c r="B3391" s="1211"/>
      <c r="C3391" s="1211"/>
      <c r="D3391" s="2553" t="s">
        <v>2174</v>
      </c>
      <c r="E3391" s="2554" t="s">
        <v>650</v>
      </c>
      <c r="F3391" s="1553" t="s">
        <v>2168</v>
      </c>
      <c r="G3391" s="1554"/>
      <c r="I3391" s="2254"/>
      <c r="J3391" s="2256"/>
      <c r="K3391" s="1994" t="str">
        <f t="shared" si="293"/>
        <v/>
      </c>
      <c r="L3391" s="1907" t="str">
        <f t="shared" si="294"/>
        <v/>
      </c>
      <c r="M3391" s="1906"/>
      <c r="N3391" s="2250"/>
      <c r="O3391" s="2250"/>
      <c r="P3391" s="2255"/>
    </row>
    <row r="3392" spans="2:16" s="986" customFormat="1" ht="15" customHeight="1" outlineLevel="1">
      <c r="B3392" s="1211"/>
      <c r="C3392" s="1211"/>
      <c r="D3392" s="2555"/>
      <c r="E3392" s="2556"/>
      <c r="F3392" s="1557" t="s">
        <v>2169</v>
      </c>
      <c r="G3392" s="1558"/>
      <c r="I3392" s="2254"/>
      <c r="J3392" s="2256"/>
      <c r="K3392" s="1994" t="str">
        <f t="shared" si="293"/>
        <v/>
      </c>
      <c r="L3392" s="1907" t="str">
        <f t="shared" si="294"/>
        <v/>
      </c>
      <c r="M3392" s="1906"/>
      <c r="N3392" s="2250"/>
      <c r="O3392" s="2250"/>
      <c r="P3392" s="2255"/>
    </row>
    <row r="3393" spans="2:16" s="986" customFormat="1" ht="15" customHeight="1">
      <c r="B3393" s="1342"/>
      <c r="C3393" s="985"/>
      <c r="D3393" s="1307" t="s">
        <v>2166</v>
      </c>
      <c r="E3393" s="973"/>
      <c r="F3393" s="1549"/>
      <c r="G3393" s="1550"/>
      <c r="H3393" s="636"/>
      <c r="I3393" s="2251"/>
      <c r="J3393" s="1912"/>
      <c r="K3393" s="2254"/>
      <c r="L3393" s="2250"/>
      <c r="M3393" s="2250"/>
      <c r="N3393" s="2250"/>
      <c r="O3393" s="2250"/>
      <c r="P3393" s="2255"/>
    </row>
    <row r="3394" spans="2:16" s="986" customFormat="1" ht="15" customHeight="1" outlineLevel="1">
      <c r="B3394" s="1342"/>
      <c r="C3394" s="985"/>
      <c r="D3394" s="2557" t="s">
        <v>2167</v>
      </c>
      <c r="E3394" s="2558" t="s">
        <v>650</v>
      </c>
      <c r="F3394" s="1551" t="s">
        <v>2168</v>
      </c>
      <c r="G3394" s="1552"/>
      <c r="H3394" s="636"/>
      <c r="I3394" s="2252"/>
      <c r="J3394" s="2253"/>
      <c r="K3394" s="1994" t="str">
        <f>IF(ISNONTEXT(G3394)=TRUE,"","X")</f>
        <v/>
      </c>
      <c r="L3394" s="1907" t="str">
        <f>IF(AND(G3394&gt;=0)=TRUE,"","X")</f>
        <v/>
      </c>
      <c r="M3394" s="1906"/>
      <c r="N3394" s="2250"/>
      <c r="O3394" s="2250"/>
      <c r="P3394" s="2255"/>
    </row>
    <row r="3395" spans="2:16" s="986" customFormat="1" ht="15" customHeight="1" outlineLevel="1">
      <c r="B3395" s="1342"/>
      <c r="C3395" s="985"/>
      <c r="D3395" s="2553"/>
      <c r="E3395" s="2554"/>
      <c r="F3395" s="1553" t="s">
        <v>2169</v>
      </c>
      <c r="G3395" s="1554"/>
      <c r="H3395" s="636"/>
      <c r="I3395" s="2252"/>
      <c r="J3395" s="2253"/>
      <c r="K3395" s="1994" t="str">
        <f>IF(ISNONTEXT(G3395)=TRUE,"","X")</f>
        <v/>
      </c>
      <c r="L3395" s="1907" t="str">
        <f>IF(AND(G3395&gt;=0)=TRUE,"","X")</f>
        <v/>
      </c>
      <c r="M3395" s="1906"/>
      <c r="N3395" s="2250"/>
      <c r="O3395" s="2250"/>
      <c r="P3395" s="2255"/>
    </row>
    <row r="3396" spans="2:16" s="986" customFormat="1" ht="15" customHeight="1" outlineLevel="1">
      <c r="B3396" s="1342"/>
      <c r="C3396" s="985"/>
      <c r="D3396" s="2553" t="s">
        <v>2170</v>
      </c>
      <c r="E3396" s="2554" t="s">
        <v>638</v>
      </c>
      <c r="F3396" s="1553" t="s">
        <v>2168</v>
      </c>
      <c r="G3396" s="1554"/>
      <c r="H3396" s="636"/>
      <c r="I3396" s="2252"/>
      <c r="J3396" s="2253"/>
      <c r="K3396" s="1994" t="str">
        <f t="shared" ref="K3396:K3415" si="295">IF(ISNONTEXT(G3396)=TRUE,"","X")</f>
        <v/>
      </c>
      <c r="L3396" s="1907" t="str">
        <f t="shared" ref="L3396:L3415" si="296">IF(AND(G3396&gt;=0)=TRUE,"","X")</f>
        <v/>
      </c>
      <c r="M3396" s="1906"/>
      <c r="N3396" s="2250"/>
      <c r="O3396" s="2250"/>
      <c r="P3396" s="2255"/>
    </row>
    <row r="3397" spans="2:16" s="986" customFormat="1" ht="15" customHeight="1" outlineLevel="1">
      <c r="B3397" s="1342"/>
      <c r="C3397" s="985"/>
      <c r="D3397" s="2553"/>
      <c r="E3397" s="2554"/>
      <c r="F3397" s="1553" t="s">
        <v>2169</v>
      </c>
      <c r="G3397" s="1554"/>
      <c r="H3397" s="636"/>
      <c r="I3397" s="2252"/>
      <c r="J3397" s="2253"/>
      <c r="K3397" s="1994" t="str">
        <f t="shared" si="295"/>
        <v/>
      </c>
      <c r="L3397" s="1907" t="str">
        <f t="shared" si="296"/>
        <v/>
      </c>
      <c r="M3397" s="1906"/>
      <c r="N3397" s="2250"/>
      <c r="O3397" s="2250"/>
      <c r="P3397" s="2255"/>
    </row>
    <row r="3398" spans="2:16" s="986" customFormat="1" ht="15" customHeight="1" outlineLevel="1">
      <c r="B3398" s="1342"/>
      <c r="C3398" s="985"/>
      <c r="D3398" s="2553" t="s">
        <v>2170</v>
      </c>
      <c r="E3398" s="2554" t="s">
        <v>650</v>
      </c>
      <c r="F3398" s="1553" t="s">
        <v>2168</v>
      </c>
      <c r="G3398" s="1554"/>
      <c r="H3398" s="636"/>
      <c r="I3398" s="2252"/>
      <c r="J3398" s="2253"/>
      <c r="K3398" s="1994" t="str">
        <f t="shared" si="295"/>
        <v/>
      </c>
      <c r="L3398" s="1907" t="str">
        <f t="shared" si="296"/>
        <v/>
      </c>
      <c r="M3398" s="1906"/>
      <c r="N3398" s="2250"/>
      <c r="O3398" s="2250"/>
      <c r="P3398" s="2255"/>
    </row>
    <row r="3399" spans="2:16" s="986" customFormat="1" ht="15" customHeight="1" outlineLevel="1">
      <c r="B3399" s="1342"/>
      <c r="C3399" s="985"/>
      <c r="D3399" s="2553"/>
      <c r="E3399" s="2554"/>
      <c r="F3399" s="1553" t="s">
        <v>2169</v>
      </c>
      <c r="G3399" s="1554"/>
      <c r="H3399" s="636"/>
      <c r="I3399" s="2254"/>
      <c r="J3399" s="2255"/>
      <c r="K3399" s="1994" t="str">
        <f t="shared" si="295"/>
        <v/>
      </c>
      <c r="L3399" s="1907" t="str">
        <f t="shared" si="296"/>
        <v/>
      </c>
      <c r="M3399" s="1906"/>
      <c r="N3399" s="2250"/>
      <c r="O3399" s="2250"/>
      <c r="P3399" s="2255"/>
    </row>
    <row r="3400" spans="2:16" s="986" customFormat="1" ht="15" customHeight="1" outlineLevel="1">
      <c r="B3400" s="1342"/>
      <c r="C3400" s="985"/>
      <c r="D3400" s="2553" t="s">
        <v>873</v>
      </c>
      <c r="E3400" s="2554" t="s">
        <v>1822</v>
      </c>
      <c r="F3400" s="1553" t="s">
        <v>2168</v>
      </c>
      <c r="G3400" s="1555"/>
      <c r="H3400" s="636"/>
      <c r="I3400" s="2254"/>
      <c r="J3400" s="2255"/>
      <c r="K3400" s="1993" t="str">
        <f t="shared" si="295"/>
        <v/>
      </c>
      <c r="L3400" s="1906" t="str">
        <f t="shared" si="296"/>
        <v/>
      </c>
      <c r="M3400" s="1906"/>
      <c r="N3400" s="1907" t="str" cm="1">
        <f t="array" aca="1" ref="N3400" ca="1">IF(CELL("format",G3400)="D1","","X")</f>
        <v/>
      </c>
      <c r="O3400" s="2250"/>
      <c r="P3400" s="2255"/>
    </row>
    <row r="3401" spans="2:16" s="986" customFormat="1" ht="15" customHeight="1" outlineLevel="1">
      <c r="B3401" s="1211"/>
      <c r="C3401" s="1211"/>
      <c r="D3401" s="2553"/>
      <c r="E3401" s="2554"/>
      <c r="F3401" s="1553" t="s">
        <v>2169</v>
      </c>
      <c r="G3401" s="1555"/>
      <c r="H3401" s="636"/>
      <c r="I3401" s="2254"/>
      <c r="J3401" s="2255"/>
      <c r="K3401" s="1993" t="str">
        <f t="shared" si="295"/>
        <v/>
      </c>
      <c r="L3401" s="1906" t="str">
        <f t="shared" si="296"/>
        <v/>
      </c>
      <c r="M3401" s="1906"/>
      <c r="N3401" s="1907" t="str" cm="1">
        <f t="array" aca="1" ref="N3401" ca="1">IF(CELL("format",G3401)="D1","","X")</f>
        <v/>
      </c>
      <c r="O3401" s="2250"/>
      <c r="P3401" s="2255"/>
    </row>
    <row r="3402" spans="2:16" s="986" customFormat="1" ht="15" customHeight="1" outlineLevel="1">
      <c r="B3402" s="1211"/>
      <c r="C3402" s="1211"/>
      <c r="D3402" s="2553" t="s">
        <v>874</v>
      </c>
      <c r="E3402" s="2554" t="s">
        <v>1823</v>
      </c>
      <c r="F3402" s="1553" t="s">
        <v>2168</v>
      </c>
      <c r="G3402" s="1556"/>
      <c r="H3402" s="636"/>
      <c r="I3402" s="2254"/>
      <c r="J3402" s="2255"/>
      <c r="K3402" s="1993" t="str">
        <f t="shared" si="295"/>
        <v/>
      </c>
      <c r="L3402" s="1906" t="str">
        <f t="shared" si="296"/>
        <v/>
      </c>
      <c r="M3402" s="1906"/>
      <c r="N3402" s="2250"/>
      <c r="O3402" s="1907" t="str" cm="1">
        <f t="array" aca="1" ref="O3402" ca="1">IF(G3402="","",IF(CELL("format",G3402)="D9","","X"))</f>
        <v/>
      </c>
      <c r="P3402" s="2255"/>
    </row>
    <row r="3403" spans="2:16" s="986" customFormat="1" ht="15" customHeight="1" outlineLevel="1">
      <c r="B3403" s="1211"/>
      <c r="C3403" s="1211"/>
      <c r="D3403" s="2553"/>
      <c r="E3403" s="2554"/>
      <c r="F3403" s="1553" t="s">
        <v>2169</v>
      </c>
      <c r="G3403" s="1556"/>
      <c r="H3403" s="636"/>
      <c r="I3403" s="2254"/>
      <c r="J3403" s="2255"/>
      <c r="K3403" s="1993" t="str">
        <f t="shared" si="295"/>
        <v/>
      </c>
      <c r="L3403" s="1906" t="str">
        <f t="shared" si="296"/>
        <v/>
      </c>
      <c r="M3403" s="1906"/>
      <c r="N3403" s="2250"/>
      <c r="O3403" s="1907" t="str" cm="1">
        <f t="array" aca="1" ref="O3403" ca="1">IF(G3403="","",IF(CELL("format",G3403)="D9","","X"))</f>
        <v/>
      </c>
      <c r="P3403" s="2255"/>
    </row>
    <row r="3404" spans="2:16" s="986" customFormat="1" ht="15" customHeight="1" outlineLevel="1">
      <c r="B3404" s="1211"/>
      <c r="C3404" s="1211"/>
      <c r="D3404" s="2553" t="s">
        <v>2171</v>
      </c>
      <c r="E3404" s="2554" t="s">
        <v>2327</v>
      </c>
      <c r="F3404" s="1553" t="s">
        <v>2168</v>
      </c>
      <c r="G3404" s="1554"/>
      <c r="H3404" s="636"/>
      <c r="I3404" s="2254"/>
      <c r="J3404" s="2255"/>
      <c r="K3404" s="1993" t="str">
        <f t="shared" si="295"/>
        <v/>
      </c>
      <c r="L3404" s="1906" t="str">
        <f t="shared" si="296"/>
        <v/>
      </c>
      <c r="M3404" s="1906"/>
      <c r="N3404" s="2250"/>
      <c r="O3404" s="2250"/>
      <c r="P3404" s="1913" t="str">
        <f>IF(G3404="","",(IF(OR(G3404="Winter",G3404="Summer"),"","X")))</f>
        <v/>
      </c>
    </row>
    <row r="3405" spans="2:16" s="986" customFormat="1" ht="15" customHeight="1" outlineLevel="1">
      <c r="B3405" s="1211"/>
      <c r="C3405" s="1211"/>
      <c r="D3405" s="2553"/>
      <c r="E3405" s="2554"/>
      <c r="F3405" s="1553" t="s">
        <v>2169</v>
      </c>
      <c r="G3405" s="1554"/>
      <c r="H3405" s="636"/>
      <c r="I3405" s="2254"/>
      <c r="J3405" s="2255"/>
      <c r="K3405" s="1993" t="str">
        <f t="shared" si="295"/>
        <v/>
      </c>
      <c r="L3405" s="1906" t="str">
        <f t="shared" si="296"/>
        <v/>
      </c>
      <c r="M3405" s="1906"/>
      <c r="N3405" s="2250"/>
      <c r="O3405" s="2250"/>
      <c r="P3405" s="1913" t="str">
        <f>IF(G3405="","",(IF(OR(G3405="Winter",G3405="Summer"),"","X")))</f>
        <v/>
      </c>
    </row>
    <row r="3406" spans="2:16" s="986" customFormat="1" ht="15" customHeight="1" outlineLevel="1">
      <c r="B3406" s="1211"/>
      <c r="C3406" s="1211"/>
      <c r="D3406" s="2553" t="s">
        <v>2172</v>
      </c>
      <c r="E3406" s="2554" t="s">
        <v>638</v>
      </c>
      <c r="F3406" s="1553" t="s">
        <v>2168</v>
      </c>
      <c r="G3406" s="1554"/>
      <c r="H3406" s="636"/>
      <c r="I3406" s="2254"/>
      <c r="J3406" s="2255"/>
      <c r="K3406" s="1994" t="str">
        <f t="shared" si="295"/>
        <v/>
      </c>
      <c r="L3406" s="1907" t="str">
        <f t="shared" si="296"/>
        <v/>
      </c>
      <c r="M3406" s="1906"/>
      <c r="N3406" s="2250"/>
      <c r="O3406" s="2250"/>
      <c r="P3406" s="2255"/>
    </row>
    <row r="3407" spans="2:16" s="986" customFormat="1" ht="15" customHeight="1" outlineLevel="1">
      <c r="B3407" s="1211"/>
      <c r="C3407" s="1211"/>
      <c r="D3407" s="2553"/>
      <c r="E3407" s="2554"/>
      <c r="F3407" s="1553" t="s">
        <v>2169</v>
      </c>
      <c r="G3407" s="1554"/>
      <c r="I3407" s="2254"/>
      <c r="J3407" s="2255"/>
      <c r="K3407" s="1994" t="str">
        <f t="shared" si="295"/>
        <v/>
      </c>
      <c r="L3407" s="1907" t="str">
        <f t="shared" si="296"/>
        <v/>
      </c>
      <c r="M3407" s="1906"/>
      <c r="N3407" s="2250"/>
      <c r="O3407" s="2250"/>
      <c r="P3407" s="2255"/>
    </row>
    <row r="3408" spans="2:16" s="986" customFormat="1" ht="15" customHeight="1" outlineLevel="1">
      <c r="B3408" s="1211"/>
      <c r="C3408" s="1211"/>
      <c r="D3408" s="2553" t="s">
        <v>2173</v>
      </c>
      <c r="E3408" s="2554" t="s">
        <v>638</v>
      </c>
      <c r="F3408" s="1553" t="s">
        <v>2168</v>
      </c>
      <c r="G3408" s="1554"/>
      <c r="I3408" s="2254"/>
      <c r="J3408" s="2255"/>
      <c r="K3408" s="1994" t="str">
        <f t="shared" si="295"/>
        <v/>
      </c>
      <c r="L3408" s="1907" t="str">
        <f t="shared" si="296"/>
        <v/>
      </c>
      <c r="M3408" s="1906"/>
      <c r="N3408" s="2250"/>
      <c r="O3408" s="2250"/>
      <c r="P3408" s="2255"/>
    </row>
    <row r="3409" spans="2:16" s="986" customFormat="1" ht="15" customHeight="1" outlineLevel="1">
      <c r="B3409" s="1211"/>
      <c r="C3409" s="1211"/>
      <c r="D3409" s="2553"/>
      <c r="E3409" s="2554"/>
      <c r="F3409" s="1553" t="s">
        <v>2169</v>
      </c>
      <c r="G3409" s="1554"/>
      <c r="I3409" s="2254"/>
      <c r="J3409" s="2255"/>
      <c r="K3409" s="1994" t="str">
        <f t="shared" si="295"/>
        <v/>
      </c>
      <c r="L3409" s="1907" t="str">
        <f t="shared" si="296"/>
        <v/>
      </c>
      <c r="M3409" s="1906"/>
      <c r="N3409" s="2250"/>
      <c r="O3409" s="2250"/>
      <c r="P3409" s="2255"/>
    </row>
    <row r="3410" spans="2:16" s="986" customFormat="1" ht="15" customHeight="1" outlineLevel="1">
      <c r="B3410" s="1211"/>
      <c r="C3410" s="1211"/>
      <c r="D3410" s="2553" t="s">
        <v>2173</v>
      </c>
      <c r="E3410" s="2554" t="s">
        <v>650</v>
      </c>
      <c r="F3410" s="1553" t="s">
        <v>2168</v>
      </c>
      <c r="G3410" s="1554"/>
      <c r="I3410" s="2254"/>
      <c r="J3410" s="2255"/>
      <c r="K3410" s="1994" t="str">
        <f t="shared" si="295"/>
        <v/>
      </c>
      <c r="L3410" s="1907" t="str">
        <f t="shared" si="296"/>
        <v/>
      </c>
      <c r="M3410" s="1906"/>
      <c r="N3410" s="2250"/>
      <c r="O3410" s="2250"/>
      <c r="P3410" s="2255"/>
    </row>
    <row r="3411" spans="2:16" s="986" customFormat="1" ht="15" customHeight="1" outlineLevel="1">
      <c r="B3411" s="1211"/>
      <c r="C3411" s="1211"/>
      <c r="D3411" s="2553"/>
      <c r="E3411" s="2554"/>
      <c r="F3411" s="1553" t="s">
        <v>2169</v>
      </c>
      <c r="G3411" s="1554"/>
      <c r="I3411" s="2254"/>
      <c r="J3411" s="2255"/>
      <c r="K3411" s="1994" t="str">
        <f t="shared" si="295"/>
        <v/>
      </c>
      <c r="L3411" s="1907" t="str">
        <f t="shared" si="296"/>
        <v/>
      </c>
      <c r="M3411" s="1906"/>
      <c r="N3411" s="2250"/>
      <c r="O3411" s="2250"/>
      <c r="P3411" s="2255"/>
    </row>
    <row r="3412" spans="2:16" s="986" customFormat="1" ht="15" customHeight="1" outlineLevel="1">
      <c r="B3412" s="1211"/>
      <c r="C3412" s="1211"/>
      <c r="D3412" s="2553" t="s">
        <v>2174</v>
      </c>
      <c r="E3412" s="2554" t="s">
        <v>638</v>
      </c>
      <c r="F3412" s="1553" t="s">
        <v>2168</v>
      </c>
      <c r="G3412" s="1554"/>
      <c r="I3412" s="2254"/>
      <c r="J3412" s="2256"/>
      <c r="K3412" s="1994" t="str">
        <f t="shared" si="295"/>
        <v/>
      </c>
      <c r="L3412" s="1907" t="str">
        <f t="shared" si="296"/>
        <v/>
      </c>
      <c r="M3412" s="1906"/>
      <c r="N3412" s="2250"/>
      <c r="O3412" s="2250"/>
      <c r="P3412" s="2255"/>
    </row>
    <row r="3413" spans="2:16" s="986" customFormat="1" ht="15" customHeight="1" outlineLevel="1">
      <c r="B3413" s="1211"/>
      <c r="C3413" s="1211"/>
      <c r="D3413" s="2553"/>
      <c r="E3413" s="2554"/>
      <c r="F3413" s="1553" t="s">
        <v>2169</v>
      </c>
      <c r="G3413" s="1554"/>
      <c r="I3413" s="2254"/>
      <c r="J3413" s="2256"/>
      <c r="K3413" s="1994" t="str">
        <f t="shared" si="295"/>
        <v/>
      </c>
      <c r="L3413" s="1907" t="str">
        <f t="shared" si="296"/>
        <v/>
      </c>
      <c r="M3413" s="1906"/>
      <c r="N3413" s="2250"/>
      <c r="O3413" s="2250"/>
      <c r="P3413" s="2255"/>
    </row>
    <row r="3414" spans="2:16" s="986" customFormat="1" ht="15" customHeight="1" outlineLevel="1">
      <c r="B3414" s="1211"/>
      <c r="C3414" s="1211"/>
      <c r="D3414" s="2553" t="s">
        <v>2174</v>
      </c>
      <c r="E3414" s="2554" t="s">
        <v>650</v>
      </c>
      <c r="F3414" s="1553" t="s">
        <v>2168</v>
      </c>
      <c r="G3414" s="1554"/>
      <c r="I3414" s="2254"/>
      <c r="J3414" s="2256"/>
      <c r="K3414" s="1994" t="str">
        <f t="shared" si="295"/>
        <v/>
      </c>
      <c r="L3414" s="1907" t="str">
        <f t="shared" si="296"/>
        <v/>
      </c>
      <c r="M3414" s="1906"/>
      <c r="N3414" s="2250"/>
      <c r="O3414" s="2250"/>
      <c r="P3414" s="2255"/>
    </row>
    <row r="3415" spans="2:16" s="986" customFormat="1" ht="15" customHeight="1" outlineLevel="1">
      <c r="B3415" s="1211"/>
      <c r="C3415" s="1211"/>
      <c r="D3415" s="2555"/>
      <c r="E3415" s="2556"/>
      <c r="F3415" s="1557" t="s">
        <v>2169</v>
      </c>
      <c r="G3415" s="1558"/>
      <c r="I3415" s="2254"/>
      <c r="J3415" s="2256"/>
      <c r="K3415" s="1994" t="str">
        <f t="shared" si="295"/>
        <v/>
      </c>
      <c r="L3415" s="1907" t="str">
        <f t="shared" si="296"/>
        <v/>
      </c>
      <c r="M3415" s="1906"/>
      <c r="N3415" s="2250"/>
      <c r="O3415" s="2250"/>
      <c r="P3415" s="2255"/>
    </row>
    <row r="3416" spans="2:16" s="986" customFormat="1" ht="15" customHeight="1">
      <c r="B3416" s="1342"/>
      <c r="C3416" s="985"/>
      <c r="D3416" s="1307" t="s">
        <v>2166</v>
      </c>
      <c r="E3416" s="973"/>
      <c r="F3416" s="1549"/>
      <c r="G3416" s="1550"/>
      <c r="H3416" s="636"/>
      <c r="I3416" s="2251"/>
      <c r="J3416" s="1912"/>
      <c r="K3416" s="2254"/>
      <c r="L3416" s="2250"/>
      <c r="M3416" s="2250"/>
      <c r="N3416" s="2250"/>
      <c r="O3416" s="2250"/>
      <c r="P3416" s="2255"/>
    </row>
    <row r="3417" spans="2:16" s="986" customFormat="1" ht="15" customHeight="1" outlineLevel="1">
      <c r="B3417" s="1342"/>
      <c r="C3417" s="985"/>
      <c r="D3417" s="2557" t="s">
        <v>2167</v>
      </c>
      <c r="E3417" s="2558" t="s">
        <v>650</v>
      </c>
      <c r="F3417" s="1551" t="s">
        <v>2168</v>
      </c>
      <c r="G3417" s="1552"/>
      <c r="H3417" s="636"/>
      <c r="I3417" s="2252"/>
      <c r="J3417" s="2253"/>
      <c r="K3417" s="1994" t="str">
        <f>IF(ISNONTEXT(G3417)=TRUE,"","X")</f>
        <v/>
      </c>
      <c r="L3417" s="1907" t="str">
        <f>IF(AND(G3417&gt;=0)=TRUE,"","X")</f>
        <v/>
      </c>
      <c r="M3417" s="1906"/>
      <c r="N3417" s="2250"/>
      <c r="O3417" s="2250"/>
      <c r="P3417" s="2255"/>
    </row>
    <row r="3418" spans="2:16" s="986" customFormat="1" ht="15" customHeight="1" outlineLevel="1">
      <c r="B3418" s="1342"/>
      <c r="C3418" s="985"/>
      <c r="D3418" s="2553"/>
      <c r="E3418" s="2554"/>
      <c r="F3418" s="1553" t="s">
        <v>2169</v>
      </c>
      <c r="G3418" s="1554"/>
      <c r="H3418" s="636"/>
      <c r="I3418" s="2252"/>
      <c r="J3418" s="2253"/>
      <c r="K3418" s="1994" t="str">
        <f>IF(ISNONTEXT(G3418)=TRUE,"","X")</f>
        <v/>
      </c>
      <c r="L3418" s="1907" t="str">
        <f>IF(AND(G3418&gt;=0)=TRUE,"","X")</f>
        <v/>
      </c>
      <c r="M3418" s="1906"/>
      <c r="N3418" s="2250"/>
      <c r="O3418" s="2250"/>
      <c r="P3418" s="2255"/>
    </row>
    <row r="3419" spans="2:16" s="986" customFormat="1" ht="15" customHeight="1" outlineLevel="1">
      <c r="B3419" s="1342"/>
      <c r="C3419" s="985"/>
      <c r="D3419" s="2553" t="s">
        <v>2170</v>
      </c>
      <c r="E3419" s="2554" t="s">
        <v>638</v>
      </c>
      <c r="F3419" s="1553" t="s">
        <v>2168</v>
      </c>
      <c r="G3419" s="1554"/>
      <c r="H3419" s="636"/>
      <c r="I3419" s="2252"/>
      <c r="J3419" s="2253"/>
      <c r="K3419" s="1994" t="str">
        <f t="shared" ref="K3419:K3438" si="297">IF(ISNONTEXT(G3419)=TRUE,"","X")</f>
        <v/>
      </c>
      <c r="L3419" s="1907" t="str">
        <f t="shared" ref="L3419:L3438" si="298">IF(AND(G3419&gt;=0)=TRUE,"","X")</f>
        <v/>
      </c>
      <c r="M3419" s="1906"/>
      <c r="N3419" s="2250"/>
      <c r="O3419" s="2250"/>
      <c r="P3419" s="2255"/>
    </row>
    <row r="3420" spans="2:16" s="986" customFormat="1" ht="15" customHeight="1" outlineLevel="1">
      <c r="B3420" s="1342"/>
      <c r="C3420" s="985"/>
      <c r="D3420" s="2553"/>
      <c r="E3420" s="2554"/>
      <c r="F3420" s="1553" t="s">
        <v>2169</v>
      </c>
      <c r="G3420" s="1554"/>
      <c r="H3420" s="636"/>
      <c r="I3420" s="2252"/>
      <c r="J3420" s="2253"/>
      <c r="K3420" s="1994" t="str">
        <f t="shared" si="297"/>
        <v/>
      </c>
      <c r="L3420" s="1907" t="str">
        <f t="shared" si="298"/>
        <v/>
      </c>
      <c r="M3420" s="1906"/>
      <c r="N3420" s="2250"/>
      <c r="O3420" s="2250"/>
      <c r="P3420" s="2255"/>
    </row>
    <row r="3421" spans="2:16" s="986" customFormat="1" ht="15" customHeight="1" outlineLevel="1">
      <c r="B3421" s="1342"/>
      <c r="C3421" s="985"/>
      <c r="D3421" s="2553" t="s">
        <v>2170</v>
      </c>
      <c r="E3421" s="2554" t="s">
        <v>650</v>
      </c>
      <c r="F3421" s="1553" t="s">
        <v>2168</v>
      </c>
      <c r="G3421" s="1554"/>
      <c r="H3421" s="636"/>
      <c r="I3421" s="2252"/>
      <c r="J3421" s="2253"/>
      <c r="K3421" s="1994" t="str">
        <f t="shared" si="297"/>
        <v/>
      </c>
      <c r="L3421" s="1907" t="str">
        <f t="shared" si="298"/>
        <v/>
      </c>
      <c r="M3421" s="1906"/>
      <c r="N3421" s="2250"/>
      <c r="O3421" s="2250"/>
      <c r="P3421" s="2255"/>
    </row>
    <row r="3422" spans="2:16" s="986" customFormat="1" ht="15" customHeight="1" outlineLevel="1">
      <c r="B3422" s="1342"/>
      <c r="C3422" s="985"/>
      <c r="D3422" s="2553"/>
      <c r="E3422" s="2554"/>
      <c r="F3422" s="1553" t="s">
        <v>2169</v>
      </c>
      <c r="G3422" s="1554"/>
      <c r="H3422" s="636"/>
      <c r="I3422" s="2254"/>
      <c r="J3422" s="2255"/>
      <c r="K3422" s="1994" t="str">
        <f t="shared" si="297"/>
        <v/>
      </c>
      <c r="L3422" s="1907" t="str">
        <f t="shared" si="298"/>
        <v/>
      </c>
      <c r="M3422" s="1906"/>
      <c r="N3422" s="2250"/>
      <c r="O3422" s="2250"/>
      <c r="P3422" s="2255"/>
    </row>
    <row r="3423" spans="2:16" s="986" customFormat="1" ht="15" customHeight="1" outlineLevel="1">
      <c r="B3423" s="1342"/>
      <c r="C3423" s="985"/>
      <c r="D3423" s="2553" t="s">
        <v>873</v>
      </c>
      <c r="E3423" s="2554" t="s">
        <v>1822</v>
      </c>
      <c r="F3423" s="1553" t="s">
        <v>2168</v>
      </c>
      <c r="G3423" s="1555"/>
      <c r="H3423" s="636"/>
      <c r="I3423" s="2254"/>
      <c r="J3423" s="2255"/>
      <c r="K3423" s="1993" t="str">
        <f t="shared" si="297"/>
        <v/>
      </c>
      <c r="L3423" s="1906" t="str">
        <f t="shared" si="298"/>
        <v/>
      </c>
      <c r="M3423" s="1906"/>
      <c r="N3423" s="1907" t="str" cm="1">
        <f t="array" aca="1" ref="N3423" ca="1">IF(CELL("format",G3423)="D1","","X")</f>
        <v/>
      </c>
      <c r="O3423" s="2250"/>
      <c r="P3423" s="2255"/>
    </row>
    <row r="3424" spans="2:16" s="986" customFormat="1" ht="15" customHeight="1" outlineLevel="1">
      <c r="B3424" s="1211"/>
      <c r="C3424" s="1211"/>
      <c r="D3424" s="2553"/>
      <c r="E3424" s="2554"/>
      <c r="F3424" s="1553" t="s">
        <v>2169</v>
      </c>
      <c r="G3424" s="1555"/>
      <c r="H3424" s="636"/>
      <c r="I3424" s="2254"/>
      <c r="J3424" s="2255"/>
      <c r="K3424" s="1993" t="str">
        <f t="shared" si="297"/>
        <v/>
      </c>
      <c r="L3424" s="1906" t="str">
        <f t="shared" si="298"/>
        <v/>
      </c>
      <c r="M3424" s="1906"/>
      <c r="N3424" s="1907" t="str" cm="1">
        <f t="array" aca="1" ref="N3424" ca="1">IF(CELL("format",G3424)="D1","","X")</f>
        <v/>
      </c>
      <c r="O3424" s="2250"/>
      <c r="P3424" s="2255"/>
    </row>
    <row r="3425" spans="2:16" s="986" customFormat="1" ht="15" customHeight="1" outlineLevel="1">
      <c r="B3425" s="1211"/>
      <c r="C3425" s="1211"/>
      <c r="D3425" s="2553" t="s">
        <v>874</v>
      </c>
      <c r="E3425" s="2554" t="s">
        <v>1823</v>
      </c>
      <c r="F3425" s="1553" t="s">
        <v>2168</v>
      </c>
      <c r="G3425" s="1556"/>
      <c r="H3425" s="636"/>
      <c r="I3425" s="2254"/>
      <c r="J3425" s="2255"/>
      <c r="K3425" s="1993" t="str">
        <f t="shared" si="297"/>
        <v/>
      </c>
      <c r="L3425" s="1906" t="str">
        <f t="shared" si="298"/>
        <v/>
      </c>
      <c r="M3425" s="1906"/>
      <c r="N3425" s="2250"/>
      <c r="O3425" s="1907" t="str" cm="1">
        <f t="array" aca="1" ref="O3425" ca="1">IF(G3425="","",IF(CELL("format",G3425)="D9","","X"))</f>
        <v/>
      </c>
      <c r="P3425" s="2255"/>
    </row>
    <row r="3426" spans="2:16" s="986" customFormat="1" ht="15" customHeight="1" outlineLevel="1">
      <c r="B3426" s="1211"/>
      <c r="C3426" s="1211"/>
      <c r="D3426" s="2553"/>
      <c r="E3426" s="2554"/>
      <c r="F3426" s="1553" t="s">
        <v>2169</v>
      </c>
      <c r="G3426" s="1556"/>
      <c r="H3426" s="636"/>
      <c r="I3426" s="2254"/>
      <c r="J3426" s="2255"/>
      <c r="K3426" s="1993" t="str">
        <f t="shared" si="297"/>
        <v/>
      </c>
      <c r="L3426" s="1906" t="str">
        <f t="shared" si="298"/>
        <v/>
      </c>
      <c r="M3426" s="1906"/>
      <c r="N3426" s="2250"/>
      <c r="O3426" s="1907" t="str" cm="1">
        <f t="array" aca="1" ref="O3426" ca="1">IF(G3426="","",IF(CELL("format",G3426)="D9","","X"))</f>
        <v/>
      </c>
      <c r="P3426" s="2255"/>
    </row>
    <row r="3427" spans="2:16" s="986" customFormat="1" ht="15" customHeight="1" outlineLevel="1">
      <c r="B3427" s="1211"/>
      <c r="C3427" s="1211"/>
      <c r="D3427" s="2553" t="s">
        <v>2171</v>
      </c>
      <c r="E3427" s="2554" t="s">
        <v>2327</v>
      </c>
      <c r="F3427" s="1553" t="s">
        <v>2168</v>
      </c>
      <c r="G3427" s="1554"/>
      <c r="H3427" s="636"/>
      <c r="I3427" s="2254"/>
      <c r="J3427" s="2255"/>
      <c r="K3427" s="1993" t="str">
        <f t="shared" si="297"/>
        <v/>
      </c>
      <c r="L3427" s="1906" t="str">
        <f t="shared" si="298"/>
        <v/>
      </c>
      <c r="M3427" s="1906"/>
      <c r="N3427" s="2250"/>
      <c r="O3427" s="2250"/>
      <c r="P3427" s="1913" t="str">
        <f>IF(G3427="","",(IF(OR(G3427="Winter",G3427="Summer"),"","X")))</f>
        <v/>
      </c>
    </row>
    <row r="3428" spans="2:16" s="986" customFormat="1" ht="15" customHeight="1" outlineLevel="1">
      <c r="B3428" s="1211"/>
      <c r="C3428" s="1211"/>
      <c r="D3428" s="2553"/>
      <c r="E3428" s="2554"/>
      <c r="F3428" s="1553" t="s">
        <v>2169</v>
      </c>
      <c r="G3428" s="1554"/>
      <c r="H3428" s="636"/>
      <c r="I3428" s="2254"/>
      <c r="J3428" s="2255"/>
      <c r="K3428" s="1993" t="str">
        <f t="shared" si="297"/>
        <v/>
      </c>
      <c r="L3428" s="1906" t="str">
        <f t="shared" si="298"/>
        <v/>
      </c>
      <c r="M3428" s="1906"/>
      <c r="N3428" s="2250"/>
      <c r="O3428" s="2250"/>
      <c r="P3428" s="1913" t="str">
        <f>IF(G3428="","",(IF(OR(G3428="Winter",G3428="Summer"),"","X")))</f>
        <v/>
      </c>
    </row>
    <row r="3429" spans="2:16" s="986" customFormat="1" ht="15" customHeight="1" outlineLevel="1">
      <c r="B3429" s="1211"/>
      <c r="C3429" s="1211"/>
      <c r="D3429" s="2553" t="s">
        <v>2172</v>
      </c>
      <c r="E3429" s="2554" t="s">
        <v>638</v>
      </c>
      <c r="F3429" s="1553" t="s">
        <v>2168</v>
      </c>
      <c r="G3429" s="1554"/>
      <c r="H3429" s="636"/>
      <c r="I3429" s="2254"/>
      <c r="J3429" s="2255"/>
      <c r="K3429" s="1994" t="str">
        <f t="shared" si="297"/>
        <v/>
      </c>
      <c r="L3429" s="1907" t="str">
        <f t="shared" si="298"/>
        <v/>
      </c>
      <c r="M3429" s="1906"/>
      <c r="N3429" s="2250"/>
      <c r="O3429" s="2250"/>
      <c r="P3429" s="2255"/>
    </row>
    <row r="3430" spans="2:16" s="986" customFormat="1" ht="15" customHeight="1" outlineLevel="1">
      <c r="B3430" s="1211"/>
      <c r="C3430" s="1211"/>
      <c r="D3430" s="2553"/>
      <c r="E3430" s="2554"/>
      <c r="F3430" s="1553" t="s">
        <v>2169</v>
      </c>
      <c r="G3430" s="1554"/>
      <c r="I3430" s="2254"/>
      <c r="J3430" s="2255"/>
      <c r="K3430" s="1994" t="str">
        <f t="shared" si="297"/>
        <v/>
      </c>
      <c r="L3430" s="1907" t="str">
        <f t="shared" si="298"/>
        <v/>
      </c>
      <c r="M3430" s="1906"/>
      <c r="N3430" s="2250"/>
      <c r="O3430" s="2250"/>
      <c r="P3430" s="2255"/>
    </row>
    <row r="3431" spans="2:16" s="986" customFormat="1" ht="15" customHeight="1" outlineLevel="1">
      <c r="B3431" s="1211"/>
      <c r="C3431" s="1211"/>
      <c r="D3431" s="2553" t="s">
        <v>2173</v>
      </c>
      <c r="E3431" s="2554" t="s">
        <v>638</v>
      </c>
      <c r="F3431" s="1553" t="s">
        <v>2168</v>
      </c>
      <c r="G3431" s="1554"/>
      <c r="I3431" s="2254"/>
      <c r="J3431" s="2255"/>
      <c r="K3431" s="1994" t="str">
        <f t="shared" si="297"/>
        <v/>
      </c>
      <c r="L3431" s="1907" t="str">
        <f t="shared" si="298"/>
        <v/>
      </c>
      <c r="M3431" s="1906"/>
      <c r="N3431" s="2250"/>
      <c r="O3431" s="2250"/>
      <c r="P3431" s="2255"/>
    </row>
    <row r="3432" spans="2:16" s="986" customFormat="1" ht="15" customHeight="1" outlineLevel="1">
      <c r="B3432" s="1211"/>
      <c r="C3432" s="1211"/>
      <c r="D3432" s="2553"/>
      <c r="E3432" s="2554"/>
      <c r="F3432" s="1553" t="s">
        <v>2169</v>
      </c>
      <c r="G3432" s="1554"/>
      <c r="I3432" s="2254"/>
      <c r="J3432" s="2255"/>
      <c r="K3432" s="1994" t="str">
        <f t="shared" si="297"/>
        <v/>
      </c>
      <c r="L3432" s="1907" t="str">
        <f t="shared" si="298"/>
        <v/>
      </c>
      <c r="M3432" s="1906"/>
      <c r="N3432" s="2250"/>
      <c r="O3432" s="2250"/>
      <c r="P3432" s="2255"/>
    </row>
    <row r="3433" spans="2:16" s="986" customFormat="1" ht="15" customHeight="1" outlineLevel="1">
      <c r="B3433" s="1211"/>
      <c r="C3433" s="1211"/>
      <c r="D3433" s="2553" t="s">
        <v>2173</v>
      </c>
      <c r="E3433" s="2554" t="s">
        <v>650</v>
      </c>
      <c r="F3433" s="1553" t="s">
        <v>2168</v>
      </c>
      <c r="G3433" s="1554"/>
      <c r="I3433" s="2254"/>
      <c r="J3433" s="2255"/>
      <c r="K3433" s="1994" t="str">
        <f t="shared" si="297"/>
        <v/>
      </c>
      <c r="L3433" s="1907" t="str">
        <f t="shared" si="298"/>
        <v/>
      </c>
      <c r="M3433" s="1906"/>
      <c r="N3433" s="2250"/>
      <c r="O3433" s="2250"/>
      <c r="P3433" s="2255"/>
    </row>
    <row r="3434" spans="2:16" s="986" customFormat="1" ht="15" customHeight="1" outlineLevel="1">
      <c r="B3434" s="1211"/>
      <c r="C3434" s="1211"/>
      <c r="D3434" s="2553"/>
      <c r="E3434" s="2554"/>
      <c r="F3434" s="1553" t="s">
        <v>2169</v>
      </c>
      <c r="G3434" s="1554"/>
      <c r="I3434" s="2254"/>
      <c r="J3434" s="2255"/>
      <c r="K3434" s="1994" t="str">
        <f t="shared" si="297"/>
        <v/>
      </c>
      <c r="L3434" s="1907" t="str">
        <f t="shared" si="298"/>
        <v/>
      </c>
      <c r="M3434" s="1906"/>
      <c r="N3434" s="2250"/>
      <c r="O3434" s="2250"/>
      <c r="P3434" s="2255"/>
    </row>
    <row r="3435" spans="2:16" s="986" customFormat="1" ht="15" customHeight="1" outlineLevel="1">
      <c r="B3435" s="1211"/>
      <c r="C3435" s="1211"/>
      <c r="D3435" s="2553" t="s">
        <v>2174</v>
      </c>
      <c r="E3435" s="2554" t="s">
        <v>638</v>
      </c>
      <c r="F3435" s="1553" t="s">
        <v>2168</v>
      </c>
      <c r="G3435" s="1554"/>
      <c r="I3435" s="2254"/>
      <c r="J3435" s="2256"/>
      <c r="K3435" s="1994" t="str">
        <f t="shared" si="297"/>
        <v/>
      </c>
      <c r="L3435" s="1907" t="str">
        <f t="shared" si="298"/>
        <v/>
      </c>
      <c r="M3435" s="1906"/>
      <c r="N3435" s="2250"/>
      <c r="O3435" s="2250"/>
      <c r="P3435" s="2255"/>
    </row>
    <row r="3436" spans="2:16" s="986" customFormat="1" ht="15" customHeight="1" outlineLevel="1">
      <c r="B3436" s="1211"/>
      <c r="C3436" s="1211"/>
      <c r="D3436" s="2553"/>
      <c r="E3436" s="2554"/>
      <c r="F3436" s="1553" t="s">
        <v>2169</v>
      </c>
      <c r="G3436" s="1554"/>
      <c r="I3436" s="2254"/>
      <c r="J3436" s="2256"/>
      <c r="K3436" s="1994" t="str">
        <f t="shared" si="297"/>
        <v/>
      </c>
      <c r="L3436" s="1907" t="str">
        <f t="shared" si="298"/>
        <v/>
      </c>
      <c r="M3436" s="1906"/>
      <c r="N3436" s="2250"/>
      <c r="O3436" s="2250"/>
      <c r="P3436" s="2255"/>
    </row>
    <row r="3437" spans="2:16" s="986" customFormat="1" ht="15" customHeight="1" outlineLevel="1">
      <c r="B3437" s="1211"/>
      <c r="C3437" s="1211"/>
      <c r="D3437" s="2553" t="s">
        <v>2174</v>
      </c>
      <c r="E3437" s="2554" t="s">
        <v>650</v>
      </c>
      <c r="F3437" s="1553" t="s">
        <v>2168</v>
      </c>
      <c r="G3437" s="1554"/>
      <c r="I3437" s="2254"/>
      <c r="J3437" s="2256"/>
      <c r="K3437" s="1994" t="str">
        <f t="shared" si="297"/>
        <v/>
      </c>
      <c r="L3437" s="1907" t="str">
        <f t="shared" si="298"/>
        <v/>
      </c>
      <c r="M3437" s="1906"/>
      <c r="N3437" s="2250"/>
      <c r="O3437" s="2250"/>
      <c r="P3437" s="2255"/>
    </row>
    <row r="3438" spans="2:16" s="986" customFormat="1" ht="15" customHeight="1" outlineLevel="1">
      <c r="B3438" s="1211"/>
      <c r="C3438" s="1211"/>
      <c r="D3438" s="2555"/>
      <c r="E3438" s="2556"/>
      <c r="F3438" s="1557" t="s">
        <v>2169</v>
      </c>
      <c r="G3438" s="1558"/>
      <c r="I3438" s="2254"/>
      <c r="J3438" s="2256"/>
      <c r="K3438" s="1994" t="str">
        <f t="shared" si="297"/>
        <v/>
      </c>
      <c r="L3438" s="1907" t="str">
        <f t="shared" si="298"/>
        <v/>
      </c>
      <c r="M3438" s="1906"/>
      <c r="N3438" s="2250"/>
      <c r="O3438" s="2250"/>
      <c r="P3438" s="2255"/>
    </row>
    <row r="3439" spans="2:16" s="986" customFormat="1" ht="15" customHeight="1">
      <c r="B3439" s="1342"/>
      <c r="C3439" s="985"/>
      <c r="D3439" s="1307" t="s">
        <v>2166</v>
      </c>
      <c r="E3439" s="973"/>
      <c r="F3439" s="1549"/>
      <c r="G3439" s="1550"/>
      <c r="H3439" s="636"/>
      <c r="I3439" s="2251"/>
      <c r="J3439" s="1912"/>
      <c r="K3439" s="2254"/>
      <c r="L3439" s="2250"/>
      <c r="M3439" s="2250"/>
      <c r="N3439" s="2250"/>
      <c r="O3439" s="2250"/>
      <c r="P3439" s="2255"/>
    </row>
    <row r="3440" spans="2:16" s="986" customFormat="1" ht="15" customHeight="1" outlineLevel="1">
      <c r="B3440" s="1342"/>
      <c r="C3440" s="985"/>
      <c r="D3440" s="2557" t="s">
        <v>2167</v>
      </c>
      <c r="E3440" s="2558" t="s">
        <v>650</v>
      </c>
      <c r="F3440" s="1551" t="s">
        <v>2168</v>
      </c>
      <c r="G3440" s="1552"/>
      <c r="H3440" s="636"/>
      <c r="I3440" s="2252"/>
      <c r="J3440" s="2253"/>
      <c r="K3440" s="1994" t="str">
        <f>IF(ISNONTEXT(G3440)=TRUE,"","X")</f>
        <v/>
      </c>
      <c r="L3440" s="1907" t="str">
        <f>IF(AND(G3440&gt;=0)=TRUE,"","X")</f>
        <v/>
      </c>
      <c r="M3440" s="1906"/>
      <c r="N3440" s="2250"/>
      <c r="O3440" s="2250"/>
      <c r="P3440" s="2255"/>
    </row>
    <row r="3441" spans="2:16" s="986" customFormat="1" ht="15" customHeight="1" outlineLevel="1">
      <c r="B3441" s="1342"/>
      <c r="C3441" s="985"/>
      <c r="D3441" s="2553"/>
      <c r="E3441" s="2554"/>
      <c r="F3441" s="1553" t="s">
        <v>2169</v>
      </c>
      <c r="G3441" s="1554"/>
      <c r="H3441" s="636"/>
      <c r="I3441" s="2252"/>
      <c r="J3441" s="2253"/>
      <c r="K3441" s="1994" t="str">
        <f>IF(ISNONTEXT(G3441)=TRUE,"","X")</f>
        <v/>
      </c>
      <c r="L3441" s="1907" t="str">
        <f>IF(AND(G3441&gt;=0)=TRUE,"","X")</f>
        <v/>
      </c>
      <c r="M3441" s="1906"/>
      <c r="N3441" s="2250"/>
      <c r="O3441" s="2250"/>
      <c r="P3441" s="2255"/>
    </row>
    <row r="3442" spans="2:16" s="986" customFormat="1" ht="15" customHeight="1" outlineLevel="1">
      <c r="B3442" s="1342"/>
      <c r="C3442" s="985"/>
      <c r="D3442" s="2553" t="s">
        <v>2170</v>
      </c>
      <c r="E3442" s="2554" t="s">
        <v>638</v>
      </c>
      <c r="F3442" s="1553" t="s">
        <v>2168</v>
      </c>
      <c r="G3442" s="1554"/>
      <c r="H3442" s="636"/>
      <c r="I3442" s="2252"/>
      <c r="J3442" s="2253"/>
      <c r="K3442" s="1994" t="str">
        <f t="shared" ref="K3442:K3461" si="299">IF(ISNONTEXT(G3442)=TRUE,"","X")</f>
        <v/>
      </c>
      <c r="L3442" s="1907" t="str">
        <f t="shared" ref="L3442:L3461" si="300">IF(AND(G3442&gt;=0)=TRUE,"","X")</f>
        <v/>
      </c>
      <c r="M3442" s="1906"/>
      <c r="N3442" s="2250"/>
      <c r="O3442" s="2250"/>
      <c r="P3442" s="2255"/>
    </row>
    <row r="3443" spans="2:16" s="986" customFormat="1" ht="15" customHeight="1" outlineLevel="1">
      <c r="B3443" s="1342"/>
      <c r="C3443" s="985"/>
      <c r="D3443" s="2553"/>
      <c r="E3443" s="2554"/>
      <c r="F3443" s="1553" t="s">
        <v>2169</v>
      </c>
      <c r="G3443" s="1554"/>
      <c r="H3443" s="636"/>
      <c r="I3443" s="2252"/>
      <c r="J3443" s="2253"/>
      <c r="K3443" s="1994" t="str">
        <f t="shared" si="299"/>
        <v/>
      </c>
      <c r="L3443" s="1907" t="str">
        <f t="shared" si="300"/>
        <v/>
      </c>
      <c r="M3443" s="1906"/>
      <c r="N3443" s="2250"/>
      <c r="O3443" s="2250"/>
      <c r="P3443" s="2255"/>
    </row>
    <row r="3444" spans="2:16" s="986" customFormat="1" ht="15" customHeight="1" outlineLevel="1">
      <c r="B3444" s="1342"/>
      <c r="C3444" s="985"/>
      <c r="D3444" s="2553" t="s">
        <v>2170</v>
      </c>
      <c r="E3444" s="2554" t="s">
        <v>650</v>
      </c>
      <c r="F3444" s="1553" t="s">
        <v>2168</v>
      </c>
      <c r="G3444" s="1554"/>
      <c r="H3444" s="636"/>
      <c r="I3444" s="2252"/>
      <c r="J3444" s="2253"/>
      <c r="K3444" s="1994" t="str">
        <f t="shared" si="299"/>
        <v/>
      </c>
      <c r="L3444" s="1907" t="str">
        <f t="shared" si="300"/>
        <v/>
      </c>
      <c r="M3444" s="1906"/>
      <c r="N3444" s="2250"/>
      <c r="O3444" s="2250"/>
      <c r="P3444" s="2255"/>
    </row>
    <row r="3445" spans="2:16" s="986" customFormat="1" ht="15" customHeight="1" outlineLevel="1">
      <c r="B3445" s="1342"/>
      <c r="C3445" s="985"/>
      <c r="D3445" s="2553"/>
      <c r="E3445" s="2554"/>
      <c r="F3445" s="1553" t="s">
        <v>2169</v>
      </c>
      <c r="G3445" s="1554"/>
      <c r="H3445" s="636"/>
      <c r="I3445" s="2254"/>
      <c r="J3445" s="2255"/>
      <c r="K3445" s="1994" t="str">
        <f t="shared" si="299"/>
        <v/>
      </c>
      <c r="L3445" s="1907" t="str">
        <f t="shared" si="300"/>
        <v/>
      </c>
      <c r="M3445" s="1906"/>
      <c r="N3445" s="2250"/>
      <c r="O3445" s="2250"/>
      <c r="P3445" s="2255"/>
    </row>
    <row r="3446" spans="2:16" s="986" customFormat="1" ht="15" customHeight="1" outlineLevel="1">
      <c r="B3446" s="1342"/>
      <c r="C3446" s="985"/>
      <c r="D3446" s="2553" t="s">
        <v>873</v>
      </c>
      <c r="E3446" s="2554" t="s">
        <v>1822</v>
      </c>
      <c r="F3446" s="1553" t="s">
        <v>2168</v>
      </c>
      <c r="G3446" s="1555"/>
      <c r="H3446" s="636"/>
      <c r="I3446" s="2254"/>
      <c r="J3446" s="2255"/>
      <c r="K3446" s="1993" t="str">
        <f t="shared" si="299"/>
        <v/>
      </c>
      <c r="L3446" s="1906" t="str">
        <f t="shared" si="300"/>
        <v/>
      </c>
      <c r="M3446" s="1906"/>
      <c r="N3446" s="1907" t="str" cm="1">
        <f t="array" aca="1" ref="N3446" ca="1">IF(CELL("format",G3446)="D1","","X")</f>
        <v/>
      </c>
      <c r="O3446" s="2250"/>
      <c r="P3446" s="2255"/>
    </row>
    <row r="3447" spans="2:16" s="986" customFormat="1" ht="15" customHeight="1" outlineLevel="1">
      <c r="B3447" s="1211"/>
      <c r="C3447" s="1211"/>
      <c r="D3447" s="2553"/>
      <c r="E3447" s="2554"/>
      <c r="F3447" s="1553" t="s">
        <v>2169</v>
      </c>
      <c r="G3447" s="1555"/>
      <c r="H3447" s="636"/>
      <c r="I3447" s="2254"/>
      <c r="J3447" s="2255"/>
      <c r="K3447" s="1993" t="str">
        <f t="shared" si="299"/>
        <v/>
      </c>
      <c r="L3447" s="1906" t="str">
        <f t="shared" si="300"/>
        <v/>
      </c>
      <c r="M3447" s="1906"/>
      <c r="N3447" s="1907" t="str" cm="1">
        <f t="array" aca="1" ref="N3447" ca="1">IF(CELL("format",G3447)="D1","","X")</f>
        <v/>
      </c>
      <c r="O3447" s="2250"/>
      <c r="P3447" s="2255"/>
    </row>
    <row r="3448" spans="2:16" s="986" customFormat="1" ht="15" customHeight="1" outlineLevel="1">
      <c r="B3448" s="1211"/>
      <c r="C3448" s="1211"/>
      <c r="D3448" s="2553" t="s">
        <v>874</v>
      </c>
      <c r="E3448" s="2554" t="s">
        <v>1823</v>
      </c>
      <c r="F3448" s="1553" t="s">
        <v>2168</v>
      </c>
      <c r="G3448" s="1556"/>
      <c r="H3448" s="636"/>
      <c r="I3448" s="2254"/>
      <c r="J3448" s="2255"/>
      <c r="K3448" s="1993" t="str">
        <f t="shared" si="299"/>
        <v/>
      </c>
      <c r="L3448" s="1906" t="str">
        <f t="shared" si="300"/>
        <v/>
      </c>
      <c r="M3448" s="1906"/>
      <c r="N3448" s="2250"/>
      <c r="O3448" s="1907" t="str" cm="1">
        <f t="array" aca="1" ref="O3448" ca="1">IF(G3448="","",IF(CELL("format",G3448)="D9","","X"))</f>
        <v/>
      </c>
      <c r="P3448" s="2255"/>
    </row>
    <row r="3449" spans="2:16" s="986" customFormat="1" ht="15" customHeight="1" outlineLevel="1">
      <c r="B3449" s="1211"/>
      <c r="C3449" s="1211"/>
      <c r="D3449" s="2553"/>
      <c r="E3449" s="2554"/>
      <c r="F3449" s="1553" t="s">
        <v>2169</v>
      </c>
      <c r="G3449" s="1556"/>
      <c r="H3449" s="636"/>
      <c r="I3449" s="2254"/>
      <c r="J3449" s="2255"/>
      <c r="K3449" s="1993" t="str">
        <f t="shared" si="299"/>
        <v/>
      </c>
      <c r="L3449" s="1906" t="str">
        <f t="shared" si="300"/>
        <v/>
      </c>
      <c r="M3449" s="1906"/>
      <c r="N3449" s="2250"/>
      <c r="O3449" s="1907" t="str" cm="1">
        <f t="array" aca="1" ref="O3449" ca="1">IF(G3449="","",IF(CELL("format",G3449)="D9","","X"))</f>
        <v/>
      </c>
      <c r="P3449" s="2255"/>
    </row>
    <row r="3450" spans="2:16" s="986" customFormat="1" ht="15" customHeight="1" outlineLevel="1">
      <c r="B3450" s="1211"/>
      <c r="C3450" s="1211"/>
      <c r="D3450" s="2553" t="s">
        <v>2171</v>
      </c>
      <c r="E3450" s="2554" t="s">
        <v>2327</v>
      </c>
      <c r="F3450" s="1553" t="s">
        <v>2168</v>
      </c>
      <c r="G3450" s="1554"/>
      <c r="H3450" s="636"/>
      <c r="I3450" s="2254"/>
      <c r="J3450" s="2255"/>
      <c r="K3450" s="1993" t="str">
        <f t="shared" si="299"/>
        <v/>
      </c>
      <c r="L3450" s="1906" t="str">
        <f t="shared" si="300"/>
        <v/>
      </c>
      <c r="M3450" s="1906"/>
      <c r="N3450" s="2250"/>
      <c r="O3450" s="2250"/>
      <c r="P3450" s="1913" t="str">
        <f>IF(G3450="","",(IF(OR(G3450="Winter",G3450="Summer"),"","X")))</f>
        <v/>
      </c>
    </row>
    <row r="3451" spans="2:16" s="986" customFormat="1" ht="15" customHeight="1" outlineLevel="1">
      <c r="B3451" s="1211"/>
      <c r="C3451" s="1211"/>
      <c r="D3451" s="2553"/>
      <c r="E3451" s="2554"/>
      <c r="F3451" s="1553" t="s">
        <v>2169</v>
      </c>
      <c r="G3451" s="1554"/>
      <c r="H3451" s="636"/>
      <c r="I3451" s="2254"/>
      <c r="J3451" s="2255"/>
      <c r="K3451" s="1993" t="str">
        <f t="shared" si="299"/>
        <v/>
      </c>
      <c r="L3451" s="1906" t="str">
        <f t="shared" si="300"/>
        <v/>
      </c>
      <c r="M3451" s="1906"/>
      <c r="N3451" s="2250"/>
      <c r="O3451" s="2250"/>
      <c r="P3451" s="1913" t="str">
        <f>IF(G3451="","",(IF(OR(G3451="Winter",G3451="Summer"),"","X")))</f>
        <v/>
      </c>
    </row>
    <row r="3452" spans="2:16" s="986" customFormat="1" ht="15" customHeight="1" outlineLevel="1">
      <c r="B3452" s="1211"/>
      <c r="C3452" s="1211"/>
      <c r="D3452" s="2553" t="s">
        <v>2172</v>
      </c>
      <c r="E3452" s="2554" t="s">
        <v>638</v>
      </c>
      <c r="F3452" s="1553" t="s">
        <v>2168</v>
      </c>
      <c r="G3452" s="1554"/>
      <c r="H3452" s="636"/>
      <c r="I3452" s="2254"/>
      <c r="J3452" s="2255"/>
      <c r="K3452" s="1994" t="str">
        <f t="shared" si="299"/>
        <v/>
      </c>
      <c r="L3452" s="1907" t="str">
        <f t="shared" si="300"/>
        <v/>
      </c>
      <c r="M3452" s="1906"/>
      <c r="N3452" s="2250"/>
      <c r="O3452" s="2250"/>
      <c r="P3452" s="2255"/>
    </row>
    <row r="3453" spans="2:16" s="986" customFormat="1" ht="15" customHeight="1" outlineLevel="1">
      <c r="B3453" s="1211"/>
      <c r="C3453" s="1211"/>
      <c r="D3453" s="2553"/>
      <c r="E3453" s="2554"/>
      <c r="F3453" s="1553" t="s">
        <v>2169</v>
      </c>
      <c r="G3453" s="1554"/>
      <c r="I3453" s="2254"/>
      <c r="J3453" s="2255"/>
      <c r="K3453" s="1994" t="str">
        <f t="shared" si="299"/>
        <v/>
      </c>
      <c r="L3453" s="1907" t="str">
        <f t="shared" si="300"/>
        <v/>
      </c>
      <c r="M3453" s="1906"/>
      <c r="N3453" s="2250"/>
      <c r="O3453" s="2250"/>
      <c r="P3453" s="2255"/>
    </row>
    <row r="3454" spans="2:16" s="986" customFormat="1" ht="15" customHeight="1" outlineLevel="1">
      <c r="B3454" s="1211"/>
      <c r="C3454" s="1211"/>
      <c r="D3454" s="2553" t="s">
        <v>2173</v>
      </c>
      <c r="E3454" s="2554" t="s">
        <v>638</v>
      </c>
      <c r="F3454" s="1553" t="s">
        <v>2168</v>
      </c>
      <c r="G3454" s="1554"/>
      <c r="I3454" s="2254"/>
      <c r="J3454" s="2255"/>
      <c r="K3454" s="1994" t="str">
        <f t="shared" si="299"/>
        <v/>
      </c>
      <c r="L3454" s="1907" t="str">
        <f t="shared" si="300"/>
        <v/>
      </c>
      <c r="M3454" s="1906"/>
      <c r="N3454" s="2250"/>
      <c r="O3454" s="2250"/>
      <c r="P3454" s="2255"/>
    </row>
    <row r="3455" spans="2:16" s="986" customFormat="1" ht="15" customHeight="1" outlineLevel="1">
      <c r="B3455" s="1211"/>
      <c r="C3455" s="1211"/>
      <c r="D3455" s="2553"/>
      <c r="E3455" s="2554"/>
      <c r="F3455" s="1553" t="s">
        <v>2169</v>
      </c>
      <c r="G3455" s="1554"/>
      <c r="I3455" s="2254"/>
      <c r="J3455" s="2255"/>
      <c r="K3455" s="1994" t="str">
        <f t="shared" si="299"/>
        <v/>
      </c>
      <c r="L3455" s="1907" t="str">
        <f t="shared" si="300"/>
        <v/>
      </c>
      <c r="M3455" s="1906"/>
      <c r="N3455" s="2250"/>
      <c r="O3455" s="2250"/>
      <c r="P3455" s="2255"/>
    </row>
    <row r="3456" spans="2:16" s="986" customFormat="1" ht="15" customHeight="1" outlineLevel="1">
      <c r="B3456" s="1211"/>
      <c r="C3456" s="1211"/>
      <c r="D3456" s="2553" t="s">
        <v>2173</v>
      </c>
      <c r="E3456" s="2554" t="s">
        <v>650</v>
      </c>
      <c r="F3456" s="1553" t="s">
        <v>2168</v>
      </c>
      <c r="G3456" s="1554"/>
      <c r="I3456" s="2254"/>
      <c r="J3456" s="2255"/>
      <c r="K3456" s="1994" t="str">
        <f t="shared" si="299"/>
        <v/>
      </c>
      <c r="L3456" s="1907" t="str">
        <f t="shared" si="300"/>
        <v/>
      </c>
      <c r="M3456" s="1906"/>
      <c r="N3456" s="2250"/>
      <c r="O3456" s="2250"/>
      <c r="P3456" s="2255"/>
    </row>
    <row r="3457" spans="2:16" s="986" customFormat="1" ht="15" customHeight="1" outlineLevel="1">
      <c r="B3457" s="1211"/>
      <c r="C3457" s="1211"/>
      <c r="D3457" s="2553"/>
      <c r="E3457" s="2554"/>
      <c r="F3457" s="1553" t="s">
        <v>2169</v>
      </c>
      <c r="G3457" s="1554"/>
      <c r="I3457" s="2254"/>
      <c r="J3457" s="2255"/>
      <c r="K3457" s="1994" t="str">
        <f t="shared" si="299"/>
        <v/>
      </c>
      <c r="L3457" s="1907" t="str">
        <f t="shared" si="300"/>
        <v/>
      </c>
      <c r="M3457" s="1906"/>
      <c r="N3457" s="2250"/>
      <c r="O3457" s="2250"/>
      <c r="P3457" s="2255"/>
    </row>
    <row r="3458" spans="2:16" s="986" customFormat="1" ht="15" customHeight="1" outlineLevel="1">
      <c r="B3458" s="1211"/>
      <c r="C3458" s="1211"/>
      <c r="D3458" s="2553" t="s">
        <v>2174</v>
      </c>
      <c r="E3458" s="2554" t="s">
        <v>638</v>
      </c>
      <c r="F3458" s="1553" t="s">
        <v>2168</v>
      </c>
      <c r="G3458" s="1554"/>
      <c r="I3458" s="2254"/>
      <c r="J3458" s="2256"/>
      <c r="K3458" s="1994" t="str">
        <f t="shared" si="299"/>
        <v/>
      </c>
      <c r="L3458" s="1907" t="str">
        <f t="shared" si="300"/>
        <v/>
      </c>
      <c r="M3458" s="1906"/>
      <c r="N3458" s="2250"/>
      <c r="O3458" s="2250"/>
      <c r="P3458" s="2255"/>
    </row>
    <row r="3459" spans="2:16" s="986" customFormat="1" ht="15" customHeight="1" outlineLevel="1">
      <c r="B3459" s="1211"/>
      <c r="C3459" s="1211"/>
      <c r="D3459" s="2553"/>
      <c r="E3459" s="2554"/>
      <c r="F3459" s="1553" t="s">
        <v>2169</v>
      </c>
      <c r="G3459" s="1554"/>
      <c r="I3459" s="2254"/>
      <c r="J3459" s="2256"/>
      <c r="K3459" s="1994" t="str">
        <f t="shared" si="299"/>
        <v/>
      </c>
      <c r="L3459" s="1907" t="str">
        <f t="shared" si="300"/>
        <v/>
      </c>
      <c r="M3459" s="1906"/>
      <c r="N3459" s="2250"/>
      <c r="O3459" s="2250"/>
      <c r="P3459" s="2255"/>
    </row>
    <row r="3460" spans="2:16" s="986" customFormat="1" ht="15" customHeight="1" outlineLevel="1">
      <c r="B3460" s="1211"/>
      <c r="C3460" s="1211"/>
      <c r="D3460" s="2553" t="s">
        <v>2174</v>
      </c>
      <c r="E3460" s="2554" t="s">
        <v>650</v>
      </c>
      <c r="F3460" s="1553" t="s">
        <v>2168</v>
      </c>
      <c r="G3460" s="1554"/>
      <c r="I3460" s="2254"/>
      <c r="J3460" s="2256"/>
      <c r="K3460" s="1994" t="str">
        <f t="shared" si="299"/>
        <v/>
      </c>
      <c r="L3460" s="1907" t="str">
        <f t="shared" si="300"/>
        <v/>
      </c>
      <c r="M3460" s="1906"/>
      <c r="N3460" s="2250"/>
      <c r="O3460" s="2250"/>
      <c r="P3460" s="2255"/>
    </row>
    <row r="3461" spans="2:16" s="986" customFormat="1" ht="15" customHeight="1" outlineLevel="1">
      <c r="B3461" s="1211"/>
      <c r="C3461" s="1211"/>
      <c r="D3461" s="2555"/>
      <c r="E3461" s="2556"/>
      <c r="F3461" s="1557" t="s">
        <v>2169</v>
      </c>
      <c r="G3461" s="1558"/>
      <c r="I3461" s="2254"/>
      <c r="J3461" s="2256"/>
      <c r="K3461" s="1994" t="str">
        <f t="shared" si="299"/>
        <v/>
      </c>
      <c r="L3461" s="1907" t="str">
        <f t="shared" si="300"/>
        <v/>
      </c>
      <c r="M3461" s="1906"/>
      <c r="N3461" s="2250"/>
      <c r="O3461" s="2250"/>
      <c r="P3461" s="2255"/>
    </row>
    <row r="3462" spans="2:16" s="986" customFormat="1" ht="15" customHeight="1">
      <c r="B3462" s="1342"/>
      <c r="C3462" s="985"/>
      <c r="D3462" s="1307" t="s">
        <v>2166</v>
      </c>
      <c r="E3462" s="973"/>
      <c r="F3462" s="1549"/>
      <c r="G3462" s="1550"/>
      <c r="H3462" s="636"/>
      <c r="I3462" s="2251"/>
      <c r="J3462" s="1912"/>
      <c r="K3462" s="2254"/>
      <c r="L3462" s="2250"/>
      <c r="M3462" s="2250"/>
      <c r="N3462" s="2250"/>
      <c r="O3462" s="2250"/>
      <c r="P3462" s="2255"/>
    </row>
    <row r="3463" spans="2:16" s="986" customFormat="1" ht="15" customHeight="1" outlineLevel="1">
      <c r="B3463" s="1342"/>
      <c r="C3463" s="985"/>
      <c r="D3463" s="2557" t="s">
        <v>2167</v>
      </c>
      <c r="E3463" s="2558" t="s">
        <v>650</v>
      </c>
      <c r="F3463" s="1551" t="s">
        <v>2168</v>
      </c>
      <c r="G3463" s="1552"/>
      <c r="H3463" s="636"/>
      <c r="I3463" s="2252"/>
      <c r="J3463" s="2253"/>
      <c r="K3463" s="1994" t="str">
        <f>IF(ISNONTEXT(G3463)=TRUE,"","X")</f>
        <v/>
      </c>
      <c r="L3463" s="1907" t="str">
        <f>IF(AND(G3463&gt;=0)=TRUE,"","X")</f>
        <v/>
      </c>
      <c r="M3463" s="1906"/>
      <c r="N3463" s="2250"/>
      <c r="O3463" s="2250"/>
      <c r="P3463" s="2255"/>
    </row>
    <row r="3464" spans="2:16" s="986" customFormat="1" ht="15" customHeight="1" outlineLevel="1">
      <c r="B3464" s="1342"/>
      <c r="C3464" s="985"/>
      <c r="D3464" s="2553"/>
      <c r="E3464" s="2554"/>
      <c r="F3464" s="1553" t="s">
        <v>2169</v>
      </c>
      <c r="G3464" s="1554"/>
      <c r="H3464" s="636"/>
      <c r="I3464" s="2252"/>
      <c r="J3464" s="2253"/>
      <c r="K3464" s="1994" t="str">
        <f>IF(ISNONTEXT(G3464)=TRUE,"","X")</f>
        <v/>
      </c>
      <c r="L3464" s="1907" t="str">
        <f>IF(AND(G3464&gt;=0)=TRUE,"","X")</f>
        <v/>
      </c>
      <c r="M3464" s="1906"/>
      <c r="N3464" s="2250"/>
      <c r="O3464" s="2250"/>
      <c r="P3464" s="2255"/>
    </row>
    <row r="3465" spans="2:16" s="986" customFormat="1" ht="15" customHeight="1" outlineLevel="1">
      <c r="B3465" s="1342"/>
      <c r="C3465" s="985"/>
      <c r="D3465" s="2553" t="s">
        <v>2170</v>
      </c>
      <c r="E3465" s="2554" t="s">
        <v>638</v>
      </c>
      <c r="F3465" s="1553" t="s">
        <v>2168</v>
      </c>
      <c r="G3465" s="1554"/>
      <c r="H3465" s="636"/>
      <c r="I3465" s="2252"/>
      <c r="J3465" s="2253"/>
      <c r="K3465" s="1994" t="str">
        <f t="shared" ref="K3465:K3484" si="301">IF(ISNONTEXT(G3465)=TRUE,"","X")</f>
        <v/>
      </c>
      <c r="L3465" s="1907" t="str">
        <f t="shared" ref="L3465:L3484" si="302">IF(AND(G3465&gt;=0)=TRUE,"","X")</f>
        <v/>
      </c>
      <c r="M3465" s="1906"/>
      <c r="N3465" s="2250"/>
      <c r="O3465" s="2250"/>
      <c r="P3465" s="2255"/>
    </row>
    <row r="3466" spans="2:16" s="986" customFormat="1" ht="15" customHeight="1" outlineLevel="1">
      <c r="B3466" s="1342"/>
      <c r="C3466" s="985"/>
      <c r="D3466" s="2553"/>
      <c r="E3466" s="2554"/>
      <c r="F3466" s="1553" t="s">
        <v>2169</v>
      </c>
      <c r="G3466" s="1554"/>
      <c r="H3466" s="636"/>
      <c r="I3466" s="2252"/>
      <c r="J3466" s="2253"/>
      <c r="K3466" s="1994" t="str">
        <f t="shared" si="301"/>
        <v/>
      </c>
      <c r="L3466" s="1907" t="str">
        <f t="shared" si="302"/>
        <v/>
      </c>
      <c r="M3466" s="1906"/>
      <c r="N3466" s="2250"/>
      <c r="O3466" s="2250"/>
      <c r="P3466" s="2255"/>
    </row>
    <row r="3467" spans="2:16" s="986" customFormat="1" ht="15" customHeight="1" outlineLevel="1">
      <c r="B3467" s="1342"/>
      <c r="C3467" s="985"/>
      <c r="D3467" s="2553" t="s">
        <v>2170</v>
      </c>
      <c r="E3467" s="2554" t="s">
        <v>650</v>
      </c>
      <c r="F3467" s="1553" t="s">
        <v>2168</v>
      </c>
      <c r="G3467" s="1554"/>
      <c r="H3467" s="636"/>
      <c r="I3467" s="2252"/>
      <c r="J3467" s="2253"/>
      <c r="K3467" s="1994" t="str">
        <f t="shared" si="301"/>
        <v/>
      </c>
      <c r="L3467" s="1907" t="str">
        <f t="shared" si="302"/>
        <v/>
      </c>
      <c r="M3467" s="1906"/>
      <c r="N3467" s="2250"/>
      <c r="O3467" s="2250"/>
      <c r="P3467" s="2255"/>
    </row>
    <row r="3468" spans="2:16" s="986" customFormat="1" ht="15" customHeight="1" outlineLevel="1">
      <c r="B3468" s="1342"/>
      <c r="C3468" s="985"/>
      <c r="D3468" s="2553"/>
      <c r="E3468" s="2554"/>
      <c r="F3468" s="1553" t="s">
        <v>2169</v>
      </c>
      <c r="G3468" s="1554"/>
      <c r="H3468" s="636"/>
      <c r="I3468" s="2254"/>
      <c r="J3468" s="2255"/>
      <c r="K3468" s="1994" t="str">
        <f t="shared" si="301"/>
        <v/>
      </c>
      <c r="L3468" s="1907" t="str">
        <f t="shared" si="302"/>
        <v/>
      </c>
      <c r="M3468" s="1906"/>
      <c r="N3468" s="2250"/>
      <c r="O3468" s="2250"/>
      <c r="P3468" s="2255"/>
    </row>
    <row r="3469" spans="2:16" s="986" customFormat="1" ht="15" customHeight="1" outlineLevel="1">
      <c r="B3469" s="1342"/>
      <c r="C3469" s="985"/>
      <c r="D3469" s="2553" t="s">
        <v>873</v>
      </c>
      <c r="E3469" s="2554" t="s">
        <v>1822</v>
      </c>
      <c r="F3469" s="1553" t="s">
        <v>2168</v>
      </c>
      <c r="G3469" s="1555"/>
      <c r="H3469" s="636"/>
      <c r="I3469" s="2254"/>
      <c r="J3469" s="2255"/>
      <c r="K3469" s="1993" t="str">
        <f t="shared" si="301"/>
        <v/>
      </c>
      <c r="L3469" s="1906" t="str">
        <f t="shared" si="302"/>
        <v/>
      </c>
      <c r="M3469" s="1906"/>
      <c r="N3469" s="1907" t="str" cm="1">
        <f t="array" aca="1" ref="N3469" ca="1">IF(CELL("format",G3469)="D1","","X")</f>
        <v/>
      </c>
      <c r="O3469" s="2250"/>
      <c r="P3469" s="2255"/>
    </row>
    <row r="3470" spans="2:16" s="986" customFormat="1" ht="15" customHeight="1" outlineLevel="1">
      <c r="B3470" s="1211"/>
      <c r="C3470" s="1211"/>
      <c r="D3470" s="2553"/>
      <c r="E3470" s="2554"/>
      <c r="F3470" s="1553" t="s">
        <v>2169</v>
      </c>
      <c r="G3470" s="1555"/>
      <c r="H3470" s="636"/>
      <c r="I3470" s="2254"/>
      <c r="J3470" s="2255"/>
      <c r="K3470" s="1993" t="str">
        <f t="shared" si="301"/>
        <v/>
      </c>
      <c r="L3470" s="1906" t="str">
        <f t="shared" si="302"/>
        <v/>
      </c>
      <c r="M3470" s="1906"/>
      <c r="N3470" s="1907" t="str" cm="1">
        <f t="array" aca="1" ref="N3470" ca="1">IF(CELL("format",G3470)="D1","","X")</f>
        <v/>
      </c>
      <c r="O3470" s="2250"/>
      <c r="P3470" s="2255"/>
    </row>
    <row r="3471" spans="2:16" s="986" customFormat="1" ht="15" customHeight="1" outlineLevel="1">
      <c r="B3471" s="1211"/>
      <c r="C3471" s="1211"/>
      <c r="D3471" s="2553" t="s">
        <v>874</v>
      </c>
      <c r="E3471" s="2554" t="s">
        <v>1823</v>
      </c>
      <c r="F3471" s="1553" t="s">
        <v>2168</v>
      </c>
      <c r="G3471" s="1556"/>
      <c r="H3471" s="636"/>
      <c r="I3471" s="2254"/>
      <c r="J3471" s="2255"/>
      <c r="K3471" s="1993" t="str">
        <f t="shared" si="301"/>
        <v/>
      </c>
      <c r="L3471" s="1906" t="str">
        <f t="shared" si="302"/>
        <v/>
      </c>
      <c r="M3471" s="1906"/>
      <c r="N3471" s="2250"/>
      <c r="O3471" s="1907" t="str" cm="1">
        <f t="array" aca="1" ref="O3471" ca="1">IF(G3471="","",IF(CELL("format",G3471)="D9","","X"))</f>
        <v/>
      </c>
      <c r="P3471" s="2255"/>
    </row>
    <row r="3472" spans="2:16" s="986" customFormat="1" ht="15" customHeight="1" outlineLevel="1">
      <c r="B3472" s="1211"/>
      <c r="C3472" s="1211"/>
      <c r="D3472" s="2553"/>
      <c r="E3472" s="2554"/>
      <c r="F3472" s="1553" t="s">
        <v>2169</v>
      </c>
      <c r="G3472" s="1556"/>
      <c r="H3472" s="636"/>
      <c r="I3472" s="2254"/>
      <c r="J3472" s="2255"/>
      <c r="K3472" s="1993" t="str">
        <f t="shared" si="301"/>
        <v/>
      </c>
      <c r="L3472" s="1906" t="str">
        <f t="shared" si="302"/>
        <v/>
      </c>
      <c r="M3472" s="1906"/>
      <c r="N3472" s="2250"/>
      <c r="O3472" s="1907" t="str" cm="1">
        <f t="array" aca="1" ref="O3472" ca="1">IF(G3472="","",IF(CELL("format",G3472)="D9","","X"))</f>
        <v/>
      </c>
      <c r="P3472" s="2255"/>
    </row>
    <row r="3473" spans="2:16" s="986" customFormat="1" ht="15" customHeight="1" outlineLevel="1">
      <c r="B3473" s="1211"/>
      <c r="C3473" s="1211"/>
      <c r="D3473" s="2553" t="s">
        <v>2171</v>
      </c>
      <c r="E3473" s="2554" t="s">
        <v>2327</v>
      </c>
      <c r="F3473" s="1553" t="s">
        <v>2168</v>
      </c>
      <c r="G3473" s="1554"/>
      <c r="H3473" s="636"/>
      <c r="I3473" s="2254"/>
      <c r="J3473" s="2255"/>
      <c r="K3473" s="1993" t="str">
        <f t="shared" si="301"/>
        <v/>
      </c>
      <c r="L3473" s="1906" t="str">
        <f t="shared" si="302"/>
        <v/>
      </c>
      <c r="M3473" s="1906"/>
      <c r="N3473" s="2250"/>
      <c r="O3473" s="2250"/>
      <c r="P3473" s="1913" t="str">
        <f>IF(G3473="","",(IF(OR(G3473="Winter",G3473="Summer"),"","X")))</f>
        <v/>
      </c>
    </row>
    <row r="3474" spans="2:16" s="986" customFormat="1" ht="15" customHeight="1" outlineLevel="1">
      <c r="B3474" s="1211"/>
      <c r="C3474" s="1211"/>
      <c r="D3474" s="2553"/>
      <c r="E3474" s="2554"/>
      <c r="F3474" s="1553" t="s">
        <v>2169</v>
      </c>
      <c r="G3474" s="1554"/>
      <c r="H3474" s="636"/>
      <c r="I3474" s="2254"/>
      <c r="J3474" s="2255"/>
      <c r="K3474" s="1993" t="str">
        <f t="shared" si="301"/>
        <v/>
      </c>
      <c r="L3474" s="1906" t="str">
        <f t="shared" si="302"/>
        <v/>
      </c>
      <c r="M3474" s="1906"/>
      <c r="N3474" s="2250"/>
      <c r="O3474" s="2250"/>
      <c r="P3474" s="1913" t="str">
        <f>IF(G3474="","",(IF(OR(G3474="Winter",G3474="Summer"),"","X")))</f>
        <v/>
      </c>
    </row>
    <row r="3475" spans="2:16" s="986" customFormat="1" ht="15" customHeight="1" outlineLevel="1">
      <c r="B3475" s="1211"/>
      <c r="C3475" s="1211"/>
      <c r="D3475" s="2553" t="s">
        <v>2172</v>
      </c>
      <c r="E3475" s="2554" t="s">
        <v>638</v>
      </c>
      <c r="F3475" s="1553" t="s">
        <v>2168</v>
      </c>
      <c r="G3475" s="1554"/>
      <c r="H3475" s="636"/>
      <c r="I3475" s="2254"/>
      <c r="J3475" s="2255"/>
      <c r="K3475" s="1994" t="str">
        <f t="shared" si="301"/>
        <v/>
      </c>
      <c r="L3475" s="1907" t="str">
        <f t="shared" si="302"/>
        <v/>
      </c>
      <c r="M3475" s="1906"/>
      <c r="N3475" s="2250"/>
      <c r="O3475" s="2250"/>
      <c r="P3475" s="2255"/>
    </row>
    <row r="3476" spans="2:16" s="986" customFormat="1" ht="15" customHeight="1" outlineLevel="1">
      <c r="B3476" s="1211"/>
      <c r="C3476" s="1211"/>
      <c r="D3476" s="2553"/>
      <c r="E3476" s="2554"/>
      <c r="F3476" s="1553" t="s">
        <v>2169</v>
      </c>
      <c r="G3476" s="1554"/>
      <c r="I3476" s="2254"/>
      <c r="J3476" s="2255"/>
      <c r="K3476" s="1994" t="str">
        <f t="shared" si="301"/>
        <v/>
      </c>
      <c r="L3476" s="1907" t="str">
        <f t="shared" si="302"/>
        <v/>
      </c>
      <c r="M3476" s="1906"/>
      <c r="N3476" s="2250"/>
      <c r="O3476" s="2250"/>
      <c r="P3476" s="2255"/>
    </row>
    <row r="3477" spans="2:16" s="986" customFormat="1" ht="15" customHeight="1" outlineLevel="1">
      <c r="B3477" s="1211"/>
      <c r="C3477" s="1211"/>
      <c r="D3477" s="2553" t="s">
        <v>2173</v>
      </c>
      <c r="E3477" s="2554" t="s">
        <v>638</v>
      </c>
      <c r="F3477" s="1553" t="s">
        <v>2168</v>
      </c>
      <c r="G3477" s="1554"/>
      <c r="I3477" s="2254"/>
      <c r="J3477" s="2255"/>
      <c r="K3477" s="1994" t="str">
        <f t="shared" si="301"/>
        <v/>
      </c>
      <c r="L3477" s="1907" t="str">
        <f t="shared" si="302"/>
        <v/>
      </c>
      <c r="M3477" s="1906"/>
      <c r="N3477" s="2250"/>
      <c r="O3477" s="2250"/>
      <c r="P3477" s="2255"/>
    </row>
    <row r="3478" spans="2:16" s="986" customFormat="1" ht="15" customHeight="1" outlineLevel="1">
      <c r="B3478" s="1211"/>
      <c r="C3478" s="1211"/>
      <c r="D3478" s="2553"/>
      <c r="E3478" s="2554"/>
      <c r="F3478" s="1553" t="s">
        <v>2169</v>
      </c>
      <c r="G3478" s="1554"/>
      <c r="I3478" s="2254"/>
      <c r="J3478" s="2255"/>
      <c r="K3478" s="1994" t="str">
        <f t="shared" si="301"/>
        <v/>
      </c>
      <c r="L3478" s="1907" t="str">
        <f t="shared" si="302"/>
        <v/>
      </c>
      <c r="M3478" s="1906"/>
      <c r="N3478" s="2250"/>
      <c r="O3478" s="2250"/>
      <c r="P3478" s="2255"/>
    </row>
    <row r="3479" spans="2:16" s="986" customFormat="1" ht="15" customHeight="1" outlineLevel="1">
      <c r="B3479" s="1211"/>
      <c r="C3479" s="1211"/>
      <c r="D3479" s="2553" t="s">
        <v>2173</v>
      </c>
      <c r="E3479" s="2554" t="s">
        <v>650</v>
      </c>
      <c r="F3479" s="1553" t="s">
        <v>2168</v>
      </c>
      <c r="G3479" s="1554"/>
      <c r="I3479" s="2254"/>
      <c r="J3479" s="2255"/>
      <c r="K3479" s="1994" t="str">
        <f t="shared" si="301"/>
        <v/>
      </c>
      <c r="L3479" s="1907" t="str">
        <f t="shared" si="302"/>
        <v/>
      </c>
      <c r="M3479" s="1906"/>
      <c r="N3479" s="2250"/>
      <c r="O3479" s="2250"/>
      <c r="P3479" s="2255"/>
    </row>
    <row r="3480" spans="2:16" s="986" customFormat="1" ht="15" customHeight="1" outlineLevel="1">
      <c r="B3480" s="1211"/>
      <c r="C3480" s="1211"/>
      <c r="D3480" s="2553"/>
      <c r="E3480" s="2554"/>
      <c r="F3480" s="1553" t="s">
        <v>2169</v>
      </c>
      <c r="G3480" s="1554"/>
      <c r="I3480" s="2254"/>
      <c r="J3480" s="2255"/>
      <c r="K3480" s="1994" t="str">
        <f t="shared" si="301"/>
        <v/>
      </c>
      <c r="L3480" s="1907" t="str">
        <f t="shared" si="302"/>
        <v/>
      </c>
      <c r="M3480" s="1906"/>
      <c r="N3480" s="2250"/>
      <c r="O3480" s="2250"/>
      <c r="P3480" s="2255"/>
    </row>
    <row r="3481" spans="2:16" s="986" customFormat="1" ht="15" customHeight="1" outlineLevel="1">
      <c r="B3481" s="1211"/>
      <c r="C3481" s="1211"/>
      <c r="D3481" s="2553" t="s">
        <v>2174</v>
      </c>
      <c r="E3481" s="2554" t="s">
        <v>638</v>
      </c>
      <c r="F3481" s="1553" t="s">
        <v>2168</v>
      </c>
      <c r="G3481" s="1554"/>
      <c r="I3481" s="2254"/>
      <c r="J3481" s="2256"/>
      <c r="K3481" s="1994" t="str">
        <f t="shared" si="301"/>
        <v/>
      </c>
      <c r="L3481" s="1907" t="str">
        <f t="shared" si="302"/>
        <v/>
      </c>
      <c r="M3481" s="1906"/>
      <c r="N3481" s="2250"/>
      <c r="O3481" s="2250"/>
      <c r="P3481" s="2255"/>
    </row>
    <row r="3482" spans="2:16" s="986" customFormat="1" ht="15" customHeight="1" outlineLevel="1">
      <c r="B3482" s="1211"/>
      <c r="C3482" s="1211"/>
      <c r="D3482" s="2553"/>
      <c r="E3482" s="2554"/>
      <c r="F3482" s="1553" t="s">
        <v>2169</v>
      </c>
      <c r="G3482" s="1554"/>
      <c r="I3482" s="2254"/>
      <c r="J3482" s="2256"/>
      <c r="K3482" s="1994" t="str">
        <f t="shared" si="301"/>
        <v/>
      </c>
      <c r="L3482" s="1907" t="str">
        <f t="shared" si="302"/>
        <v/>
      </c>
      <c r="M3482" s="1906"/>
      <c r="N3482" s="2250"/>
      <c r="O3482" s="2250"/>
      <c r="P3482" s="2255"/>
    </row>
    <row r="3483" spans="2:16" s="986" customFormat="1" ht="15" customHeight="1" outlineLevel="1">
      <c r="B3483" s="1211"/>
      <c r="C3483" s="1211"/>
      <c r="D3483" s="2553" t="s">
        <v>2174</v>
      </c>
      <c r="E3483" s="2554" t="s">
        <v>650</v>
      </c>
      <c r="F3483" s="1553" t="s">
        <v>2168</v>
      </c>
      <c r="G3483" s="1554"/>
      <c r="I3483" s="2254"/>
      <c r="J3483" s="2256"/>
      <c r="K3483" s="1994" t="str">
        <f t="shared" si="301"/>
        <v/>
      </c>
      <c r="L3483" s="1907" t="str">
        <f t="shared" si="302"/>
        <v/>
      </c>
      <c r="M3483" s="1906"/>
      <c r="N3483" s="2250"/>
      <c r="O3483" s="2250"/>
      <c r="P3483" s="2255"/>
    </row>
    <row r="3484" spans="2:16" s="986" customFormat="1" ht="15" customHeight="1" outlineLevel="1">
      <c r="B3484" s="1211"/>
      <c r="C3484" s="1211"/>
      <c r="D3484" s="2555"/>
      <c r="E3484" s="2556"/>
      <c r="F3484" s="1557" t="s">
        <v>2169</v>
      </c>
      <c r="G3484" s="1558"/>
      <c r="I3484" s="2254"/>
      <c r="J3484" s="2256"/>
      <c r="K3484" s="1994" t="str">
        <f t="shared" si="301"/>
        <v/>
      </c>
      <c r="L3484" s="1907" t="str">
        <f t="shared" si="302"/>
        <v/>
      </c>
      <c r="M3484" s="1906"/>
      <c r="N3484" s="2250"/>
      <c r="O3484" s="2250"/>
      <c r="P3484" s="2255"/>
    </row>
    <row r="3485" spans="2:16" s="986" customFormat="1" ht="15" customHeight="1">
      <c r="B3485" s="1342"/>
      <c r="C3485" s="985"/>
      <c r="D3485" s="1307" t="s">
        <v>2166</v>
      </c>
      <c r="E3485" s="973"/>
      <c r="F3485" s="1549"/>
      <c r="G3485" s="1550"/>
      <c r="H3485" s="636"/>
      <c r="I3485" s="2251"/>
      <c r="J3485" s="1912"/>
      <c r="K3485" s="2254"/>
      <c r="L3485" s="2250"/>
      <c r="M3485" s="2250"/>
      <c r="N3485" s="2250"/>
      <c r="O3485" s="2250"/>
      <c r="P3485" s="2255"/>
    </row>
    <row r="3486" spans="2:16" s="986" customFormat="1" ht="15" customHeight="1" outlineLevel="1">
      <c r="B3486" s="1342"/>
      <c r="C3486" s="985"/>
      <c r="D3486" s="2557" t="s">
        <v>2167</v>
      </c>
      <c r="E3486" s="2558" t="s">
        <v>650</v>
      </c>
      <c r="F3486" s="1551" t="s">
        <v>2168</v>
      </c>
      <c r="G3486" s="1552"/>
      <c r="H3486" s="636"/>
      <c r="I3486" s="2252"/>
      <c r="J3486" s="2253"/>
      <c r="K3486" s="1994" t="str">
        <f>IF(ISNONTEXT(G3486)=TRUE,"","X")</f>
        <v/>
      </c>
      <c r="L3486" s="1907" t="str">
        <f>IF(AND(G3486&gt;=0)=TRUE,"","X")</f>
        <v/>
      </c>
      <c r="M3486" s="1906"/>
      <c r="N3486" s="2250"/>
      <c r="O3486" s="2250"/>
      <c r="P3486" s="2255"/>
    </row>
    <row r="3487" spans="2:16" s="986" customFormat="1" ht="15" customHeight="1" outlineLevel="1">
      <c r="B3487" s="1342"/>
      <c r="C3487" s="985"/>
      <c r="D3487" s="2553"/>
      <c r="E3487" s="2554"/>
      <c r="F3487" s="1553" t="s">
        <v>2169</v>
      </c>
      <c r="G3487" s="1554"/>
      <c r="H3487" s="636"/>
      <c r="I3487" s="2252"/>
      <c r="J3487" s="2253"/>
      <c r="K3487" s="1994" t="str">
        <f>IF(ISNONTEXT(G3487)=TRUE,"","X")</f>
        <v/>
      </c>
      <c r="L3487" s="1907" t="str">
        <f>IF(AND(G3487&gt;=0)=TRUE,"","X")</f>
        <v/>
      </c>
      <c r="M3487" s="1906"/>
      <c r="N3487" s="2250"/>
      <c r="O3487" s="2250"/>
      <c r="P3487" s="2255"/>
    </row>
    <row r="3488" spans="2:16" s="986" customFormat="1" ht="15" customHeight="1" outlineLevel="1">
      <c r="B3488" s="1342"/>
      <c r="C3488" s="985"/>
      <c r="D3488" s="2553" t="s">
        <v>2170</v>
      </c>
      <c r="E3488" s="2554" t="s">
        <v>638</v>
      </c>
      <c r="F3488" s="1553" t="s">
        <v>2168</v>
      </c>
      <c r="G3488" s="1554"/>
      <c r="H3488" s="636"/>
      <c r="I3488" s="2252"/>
      <c r="J3488" s="2253"/>
      <c r="K3488" s="1994" t="str">
        <f t="shared" ref="K3488:K3507" si="303">IF(ISNONTEXT(G3488)=TRUE,"","X")</f>
        <v/>
      </c>
      <c r="L3488" s="1907" t="str">
        <f t="shared" ref="L3488:L3507" si="304">IF(AND(G3488&gt;=0)=TRUE,"","X")</f>
        <v/>
      </c>
      <c r="M3488" s="1906"/>
      <c r="N3488" s="2250"/>
      <c r="O3488" s="2250"/>
      <c r="P3488" s="2255"/>
    </row>
    <row r="3489" spans="2:16" s="986" customFormat="1" ht="15" customHeight="1" outlineLevel="1">
      <c r="B3489" s="1342"/>
      <c r="C3489" s="985"/>
      <c r="D3489" s="2553"/>
      <c r="E3489" s="2554"/>
      <c r="F3489" s="1553" t="s">
        <v>2169</v>
      </c>
      <c r="G3489" s="1554"/>
      <c r="H3489" s="636"/>
      <c r="I3489" s="2252"/>
      <c r="J3489" s="2253"/>
      <c r="K3489" s="1994" t="str">
        <f t="shared" si="303"/>
        <v/>
      </c>
      <c r="L3489" s="1907" t="str">
        <f t="shared" si="304"/>
        <v/>
      </c>
      <c r="M3489" s="1906"/>
      <c r="N3489" s="2250"/>
      <c r="O3489" s="2250"/>
      <c r="P3489" s="2255"/>
    </row>
    <row r="3490" spans="2:16" s="986" customFormat="1" ht="15" customHeight="1" outlineLevel="1">
      <c r="B3490" s="1342"/>
      <c r="C3490" s="985"/>
      <c r="D3490" s="2553" t="s">
        <v>2170</v>
      </c>
      <c r="E3490" s="2554" t="s">
        <v>650</v>
      </c>
      <c r="F3490" s="1553" t="s">
        <v>2168</v>
      </c>
      <c r="G3490" s="1554"/>
      <c r="H3490" s="636"/>
      <c r="I3490" s="2252"/>
      <c r="J3490" s="2253"/>
      <c r="K3490" s="1994" t="str">
        <f t="shared" si="303"/>
        <v/>
      </c>
      <c r="L3490" s="1907" t="str">
        <f t="shared" si="304"/>
        <v/>
      </c>
      <c r="M3490" s="1906"/>
      <c r="N3490" s="2250"/>
      <c r="O3490" s="2250"/>
      <c r="P3490" s="2255"/>
    </row>
    <row r="3491" spans="2:16" s="986" customFormat="1" ht="15" customHeight="1" outlineLevel="1">
      <c r="B3491" s="1342"/>
      <c r="C3491" s="985"/>
      <c r="D3491" s="2553"/>
      <c r="E3491" s="2554"/>
      <c r="F3491" s="1553" t="s">
        <v>2169</v>
      </c>
      <c r="G3491" s="1554"/>
      <c r="H3491" s="636"/>
      <c r="I3491" s="2254"/>
      <c r="J3491" s="2255"/>
      <c r="K3491" s="1994" t="str">
        <f t="shared" si="303"/>
        <v/>
      </c>
      <c r="L3491" s="1907" t="str">
        <f t="shared" si="304"/>
        <v/>
      </c>
      <c r="M3491" s="1906"/>
      <c r="N3491" s="2250"/>
      <c r="O3491" s="2250"/>
      <c r="P3491" s="2255"/>
    </row>
    <row r="3492" spans="2:16" s="986" customFormat="1" ht="15" customHeight="1" outlineLevel="1">
      <c r="B3492" s="1342"/>
      <c r="C3492" s="985"/>
      <c r="D3492" s="2553" t="s">
        <v>873</v>
      </c>
      <c r="E3492" s="2554" t="s">
        <v>1822</v>
      </c>
      <c r="F3492" s="1553" t="s">
        <v>2168</v>
      </c>
      <c r="G3492" s="1555"/>
      <c r="H3492" s="636"/>
      <c r="I3492" s="2254"/>
      <c r="J3492" s="2255"/>
      <c r="K3492" s="1993" t="str">
        <f t="shared" si="303"/>
        <v/>
      </c>
      <c r="L3492" s="1906" t="str">
        <f t="shared" si="304"/>
        <v/>
      </c>
      <c r="M3492" s="1906"/>
      <c r="N3492" s="1907" t="str" cm="1">
        <f t="array" aca="1" ref="N3492" ca="1">IF(CELL("format",G3492)="D1","","X")</f>
        <v/>
      </c>
      <c r="O3492" s="2250"/>
      <c r="P3492" s="2255"/>
    </row>
    <row r="3493" spans="2:16" s="986" customFormat="1" ht="15" customHeight="1" outlineLevel="1">
      <c r="B3493" s="1211"/>
      <c r="C3493" s="1211"/>
      <c r="D3493" s="2553"/>
      <c r="E3493" s="2554"/>
      <c r="F3493" s="1553" t="s">
        <v>2169</v>
      </c>
      <c r="G3493" s="1555"/>
      <c r="H3493" s="636"/>
      <c r="I3493" s="2254"/>
      <c r="J3493" s="2255"/>
      <c r="K3493" s="1993" t="str">
        <f t="shared" si="303"/>
        <v/>
      </c>
      <c r="L3493" s="1906" t="str">
        <f t="shared" si="304"/>
        <v/>
      </c>
      <c r="M3493" s="1906"/>
      <c r="N3493" s="1907" t="str" cm="1">
        <f t="array" aca="1" ref="N3493" ca="1">IF(CELL("format",G3493)="D1","","X")</f>
        <v/>
      </c>
      <c r="O3493" s="2250"/>
      <c r="P3493" s="2255"/>
    </row>
    <row r="3494" spans="2:16" s="986" customFormat="1" ht="15" customHeight="1" outlineLevel="1">
      <c r="B3494" s="1211"/>
      <c r="C3494" s="1211"/>
      <c r="D3494" s="2553" t="s">
        <v>874</v>
      </c>
      <c r="E3494" s="2554" t="s">
        <v>1823</v>
      </c>
      <c r="F3494" s="1553" t="s">
        <v>2168</v>
      </c>
      <c r="G3494" s="1556"/>
      <c r="H3494" s="636"/>
      <c r="I3494" s="2254"/>
      <c r="J3494" s="2255"/>
      <c r="K3494" s="1993" t="str">
        <f t="shared" si="303"/>
        <v/>
      </c>
      <c r="L3494" s="1906" t="str">
        <f t="shared" si="304"/>
        <v/>
      </c>
      <c r="M3494" s="1906"/>
      <c r="N3494" s="2250"/>
      <c r="O3494" s="1907" t="str" cm="1">
        <f t="array" aca="1" ref="O3494" ca="1">IF(G3494="","",IF(CELL("format",G3494)="D9","","X"))</f>
        <v/>
      </c>
      <c r="P3494" s="2255"/>
    </row>
    <row r="3495" spans="2:16" s="986" customFormat="1" ht="15" customHeight="1" outlineLevel="1">
      <c r="B3495" s="1211"/>
      <c r="C3495" s="1211"/>
      <c r="D3495" s="2553"/>
      <c r="E3495" s="2554"/>
      <c r="F3495" s="1553" t="s">
        <v>2169</v>
      </c>
      <c r="G3495" s="1556"/>
      <c r="H3495" s="636"/>
      <c r="I3495" s="2254"/>
      <c r="J3495" s="2255"/>
      <c r="K3495" s="1993" t="str">
        <f t="shared" si="303"/>
        <v/>
      </c>
      <c r="L3495" s="1906" t="str">
        <f t="shared" si="304"/>
        <v/>
      </c>
      <c r="M3495" s="1906"/>
      <c r="N3495" s="2250"/>
      <c r="O3495" s="1907" t="str" cm="1">
        <f t="array" aca="1" ref="O3495" ca="1">IF(G3495="","",IF(CELL("format",G3495)="D9","","X"))</f>
        <v/>
      </c>
      <c r="P3495" s="2255"/>
    </row>
    <row r="3496" spans="2:16" s="986" customFormat="1" ht="15" customHeight="1" outlineLevel="1">
      <c r="B3496" s="1211"/>
      <c r="C3496" s="1211"/>
      <c r="D3496" s="2553" t="s">
        <v>2171</v>
      </c>
      <c r="E3496" s="2554" t="s">
        <v>2327</v>
      </c>
      <c r="F3496" s="1553" t="s">
        <v>2168</v>
      </c>
      <c r="G3496" s="1554"/>
      <c r="H3496" s="636"/>
      <c r="I3496" s="2254"/>
      <c r="J3496" s="2255"/>
      <c r="K3496" s="1993" t="str">
        <f t="shared" si="303"/>
        <v/>
      </c>
      <c r="L3496" s="1906" t="str">
        <f t="shared" si="304"/>
        <v/>
      </c>
      <c r="M3496" s="1906"/>
      <c r="N3496" s="2250"/>
      <c r="O3496" s="2250"/>
      <c r="P3496" s="1913" t="str">
        <f>IF(G3496="","",(IF(OR(G3496="Winter",G3496="Summer"),"","X")))</f>
        <v/>
      </c>
    </row>
    <row r="3497" spans="2:16" s="986" customFormat="1" ht="15" customHeight="1" outlineLevel="1">
      <c r="B3497" s="1211"/>
      <c r="C3497" s="1211"/>
      <c r="D3497" s="2553"/>
      <c r="E3497" s="2554"/>
      <c r="F3497" s="1553" t="s">
        <v>2169</v>
      </c>
      <c r="G3497" s="1554"/>
      <c r="H3497" s="636"/>
      <c r="I3497" s="2254"/>
      <c r="J3497" s="2255"/>
      <c r="K3497" s="1993" t="str">
        <f t="shared" si="303"/>
        <v/>
      </c>
      <c r="L3497" s="1906" t="str">
        <f t="shared" si="304"/>
        <v/>
      </c>
      <c r="M3497" s="1906"/>
      <c r="N3497" s="2250"/>
      <c r="O3497" s="2250"/>
      <c r="P3497" s="1913" t="str">
        <f>IF(G3497="","",(IF(OR(G3497="Winter",G3497="Summer"),"","X")))</f>
        <v/>
      </c>
    </row>
    <row r="3498" spans="2:16" s="986" customFormat="1" ht="15" customHeight="1" outlineLevel="1">
      <c r="B3498" s="1211"/>
      <c r="C3498" s="1211"/>
      <c r="D3498" s="2553" t="s">
        <v>2172</v>
      </c>
      <c r="E3498" s="2554" t="s">
        <v>638</v>
      </c>
      <c r="F3498" s="1553" t="s">
        <v>2168</v>
      </c>
      <c r="G3498" s="1554"/>
      <c r="H3498" s="636"/>
      <c r="I3498" s="2254"/>
      <c r="J3498" s="2255"/>
      <c r="K3498" s="1994" t="str">
        <f t="shared" si="303"/>
        <v/>
      </c>
      <c r="L3498" s="1907" t="str">
        <f t="shared" si="304"/>
        <v/>
      </c>
      <c r="M3498" s="1906"/>
      <c r="N3498" s="2250"/>
      <c r="O3498" s="2250"/>
      <c r="P3498" s="2255"/>
    </row>
    <row r="3499" spans="2:16" s="986" customFormat="1" ht="15" customHeight="1" outlineLevel="1">
      <c r="B3499" s="1211"/>
      <c r="C3499" s="1211"/>
      <c r="D3499" s="2553"/>
      <c r="E3499" s="2554"/>
      <c r="F3499" s="1553" t="s">
        <v>2169</v>
      </c>
      <c r="G3499" s="1554"/>
      <c r="I3499" s="2254"/>
      <c r="J3499" s="2255"/>
      <c r="K3499" s="1994" t="str">
        <f t="shared" si="303"/>
        <v/>
      </c>
      <c r="L3499" s="1907" t="str">
        <f t="shared" si="304"/>
        <v/>
      </c>
      <c r="M3499" s="1906"/>
      <c r="N3499" s="2250"/>
      <c r="O3499" s="2250"/>
      <c r="P3499" s="2255"/>
    </row>
    <row r="3500" spans="2:16" s="986" customFormat="1" ht="15" customHeight="1" outlineLevel="1">
      <c r="B3500" s="1211"/>
      <c r="C3500" s="1211"/>
      <c r="D3500" s="2553" t="s">
        <v>2173</v>
      </c>
      <c r="E3500" s="2554" t="s">
        <v>638</v>
      </c>
      <c r="F3500" s="1553" t="s">
        <v>2168</v>
      </c>
      <c r="G3500" s="1554"/>
      <c r="I3500" s="2254"/>
      <c r="J3500" s="2255"/>
      <c r="K3500" s="1994" t="str">
        <f t="shared" si="303"/>
        <v/>
      </c>
      <c r="L3500" s="1907" t="str">
        <f t="shared" si="304"/>
        <v/>
      </c>
      <c r="M3500" s="1906"/>
      <c r="N3500" s="2250"/>
      <c r="O3500" s="2250"/>
      <c r="P3500" s="2255"/>
    </row>
    <row r="3501" spans="2:16" s="986" customFormat="1" ht="15" customHeight="1" outlineLevel="1">
      <c r="B3501" s="1211"/>
      <c r="C3501" s="1211"/>
      <c r="D3501" s="2553"/>
      <c r="E3501" s="2554"/>
      <c r="F3501" s="1553" t="s">
        <v>2169</v>
      </c>
      <c r="G3501" s="1554"/>
      <c r="I3501" s="2254"/>
      <c r="J3501" s="2255"/>
      <c r="K3501" s="1994" t="str">
        <f t="shared" si="303"/>
        <v/>
      </c>
      <c r="L3501" s="1907" t="str">
        <f t="shared" si="304"/>
        <v/>
      </c>
      <c r="M3501" s="1906"/>
      <c r="N3501" s="2250"/>
      <c r="O3501" s="2250"/>
      <c r="P3501" s="2255"/>
    </row>
    <row r="3502" spans="2:16" s="986" customFormat="1" ht="15" customHeight="1" outlineLevel="1">
      <c r="B3502" s="1211"/>
      <c r="C3502" s="1211"/>
      <c r="D3502" s="2553" t="s">
        <v>2173</v>
      </c>
      <c r="E3502" s="2554" t="s">
        <v>650</v>
      </c>
      <c r="F3502" s="1553" t="s">
        <v>2168</v>
      </c>
      <c r="G3502" s="1554"/>
      <c r="I3502" s="2254"/>
      <c r="J3502" s="2255"/>
      <c r="K3502" s="1994" t="str">
        <f t="shared" si="303"/>
        <v/>
      </c>
      <c r="L3502" s="1907" t="str">
        <f t="shared" si="304"/>
        <v/>
      </c>
      <c r="M3502" s="1906"/>
      <c r="N3502" s="2250"/>
      <c r="O3502" s="2250"/>
      <c r="P3502" s="2255"/>
    </row>
    <row r="3503" spans="2:16" s="986" customFormat="1" ht="15" customHeight="1" outlineLevel="1">
      <c r="B3503" s="1211"/>
      <c r="C3503" s="1211"/>
      <c r="D3503" s="2553"/>
      <c r="E3503" s="2554"/>
      <c r="F3503" s="1553" t="s">
        <v>2169</v>
      </c>
      <c r="G3503" s="1554"/>
      <c r="I3503" s="2254"/>
      <c r="J3503" s="2255"/>
      <c r="K3503" s="1994" t="str">
        <f t="shared" si="303"/>
        <v/>
      </c>
      <c r="L3503" s="1907" t="str">
        <f t="shared" si="304"/>
        <v/>
      </c>
      <c r="M3503" s="1906"/>
      <c r="N3503" s="2250"/>
      <c r="O3503" s="2250"/>
      <c r="P3503" s="2255"/>
    </row>
    <row r="3504" spans="2:16" s="986" customFormat="1" ht="15" customHeight="1" outlineLevel="1">
      <c r="B3504" s="1211"/>
      <c r="C3504" s="1211"/>
      <c r="D3504" s="2553" t="s">
        <v>2174</v>
      </c>
      <c r="E3504" s="2554" t="s">
        <v>638</v>
      </c>
      <c r="F3504" s="1553" t="s">
        <v>2168</v>
      </c>
      <c r="G3504" s="1554"/>
      <c r="I3504" s="2254"/>
      <c r="J3504" s="2256"/>
      <c r="K3504" s="1994" t="str">
        <f t="shared" si="303"/>
        <v/>
      </c>
      <c r="L3504" s="1907" t="str">
        <f t="shared" si="304"/>
        <v/>
      </c>
      <c r="M3504" s="1906"/>
      <c r="N3504" s="2250"/>
      <c r="O3504" s="2250"/>
      <c r="P3504" s="2255"/>
    </row>
    <row r="3505" spans="2:16" s="986" customFormat="1" ht="15" customHeight="1" outlineLevel="1">
      <c r="B3505" s="1211"/>
      <c r="C3505" s="1211"/>
      <c r="D3505" s="2553"/>
      <c r="E3505" s="2554"/>
      <c r="F3505" s="1553" t="s">
        <v>2169</v>
      </c>
      <c r="G3505" s="1554"/>
      <c r="I3505" s="2254"/>
      <c r="J3505" s="2256"/>
      <c r="K3505" s="1994" t="str">
        <f t="shared" si="303"/>
        <v/>
      </c>
      <c r="L3505" s="1907" t="str">
        <f t="shared" si="304"/>
        <v/>
      </c>
      <c r="M3505" s="1906"/>
      <c r="N3505" s="2250"/>
      <c r="O3505" s="2250"/>
      <c r="P3505" s="2255"/>
    </row>
    <row r="3506" spans="2:16" s="986" customFormat="1" ht="15" customHeight="1" outlineLevel="1">
      <c r="B3506" s="1211"/>
      <c r="C3506" s="1211"/>
      <c r="D3506" s="2553" t="s">
        <v>2174</v>
      </c>
      <c r="E3506" s="2554" t="s">
        <v>650</v>
      </c>
      <c r="F3506" s="1553" t="s">
        <v>2168</v>
      </c>
      <c r="G3506" s="1554"/>
      <c r="I3506" s="2254"/>
      <c r="J3506" s="2256"/>
      <c r="K3506" s="1994" t="str">
        <f t="shared" si="303"/>
        <v/>
      </c>
      <c r="L3506" s="1907" t="str">
        <f t="shared" si="304"/>
        <v/>
      </c>
      <c r="M3506" s="1906"/>
      <c r="N3506" s="2250"/>
      <c r="O3506" s="2250"/>
      <c r="P3506" s="2255"/>
    </row>
    <row r="3507" spans="2:16" s="986" customFormat="1" ht="15" customHeight="1" outlineLevel="1">
      <c r="B3507" s="1211"/>
      <c r="C3507" s="1211"/>
      <c r="D3507" s="2555"/>
      <c r="E3507" s="2556"/>
      <c r="F3507" s="1557" t="s">
        <v>2169</v>
      </c>
      <c r="G3507" s="1558"/>
      <c r="I3507" s="2254"/>
      <c r="J3507" s="2256"/>
      <c r="K3507" s="1994" t="str">
        <f t="shared" si="303"/>
        <v/>
      </c>
      <c r="L3507" s="1907" t="str">
        <f t="shared" si="304"/>
        <v/>
      </c>
      <c r="M3507" s="1906"/>
      <c r="N3507" s="2250"/>
      <c r="O3507" s="2250"/>
      <c r="P3507" s="2255"/>
    </row>
    <row r="3508" spans="2:16" s="986" customFormat="1" ht="15" customHeight="1">
      <c r="B3508" s="1342"/>
      <c r="C3508" s="985"/>
      <c r="D3508" s="1307" t="s">
        <v>2166</v>
      </c>
      <c r="E3508" s="973"/>
      <c r="F3508" s="1549"/>
      <c r="G3508" s="1550"/>
      <c r="H3508" s="636"/>
      <c r="I3508" s="2251"/>
      <c r="J3508" s="1912"/>
      <c r="K3508" s="2254"/>
      <c r="L3508" s="2250"/>
      <c r="M3508" s="2250"/>
      <c r="N3508" s="2250"/>
      <c r="O3508" s="2250"/>
      <c r="P3508" s="2255"/>
    </row>
    <row r="3509" spans="2:16" s="986" customFormat="1" ht="15" customHeight="1" outlineLevel="1">
      <c r="B3509" s="1342"/>
      <c r="C3509" s="985"/>
      <c r="D3509" s="2557" t="s">
        <v>2167</v>
      </c>
      <c r="E3509" s="2558" t="s">
        <v>650</v>
      </c>
      <c r="F3509" s="1551" t="s">
        <v>2168</v>
      </c>
      <c r="G3509" s="1552"/>
      <c r="H3509" s="636"/>
      <c r="I3509" s="2252"/>
      <c r="J3509" s="2253"/>
      <c r="K3509" s="1994" t="str">
        <f>IF(ISNONTEXT(G3509)=TRUE,"","X")</f>
        <v/>
      </c>
      <c r="L3509" s="1907" t="str">
        <f>IF(AND(G3509&gt;=0)=TRUE,"","X")</f>
        <v/>
      </c>
      <c r="M3509" s="1906"/>
      <c r="N3509" s="2250"/>
      <c r="O3509" s="2250"/>
      <c r="P3509" s="2255"/>
    </row>
    <row r="3510" spans="2:16" s="986" customFormat="1" ht="15" customHeight="1" outlineLevel="1">
      <c r="B3510" s="1342"/>
      <c r="C3510" s="985"/>
      <c r="D3510" s="2553"/>
      <c r="E3510" s="2554"/>
      <c r="F3510" s="1553" t="s">
        <v>2169</v>
      </c>
      <c r="G3510" s="1554"/>
      <c r="H3510" s="636"/>
      <c r="I3510" s="2252"/>
      <c r="J3510" s="2253"/>
      <c r="K3510" s="1994" t="str">
        <f>IF(ISNONTEXT(G3510)=TRUE,"","X")</f>
        <v/>
      </c>
      <c r="L3510" s="1907" t="str">
        <f>IF(AND(G3510&gt;=0)=TRUE,"","X")</f>
        <v/>
      </c>
      <c r="M3510" s="1906"/>
      <c r="N3510" s="2250"/>
      <c r="O3510" s="2250"/>
      <c r="P3510" s="2255"/>
    </row>
    <row r="3511" spans="2:16" s="986" customFormat="1" ht="15" customHeight="1" outlineLevel="1">
      <c r="B3511" s="1342"/>
      <c r="C3511" s="985"/>
      <c r="D3511" s="2553" t="s">
        <v>2170</v>
      </c>
      <c r="E3511" s="2554" t="s">
        <v>638</v>
      </c>
      <c r="F3511" s="1553" t="s">
        <v>2168</v>
      </c>
      <c r="G3511" s="1554"/>
      <c r="H3511" s="636"/>
      <c r="I3511" s="2252"/>
      <c r="J3511" s="2253"/>
      <c r="K3511" s="1994" t="str">
        <f t="shared" ref="K3511:K3530" si="305">IF(ISNONTEXT(G3511)=TRUE,"","X")</f>
        <v/>
      </c>
      <c r="L3511" s="1907" t="str">
        <f t="shared" ref="L3511:L3530" si="306">IF(AND(G3511&gt;=0)=TRUE,"","X")</f>
        <v/>
      </c>
      <c r="M3511" s="1906"/>
      <c r="N3511" s="2250"/>
      <c r="O3511" s="2250"/>
      <c r="P3511" s="2255"/>
    </row>
    <row r="3512" spans="2:16" s="986" customFormat="1" ht="15" customHeight="1" outlineLevel="1">
      <c r="B3512" s="1342"/>
      <c r="C3512" s="985"/>
      <c r="D3512" s="2553"/>
      <c r="E3512" s="2554"/>
      <c r="F3512" s="1553" t="s">
        <v>2169</v>
      </c>
      <c r="G3512" s="1554"/>
      <c r="H3512" s="636"/>
      <c r="I3512" s="2252"/>
      <c r="J3512" s="2253"/>
      <c r="K3512" s="1994" t="str">
        <f t="shared" si="305"/>
        <v/>
      </c>
      <c r="L3512" s="1907" t="str">
        <f t="shared" si="306"/>
        <v/>
      </c>
      <c r="M3512" s="1906"/>
      <c r="N3512" s="2250"/>
      <c r="O3512" s="2250"/>
      <c r="P3512" s="2255"/>
    </row>
    <row r="3513" spans="2:16" s="986" customFormat="1" ht="15" customHeight="1" outlineLevel="1">
      <c r="B3513" s="1342"/>
      <c r="C3513" s="985"/>
      <c r="D3513" s="2553" t="s">
        <v>2170</v>
      </c>
      <c r="E3513" s="2554" t="s">
        <v>650</v>
      </c>
      <c r="F3513" s="1553" t="s">
        <v>2168</v>
      </c>
      <c r="G3513" s="1554"/>
      <c r="H3513" s="636"/>
      <c r="I3513" s="2252"/>
      <c r="J3513" s="2253"/>
      <c r="K3513" s="1994" t="str">
        <f t="shared" si="305"/>
        <v/>
      </c>
      <c r="L3513" s="1907" t="str">
        <f t="shared" si="306"/>
        <v/>
      </c>
      <c r="M3513" s="1906"/>
      <c r="N3513" s="2250"/>
      <c r="O3513" s="2250"/>
      <c r="P3513" s="2255"/>
    </row>
    <row r="3514" spans="2:16" s="986" customFormat="1" ht="15" customHeight="1" outlineLevel="1">
      <c r="B3514" s="1342"/>
      <c r="C3514" s="985"/>
      <c r="D3514" s="2553"/>
      <c r="E3514" s="2554"/>
      <c r="F3514" s="1553" t="s">
        <v>2169</v>
      </c>
      <c r="G3514" s="1554"/>
      <c r="H3514" s="636"/>
      <c r="I3514" s="2254"/>
      <c r="J3514" s="2255"/>
      <c r="K3514" s="1994" t="str">
        <f t="shared" si="305"/>
        <v/>
      </c>
      <c r="L3514" s="1907" t="str">
        <f t="shared" si="306"/>
        <v/>
      </c>
      <c r="M3514" s="1906"/>
      <c r="N3514" s="2250"/>
      <c r="O3514" s="2250"/>
      <c r="P3514" s="2255"/>
    </row>
    <row r="3515" spans="2:16" s="986" customFormat="1" ht="15" customHeight="1" outlineLevel="1">
      <c r="B3515" s="1342"/>
      <c r="C3515" s="985"/>
      <c r="D3515" s="2553" t="s">
        <v>873</v>
      </c>
      <c r="E3515" s="2554" t="s">
        <v>1822</v>
      </c>
      <c r="F3515" s="1553" t="s">
        <v>2168</v>
      </c>
      <c r="G3515" s="1555"/>
      <c r="H3515" s="636"/>
      <c r="I3515" s="2254"/>
      <c r="J3515" s="2255"/>
      <c r="K3515" s="1993" t="str">
        <f t="shared" si="305"/>
        <v/>
      </c>
      <c r="L3515" s="1906" t="str">
        <f t="shared" si="306"/>
        <v/>
      </c>
      <c r="M3515" s="1906"/>
      <c r="N3515" s="1907" t="str" cm="1">
        <f t="array" aca="1" ref="N3515" ca="1">IF(CELL("format",G3515)="D1","","X")</f>
        <v/>
      </c>
      <c r="O3515" s="2250"/>
      <c r="P3515" s="2255"/>
    </row>
    <row r="3516" spans="2:16" s="986" customFormat="1" ht="15" customHeight="1" outlineLevel="1">
      <c r="B3516" s="1211"/>
      <c r="C3516" s="1211"/>
      <c r="D3516" s="2553"/>
      <c r="E3516" s="2554"/>
      <c r="F3516" s="1553" t="s">
        <v>2169</v>
      </c>
      <c r="G3516" s="1555"/>
      <c r="H3516" s="636"/>
      <c r="I3516" s="2254"/>
      <c r="J3516" s="2255"/>
      <c r="K3516" s="1993" t="str">
        <f t="shared" si="305"/>
        <v/>
      </c>
      <c r="L3516" s="1906" t="str">
        <f t="shared" si="306"/>
        <v/>
      </c>
      <c r="M3516" s="1906"/>
      <c r="N3516" s="1907" t="str" cm="1">
        <f t="array" aca="1" ref="N3516" ca="1">IF(CELL("format",G3516)="D1","","X")</f>
        <v/>
      </c>
      <c r="O3516" s="2250"/>
      <c r="P3516" s="2255"/>
    </row>
    <row r="3517" spans="2:16" s="986" customFormat="1" ht="15" customHeight="1" outlineLevel="1">
      <c r="B3517" s="1211"/>
      <c r="C3517" s="1211"/>
      <c r="D3517" s="2553" t="s">
        <v>874</v>
      </c>
      <c r="E3517" s="2554" t="s">
        <v>1823</v>
      </c>
      <c r="F3517" s="1553" t="s">
        <v>2168</v>
      </c>
      <c r="G3517" s="1556"/>
      <c r="H3517" s="636"/>
      <c r="I3517" s="2254"/>
      <c r="J3517" s="2255"/>
      <c r="K3517" s="1993" t="str">
        <f t="shared" si="305"/>
        <v/>
      </c>
      <c r="L3517" s="1906" t="str">
        <f t="shared" si="306"/>
        <v/>
      </c>
      <c r="M3517" s="1906"/>
      <c r="N3517" s="2250"/>
      <c r="O3517" s="1907" t="str" cm="1">
        <f t="array" aca="1" ref="O3517" ca="1">IF(G3517="","",IF(CELL("format",G3517)="D9","","X"))</f>
        <v/>
      </c>
      <c r="P3517" s="2255"/>
    </row>
    <row r="3518" spans="2:16" s="986" customFormat="1" ht="15" customHeight="1" outlineLevel="1">
      <c r="B3518" s="1211"/>
      <c r="C3518" s="1211"/>
      <c r="D3518" s="2553"/>
      <c r="E3518" s="2554"/>
      <c r="F3518" s="1553" t="s">
        <v>2169</v>
      </c>
      <c r="G3518" s="1556"/>
      <c r="H3518" s="636"/>
      <c r="I3518" s="2254"/>
      <c r="J3518" s="2255"/>
      <c r="K3518" s="1993" t="str">
        <f t="shared" si="305"/>
        <v/>
      </c>
      <c r="L3518" s="1906" t="str">
        <f t="shared" si="306"/>
        <v/>
      </c>
      <c r="M3518" s="1906"/>
      <c r="N3518" s="2250"/>
      <c r="O3518" s="1907" t="str" cm="1">
        <f t="array" aca="1" ref="O3518" ca="1">IF(G3518="","",IF(CELL("format",G3518)="D9","","X"))</f>
        <v/>
      </c>
      <c r="P3518" s="2255"/>
    </row>
    <row r="3519" spans="2:16" s="986" customFormat="1" ht="15" customHeight="1" outlineLevel="1">
      <c r="B3519" s="1211"/>
      <c r="C3519" s="1211"/>
      <c r="D3519" s="2553" t="s">
        <v>2171</v>
      </c>
      <c r="E3519" s="2554" t="s">
        <v>2327</v>
      </c>
      <c r="F3519" s="1553" t="s">
        <v>2168</v>
      </c>
      <c r="G3519" s="1554"/>
      <c r="H3519" s="636"/>
      <c r="I3519" s="2254"/>
      <c r="J3519" s="2255"/>
      <c r="K3519" s="1993" t="str">
        <f t="shared" si="305"/>
        <v/>
      </c>
      <c r="L3519" s="1906" t="str">
        <f t="shared" si="306"/>
        <v/>
      </c>
      <c r="M3519" s="1906"/>
      <c r="N3519" s="2250"/>
      <c r="O3519" s="2250"/>
      <c r="P3519" s="1913" t="str">
        <f>IF(G3519="","",(IF(OR(G3519="Winter",G3519="Summer"),"","X")))</f>
        <v/>
      </c>
    </row>
    <row r="3520" spans="2:16" s="986" customFormat="1" ht="15" customHeight="1" outlineLevel="1">
      <c r="B3520" s="1211"/>
      <c r="C3520" s="1211"/>
      <c r="D3520" s="2553"/>
      <c r="E3520" s="2554"/>
      <c r="F3520" s="1553" t="s">
        <v>2169</v>
      </c>
      <c r="G3520" s="1554"/>
      <c r="H3520" s="636"/>
      <c r="I3520" s="2254"/>
      <c r="J3520" s="2255"/>
      <c r="K3520" s="1993" t="str">
        <f t="shared" si="305"/>
        <v/>
      </c>
      <c r="L3520" s="1906" t="str">
        <f t="shared" si="306"/>
        <v/>
      </c>
      <c r="M3520" s="1906"/>
      <c r="N3520" s="2250"/>
      <c r="O3520" s="2250"/>
      <c r="P3520" s="1913" t="str">
        <f>IF(G3520="","",(IF(OR(G3520="Winter",G3520="Summer"),"","X")))</f>
        <v/>
      </c>
    </row>
    <row r="3521" spans="2:16" s="986" customFormat="1" ht="15" customHeight="1" outlineLevel="1">
      <c r="B3521" s="1211"/>
      <c r="C3521" s="1211"/>
      <c r="D3521" s="2553" t="s">
        <v>2172</v>
      </c>
      <c r="E3521" s="2554" t="s">
        <v>638</v>
      </c>
      <c r="F3521" s="1553" t="s">
        <v>2168</v>
      </c>
      <c r="G3521" s="1554"/>
      <c r="H3521" s="636"/>
      <c r="I3521" s="2254"/>
      <c r="J3521" s="2255"/>
      <c r="K3521" s="1994" t="str">
        <f t="shared" si="305"/>
        <v/>
      </c>
      <c r="L3521" s="1907" t="str">
        <f t="shared" si="306"/>
        <v/>
      </c>
      <c r="M3521" s="1906"/>
      <c r="N3521" s="2250"/>
      <c r="O3521" s="2250"/>
      <c r="P3521" s="2255"/>
    </row>
    <row r="3522" spans="2:16" s="986" customFormat="1" ht="15" customHeight="1" outlineLevel="1">
      <c r="B3522" s="1211"/>
      <c r="C3522" s="1211"/>
      <c r="D3522" s="2553"/>
      <c r="E3522" s="2554"/>
      <c r="F3522" s="1553" t="s">
        <v>2169</v>
      </c>
      <c r="G3522" s="1554"/>
      <c r="I3522" s="2254"/>
      <c r="J3522" s="2255"/>
      <c r="K3522" s="1994" t="str">
        <f t="shared" si="305"/>
        <v/>
      </c>
      <c r="L3522" s="1907" t="str">
        <f t="shared" si="306"/>
        <v/>
      </c>
      <c r="M3522" s="1906"/>
      <c r="N3522" s="2250"/>
      <c r="O3522" s="2250"/>
      <c r="P3522" s="2255"/>
    </row>
    <row r="3523" spans="2:16" s="986" customFormat="1" ht="15" customHeight="1" outlineLevel="1">
      <c r="B3523" s="1211"/>
      <c r="C3523" s="1211"/>
      <c r="D3523" s="2553" t="s">
        <v>2173</v>
      </c>
      <c r="E3523" s="2554" t="s">
        <v>638</v>
      </c>
      <c r="F3523" s="1553" t="s">
        <v>2168</v>
      </c>
      <c r="G3523" s="1554"/>
      <c r="I3523" s="2254"/>
      <c r="J3523" s="2255"/>
      <c r="K3523" s="1994" t="str">
        <f t="shared" si="305"/>
        <v/>
      </c>
      <c r="L3523" s="1907" t="str">
        <f t="shared" si="306"/>
        <v/>
      </c>
      <c r="M3523" s="1906"/>
      <c r="N3523" s="2250"/>
      <c r="O3523" s="2250"/>
      <c r="P3523" s="2255"/>
    </row>
    <row r="3524" spans="2:16" s="986" customFormat="1" ht="15" customHeight="1" outlineLevel="1">
      <c r="B3524" s="1211"/>
      <c r="C3524" s="1211"/>
      <c r="D3524" s="2553"/>
      <c r="E3524" s="2554"/>
      <c r="F3524" s="1553" t="s">
        <v>2169</v>
      </c>
      <c r="G3524" s="1554"/>
      <c r="I3524" s="2254"/>
      <c r="J3524" s="2255"/>
      <c r="K3524" s="1994" t="str">
        <f t="shared" si="305"/>
        <v/>
      </c>
      <c r="L3524" s="1907" t="str">
        <f t="shared" si="306"/>
        <v/>
      </c>
      <c r="M3524" s="1906"/>
      <c r="N3524" s="2250"/>
      <c r="O3524" s="2250"/>
      <c r="P3524" s="2255"/>
    </row>
    <row r="3525" spans="2:16" s="986" customFormat="1" ht="15" customHeight="1" outlineLevel="1">
      <c r="B3525" s="1211"/>
      <c r="C3525" s="1211"/>
      <c r="D3525" s="2553" t="s">
        <v>2173</v>
      </c>
      <c r="E3525" s="2554" t="s">
        <v>650</v>
      </c>
      <c r="F3525" s="1553" t="s">
        <v>2168</v>
      </c>
      <c r="G3525" s="1554"/>
      <c r="I3525" s="2254"/>
      <c r="J3525" s="2255"/>
      <c r="K3525" s="1994" t="str">
        <f t="shared" si="305"/>
        <v/>
      </c>
      <c r="L3525" s="1907" t="str">
        <f t="shared" si="306"/>
        <v/>
      </c>
      <c r="M3525" s="1906"/>
      <c r="N3525" s="2250"/>
      <c r="O3525" s="2250"/>
      <c r="P3525" s="2255"/>
    </row>
    <row r="3526" spans="2:16" s="986" customFormat="1" ht="15" customHeight="1" outlineLevel="1">
      <c r="B3526" s="1211"/>
      <c r="C3526" s="1211"/>
      <c r="D3526" s="2553"/>
      <c r="E3526" s="2554"/>
      <c r="F3526" s="1553" t="s">
        <v>2169</v>
      </c>
      <c r="G3526" s="1554"/>
      <c r="I3526" s="2254"/>
      <c r="J3526" s="2255"/>
      <c r="K3526" s="1994" t="str">
        <f t="shared" si="305"/>
        <v/>
      </c>
      <c r="L3526" s="1907" t="str">
        <f t="shared" si="306"/>
        <v/>
      </c>
      <c r="M3526" s="1906"/>
      <c r="N3526" s="2250"/>
      <c r="O3526" s="2250"/>
      <c r="P3526" s="2255"/>
    </row>
    <row r="3527" spans="2:16" s="986" customFormat="1" ht="15" customHeight="1" outlineLevel="1">
      <c r="B3527" s="1211"/>
      <c r="C3527" s="1211"/>
      <c r="D3527" s="2553" t="s">
        <v>2174</v>
      </c>
      <c r="E3527" s="2554" t="s">
        <v>638</v>
      </c>
      <c r="F3527" s="1553" t="s">
        <v>2168</v>
      </c>
      <c r="G3527" s="1554"/>
      <c r="I3527" s="2254"/>
      <c r="J3527" s="2256"/>
      <c r="K3527" s="1994" t="str">
        <f t="shared" si="305"/>
        <v/>
      </c>
      <c r="L3527" s="1907" t="str">
        <f t="shared" si="306"/>
        <v/>
      </c>
      <c r="M3527" s="1906"/>
      <c r="N3527" s="2250"/>
      <c r="O3527" s="2250"/>
      <c r="P3527" s="2255"/>
    </row>
    <row r="3528" spans="2:16" s="986" customFormat="1" ht="15" customHeight="1" outlineLevel="1">
      <c r="B3528" s="1211"/>
      <c r="C3528" s="1211"/>
      <c r="D3528" s="2553"/>
      <c r="E3528" s="2554"/>
      <c r="F3528" s="1553" t="s">
        <v>2169</v>
      </c>
      <c r="G3528" s="1554"/>
      <c r="I3528" s="2254"/>
      <c r="J3528" s="2256"/>
      <c r="K3528" s="1994" t="str">
        <f t="shared" si="305"/>
        <v/>
      </c>
      <c r="L3528" s="1907" t="str">
        <f t="shared" si="306"/>
        <v/>
      </c>
      <c r="M3528" s="1906"/>
      <c r="N3528" s="2250"/>
      <c r="O3528" s="2250"/>
      <c r="P3528" s="2255"/>
    </row>
    <row r="3529" spans="2:16" s="986" customFormat="1" ht="15" customHeight="1" outlineLevel="1">
      <c r="B3529" s="1211"/>
      <c r="C3529" s="1211"/>
      <c r="D3529" s="2553" t="s">
        <v>2174</v>
      </c>
      <c r="E3529" s="2554" t="s">
        <v>650</v>
      </c>
      <c r="F3529" s="1553" t="s">
        <v>2168</v>
      </c>
      <c r="G3529" s="1554"/>
      <c r="I3529" s="2254"/>
      <c r="J3529" s="2256"/>
      <c r="K3529" s="1994" t="str">
        <f t="shared" si="305"/>
        <v/>
      </c>
      <c r="L3529" s="1907" t="str">
        <f t="shared" si="306"/>
        <v/>
      </c>
      <c r="M3529" s="1906"/>
      <c r="N3529" s="2250"/>
      <c r="O3529" s="2250"/>
      <c r="P3529" s="2255"/>
    </row>
    <row r="3530" spans="2:16" s="986" customFormat="1" ht="15" customHeight="1" outlineLevel="1">
      <c r="B3530" s="1211"/>
      <c r="C3530" s="1211"/>
      <c r="D3530" s="2555"/>
      <c r="E3530" s="2556"/>
      <c r="F3530" s="1557" t="s">
        <v>2169</v>
      </c>
      <c r="G3530" s="1558"/>
      <c r="I3530" s="2254"/>
      <c r="J3530" s="2256"/>
      <c r="K3530" s="1994" t="str">
        <f t="shared" si="305"/>
        <v/>
      </c>
      <c r="L3530" s="1907" t="str">
        <f t="shared" si="306"/>
        <v/>
      </c>
      <c r="M3530" s="1906"/>
      <c r="N3530" s="2250"/>
      <c r="O3530" s="2250"/>
      <c r="P3530" s="2255"/>
    </row>
    <row r="3531" spans="2:16" s="986" customFormat="1" ht="15" customHeight="1">
      <c r="B3531" s="1342"/>
      <c r="C3531" s="985"/>
      <c r="D3531" s="1307" t="s">
        <v>2166</v>
      </c>
      <c r="E3531" s="973"/>
      <c r="F3531" s="1549"/>
      <c r="G3531" s="1550"/>
      <c r="H3531" s="636"/>
      <c r="I3531" s="2251"/>
      <c r="J3531" s="1912"/>
      <c r="K3531" s="2254"/>
      <c r="L3531" s="2250"/>
      <c r="M3531" s="2250"/>
      <c r="N3531" s="2250"/>
      <c r="O3531" s="2250"/>
      <c r="P3531" s="2255"/>
    </row>
    <row r="3532" spans="2:16" s="986" customFormat="1" ht="15" customHeight="1" outlineLevel="1">
      <c r="B3532" s="1342"/>
      <c r="C3532" s="985"/>
      <c r="D3532" s="2557" t="s">
        <v>2167</v>
      </c>
      <c r="E3532" s="2558" t="s">
        <v>650</v>
      </c>
      <c r="F3532" s="1551" t="s">
        <v>2168</v>
      </c>
      <c r="G3532" s="1552"/>
      <c r="H3532" s="636"/>
      <c r="I3532" s="2252"/>
      <c r="J3532" s="2253"/>
      <c r="K3532" s="1994" t="str">
        <f>IF(ISNONTEXT(G3532)=TRUE,"","X")</f>
        <v/>
      </c>
      <c r="L3532" s="1907" t="str">
        <f>IF(AND(G3532&gt;=0)=TRUE,"","X")</f>
        <v/>
      </c>
      <c r="M3532" s="1906"/>
      <c r="N3532" s="2250"/>
      <c r="O3532" s="2250"/>
      <c r="P3532" s="2255"/>
    </row>
    <row r="3533" spans="2:16" s="986" customFormat="1" ht="15" customHeight="1" outlineLevel="1">
      <c r="B3533" s="1342"/>
      <c r="C3533" s="985"/>
      <c r="D3533" s="2553"/>
      <c r="E3533" s="2554"/>
      <c r="F3533" s="1553" t="s">
        <v>2169</v>
      </c>
      <c r="G3533" s="1554"/>
      <c r="H3533" s="636"/>
      <c r="I3533" s="2252"/>
      <c r="J3533" s="2253"/>
      <c r="K3533" s="1994" t="str">
        <f>IF(ISNONTEXT(G3533)=TRUE,"","X")</f>
        <v/>
      </c>
      <c r="L3533" s="1907" t="str">
        <f>IF(AND(G3533&gt;=0)=TRUE,"","X")</f>
        <v/>
      </c>
      <c r="M3533" s="1906"/>
      <c r="N3533" s="2250"/>
      <c r="O3533" s="2250"/>
      <c r="P3533" s="2255"/>
    </row>
    <row r="3534" spans="2:16" s="986" customFormat="1" ht="15" customHeight="1" outlineLevel="1">
      <c r="B3534" s="1342"/>
      <c r="C3534" s="985"/>
      <c r="D3534" s="2553" t="s">
        <v>2170</v>
      </c>
      <c r="E3534" s="2554" t="s">
        <v>638</v>
      </c>
      <c r="F3534" s="1553" t="s">
        <v>2168</v>
      </c>
      <c r="G3534" s="1554"/>
      <c r="H3534" s="636"/>
      <c r="I3534" s="2252"/>
      <c r="J3534" s="2253"/>
      <c r="K3534" s="1994" t="str">
        <f t="shared" ref="K3534:K3553" si="307">IF(ISNONTEXT(G3534)=TRUE,"","X")</f>
        <v/>
      </c>
      <c r="L3534" s="1907" t="str">
        <f t="shared" ref="L3534:L3553" si="308">IF(AND(G3534&gt;=0)=TRUE,"","X")</f>
        <v/>
      </c>
      <c r="M3534" s="1906"/>
      <c r="N3534" s="2250"/>
      <c r="O3534" s="2250"/>
      <c r="P3534" s="2255"/>
    </row>
    <row r="3535" spans="2:16" s="986" customFormat="1" ht="15" customHeight="1" outlineLevel="1">
      <c r="B3535" s="1342"/>
      <c r="C3535" s="985"/>
      <c r="D3535" s="2553"/>
      <c r="E3535" s="2554"/>
      <c r="F3535" s="1553" t="s">
        <v>2169</v>
      </c>
      <c r="G3535" s="1554"/>
      <c r="H3535" s="636"/>
      <c r="I3535" s="2252"/>
      <c r="J3535" s="2253"/>
      <c r="K3535" s="1994" t="str">
        <f t="shared" si="307"/>
        <v/>
      </c>
      <c r="L3535" s="1907" t="str">
        <f t="shared" si="308"/>
        <v/>
      </c>
      <c r="M3535" s="1906"/>
      <c r="N3535" s="2250"/>
      <c r="O3535" s="2250"/>
      <c r="P3535" s="2255"/>
    </row>
    <row r="3536" spans="2:16" s="986" customFormat="1" ht="15" customHeight="1" outlineLevel="1">
      <c r="B3536" s="1342"/>
      <c r="C3536" s="985"/>
      <c r="D3536" s="2553" t="s">
        <v>2170</v>
      </c>
      <c r="E3536" s="2554" t="s">
        <v>650</v>
      </c>
      <c r="F3536" s="1553" t="s">
        <v>2168</v>
      </c>
      <c r="G3536" s="1554"/>
      <c r="H3536" s="636"/>
      <c r="I3536" s="2252"/>
      <c r="J3536" s="2253"/>
      <c r="K3536" s="1994" t="str">
        <f t="shared" si="307"/>
        <v/>
      </c>
      <c r="L3536" s="1907" t="str">
        <f t="shared" si="308"/>
        <v/>
      </c>
      <c r="M3536" s="1906"/>
      <c r="N3536" s="2250"/>
      <c r="O3536" s="2250"/>
      <c r="P3536" s="2255"/>
    </row>
    <row r="3537" spans="2:16" s="986" customFormat="1" ht="15" customHeight="1" outlineLevel="1">
      <c r="B3537" s="1342"/>
      <c r="C3537" s="985"/>
      <c r="D3537" s="2553"/>
      <c r="E3537" s="2554"/>
      <c r="F3537" s="1553" t="s">
        <v>2169</v>
      </c>
      <c r="G3537" s="1554"/>
      <c r="H3537" s="636"/>
      <c r="I3537" s="2254"/>
      <c r="J3537" s="2255"/>
      <c r="K3537" s="1994" t="str">
        <f t="shared" si="307"/>
        <v/>
      </c>
      <c r="L3537" s="1907" t="str">
        <f t="shared" si="308"/>
        <v/>
      </c>
      <c r="M3537" s="1906"/>
      <c r="N3537" s="2250"/>
      <c r="O3537" s="2250"/>
      <c r="P3537" s="2255"/>
    </row>
    <row r="3538" spans="2:16" s="986" customFormat="1" ht="15" customHeight="1" outlineLevel="1">
      <c r="B3538" s="1342"/>
      <c r="C3538" s="985"/>
      <c r="D3538" s="2553" t="s">
        <v>873</v>
      </c>
      <c r="E3538" s="2554" t="s">
        <v>1822</v>
      </c>
      <c r="F3538" s="1553" t="s">
        <v>2168</v>
      </c>
      <c r="G3538" s="1555"/>
      <c r="H3538" s="636"/>
      <c r="I3538" s="2254"/>
      <c r="J3538" s="2255"/>
      <c r="K3538" s="1993" t="str">
        <f t="shared" si="307"/>
        <v/>
      </c>
      <c r="L3538" s="1906" t="str">
        <f t="shared" si="308"/>
        <v/>
      </c>
      <c r="M3538" s="1906"/>
      <c r="N3538" s="1907" t="str" cm="1">
        <f t="array" aca="1" ref="N3538" ca="1">IF(CELL("format",G3538)="D1","","X")</f>
        <v/>
      </c>
      <c r="O3538" s="2250"/>
      <c r="P3538" s="2255"/>
    </row>
    <row r="3539" spans="2:16" s="986" customFormat="1" ht="15" customHeight="1" outlineLevel="1">
      <c r="B3539" s="1211"/>
      <c r="C3539" s="1211"/>
      <c r="D3539" s="2553"/>
      <c r="E3539" s="2554"/>
      <c r="F3539" s="1553" t="s">
        <v>2169</v>
      </c>
      <c r="G3539" s="1555"/>
      <c r="H3539" s="636"/>
      <c r="I3539" s="2254"/>
      <c r="J3539" s="2255"/>
      <c r="K3539" s="1993" t="str">
        <f t="shared" si="307"/>
        <v/>
      </c>
      <c r="L3539" s="1906" t="str">
        <f t="shared" si="308"/>
        <v/>
      </c>
      <c r="M3539" s="1906"/>
      <c r="N3539" s="1907" t="str" cm="1">
        <f t="array" aca="1" ref="N3539" ca="1">IF(CELL("format",G3539)="D1","","X")</f>
        <v/>
      </c>
      <c r="O3539" s="2250"/>
      <c r="P3539" s="2255"/>
    </row>
    <row r="3540" spans="2:16" s="986" customFormat="1" ht="15" customHeight="1" outlineLevel="1">
      <c r="B3540" s="1211"/>
      <c r="C3540" s="1211"/>
      <c r="D3540" s="2553" t="s">
        <v>874</v>
      </c>
      <c r="E3540" s="2554" t="s">
        <v>1823</v>
      </c>
      <c r="F3540" s="1553" t="s">
        <v>2168</v>
      </c>
      <c r="G3540" s="1556"/>
      <c r="H3540" s="636"/>
      <c r="I3540" s="2254"/>
      <c r="J3540" s="2255"/>
      <c r="K3540" s="1993" t="str">
        <f t="shared" si="307"/>
        <v/>
      </c>
      <c r="L3540" s="1906" t="str">
        <f t="shared" si="308"/>
        <v/>
      </c>
      <c r="M3540" s="1906"/>
      <c r="N3540" s="2250"/>
      <c r="O3540" s="1907" t="str" cm="1">
        <f t="array" aca="1" ref="O3540" ca="1">IF(G3540="","",IF(CELL("format",G3540)="D9","","X"))</f>
        <v/>
      </c>
      <c r="P3540" s="2255"/>
    </row>
    <row r="3541" spans="2:16" s="986" customFormat="1" ht="15" customHeight="1" outlineLevel="1">
      <c r="B3541" s="1211"/>
      <c r="C3541" s="1211"/>
      <c r="D3541" s="2553"/>
      <c r="E3541" s="2554"/>
      <c r="F3541" s="1553" t="s">
        <v>2169</v>
      </c>
      <c r="G3541" s="1556"/>
      <c r="H3541" s="636"/>
      <c r="I3541" s="2254"/>
      <c r="J3541" s="2255"/>
      <c r="K3541" s="1993" t="str">
        <f t="shared" si="307"/>
        <v/>
      </c>
      <c r="L3541" s="1906" t="str">
        <f t="shared" si="308"/>
        <v/>
      </c>
      <c r="M3541" s="1906"/>
      <c r="N3541" s="2250"/>
      <c r="O3541" s="1907" t="str" cm="1">
        <f t="array" aca="1" ref="O3541" ca="1">IF(G3541="","",IF(CELL("format",G3541)="D9","","X"))</f>
        <v/>
      </c>
      <c r="P3541" s="2255"/>
    </row>
    <row r="3542" spans="2:16" s="986" customFormat="1" ht="15" customHeight="1" outlineLevel="1">
      <c r="B3542" s="1211"/>
      <c r="C3542" s="1211"/>
      <c r="D3542" s="2553" t="s">
        <v>2171</v>
      </c>
      <c r="E3542" s="2554" t="s">
        <v>2327</v>
      </c>
      <c r="F3542" s="1553" t="s">
        <v>2168</v>
      </c>
      <c r="G3542" s="1554"/>
      <c r="H3542" s="636"/>
      <c r="I3542" s="2254"/>
      <c r="J3542" s="2255"/>
      <c r="K3542" s="1993" t="str">
        <f t="shared" si="307"/>
        <v/>
      </c>
      <c r="L3542" s="1906" t="str">
        <f t="shared" si="308"/>
        <v/>
      </c>
      <c r="M3542" s="1906"/>
      <c r="N3542" s="2250"/>
      <c r="O3542" s="2250"/>
      <c r="P3542" s="1913" t="str">
        <f>IF(G3542="","",(IF(OR(G3542="Winter",G3542="Summer"),"","X")))</f>
        <v/>
      </c>
    </row>
    <row r="3543" spans="2:16" s="986" customFormat="1" ht="15" customHeight="1" outlineLevel="1">
      <c r="B3543" s="1211"/>
      <c r="C3543" s="1211"/>
      <c r="D3543" s="2553"/>
      <c r="E3543" s="2554"/>
      <c r="F3543" s="1553" t="s">
        <v>2169</v>
      </c>
      <c r="G3543" s="1554"/>
      <c r="H3543" s="636"/>
      <c r="I3543" s="2254"/>
      <c r="J3543" s="2255"/>
      <c r="K3543" s="1993" t="str">
        <f t="shared" si="307"/>
        <v/>
      </c>
      <c r="L3543" s="1906" t="str">
        <f t="shared" si="308"/>
        <v/>
      </c>
      <c r="M3543" s="1906"/>
      <c r="N3543" s="2250"/>
      <c r="O3543" s="2250"/>
      <c r="P3543" s="1913" t="str">
        <f>IF(G3543="","",(IF(OR(G3543="Winter",G3543="Summer"),"","X")))</f>
        <v/>
      </c>
    </row>
    <row r="3544" spans="2:16" s="986" customFormat="1" ht="15" customHeight="1" outlineLevel="1">
      <c r="B3544" s="1211"/>
      <c r="C3544" s="1211"/>
      <c r="D3544" s="2553" t="s">
        <v>2172</v>
      </c>
      <c r="E3544" s="2554" t="s">
        <v>638</v>
      </c>
      <c r="F3544" s="1553" t="s">
        <v>2168</v>
      </c>
      <c r="G3544" s="1554"/>
      <c r="H3544" s="636"/>
      <c r="I3544" s="2254"/>
      <c r="J3544" s="2255"/>
      <c r="K3544" s="1994" t="str">
        <f t="shared" si="307"/>
        <v/>
      </c>
      <c r="L3544" s="1907" t="str">
        <f t="shared" si="308"/>
        <v/>
      </c>
      <c r="M3544" s="1906"/>
      <c r="N3544" s="2250"/>
      <c r="O3544" s="2250"/>
      <c r="P3544" s="2255"/>
    </row>
    <row r="3545" spans="2:16" s="986" customFormat="1" ht="15" customHeight="1" outlineLevel="1">
      <c r="B3545" s="1211"/>
      <c r="C3545" s="1211"/>
      <c r="D3545" s="2553"/>
      <c r="E3545" s="2554"/>
      <c r="F3545" s="1553" t="s">
        <v>2169</v>
      </c>
      <c r="G3545" s="1554"/>
      <c r="I3545" s="2254"/>
      <c r="J3545" s="2255"/>
      <c r="K3545" s="1994" t="str">
        <f t="shared" si="307"/>
        <v/>
      </c>
      <c r="L3545" s="1907" t="str">
        <f t="shared" si="308"/>
        <v/>
      </c>
      <c r="M3545" s="1906"/>
      <c r="N3545" s="2250"/>
      <c r="O3545" s="2250"/>
      <c r="P3545" s="2255"/>
    </row>
    <row r="3546" spans="2:16" s="986" customFormat="1" ht="15" customHeight="1" outlineLevel="1">
      <c r="B3546" s="1211"/>
      <c r="C3546" s="1211"/>
      <c r="D3546" s="2553" t="s">
        <v>2173</v>
      </c>
      <c r="E3546" s="2554" t="s">
        <v>638</v>
      </c>
      <c r="F3546" s="1553" t="s">
        <v>2168</v>
      </c>
      <c r="G3546" s="1554"/>
      <c r="I3546" s="2254"/>
      <c r="J3546" s="2255"/>
      <c r="K3546" s="1994" t="str">
        <f t="shared" si="307"/>
        <v/>
      </c>
      <c r="L3546" s="1907" t="str">
        <f t="shared" si="308"/>
        <v/>
      </c>
      <c r="M3546" s="1906"/>
      <c r="N3546" s="2250"/>
      <c r="O3546" s="2250"/>
      <c r="P3546" s="2255"/>
    </row>
    <row r="3547" spans="2:16" s="986" customFormat="1" ht="15" customHeight="1" outlineLevel="1">
      <c r="B3547" s="1211"/>
      <c r="C3547" s="1211"/>
      <c r="D3547" s="2553"/>
      <c r="E3547" s="2554"/>
      <c r="F3547" s="1553" t="s">
        <v>2169</v>
      </c>
      <c r="G3547" s="1554"/>
      <c r="I3547" s="2254"/>
      <c r="J3547" s="2255"/>
      <c r="K3547" s="1994" t="str">
        <f t="shared" si="307"/>
        <v/>
      </c>
      <c r="L3547" s="1907" t="str">
        <f t="shared" si="308"/>
        <v/>
      </c>
      <c r="M3547" s="1906"/>
      <c r="N3547" s="2250"/>
      <c r="O3547" s="2250"/>
      <c r="P3547" s="2255"/>
    </row>
    <row r="3548" spans="2:16" s="986" customFormat="1" ht="15" customHeight="1" outlineLevel="1">
      <c r="B3548" s="1211"/>
      <c r="C3548" s="1211"/>
      <c r="D3548" s="2553" t="s">
        <v>2173</v>
      </c>
      <c r="E3548" s="2554" t="s">
        <v>650</v>
      </c>
      <c r="F3548" s="1553" t="s">
        <v>2168</v>
      </c>
      <c r="G3548" s="1554"/>
      <c r="I3548" s="2254"/>
      <c r="J3548" s="2255"/>
      <c r="K3548" s="1994" t="str">
        <f t="shared" si="307"/>
        <v/>
      </c>
      <c r="L3548" s="1907" t="str">
        <f t="shared" si="308"/>
        <v/>
      </c>
      <c r="M3548" s="1906"/>
      <c r="N3548" s="2250"/>
      <c r="O3548" s="2250"/>
      <c r="P3548" s="2255"/>
    </row>
    <row r="3549" spans="2:16" s="986" customFormat="1" ht="15" customHeight="1" outlineLevel="1">
      <c r="B3549" s="1211"/>
      <c r="C3549" s="1211"/>
      <c r="D3549" s="2553"/>
      <c r="E3549" s="2554"/>
      <c r="F3549" s="1553" t="s">
        <v>2169</v>
      </c>
      <c r="G3549" s="1554"/>
      <c r="I3549" s="2254"/>
      <c r="J3549" s="2255"/>
      <c r="K3549" s="1994" t="str">
        <f t="shared" si="307"/>
        <v/>
      </c>
      <c r="L3549" s="1907" t="str">
        <f t="shared" si="308"/>
        <v/>
      </c>
      <c r="M3549" s="1906"/>
      <c r="N3549" s="2250"/>
      <c r="O3549" s="2250"/>
      <c r="P3549" s="2255"/>
    </row>
    <row r="3550" spans="2:16" s="986" customFormat="1" ht="15" customHeight="1" outlineLevel="1">
      <c r="B3550" s="1211"/>
      <c r="C3550" s="1211"/>
      <c r="D3550" s="2553" t="s">
        <v>2174</v>
      </c>
      <c r="E3550" s="2554" t="s">
        <v>638</v>
      </c>
      <c r="F3550" s="1553" t="s">
        <v>2168</v>
      </c>
      <c r="G3550" s="1554"/>
      <c r="I3550" s="2254"/>
      <c r="J3550" s="2256"/>
      <c r="K3550" s="1994" t="str">
        <f t="shared" si="307"/>
        <v/>
      </c>
      <c r="L3550" s="1907" t="str">
        <f t="shared" si="308"/>
        <v/>
      </c>
      <c r="M3550" s="1906"/>
      <c r="N3550" s="2250"/>
      <c r="O3550" s="2250"/>
      <c r="P3550" s="2255"/>
    </row>
    <row r="3551" spans="2:16" s="986" customFormat="1" ht="15" customHeight="1" outlineLevel="1">
      <c r="B3551" s="1211"/>
      <c r="C3551" s="1211"/>
      <c r="D3551" s="2553"/>
      <c r="E3551" s="2554"/>
      <c r="F3551" s="1553" t="s">
        <v>2169</v>
      </c>
      <c r="G3551" s="1554"/>
      <c r="I3551" s="2254"/>
      <c r="J3551" s="2256"/>
      <c r="K3551" s="1994" t="str">
        <f t="shared" si="307"/>
        <v/>
      </c>
      <c r="L3551" s="1907" t="str">
        <f t="shared" si="308"/>
        <v/>
      </c>
      <c r="M3551" s="1906"/>
      <c r="N3551" s="2250"/>
      <c r="O3551" s="2250"/>
      <c r="P3551" s="2255"/>
    </row>
    <row r="3552" spans="2:16" s="986" customFormat="1" ht="15" customHeight="1" outlineLevel="1">
      <c r="B3552" s="1211"/>
      <c r="C3552" s="1211"/>
      <c r="D3552" s="2553" t="s">
        <v>2174</v>
      </c>
      <c r="E3552" s="2554" t="s">
        <v>650</v>
      </c>
      <c r="F3552" s="1553" t="s">
        <v>2168</v>
      </c>
      <c r="G3552" s="1554"/>
      <c r="I3552" s="2254"/>
      <c r="J3552" s="2256"/>
      <c r="K3552" s="1994" t="str">
        <f t="shared" si="307"/>
        <v/>
      </c>
      <c r="L3552" s="1907" t="str">
        <f t="shared" si="308"/>
        <v/>
      </c>
      <c r="M3552" s="1906"/>
      <c r="N3552" s="2250"/>
      <c r="O3552" s="2250"/>
      <c r="P3552" s="2255"/>
    </row>
    <row r="3553" spans="2:16" s="986" customFormat="1" ht="15" customHeight="1" outlineLevel="1">
      <c r="B3553" s="1211"/>
      <c r="C3553" s="1211"/>
      <c r="D3553" s="2555"/>
      <c r="E3553" s="2556"/>
      <c r="F3553" s="1557" t="s">
        <v>2169</v>
      </c>
      <c r="G3553" s="1558"/>
      <c r="I3553" s="2254"/>
      <c r="J3553" s="2256"/>
      <c r="K3553" s="1994" t="str">
        <f t="shared" si="307"/>
        <v/>
      </c>
      <c r="L3553" s="1907" t="str">
        <f t="shared" si="308"/>
        <v/>
      </c>
      <c r="M3553" s="1906"/>
      <c r="N3553" s="2250"/>
      <c r="O3553" s="2250"/>
      <c r="P3553" s="2255"/>
    </row>
    <row r="3554" spans="2:16" s="986" customFormat="1" ht="15" customHeight="1">
      <c r="B3554" s="1342"/>
      <c r="C3554" s="985"/>
      <c r="D3554" s="1307" t="s">
        <v>2166</v>
      </c>
      <c r="E3554" s="973"/>
      <c r="F3554" s="1549"/>
      <c r="G3554" s="1550"/>
      <c r="H3554" s="636"/>
      <c r="I3554" s="2251"/>
      <c r="J3554" s="1912"/>
      <c r="K3554" s="2254"/>
      <c r="L3554" s="2250"/>
      <c r="M3554" s="2250"/>
      <c r="N3554" s="2250"/>
      <c r="O3554" s="2250"/>
      <c r="P3554" s="2255"/>
    </row>
    <row r="3555" spans="2:16" s="986" customFormat="1" ht="15" customHeight="1" outlineLevel="1">
      <c r="B3555" s="1342"/>
      <c r="C3555" s="985"/>
      <c r="D3555" s="2557" t="s">
        <v>2167</v>
      </c>
      <c r="E3555" s="2558" t="s">
        <v>650</v>
      </c>
      <c r="F3555" s="1551" t="s">
        <v>2168</v>
      </c>
      <c r="G3555" s="1552"/>
      <c r="H3555" s="636"/>
      <c r="I3555" s="2252"/>
      <c r="J3555" s="2253"/>
      <c r="K3555" s="1994" t="str">
        <f>IF(ISNONTEXT(G3555)=TRUE,"","X")</f>
        <v/>
      </c>
      <c r="L3555" s="1907" t="str">
        <f>IF(AND(G3555&gt;=0)=TRUE,"","X")</f>
        <v/>
      </c>
      <c r="M3555" s="1906"/>
      <c r="N3555" s="2250"/>
      <c r="O3555" s="2250"/>
      <c r="P3555" s="2255"/>
    </row>
    <row r="3556" spans="2:16" s="986" customFormat="1" ht="15" customHeight="1" outlineLevel="1">
      <c r="B3556" s="1342"/>
      <c r="C3556" s="985"/>
      <c r="D3556" s="2553"/>
      <c r="E3556" s="2554"/>
      <c r="F3556" s="1553" t="s">
        <v>2169</v>
      </c>
      <c r="G3556" s="1554"/>
      <c r="H3556" s="636"/>
      <c r="I3556" s="2252"/>
      <c r="J3556" s="2253"/>
      <c r="K3556" s="1994" t="str">
        <f>IF(ISNONTEXT(G3556)=TRUE,"","X")</f>
        <v/>
      </c>
      <c r="L3556" s="1907" t="str">
        <f>IF(AND(G3556&gt;=0)=TRUE,"","X")</f>
        <v/>
      </c>
      <c r="M3556" s="1906"/>
      <c r="N3556" s="2250"/>
      <c r="O3556" s="2250"/>
      <c r="P3556" s="2255"/>
    </row>
    <row r="3557" spans="2:16" s="986" customFormat="1" ht="15" customHeight="1" outlineLevel="1">
      <c r="B3557" s="1342"/>
      <c r="C3557" s="985"/>
      <c r="D3557" s="2553" t="s">
        <v>2170</v>
      </c>
      <c r="E3557" s="2554" t="s">
        <v>638</v>
      </c>
      <c r="F3557" s="1553" t="s">
        <v>2168</v>
      </c>
      <c r="G3557" s="1554"/>
      <c r="H3557" s="636"/>
      <c r="I3557" s="2252"/>
      <c r="J3557" s="2253"/>
      <c r="K3557" s="1994" t="str">
        <f t="shared" ref="K3557:K3576" si="309">IF(ISNONTEXT(G3557)=TRUE,"","X")</f>
        <v/>
      </c>
      <c r="L3557" s="1907" t="str">
        <f t="shared" ref="L3557:L3576" si="310">IF(AND(G3557&gt;=0)=TRUE,"","X")</f>
        <v/>
      </c>
      <c r="M3557" s="1906"/>
      <c r="N3557" s="2250"/>
      <c r="O3557" s="2250"/>
      <c r="P3557" s="2255"/>
    </row>
    <row r="3558" spans="2:16" s="986" customFormat="1" ht="15" customHeight="1" outlineLevel="1">
      <c r="B3558" s="1342"/>
      <c r="C3558" s="985"/>
      <c r="D3558" s="2553"/>
      <c r="E3558" s="2554"/>
      <c r="F3558" s="1553" t="s">
        <v>2169</v>
      </c>
      <c r="G3558" s="1554"/>
      <c r="H3558" s="636"/>
      <c r="I3558" s="2252"/>
      <c r="J3558" s="2253"/>
      <c r="K3558" s="1994" t="str">
        <f t="shared" si="309"/>
        <v/>
      </c>
      <c r="L3558" s="1907" t="str">
        <f t="shared" si="310"/>
        <v/>
      </c>
      <c r="M3558" s="1906"/>
      <c r="N3558" s="2250"/>
      <c r="O3558" s="2250"/>
      <c r="P3558" s="2255"/>
    </row>
    <row r="3559" spans="2:16" s="986" customFormat="1" ht="15" customHeight="1" outlineLevel="1">
      <c r="B3559" s="1342"/>
      <c r="C3559" s="985"/>
      <c r="D3559" s="2553" t="s">
        <v>2170</v>
      </c>
      <c r="E3559" s="2554" t="s">
        <v>650</v>
      </c>
      <c r="F3559" s="1553" t="s">
        <v>2168</v>
      </c>
      <c r="G3559" s="1554"/>
      <c r="H3559" s="636"/>
      <c r="I3559" s="2252"/>
      <c r="J3559" s="2253"/>
      <c r="K3559" s="1994" t="str">
        <f t="shared" si="309"/>
        <v/>
      </c>
      <c r="L3559" s="1907" t="str">
        <f t="shared" si="310"/>
        <v/>
      </c>
      <c r="M3559" s="1906"/>
      <c r="N3559" s="2250"/>
      <c r="O3559" s="2250"/>
      <c r="P3559" s="2255"/>
    </row>
    <row r="3560" spans="2:16" s="986" customFormat="1" ht="15" customHeight="1" outlineLevel="1">
      <c r="B3560" s="1342"/>
      <c r="C3560" s="985"/>
      <c r="D3560" s="2553"/>
      <c r="E3560" s="2554"/>
      <c r="F3560" s="1553" t="s">
        <v>2169</v>
      </c>
      <c r="G3560" s="1554"/>
      <c r="H3560" s="636"/>
      <c r="I3560" s="2254"/>
      <c r="J3560" s="2255"/>
      <c r="K3560" s="1994" t="str">
        <f t="shared" si="309"/>
        <v/>
      </c>
      <c r="L3560" s="1907" t="str">
        <f t="shared" si="310"/>
        <v/>
      </c>
      <c r="M3560" s="1906"/>
      <c r="N3560" s="2250"/>
      <c r="O3560" s="2250"/>
      <c r="P3560" s="2255"/>
    </row>
    <row r="3561" spans="2:16" s="986" customFormat="1" ht="15" customHeight="1" outlineLevel="1">
      <c r="B3561" s="1342"/>
      <c r="C3561" s="985"/>
      <c r="D3561" s="2553" t="s">
        <v>873</v>
      </c>
      <c r="E3561" s="2554" t="s">
        <v>1822</v>
      </c>
      <c r="F3561" s="1553" t="s">
        <v>2168</v>
      </c>
      <c r="G3561" s="1555"/>
      <c r="H3561" s="636"/>
      <c r="I3561" s="2254"/>
      <c r="J3561" s="2255"/>
      <c r="K3561" s="1993" t="str">
        <f t="shared" si="309"/>
        <v/>
      </c>
      <c r="L3561" s="1906" t="str">
        <f t="shared" si="310"/>
        <v/>
      </c>
      <c r="M3561" s="1906"/>
      <c r="N3561" s="1907" t="str" cm="1">
        <f t="array" aca="1" ref="N3561" ca="1">IF(CELL("format",G3561)="D1","","X")</f>
        <v/>
      </c>
      <c r="O3561" s="2250"/>
      <c r="P3561" s="2255"/>
    </row>
    <row r="3562" spans="2:16" s="986" customFormat="1" ht="15" customHeight="1" outlineLevel="1">
      <c r="B3562" s="1211"/>
      <c r="C3562" s="1211"/>
      <c r="D3562" s="2553"/>
      <c r="E3562" s="2554"/>
      <c r="F3562" s="1553" t="s">
        <v>2169</v>
      </c>
      <c r="G3562" s="1555"/>
      <c r="H3562" s="636"/>
      <c r="I3562" s="2254"/>
      <c r="J3562" s="2255"/>
      <c r="K3562" s="1993" t="str">
        <f t="shared" si="309"/>
        <v/>
      </c>
      <c r="L3562" s="1906" t="str">
        <f t="shared" si="310"/>
        <v/>
      </c>
      <c r="M3562" s="1906"/>
      <c r="N3562" s="1907" t="str" cm="1">
        <f t="array" aca="1" ref="N3562" ca="1">IF(CELL("format",G3562)="D1","","X")</f>
        <v/>
      </c>
      <c r="O3562" s="2250"/>
      <c r="P3562" s="2255"/>
    </row>
    <row r="3563" spans="2:16" s="986" customFormat="1" ht="15" customHeight="1" outlineLevel="1">
      <c r="B3563" s="1211"/>
      <c r="C3563" s="1211"/>
      <c r="D3563" s="2553" t="s">
        <v>874</v>
      </c>
      <c r="E3563" s="2554" t="s">
        <v>1823</v>
      </c>
      <c r="F3563" s="1553" t="s">
        <v>2168</v>
      </c>
      <c r="G3563" s="1556"/>
      <c r="H3563" s="636"/>
      <c r="I3563" s="2254"/>
      <c r="J3563" s="2255"/>
      <c r="K3563" s="1993" t="str">
        <f t="shared" si="309"/>
        <v/>
      </c>
      <c r="L3563" s="1906" t="str">
        <f t="shared" si="310"/>
        <v/>
      </c>
      <c r="M3563" s="1906"/>
      <c r="N3563" s="2250"/>
      <c r="O3563" s="1907" t="str" cm="1">
        <f t="array" aca="1" ref="O3563" ca="1">IF(G3563="","",IF(CELL("format",G3563)="D9","","X"))</f>
        <v/>
      </c>
      <c r="P3563" s="2255"/>
    </row>
    <row r="3564" spans="2:16" s="986" customFormat="1" ht="15" customHeight="1" outlineLevel="1">
      <c r="B3564" s="1211"/>
      <c r="C3564" s="1211"/>
      <c r="D3564" s="2553"/>
      <c r="E3564" s="2554"/>
      <c r="F3564" s="1553" t="s">
        <v>2169</v>
      </c>
      <c r="G3564" s="1556"/>
      <c r="H3564" s="636"/>
      <c r="I3564" s="2254"/>
      <c r="J3564" s="2255"/>
      <c r="K3564" s="1993" t="str">
        <f t="shared" si="309"/>
        <v/>
      </c>
      <c r="L3564" s="1906" t="str">
        <f t="shared" si="310"/>
        <v/>
      </c>
      <c r="M3564" s="1906"/>
      <c r="N3564" s="2250"/>
      <c r="O3564" s="1907" t="str" cm="1">
        <f t="array" aca="1" ref="O3564" ca="1">IF(G3564="","",IF(CELL("format",G3564)="D9","","X"))</f>
        <v/>
      </c>
      <c r="P3564" s="2255"/>
    </row>
    <row r="3565" spans="2:16" s="986" customFormat="1" ht="15" customHeight="1" outlineLevel="1">
      <c r="B3565" s="1211"/>
      <c r="C3565" s="1211"/>
      <c r="D3565" s="2553" t="s">
        <v>2171</v>
      </c>
      <c r="E3565" s="2554" t="s">
        <v>2327</v>
      </c>
      <c r="F3565" s="1553" t="s">
        <v>2168</v>
      </c>
      <c r="G3565" s="1554"/>
      <c r="H3565" s="636"/>
      <c r="I3565" s="2254"/>
      <c r="J3565" s="2255"/>
      <c r="K3565" s="1993" t="str">
        <f t="shared" si="309"/>
        <v/>
      </c>
      <c r="L3565" s="1906" t="str">
        <f t="shared" si="310"/>
        <v/>
      </c>
      <c r="M3565" s="1906"/>
      <c r="N3565" s="2250"/>
      <c r="O3565" s="2250"/>
      <c r="P3565" s="1913" t="str">
        <f>IF(G3565="","",(IF(OR(G3565="Winter",G3565="Summer"),"","X")))</f>
        <v/>
      </c>
    </row>
    <row r="3566" spans="2:16" s="986" customFormat="1" ht="15" customHeight="1" outlineLevel="1">
      <c r="B3566" s="1211"/>
      <c r="C3566" s="1211"/>
      <c r="D3566" s="2553"/>
      <c r="E3566" s="2554"/>
      <c r="F3566" s="1553" t="s">
        <v>2169</v>
      </c>
      <c r="G3566" s="1554"/>
      <c r="H3566" s="636"/>
      <c r="I3566" s="2254"/>
      <c r="J3566" s="2255"/>
      <c r="K3566" s="1993" t="str">
        <f t="shared" si="309"/>
        <v/>
      </c>
      <c r="L3566" s="1906" t="str">
        <f t="shared" si="310"/>
        <v/>
      </c>
      <c r="M3566" s="1906"/>
      <c r="N3566" s="2250"/>
      <c r="O3566" s="2250"/>
      <c r="P3566" s="1913" t="str">
        <f>IF(G3566="","",(IF(OR(G3566="Winter",G3566="Summer"),"","X")))</f>
        <v/>
      </c>
    </row>
    <row r="3567" spans="2:16" s="986" customFormat="1" ht="15" customHeight="1" outlineLevel="1">
      <c r="B3567" s="1211"/>
      <c r="C3567" s="1211"/>
      <c r="D3567" s="2553" t="s">
        <v>2172</v>
      </c>
      <c r="E3567" s="2554" t="s">
        <v>638</v>
      </c>
      <c r="F3567" s="1553" t="s">
        <v>2168</v>
      </c>
      <c r="G3567" s="1554"/>
      <c r="H3567" s="636"/>
      <c r="I3567" s="2254"/>
      <c r="J3567" s="2255"/>
      <c r="K3567" s="1994" t="str">
        <f t="shared" si="309"/>
        <v/>
      </c>
      <c r="L3567" s="1907" t="str">
        <f t="shared" si="310"/>
        <v/>
      </c>
      <c r="M3567" s="1906"/>
      <c r="N3567" s="2250"/>
      <c r="O3567" s="2250"/>
      <c r="P3567" s="2255"/>
    </row>
    <row r="3568" spans="2:16" s="986" customFormat="1" ht="15" customHeight="1" outlineLevel="1">
      <c r="B3568" s="1211"/>
      <c r="C3568" s="1211"/>
      <c r="D3568" s="2553"/>
      <c r="E3568" s="2554"/>
      <c r="F3568" s="1553" t="s">
        <v>2169</v>
      </c>
      <c r="G3568" s="1554"/>
      <c r="I3568" s="2254"/>
      <c r="J3568" s="2255"/>
      <c r="K3568" s="1994" t="str">
        <f t="shared" si="309"/>
        <v/>
      </c>
      <c r="L3568" s="1907" t="str">
        <f t="shared" si="310"/>
        <v/>
      </c>
      <c r="M3568" s="1906"/>
      <c r="N3568" s="2250"/>
      <c r="O3568" s="2250"/>
      <c r="P3568" s="2255"/>
    </row>
    <row r="3569" spans="2:16" s="986" customFormat="1" ht="15" customHeight="1" outlineLevel="1">
      <c r="B3569" s="1211"/>
      <c r="C3569" s="1211"/>
      <c r="D3569" s="2553" t="s">
        <v>2173</v>
      </c>
      <c r="E3569" s="2554" t="s">
        <v>638</v>
      </c>
      <c r="F3569" s="1553" t="s">
        <v>2168</v>
      </c>
      <c r="G3569" s="1554"/>
      <c r="I3569" s="2254"/>
      <c r="J3569" s="2255"/>
      <c r="K3569" s="1994" t="str">
        <f t="shared" si="309"/>
        <v/>
      </c>
      <c r="L3569" s="1907" t="str">
        <f t="shared" si="310"/>
        <v/>
      </c>
      <c r="M3569" s="1906"/>
      <c r="N3569" s="2250"/>
      <c r="O3569" s="2250"/>
      <c r="P3569" s="2255"/>
    </row>
    <row r="3570" spans="2:16" s="986" customFormat="1" ht="15" customHeight="1" outlineLevel="1">
      <c r="B3570" s="1211"/>
      <c r="C3570" s="1211"/>
      <c r="D3570" s="2553"/>
      <c r="E3570" s="2554"/>
      <c r="F3570" s="1553" t="s">
        <v>2169</v>
      </c>
      <c r="G3570" s="1554"/>
      <c r="I3570" s="2254"/>
      <c r="J3570" s="2255"/>
      <c r="K3570" s="1994" t="str">
        <f t="shared" si="309"/>
        <v/>
      </c>
      <c r="L3570" s="1907" t="str">
        <f t="shared" si="310"/>
        <v/>
      </c>
      <c r="M3570" s="1906"/>
      <c r="N3570" s="2250"/>
      <c r="O3570" s="2250"/>
      <c r="P3570" s="2255"/>
    </row>
    <row r="3571" spans="2:16" s="986" customFormat="1" ht="15" customHeight="1" outlineLevel="1">
      <c r="B3571" s="1211"/>
      <c r="C3571" s="1211"/>
      <c r="D3571" s="2553" t="s">
        <v>2173</v>
      </c>
      <c r="E3571" s="2554" t="s">
        <v>650</v>
      </c>
      <c r="F3571" s="1553" t="s">
        <v>2168</v>
      </c>
      <c r="G3571" s="1554"/>
      <c r="I3571" s="2254"/>
      <c r="J3571" s="2255"/>
      <c r="K3571" s="1994" t="str">
        <f t="shared" si="309"/>
        <v/>
      </c>
      <c r="L3571" s="1907" t="str">
        <f t="shared" si="310"/>
        <v/>
      </c>
      <c r="M3571" s="1906"/>
      <c r="N3571" s="2250"/>
      <c r="O3571" s="2250"/>
      <c r="P3571" s="2255"/>
    </row>
    <row r="3572" spans="2:16" s="986" customFormat="1" ht="15" customHeight="1" outlineLevel="1">
      <c r="B3572" s="1211"/>
      <c r="C3572" s="1211"/>
      <c r="D3572" s="2553"/>
      <c r="E3572" s="2554"/>
      <c r="F3572" s="1553" t="s">
        <v>2169</v>
      </c>
      <c r="G3572" s="1554"/>
      <c r="I3572" s="2254"/>
      <c r="J3572" s="2255"/>
      <c r="K3572" s="1994" t="str">
        <f t="shared" si="309"/>
        <v/>
      </c>
      <c r="L3572" s="1907" t="str">
        <f t="shared" si="310"/>
        <v/>
      </c>
      <c r="M3572" s="1906"/>
      <c r="N3572" s="2250"/>
      <c r="O3572" s="2250"/>
      <c r="P3572" s="2255"/>
    </row>
    <row r="3573" spans="2:16" s="986" customFormat="1" ht="15" customHeight="1" outlineLevel="1">
      <c r="B3573" s="1211"/>
      <c r="C3573" s="1211"/>
      <c r="D3573" s="2553" t="s">
        <v>2174</v>
      </c>
      <c r="E3573" s="2554" t="s">
        <v>638</v>
      </c>
      <c r="F3573" s="1553" t="s">
        <v>2168</v>
      </c>
      <c r="G3573" s="1554"/>
      <c r="I3573" s="2254"/>
      <c r="J3573" s="2256"/>
      <c r="K3573" s="1994" t="str">
        <f t="shared" si="309"/>
        <v/>
      </c>
      <c r="L3573" s="1907" t="str">
        <f t="shared" si="310"/>
        <v/>
      </c>
      <c r="M3573" s="1906"/>
      <c r="N3573" s="2250"/>
      <c r="O3573" s="2250"/>
      <c r="P3573" s="2255"/>
    </row>
    <row r="3574" spans="2:16" s="986" customFormat="1" ht="15" customHeight="1" outlineLevel="1">
      <c r="B3574" s="1211"/>
      <c r="C3574" s="1211"/>
      <c r="D3574" s="2553"/>
      <c r="E3574" s="2554"/>
      <c r="F3574" s="1553" t="s">
        <v>2169</v>
      </c>
      <c r="G3574" s="1554"/>
      <c r="I3574" s="2254"/>
      <c r="J3574" s="2256"/>
      <c r="K3574" s="1994" t="str">
        <f t="shared" si="309"/>
        <v/>
      </c>
      <c r="L3574" s="1907" t="str">
        <f t="shared" si="310"/>
        <v/>
      </c>
      <c r="M3574" s="1906"/>
      <c r="N3574" s="2250"/>
      <c r="O3574" s="2250"/>
      <c r="P3574" s="2255"/>
    </row>
    <row r="3575" spans="2:16" s="986" customFormat="1" ht="15" customHeight="1" outlineLevel="1">
      <c r="B3575" s="1211"/>
      <c r="C3575" s="1211"/>
      <c r="D3575" s="2553" t="s">
        <v>2174</v>
      </c>
      <c r="E3575" s="2554" t="s">
        <v>650</v>
      </c>
      <c r="F3575" s="1553" t="s">
        <v>2168</v>
      </c>
      <c r="G3575" s="1554"/>
      <c r="I3575" s="2254"/>
      <c r="J3575" s="2256"/>
      <c r="K3575" s="1994" t="str">
        <f t="shared" si="309"/>
        <v/>
      </c>
      <c r="L3575" s="1907" t="str">
        <f t="shared" si="310"/>
        <v/>
      </c>
      <c r="M3575" s="1906"/>
      <c r="N3575" s="2250"/>
      <c r="O3575" s="2250"/>
      <c r="P3575" s="2255"/>
    </row>
    <row r="3576" spans="2:16" s="986" customFormat="1" ht="15" customHeight="1" outlineLevel="1">
      <c r="B3576" s="1211"/>
      <c r="C3576" s="1211"/>
      <c r="D3576" s="2555"/>
      <c r="E3576" s="2556"/>
      <c r="F3576" s="1557" t="s">
        <v>2169</v>
      </c>
      <c r="G3576" s="1558"/>
      <c r="I3576" s="2254"/>
      <c r="J3576" s="2256"/>
      <c r="K3576" s="1994" t="str">
        <f t="shared" si="309"/>
        <v/>
      </c>
      <c r="L3576" s="1907" t="str">
        <f t="shared" si="310"/>
        <v/>
      </c>
      <c r="M3576" s="1906"/>
      <c r="N3576" s="2250"/>
      <c r="O3576" s="2250"/>
      <c r="P3576" s="2255"/>
    </row>
    <row r="3577" spans="2:16" s="986" customFormat="1" ht="15" customHeight="1">
      <c r="B3577" s="1342"/>
      <c r="C3577" s="985"/>
      <c r="D3577" s="1307" t="s">
        <v>2166</v>
      </c>
      <c r="E3577" s="973"/>
      <c r="F3577" s="1549"/>
      <c r="G3577" s="1550"/>
      <c r="H3577" s="636"/>
      <c r="I3577" s="2251"/>
      <c r="J3577" s="1912"/>
      <c r="K3577" s="2254"/>
      <c r="L3577" s="2250"/>
      <c r="M3577" s="2250"/>
      <c r="N3577" s="2250"/>
      <c r="O3577" s="2250"/>
      <c r="P3577" s="2255"/>
    </row>
    <row r="3578" spans="2:16" s="986" customFormat="1" ht="15" customHeight="1" outlineLevel="1">
      <c r="B3578" s="1342"/>
      <c r="C3578" s="985"/>
      <c r="D3578" s="2557" t="s">
        <v>2167</v>
      </c>
      <c r="E3578" s="2558" t="s">
        <v>650</v>
      </c>
      <c r="F3578" s="1551" t="s">
        <v>2168</v>
      </c>
      <c r="G3578" s="1552"/>
      <c r="H3578" s="636"/>
      <c r="I3578" s="2252"/>
      <c r="J3578" s="2253"/>
      <c r="K3578" s="1994" t="str">
        <f>IF(ISNONTEXT(G3578)=TRUE,"","X")</f>
        <v/>
      </c>
      <c r="L3578" s="1907" t="str">
        <f>IF(AND(G3578&gt;=0)=TRUE,"","X")</f>
        <v/>
      </c>
      <c r="M3578" s="1906"/>
      <c r="N3578" s="2250"/>
      <c r="O3578" s="2250"/>
      <c r="P3578" s="2255"/>
    </row>
    <row r="3579" spans="2:16" s="986" customFormat="1" ht="15" customHeight="1" outlineLevel="1">
      <c r="B3579" s="1342"/>
      <c r="C3579" s="985"/>
      <c r="D3579" s="2553"/>
      <c r="E3579" s="2554"/>
      <c r="F3579" s="1553" t="s">
        <v>2169</v>
      </c>
      <c r="G3579" s="1554"/>
      <c r="H3579" s="636"/>
      <c r="I3579" s="2252"/>
      <c r="J3579" s="2253"/>
      <c r="K3579" s="1994" t="str">
        <f>IF(ISNONTEXT(G3579)=TRUE,"","X")</f>
        <v/>
      </c>
      <c r="L3579" s="1907" t="str">
        <f>IF(AND(G3579&gt;=0)=TRUE,"","X")</f>
        <v/>
      </c>
      <c r="M3579" s="1906"/>
      <c r="N3579" s="2250"/>
      <c r="O3579" s="2250"/>
      <c r="P3579" s="2255"/>
    </row>
    <row r="3580" spans="2:16" s="986" customFormat="1" ht="15" customHeight="1" outlineLevel="1">
      <c r="B3580" s="1342"/>
      <c r="C3580" s="985"/>
      <c r="D3580" s="2553" t="s">
        <v>2170</v>
      </c>
      <c r="E3580" s="2554" t="s">
        <v>638</v>
      </c>
      <c r="F3580" s="1553" t="s">
        <v>2168</v>
      </c>
      <c r="G3580" s="1554"/>
      <c r="H3580" s="636"/>
      <c r="I3580" s="2252"/>
      <c r="J3580" s="2253"/>
      <c r="K3580" s="1994" t="str">
        <f t="shared" ref="K3580:K3599" si="311">IF(ISNONTEXT(G3580)=TRUE,"","X")</f>
        <v/>
      </c>
      <c r="L3580" s="1907" t="str">
        <f t="shared" ref="L3580:L3599" si="312">IF(AND(G3580&gt;=0)=TRUE,"","X")</f>
        <v/>
      </c>
      <c r="M3580" s="1906"/>
      <c r="N3580" s="2250"/>
      <c r="O3580" s="2250"/>
      <c r="P3580" s="2255"/>
    </row>
    <row r="3581" spans="2:16" s="986" customFormat="1" ht="15" customHeight="1" outlineLevel="1">
      <c r="B3581" s="1342"/>
      <c r="C3581" s="985"/>
      <c r="D3581" s="2553"/>
      <c r="E3581" s="2554"/>
      <c r="F3581" s="1553" t="s">
        <v>2169</v>
      </c>
      <c r="G3581" s="1554"/>
      <c r="H3581" s="636"/>
      <c r="I3581" s="2252"/>
      <c r="J3581" s="2253"/>
      <c r="K3581" s="1994" t="str">
        <f t="shared" si="311"/>
        <v/>
      </c>
      <c r="L3581" s="1907" t="str">
        <f t="shared" si="312"/>
        <v/>
      </c>
      <c r="M3581" s="1906"/>
      <c r="N3581" s="2250"/>
      <c r="O3581" s="2250"/>
      <c r="P3581" s="2255"/>
    </row>
    <row r="3582" spans="2:16" s="986" customFormat="1" ht="15" customHeight="1" outlineLevel="1">
      <c r="B3582" s="1342"/>
      <c r="C3582" s="985"/>
      <c r="D3582" s="2553" t="s">
        <v>2170</v>
      </c>
      <c r="E3582" s="2554" t="s">
        <v>650</v>
      </c>
      <c r="F3582" s="1553" t="s">
        <v>2168</v>
      </c>
      <c r="G3582" s="1554"/>
      <c r="H3582" s="636"/>
      <c r="I3582" s="2252"/>
      <c r="J3582" s="2253"/>
      <c r="K3582" s="1994" t="str">
        <f t="shared" si="311"/>
        <v/>
      </c>
      <c r="L3582" s="1907" t="str">
        <f t="shared" si="312"/>
        <v/>
      </c>
      <c r="M3582" s="1906"/>
      <c r="N3582" s="2250"/>
      <c r="O3582" s="2250"/>
      <c r="P3582" s="2255"/>
    </row>
    <row r="3583" spans="2:16" s="986" customFormat="1" ht="15" customHeight="1" outlineLevel="1">
      <c r="B3583" s="1342"/>
      <c r="C3583" s="985"/>
      <c r="D3583" s="2553"/>
      <c r="E3583" s="2554"/>
      <c r="F3583" s="1553" t="s">
        <v>2169</v>
      </c>
      <c r="G3583" s="1554"/>
      <c r="H3583" s="636"/>
      <c r="I3583" s="2254"/>
      <c r="J3583" s="2255"/>
      <c r="K3583" s="1994" t="str">
        <f t="shared" si="311"/>
        <v/>
      </c>
      <c r="L3583" s="1907" t="str">
        <f t="shared" si="312"/>
        <v/>
      </c>
      <c r="M3583" s="1906"/>
      <c r="N3583" s="2250"/>
      <c r="O3583" s="2250"/>
      <c r="P3583" s="2255"/>
    </row>
    <row r="3584" spans="2:16" s="986" customFormat="1" ht="15" customHeight="1" outlineLevel="1">
      <c r="B3584" s="1342"/>
      <c r="C3584" s="985"/>
      <c r="D3584" s="2553" t="s">
        <v>873</v>
      </c>
      <c r="E3584" s="2554" t="s">
        <v>1822</v>
      </c>
      <c r="F3584" s="1553" t="s">
        <v>2168</v>
      </c>
      <c r="G3584" s="1555"/>
      <c r="H3584" s="636"/>
      <c r="I3584" s="2254"/>
      <c r="J3584" s="2255"/>
      <c r="K3584" s="1993" t="str">
        <f t="shared" si="311"/>
        <v/>
      </c>
      <c r="L3584" s="1906" t="str">
        <f t="shared" si="312"/>
        <v/>
      </c>
      <c r="M3584" s="1906"/>
      <c r="N3584" s="1907" t="str" cm="1">
        <f t="array" aca="1" ref="N3584" ca="1">IF(CELL("format",G3584)="D1","","X")</f>
        <v/>
      </c>
      <c r="O3584" s="2250"/>
      <c r="P3584" s="2255"/>
    </row>
    <row r="3585" spans="2:16" s="986" customFormat="1" ht="15" customHeight="1" outlineLevel="1">
      <c r="B3585" s="1211"/>
      <c r="C3585" s="1211"/>
      <c r="D3585" s="2553"/>
      <c r="E3585" s="2554"/>
      <c r="F3585" s="1553" t="s">
        <v>2169</v>
      </c>
      <c r="G3585" s="1555"/>
      <c r="H3585" s="636"/>
      <c r="I3585" s="2254"/>
      <c r="J3585" s="2255"/>
      <c r="K3585" s="1993" t="str">
        <f t="shared" si="311"/>
        <v/>
      </c>
      <c r="L3585" s="1906" t="str">
        <f t="shared" si="312"/>
        <v/>
      </c>
      <c r="M3585" s="1906"/>
      <c r="N3585" s="1907" t="str" cm="1">
        <f t="array" aca="1" ref="N3585" ca="1">IF(CELL("format",G3585)="D1","","X")</f>
        <v/>
      </c>
      <c r="O3585" s="2250"/>
      <c r="P3585" s="2255"/>
    </row>
    <row r="3586" spans="2:16" s="986" customFormat="1" ht="15" customHeight="1" outlineLevel="1">
      <c r="B3586" s="1211"/>
      <c r="C3586" s="1211"/>
      <c r="D3586" s="2553" t="s">
        <v>874</v>
      </c>
      <c r="E3586" s="2554" t="s">
        <v>1823</v>
      </c>
      <c r="F3586" s="1553" t="s">
        <v>2168</v>
      </c>
      <c r="G3586" s="1556"/>
      <c r="H3586" s="636"/>
      <c r="I3586" s="2254"/>
      <c r="J3586" s="2255"/>
      <c r="K3586" s="1993" t="str">
        <f t="shared" si="311"/>
        <v/>
      </c>
      <c r="L3586" s="1906" t="str">
        <f t="shared" si="312"/>
        <v/>
      </c>
      <c r="M3586" s="1906"/>
      <c r="N3586" s="2250"/>
      <c r="O3586" s="1907" t="str" cm="1">
        <f t="array" aca="1" ref="O3586" ca="1">IF(G3586="","",IF(CELL("format",G3586)="D9","","X"))</f>
        <v/>
      </c>
      <c r="P3586" s="2255"/>
    </row>
    <row r="3587" spans="2:16" s="986" customFormat="1" ht="15" customHeight="1" outlineLevel="1">
      <c r="B3587" s="1211"/>
      <c r="C3587" s="1211"/>
      <c r="D3587" s="2553"/>
      <c r="E3587" s="2554"/>
      <c r="F3587" s="1553" t="s">
        <v>2169</v>
      </c>
      <c r="G3587" s="1556"/>
      <c r="H3587" s="636"/>
      <c r="I3587" s="2254"/>
      <c r="J3587" s="2255"/>
      <c r="K3587" s="1993" t="str">
        <f t="shared" si="311"/>
        <v/>
      </c>
      <c r="L3587" s="1906" t="str">
        <f t="shared" si="312"/>
        <v/>
      </c>
      <c r="M3587" s="1906"/>
      <c r="N3587" s="2250"/>
      <c r="O3587" s="1907" t="str" cm="1">
        <f t="array" aca="1" ref="O3587" ca="1">IF(G3587="","",IF(CELL("format",G3587)="D9","","X"))</f>
        <v/>
      </c>
      <c r="P3587" s="2255"/>
    </row>
    <row r="3588" spans="2:16" s="986" customFormat="1" ht="15" customHeight="1" outlineLevel="1">
      <c r="B3588" s="1211"/>
      <c r="C3588" s="1211"/>
      <c r="D3588" s="2553" t="s">
        <v>2171</v>
      </c>
      <c r="E3588" s="2554" t="s">
        <v>2327</v>
      </c>
      <c r="F3588" s="1553" t="s">
        <v>2168</v>
      </c>
      <c r="G3588" s="1554"/>
      <c r="H3588" s="636"/>
      <c r="I3588" s="2254"/>
      <c r="J3588" s="2255"/>
      <c r="K3588" s="1993" t="str">
        <f t="shared" si="311"/>
        <v/>
      </c>
      <c r="L3588" s="1906" t="str">
        <f t="shared" si="312"/>
        <v/>
      </c>
      <c r="M3588" s="1906"/>
      <c r="N3588" s="2250"/>
      <c r="O3588" s="2250"/>
      <c r="P3588" s="1913" t="str">
        <f>IF(G3588="","",(IF(OR(G3588="Winter",G3588="Summer"),"","X")))</f>
        <v/>
      </c>
    </row>
    <row r="3589" spans="2:16" s="986" customFormat="1" ht="15" customHeight="1" outlineLevel="1">
      <c r="B3589" s="1211"/>
      <c r="C3589" s="1211"/>
      <c r="D3589" s="2553"/>
      <c r="E3589" s="2554"/>
      <c r="F3589" s="1553" t="s">
        <v>2169</v>
      </c>
      <c r="G3589" s="1554"/>
      <c r="H3589" s="636"/>
      <c r="I3589" s="2254"/>
      <c r="J3589" s="2255"/>
      <c r="K3589" s="1993" t="str">
        <f t="shared" si="311"/>
        <v/>
      </c>
      <c r="L3589" s="1906" t="str">
        <f t="shared" si="312"/>
        <v/>
      </c>
      <c r="M3589" s="1906"/>
      <c r="N3589" s="2250"/>
      <c r="O3589" s="2250"/>
      <c r="P3589" s="1913" t="str">
        <f>IF(G3589="","",(IF(OR(G3589="Winter",G3589="Summer"),"","X")))</f>
        <v/>
      </c>
    </row>
    <row r="3590" spans="2:16" s="986" customFormat="1" ht="15" customHeight="1" outlineLevel="1">
      <c r="B3590" s="1211"/>
      <c r="C3590" s="1211"/>
      <c r="D3590" s="2553" t="s">
        <v>2172</v>
      </c>
      <c r="E3590" s="2554" t="s">
        <v>638</v>
      </c>
      <c r="F3590" s="1553" t="s">
        <v>2168</v>
      </c>
      <c r="G3590" s="1554"/>
      <c r="H3590" s="636"/>
      <c r="I3590" s="2254"/>
      <c r="J3590" s="2255"/>
      <c r="K3590" s="1994" t="str">
        <f t="shared" si="311"/>
        <v/>
      </c>
      <c r="L3590" s="1907" t="str">
        <f t="shared" si="312"/>
        <v/>
      </c>
      <c r="M3590" s="1906"/>
      <c r="N3590" s="2250"/>
      <c r="O3590" s="2250"/>
      <c r="P3590" s="2255"/>
    </row>
    <row r="3591" spans="2:16" s="986" customFormat="1" ht="15" customHeight="1" outlineLevel="1">
      <c r="B3591" s="1211"/>
      <c r="C3591" s="1211"/>
      <c r="D3591" s="2553"/>
      <c r="E3591" s="2554"/>
      <c r="F3591" s="1553" t="s">
        <v>2169</v>
      </c>
      <c r="G3591" s="1554"/>
      <c r="I3591" s="2254"/>
      <c r="J3591" s="2255"/>
      <c r="K3591" s="1994" t="str">
        <f t="shared" si="311"/>
        <v/>
      </c>
      <c r="L3591" s="1907" t="str">
        <f t="shared" si="312"/>
        <v/>
      </c>
      <c r="M3591" s="1906"/>
      <c r="N3591" s="2250"/>
      <c r="O3591" s="2250"/>
      <c r="P3591" s="2255"/>
    </row>
    <row r="3592" spans="2:16" s="986" customFormat="1" ht="15" customHeight="1" outlineLevel="1">
      <c r="B3592" s="1211"/>
      <c r="C3592" s="1211"/>
      <c r="D3592" s="2553" t="s">
        <v>2173</v>
      </c>
      <c r="E3592" s="2554" t="s">
        <v>638</v>
      </c>
      <c r="F3592" s="1553" t="s">
        <v>2168</v>
      </c>
      <c r="G3592" s="1554"/>
      <c r="I3592" s="2254"/>
      <c r="J3592" s="2255"/>
      <c r="K3592" s="1994" t="str">
        <f t="shared" si="311"/>
        <v/>
      </c>
      <c r="L3592" s="1907" t="str">
        <f t="shared" si="312"/>
        <v/>
      </c>
      <c r="M3592" s="1906"/>
      <c r="N3592" s="2250"/>
      <c r="O3592" s="2250"/>
      <c r="P3592" s="2255"/>
    </row>
    <row r="3593" spans="2:16" s="986" customFormat="1" ht="15" customHeight="1" outlineLevel="1">
      <c r="B3593" s="1211"/>
      <c r="C3593" s="1211"/>
      <c r="D3593" s="2553"/>
      <c r="E3593" s="2554"/>
      <c r="F3593" s="1553" t="s">
        <v>2169</v>
      </c>
      <c r="G3593" s="1554"/>
      <c r="I3593" s="2254"/>
      <c r="J3593" s="2255"/>
      <c r="K3593" s="1994" t="str">
        <f t="shared" si="311"/>
        <v/>
      </c>
      <c r="L3593" s="1907" t="str">
        <f t="shared" si="312"/>
        <v/>
      </c>
      <c r="M3593" s="1906"/>
      <c r="N3593" s="2250"/>
      <c r="O3593" s="2250"/>
      <c r="P3593" s="2255"/>
    </row>
    <row r="3594" spans="2:16" s="986" customFormat="1" ht="15" customHeight="1" outlineLevel="1">
      <c r="B3594" s="1211"/>
      <c r="C3594" s="1211"/>
      <c r="D3594" s="2553" t="s">
        <v>2173</v>
      </c>
      <c r="E3594" s="2554" t="s">
        <v>650</v>
      </c>
      <c r="F3594" s="1553" t="s">
        <v>2168</v>
      </c>
      <c r="G3594" s="1554"/>
      <c r="I3594" s="2254"/>
      <c r="J3594" s="2255"/>
      <c r="K3594" s="1994" t="str">
        <f t="shared" si="311"/>
        <v/>
      </c>
      <c r="L3594" s="1907" t="str">
        <f t="shared" si="312"/>
        <v/>
      </c>
      <c r="M3594" s="1906"/>
      <c r="N3594" s="2250"/>
      <c r="O3594" s="2250"/>
      <c r="P3594" s="2255"/>
    </row>
    <row r="3595" spans="2:16" s="986" customFormat="1" ht="15" customHeight="1" outlineLevel="1">
      <c r="B3595" s="1211"/>
      <c r="C3595" s="1211"/>
      <c r="D3595" s="2553"/>
      <c r="E3595" s="2554"/>
      <c r="F3595" s="1553" t="s">
        <v>2169</v>
      </c>
      <c r="G3595" s="1554"/>
      <c r="I3595" s="2254"/>
      <c r="J3595" s="2255"/>
      <c r="K3595" s="1994" t="str">
        <f t="shared" si="311"/>
        <v/>
      </c>
      <c r="L3595" s="1907" t="str">
        <f t="shared" si="312"/>
        <v/>
      </c>
      <c r="M3595" s="1906"/>
      <c r="N3595" s="2250"/>
      <c r="O3595" s="2250"/>
      <c r="P3595" s="2255"/>
    </row>
    <row r="3596" spans="2:16" s="986" customFormat="1" ht="15" customHeight="1" outlineLevel="1">
      <c r="B3596" s="1211"/>
      <c r="C3596" s="1211"/>
      <c r="D3596" s="2553" t="s">
        <v>2174</v>
      </c>
      <c r="E3596" s="2554" t="s">
        <v>638</v>
      </c>
      <c r="F3596" s="1553" t="s">
        <v>2168</v>
      </c>
      <c r="G3596" s="1554"/>
      <c r="I3596" s="2254"/>
      <c r="J3596" s="2256"/>
      <c r="K3596" s="1994" t="str">
        <f t="shared" si="311"/>
        <v/>
      </c>
      <c r="L3596" s="1907" t="str">
        <f t="shared" si="312"/>
        <v/>
      </c>
      <c r="M3596" s="1906"/>
      <c r="N3596" s="2250"/>
      <c r="O3596" s="2250"/>
      <c r="P3596" s="2255"/>
    </row>
    <row r="3597" spans="2:16" s="986" customFormat="1" ht="15" customHeight="1" outlineLevel="1">
      <c r="B3597" s="1211"/>
      <c r="C3597" s="1211"/>
      <c r="D3597" s="2553"/>
      <c r="E3597" s="2554"/>
      <c r="F3597" s="1553" t="s">
        <v>2169</v>
      </c>
      <c r="G3597" s="1554"/>
      <c r="I3597" s="2254"/>
      <c r="J3597" s="2256"/>
      <c r="K3597" s="1994" t="str">
        <f t="shared" si="311"/>
        <v/>
      </c>
      <c r="L3597" s="1907" t="str">
        <f t="shared" si="312"/>
        <v/>
      </c>
      <c r="M3597" s="1906"/>
      <c r="N3597" s="2250"/>
      <c r="O3597" s="2250"/>
      <c r="P3597" s="2255"/>
    </row>
    <row r="3598" spans="2:16" s="986" customFormat="1" ht="15" customHeight="1" outlineLevel="1">
      <c r="B3598" s="1211"/>
      <c r="C3598" s="1211"/>
      <c r="D3598" s="2553" t="s">
        <v>2174</v>
      </c>
      <c r="E3598" s="2554" t="s">
        <v>650</v>
      </c>
      <c r="F3598" s="1553" t="s">
        <v>2168</v>
      </c>
      <c r="G3598" s="1554"/>
      <c r="I3598" s="2254"/>
      <c r="J3598" s="2256"/>
      <c r="K3598" s="1994" t="str">
        <f t="shared" si="311"/>
        <v/>
      </c>
      <c r="L3598" s="1907" t="str">
        <f t="shared" si="312"/>
        <v/>
      </c>
      <c r="M3598" s="1906"/>
      <c r="N3598" s="2250"/>
      <c r="O3598" s="2250"/>
      <c r="P3598" s="2255"/>
    </row>
    <row r="3599" spans="2:16" s="986" customFormat="1" ht="15" customHeight="1" outlineLevel="1">
      <c r="B3599" s="1211"/>
      <c r="C3599" s="1211"/>
      <c r="D3599" s="2555"/>
      <c r="E3599" s="2556"/>
      <c r="F3599" s="1557" t="s">
        <v>2169</v>
      </c>
      <c r="G3599" s="1558"/>
      <c r="I3599" s="2254"/>
      <c r="J3599" s="2256"/>
      <c r="K3599" s="1994" t="str">
        <f t="shared" si="311"/>
        <v/>
      </c>
      <c r="L3599" s="1907" t="str">
        <f t="shared" si="312"/>
        <v/>
      </c>
      <c r="M3599" s="1906"/>
      <c r="N3599" s="2250"/>
      <c r="O3599" s="2250"/>
      <c r="P3599" s="2255"/>
    </row>
    <row r="3600" spans="2:16" s="986" customFormat="1" ht="15" customHeight="1">
      <c r="B3600" s="1342"/>
      <c r="C3600" s="985"/>
      <c r="D3600" s="1307" t="s">
        <v>2166</v>
      </c>
      <c r="E3600" s="973"/>
      <c r="F3600" s="1549"/>
      <c r="G3600" s="1550"/>
      <c r="H3600" s="636"/>
      <c r="I3600" s="2251"/>
      <c r="J3600" s="1912"/>
      <c r="K3600" s="2254"/>
      <c r="L3600" s="2250"/>
      <c r="M3600" s="2250"/>
      <c r="N3600" s="2250"/>
      <c r="O3600" s="2250"/>
      <c r="P3600" s="2255"/>
    </row>
    <row r="3601" spans="2:16" s="986" customFormat="1" ht="15" customHeight="1" outlineLevel="1">
      <c r="B3601" s="1342"/>
      <c r="C3601" s="985"/>
      <c r="D3601" s="2557" t="s">
        <v>2167</v>
      </c>
      <c r="E3601" s="2558" t="s">
        <v>650</v>
      </c>
      <c r="F3601" s="1551" t="s">
        <v>2168</v>
      </c>
      <c r="G3601" s="1552"/>
      <c r="H3601" s="636"/>
      <c r="I3601" s="2252"/>
      <c r="J3601" s="2253"/>
      <c r="K3601" s="1994" t="str">
        <f>IF(ISNONTEXT(G3601)=TRUE,"","X")</f>
        <v/>
      </c>
      <c r="L3601" s="1907" t="str">
        <f>IF(AND(G3601&gt;=0)=TRUE,"","X")</f>
        <v/>
      </c>
      <c r="M3601" s="1906"/>
      <c r="N3601" s="2250"/>
      <c r="O3601" s="2250"/>
      <c r="P3601" s="2255"/>
    </row>
    <row r="3602" spans="2:16" s="986" customFormat="1" ht="15" customHeight="1" outlineLevel="1">
      <c r="B3602" s="1342"/>
      <c r="C3602" s="985"/>
      <c r="D3602" s="2553"/>
      <c r="E3602" s="2554"/>
      <c r="F3602" s="1553" t="s">
        <v>2169</v>
      </c>
      <c r="G3602" s="1554"/>
      <c r="H3602" s="636"/>
      <c r="I3602" s="2252"/>
      <c r="J3602" s="2253"/>
      <c r="K3602" s="1994" t="str">
        <f>IF(ISNONTEXT(G3602)=TRUE,"","X")</f>
        <v/>
      </c>
      <c r="L3602" s="1907" t="str">
        <f>IF(AND(G3602&gt;=0)=TRUE,"","X")</f>
        <v/>
      </c>
      <c r="M3602" s="1906"/>
      <c r="N3602" s="2250"/>
      <c r="O3602" s="2250"/>
      <c r="P3602" s="2255"/>
    </row>
    <row r="3603" spans="2:16" s="986" customFormat="1" ht="15" customHeight="1" outlineLevel="1">
      <c r="B3603" s="1342"/>
      <c r="C3603" s="985"/>
      <c r="D3603" s="2553" t="s">
        <v>2170</v>
      </c>
      <c r="E3603" s="2554" t="s">
        <v>638</v>
      </c>
      <c r="F3603" s="1553" t="s">
        <v>2168</v>
      </c>
      <c r="G3603" s="1554"/>
      <c r="H3603" s="636"/>
      <c r="I3603" s="2252"/>
      <c r="J3603" s="2253"/>
      <c r="K3603" s="1994" t="str">
        <f t="shared" ref="K3603:K3622" si="313">IF(ISNONTEXT(G3603)=TRUE,"","X")</f>
        <v/>
      </c>
      <c r="L3603" s="1907" t="str">
        <f t="shared" ref="L3603:L3622" si="314">IF(AND(G3603&gt;=0)=TRUE,"","X")</f>
        <v/>
      </c>
      <c r="M3603" s="1906"/>
      <c r="N3603" s="2250"/>
      <c r="O3603" s="2250"/>
      <c r="P3603" s="2255"/>
    </row>
    <row r="3604" spans="2:16" s="986" customFormat="1" ht="15" customHeight="1" outlineLevel="1">
      <c r="B3604" s="1342"/>
      <c r="C3604" s="985"/>
      <c r="D3604" s="2553"/>
      <c r="E3604" s="2554"/>
      <c r="F3604" s="1553" t="s">
        <v>2169</v>
      </c>
      <c r="G3604" s="1554"/>
      <c r="H3604" s="636"/>
      <c r="I3604" s="2252"/>
      <c r="J3604" s="2253"/>
      <c r="K3604" s="1994" t="str">
        <f t="shared" si="313"/>
        <v/>
      </c>
      <c r="L3604" s="1907" t="str">
        <f t="shared" si="314"/>
        <v/>
      </c>
      <c r="M3604" s="1906"/>
      <c r="N3604" s="2250"/>
      <c r="O3604" s="2250"/>
      <c r="P3604" s="2255"/>
    </row>
    <row r="3605" spans="2:16" s="986" customFormat="1" ht="15" customHeight="1" outlineLevel="1">
      <c r="B3605" s="1342"/>
      <c r="C3605" s="985"/>
      <c r="D3605" s="2553" t="s">
        <v>2170</v>
      </c>
      <c r="E3605" s="2554" t="s">
        <v>650</v>
      </c>
      <c r="F3605" s="1553" t="s">
        <v>2168</v>
      </c>
      <c r="G3605" s="1554"/>
      <c r="H3605" s="636"/>
      <c r="I3605" s="2252"/>
      <c r="J3605" s="2253"/>
      <c r="K3605" s="1994" t="str">
        <f t="shared" si="313"/>
        <v/>
      </c>
      <c r="L3605" s="1907" t="str">
        <f t="shared" si="314"/>
        <v/>
      </c>
      <c r="M3605" s="1906"/>
      <c r="N3605" s="2250"/>
      <c r="O3605" s="2250"/>
      <c r="P3605" s="2255"/>
    </row>
    <row r="3606" spans="2:16" s="986" customFormat="1" ht="15" customHeight="1" outlineLevel="1">
      <c r="B3606" s="1342"/>
      <c r="C3606" s="985"/>
      <c r="D3606" s="2553"/>
      <c r="E3606" s="2554"/>
      <c r="F3606" s="1553" t="s">
        <v>2169</v>
      </c>
      <c r="G3606" s="1554"/>
      <c r="H3606" s="636"/>
      <c r="I3606" s="2254"/>
      <c r="J3606" s="2255"/>
      <c r="K3606" s="1994" t="str">
        <f t="shared" si="313"/>
        <v/>
      </c>
      <c r="L3606" s="1907" t="str">
        <f t="shared" si="314"/>
        <v/>
      </c>
      <c r="M3606" s="1906"/>
      <c r="N3606" s="2250"/>
      <c r="O3606" s="2250"/>
      <c r="P3606" s="2255"/>
    </row>
    <row r="3607" spans="2:16" s="986" customFormat="1" ht="15" customHeight="1" outlineLevel="1">
      <c r="B3607" s="1342"/>
      <c r="C3607" s="985"/>
      <c r="D3607" s="2553" t="s">
        <v>873</v>
      </c>
      <c r="E3607" s="2554" t="s">
        <v>1822</v>
      </c>
      <c r="F3607" s="1553" t="s">
        <v>2168</v>
      </c>
      <c r="G3607" s="1555"/>
      <c r="H3607" s="636"/>
      <c r="I3607" s="2254"/>
      <c r="J3607" s="2255"/>
      <c r="K3607" s="1993" t="str">
        <f t="shared" si="313"/>
        <v/>
      </c>
      <c r="L3607" s="1906" t="str">
        <f t="shared" si="314"/>
        <v/>
      </c>
      <c r="M3607" s="1906"/>
      <c r="N3607" s="1907" t="str" cm="1">
        <f t="array" aca="1" ref="N3607" ca="1">IF(CELL("format",G3607)="D1","","X")</f>
        <v/>
      </c>
      <c r="O3607" s="2250"/>
      <c r="P3607" s="2255"/>
    </row>
    <row r="3608" spans="2:16" s="986" customFormat="1" ht="15" customHeight="1" outlineLevel="1">
      <c r="B3608" s="1211"/>
      <c r="C3608" s="1211"/>
      <c r="D3608" s="2553"/>
      <c r="E3608" s="2554"/>
      <c r="F3608" s="1553" t="s">
        <v>2169</v>
      </c>
      <c r="G3608" s="1555"/>
      <c r="H3608" s="636"/>
      <c r="I3608" s="2254"/>
      <c r="J3608" s="2255"/>
      <c r="K3608" s="1993" t="str">
        <f t="shared" si="313"/>
        <v/>
      </c>
      <c r="L3608" s="1906" t="str">
        <f t="shared" si="314"/>
        <v/>
      </c>
      <c r="M3608" s="1906"/>
      <c r="N3608" s="1907" t="str" cm="1">
        <f t="array" aca="1" ref="N3608" ca="1">IF(CELL("format",G3608)="D1","","X")</f>
        <v/>
      </c>
      <c r="O3608" s="2250"/>
      <c r="P3608" s="2255"/>
    </row>
    <row r="3609" spans="2:16" s="986" customFormat="1" ht="15" customHeight="1" outlineLevel="1">
      <c r="B3609" s="1211"/>
      <c r="C3609" s="1211"/>
      <c r="D3609" s="2553" t="s">
        <v>874</v>
      </c>
      <c r="E3609" s="2554" t="s">
        <v>1823</v>
      </c>
      <c r="F3609" s="1553" t="s">
        <v>2168</v>
      </c>
      <c r="G3609" s="1556"/>
      <c r="H3609" s="636"/>
      <c r="I3609" s="2254"/>
      <c r="J3609" s="2255"/>
      <c r="K3609" s="1993" t="str">
        <f t="shared" si="313"/>
        <v/>
      </c>
      <c r="L3609" s="1906" t="str">
        <f t="shared" si="314"/>
        <v/>
      </c>
      <c r="M3609" s="1906"/>
      <c r="N3609" s="2250"/>
      <c r="O3609" s="1907" t="str" cm="1">
        <f t="array" aca="1" ref="O3609" ca="1">IF(G3609="","",IF(CELL("format",G3609)="D9","","X"))</f>
        <v/>
      </c>
      <c r="P3609" s="2255"/>
    </row>
    <row r="3610" spans="2:16" s="986" customFormat="1" ht="15" customHeight="1" outlineLevel="1">
      <c r="B3610" s="1211"/>
      <c r="C3610" s="1211"/>
      <c r="D3610" s="2553"/>
      <c r="E3610" s="2554"/>
      <c r="F3610" s="1553" t="s">
        <v>2169</v>
      </c>
      <c r="G3610" s="1556"/>
      <c r="H3610" s="636"/>
      <c r="I3610" s="2254"/>
      <c r="J3610" s="2255"/>
      <c r="K3610" s="1993" t="str">
        <f t="shared" si="313"/>
        <v/>
      </c>
      <c r="L3610" s="1906" t="str">
        <f t="shared" si="314"/>
        <v/>
      </c>
      <c r="M3610" s="1906"/>
      <c r="N3610" s="2250"/>
      <c r="O3610" s="1907" t="str" cm="1">
        <f t="array" aca="1" ref="O3610" ca="1">IF(G3610="","",IF(CELL("format",G3610)="D9","","X"))</f>
        <v/>
      </c>
      <c r="P3610" s="2255"/>
    </row>
    <row r="3611" spans="2:16" s="986" customFormat="1" ht="15" customHeight="1" outlineLevel="1">
      <c r="B3611" s="1211"/>
      <c r="C3611" s="1211"/>
      <c r="D3611" s="2553" t="s">
        <v>2171</v>
      </c>
      <c r="E3611" s="2554" t="s">
        <v>2327</v>
      </c>
      <c r="F3611" s="1553" t="s">
        <v>2168</v>
      </c>
      <c r="G3611" s="1554"/>
      <c r="H3611" s="636"/>
      <c r="I3611" s="2254"/>
      <c r="J3611" s="2255"/>
      <c r="K3611" s="1993" t="str">
        <f t="shared" si="313"/>
        <v/>
      </c>
      <c r="L3611" s="1906" t="str">
        <f t="shared" si="314"/>
        <v/>
      </c>
      <c r="M3611" s="1906"/>
      <c r="N3611" s="2250"/>
      <c r="O3611" s="2250"/>
      <c r="P3611" s="1913" t="str">
        <f>IF(G3611="","",(IF(OR(G3611="Winter",G3611="Summer"),"","X")))</f>
        <v/>
      </c>
    </row>
    <row r="3612" spans="2:16" s="986" customFormat="1" ht="15" customHeight="1" outlineLevel="1">
      <c r="B3612" s="1211"/>
      <c r="C3612" s="1211"/>
      <c r="D3612" s="2553"/>
      <c r="E3612" s="2554"/>
      <c r="F3612" s="1553" t="s">
        <v>2169</v>
      </c>
      <c r="G3612" s="1554"/>
      <c r="H3612" s="636"/>
      <c r="I3612" s="2254"/>
      <c r="J3612" s="2255"/>
      <c r="K3612" s="1993" t="str">
        <f t="shared" si="313"/>
        <v/>
      </c>
      <c r="L3612" s="1906" t="str">
        <f t="shared" si="314"/>
        <v/>
      </c>
      <c r="M3612" s="1906"/>
      <c r="N3612" s="2250"/>
      <c r="O3612" s="2250"/>
      <c r="P3612" s="1913" t="str">
        <f>IF(G3612="","",(IF(OR(G3612="Winter",G3612="Summer"),"","X")))</f>
        <v/>
      </c>
    </row>
    <row r="3613" spans="2:16" s="986" customFormat="1" ht="15" customHeight="1" outlineLevel="1">
      <c r="B3613" s="1211"/>
      <c r="C3613" s="1211"/>
      <c r="D3613" s="2553" t="s">
        <v>2172</v>
      </c>
      <c r="E3613" s="2554" t="s">
        <v>638</v>
      </c>
      <c r="F3613" s="1553" t="s">
        <v>2168</v>
      </c>
      <c r="G3613" s="1554"/>
      <c r="H3613" s="636"/>
      <c r="I3613" s="2254"/>
      <c r="J3613" s="2255"/>
      <c r="K3613" s="1994" t="str">
        <f t="shared" si="313"/>
        <v/>
      </c>
      <c r="L3613" s="1907" t="str">
        <f t="shared" si="314"/>
        <v/>
      </c>
      <c r="M3613" s="1906"/>
      <c r="N3613" s="2250"/>
      <c r="O3613" s="2250"/>
      <c r="P3613" s="2255"/>
    </row>
    <row r="3614" spans="2:16" s="986" customFormat="1" ht="15" customHeight="1" outlineLevel="1">
      <c r="B3614" s="1211"/>
      <c r="C3614" s="1211"/>
      <c r="D3614" s="2553"/>
      <c r="E3614" s="2554"/>
      <c r="F3614" s="1553" t="s">
        <v>2169</v>
      </c>
      <c r="G3614" s="1554"/>
      <c r="I3614" s="2254"/>
      <c r="J3614" s="2255"/>
      <c r="K3614" s="1994" t="str">
        <f t="shared" si="313"/>
        <v/>
      </c>
      <c r="L3614" s="1907" t="str">
        <f t="shared" si="314"/>
        <v/>
      </c>
      <c r="M3614" s="1906"/>
      <c r="N3614" s="2250"/>
      <c r="O3614" s="2250"/>
      <c r="P3614" s="2255"/>
    </row>
    <row r="3615" spans="2:16" s="986" customFormat="1" ht="15" customHeight="1" outlineLevel="1">
      <c r="B3615" s="1211"/>
      <c r="C3615" s="1211"/>
      <c r="D3615" s="2553" t="s">
        <v>2173</v>
      </c>
      <c r="E3615" s="2554" t="s">
        <v>638</v>
      </c>
      <c r="F3615" s="1553" t="s">
        <v>2168</v>
      </c>
      <c r="G3615" s="1554"/>
      <c r="I3615" s="2254"/>
      <c r="J3615" s="2255"/>
      <c r="K3615" s="1994" t="str">
        <f t="shared" si="313"/>
        <v/>
      </c>
      <c r="L3615" s="1907" t="str">
        <f t="shared" si="314"/>
        <v/>
      </c>
      <c r="M3615" s="1906"/>
      <c r="N3615" s="2250"/>
      <c r="O3615" s="2250"/>
      <c r="P3615" s="2255"/>
    </row>
    <row r="3616" spans="2:16" s="986" customFormat="1" ht="15" customHeight="1" outlineLevel="1">
      <c r="B3616" s="1211"/>
      <c r="C3616" s="1211"/>
      <c r="D3616" s="2553"/>
      <c r="E3616" s="2554"/>
      <c r="F3616" s="1553" t="s">
        <v>2169</v>
      </c>
      <c r="G3616" s="1554"/>
      <c r="I3616" s="2254"/>
      <c r="J3616" s="2255"/>
      <c r="K3616" s="1994" t="str">
        <f t="shared" si="313"/>
        <v/>
      </c>
      <c r="L3616" s="1907" t="str">
        <f t="shared" si="314"/>
        <v/>
      </c>
      <c r="M3616" s="1906"/>
      <c r="N3616" s="2250"/>
      <c r="O3616" s="2250"/>
      <c r="P3616" s="2255"/>
    </row>
    <row r="3617" spans="2:16" s="986" customFormat="1" ht="15" customHeight="1" outlineLevel="1">
      <c r="B3617" s="1211"/>
      <c r="C3617" s="1211"/>
      <c r="D3617" s="2553" t="s">
        <v>2173</v>
      </c>
      <c r="E3617" s="2554" t="s">
        <v>650</v>
      </c>
      <c r="F3617" s="1553" t="s">
        <v>2168</v>
      </c>
      <c r="G3617" s="1554"/>
      <c r="I3617" s="2254"/>
      <c r="J3617" s="2255"/>
      <c r="K3617" s="1994" t="str">
        <f t="shared" si="313"/>
        <v/>
      </c>
      <c r="L3617" s="1907" t="str">
        <f t="shared" si="314"/>
        <v/>
      </c>
      <c r="M3617" s="1906"/>
      <c r="N3617" s="2250"/>
      <c r="O3617" s="2250"/>
      <c r="P3617" s="2255"/>
    </row>
    <row r="3618" spans="2:16" s="986" customFormat="1" ht="15" customHeight="1" outlineLevel="1">
      <c r="B3618" s="1211"/>
      <c r="C3618" s="1211"/>
      <c r="D3618" s="2553"/>
      <c r="E3618" s="2554"/>
      <c r="F3618" s="1553" t="s">
        <v>2169</v>
      </c>
      <c r="G3618" s="1554"/>
      <c r="I3618" s="2254"/>
      <c r="J3618" s="2255"/>
      <c r="K3618" s="1994" t="str">
        <f t="shared" si="313"/>
        <v/>
      </c>
      <c r="L3618" s="1907" t="str">
        <f t="shared" si="314"/>
        <v/>
      </c>
      <c r="M3618" s="1906"/>
      <c r="N3618" s="2250"/>
      <c r="O3618" s="2250"/>
      <c r="P3618" s="2255"/>
    </row>
    <row r="3619" spans="2:16" s="986" customFormat="1" ht="15" customHeight="1" outlineLevel="1">
      <c r="B3619" s="1211"/>
      <c r="C3619" s="1211"/>
      <c r="D3619" s="2553" t="s">
        <v>2174</v>
      </c>
      <c r="E3619" s="2554" t="s">
        <v>638</v>
      </c>
      <c r="F3619" s="1553" t="s">
        <v>2168</v>
      </c>
      <c r="G3619" s="1554"/>
      <c r="I3619" s="2254"/>
      <c r="J3619" s="2256"/>
      <c r="K3619" s="1994" t="str">
        <f t="shared" si="313"/>
        <v/>
      </c>
      <c r="L3619" s="1907" t="str">
        <f t="shared" si="314"/>
        <v/>
      </c>
      <c r="M3619" s="1906"/>
      <c r="N3619" s="2250"/>
      <c r="O3619" s="2250"/>
      <c r="P3619" s="2255"/>
    </row>
    <row r="3620" spans="2:16" s="986" customFormat="1" ht="15" customHeight="1" outlineLevel="1">
      <c r="B3620" s="1211"/>
      <c r="C3620" s="1211"/>
      <c r="D3620" s="2553"/>
      <c r="E3620" s="2554"/>
      <c r="F3620" s="1553" t="s">
        <v>2169</v>
      </c>
      <c r="G3620" s="1554"/>
      <c r="I3620" s="2254"/>
      <c r="J3620" s="2256"/>
      <c r="K3620" s="1994" t="str">
        <f t="shared" si="313"/>
        <v/>
      </c>
      <c r="L3620" s="1907" t="str">
        <f t="shared" si="314"/>
        <v/>
      </c>
      <c r="M3620" s="1906"/>
      <c r="N3620" s="2250"/>
      <c r="O3620" s="2250"/>
      <c r="P3620" s="2255"/>
    </row>
    <row r="3621" spans="2:16" s="986" customFormat="1" ht="15" customHeight="1" outlineLevel="1">
      <c r="B3621" s="1211"/>
      <c r="C3621" s="1211"/>
      <c r="D3621" s="2553" t="s">
        <v>2174</v>
      </c>
      <c r="E3621" s="2554" t="s">
        <v>650</v>
      </c>
      <c r="F3621" s="1553" t="s">
        <v>2168</v>
      </c>
      <c r="G3621" s="1554"/>
      <c r="I3621" s="2254"/>
      <c r="J3621" s="2256"/>
      <c r="K3621" s="1994" t="str">
        <f t="shared" si="313"/>
        <v/>
      </c>
      <c r="L3621" s="1907" t="str">
        <f t="shared" si="314"/>
        <v/>
      </c>
      <c r="M3621" s="1906"/>
      <c r="N3621" s="2250"/>
      <c r="O3621" s="2250"/>
      <c r="P3621" s="2255"/>
    </row>
    <row r="3622" spans="2:16" s="986" customFormat="1" ht="15" customHeight="1" outlineLevel="1">
      <c r="B3622" s="1211"/>
      <c r="C3622" s="1211"/>
      <c r="D3622" s="2555"/>
      <c r="E3622" s="2556"/>
      <c r="F3622" s="1557" t="s">
        <v>2169</v>
      </c>
      <c r="G3622" s="1558"/>
      <c r="I3622" s="2254"/>
      <c r="J3622" s="2256"/>
      <c r="K3622" s="1994" t="str">
        <f t="shared" si="313"/>
        <v/>
      </c>
      <c r="L3622" s="1907" t="str">
        <f t="shared" si="314"/>
        <v/>
      </c>
      <c r="M3622" s="1906"/>
      <c r="N3622" s="2250"/>
      <c r="O3622" s="2250"/>
      <c r="P3622" s="2255"/>
    </row>
    <row r="3623" spans="2:16" s="986" customFormat="1" ht="15" customHeight="1">
      <c r="B3623" s="1342"/>
      <c r="C3623" s="985"/>
      <c r="D3623" s="1307" t="s">
        <v>2166</v>
      </c>
      <c r="E3623" s="973"/>
      <c r="F3623" s="1549"/>
      <c r="G3623" s="1550"/>
      <c r="H3623" s="636"/>
      <c r="I3623" s="2251"/>
      <c r="J3623" s="1912"/>
      <c r="K3623" s="2254"/>
      <c r="L3623" s="2250"/>
      <c r="M3623" s="2250"/>
      <c r="N3623" s="2250"/>
      <c r="O3623" s="2250"/>
      <c r="P3623" s="2255"/>
    </row>
    <row r="3624" spans="2:16" s="986" customFormat="1" ht="15" customHeight="1" outlineLevel="1">
      <c r="B3624" s="1342"/>
      <c r="C3624" s="985"/>
      <c r="D3624" s="2557" t="s">
        <v>2167</v>
      </c>
      <c r="E3624" s="2558" t="s">
        <v>650</v>
      </c>
      <c r="F3624" s="1551" t="s">
        <v>2168</v>
      </c>
      <c r="G3624" s="1552"/>
      <c r="H3624" s="636"/>
      <c r="I3624" s="2252"/>
      <c r="J3624" s="2253"/>
      <c r="K3624" s="1994" t="str">
        <f>IF(ISNONTEXT(G3624)=TRUE,"","X")</f>
        <v/>
      </c>
      <c r="L3624" s="1907" t="str">
        <f>IF(AND(G3624&gt;=0)=TRUE,"","X")</f>
        <v/>
      </c>
      <c r="M3624" s="1906"/>
      <c r="N3624" s="2250"/>
      <c r="O3624" s="2250"/>
      <c r="P3624" s="2255"/>
    </row>
    <row r="3625" spans="2:16" s="986" customFormat="1" ht="15" customHeight="1" outlineLevel="1">
      <c r="B3625" s="1342"/>
      <c r="C3625" s="985"/>
      <c r="D3625" s="2553"/>
      <c r="E3625" s="2554"/>
      <c r="F3625" s="1553" t="s">
        <v>2169</v>
      </c>
      <c r="G3625" s="1554"/>
      <c r="H3625" s="636"/>
      <c r="I3625" s="2252"/>
      <c r="J3625" s="2253"/>
      <c r="K3625" s="1994" t="str">
        <f>IF(ISNONTEXT(G3625)=TRUE,"","X")</f>
        <v/>
      </c>
      <c r="L3625" s="1907" t="str">
        <f>IF(AND(G3625&gt;=0)=TRUE,"","X")</f>
        <v/>
      </c>
      <c r="M3625" s="1906"/>
      <c r="N3625" s="2250"/>
      <c r="O3625" s="2250"/>
      <c r="P3625" s="2255"/>
    </row>
    <row r="3626" spans="2:16" s="986" customFormat="1" ht="15" customHeight="1" outlineLevel="1">
      <c r="B3626" s="1342"/>
      <c r="C3626" s="985"/>
      <c r="D3626" s="2553" t="s">
        <v>2170</v>
      </c>
      <c r="E3626" s="2554" t="s">
        <v>638</v>
      </c>
      <c r="F3626" s="1553" t="s">
        <v>2168</v>
      </c>
      <c r="G3626" s="1554"/>
      <c r="H3626" s="636"/>
      <c r="I3626" s="2252"/>
      <c r="J3626" s="2253"/>
      <c r="K3626" s="1994" t="str">
        <f t="shared" ref="K3626:K3645" si="315">IF(ISNONTEXT(G3626)=TRUE,"","X")</f>
        <v/>
      </c>
      <c r="L3626" s="1907" t="str">
        <f t="shared" ref="L3626:L3645" si="316">IF(AND(G3626&gt;=0)=TRUE,"","X")</f>
        <v/>
      </c>
      <c r="M3626" s="1906"/>
      <c r="N3626" s="2250"/>
      <c r="O3626" s="2250"/>
      <c r="P3626" s="2255"/>
    </row>
    <row r="3627" spans="2:16" s="986" customFormat="1" ht="15" customHeight="1" outlineLevel="1">
      <c r="B3627" s="1342"/>
      <c r="C3627" s="985"/>
      <c r="D3627" s="2553"/>
      <c r="E3627" s="2554"/>
      <c r="F3627" s="1553" t="s">
        <v>2169</v>
      </c>
      <c r="G3627" s="1554"/>
      <c r="H3627" s="636"/>
      <c r="I3627" s="2252"/>
      <c r="J3627" s="2253"/>
      <c r="K3627" s="1994" t="str">
        <f t="shared" si="315"/>
        <v/>
      </c>
      <c r="L3627" s="1907" t="str">
        <f t="shared" si="316"/>
        <v/>
      </c>
      <c r="M3627" s="1906"/>
      <c r="N3627" s="2250"/>
      <c r="O3627" s="2250"/>
      <c r="P3627" s="2255"/>
    </row>
    <row r="3628" spans="2:16" s="986" customFormat="1" ht="15" customHeight="1" outlineLevel="1">
      <c r="B3628" s="1342"/>
      <c r="C3628" s="985"/>
      <c r="D3628" s="2553" t="s">
        <v>2170</v>
      </c>
      <c r="E3628" s="2554" t="s">
        <v>650</v>
      </c>
      <c r="F3628" s="1553" t="s">
        <v>2168</v>
      </c>
      <c r="G3628" s="1554"/>
      <c r="H3628" s="636"/>
      <c r="I3628" s="2252"/>
      <c r="J3628" s="2253"/>
      <c r="K3628" s="1994" t="str">
        <f t="shared" si="315"/>
        <v/>
      </c>
      <c r="L3628" s="1907" t="str">
        <f t="shared" si="316"/>
        <v/>
      </c>
      <c r="M3628" s="1906"/>
      <c r="N3628" s="2250"/>
      <c r="O3628" s="2250"/>
      <c r="P3628" s="2255"/>
    </row>
    <row r="3629" spans="2:16" s="986" customFormat="1" ht="15" customHeight="1" outlineLevel="1">
      <c r="B3629" s="1342"/>
      <c r="C3629" s="985"/>
      <c r="D3629" s="2553"/>
      <c r="E3629" s="2554"/>
      <c r="F3629" s="1553" t="s">
        <v>2169</v>
      </c>
      <c r="G3629" s="1554"/>
      <c r="H3629" s="636"/>
      <c r="I3629" s="2254"/>
      <c r="J3629" s="2255"/>
      <c r="K3629" s="1994" t="str">
        <f t="shared" si="315"/>
        <v/>
      </c>
      <c r="L3629" s="1907" t="str">
        <f t="shared" si="316"/>
        <v/>
      </c>
      <c r="M3629" s="1906"/>
      <c r="N3629" s="2250"/>
      <c r="O3629" s="2250"/>
      <c r="P3629" s="2255"/>
    </row>
    <row r="3630" spans="2:16" s="986" customFormat="1" ht="15" customHeight="1" outlineLevel="1">
      <c r="B3630" s="1342"/>
      <c r="C3630" s="985"/>
      <c r="D3630" s="2553" t="s">
        <v>873</v>
      </c>
      <c r="E3630" s="2554" t="s">
        <v>1822</v>
      </c>
      <c r="F3630" s="1553" t="s">
        <v>2168</v>
      </c>
      <c r="G3630" s="1555"/>
      <c r="H3630" s="636"/>
      <c r="I3630" s="2254"/>
      <c r="J3630" s="2255"/>
      <c r="K3630" s="1993" t="str">
        <f t="shared" si="315"/>
        <v/>
      </c>
      <c r="L3630" s="1906" t="str">
        <f t="shared" si="316"/>
        <v/>
      </c>
      <c r="M3630" s="1906"/>
      <c r="N3630" s="1907" t="str" cm="1">
        <f t="array" aca="1" ref="N3630" ca="1">IF(CELL("format",G3630)="D1","","X")</f>
        <v/>
      </c>
      <c r="O3630" s="2250"/>
      <c r="P3630" s="2255"/>
    </row>
    <row r="3631" spans="2:16" s="986" customFormat="1" ht="15" customHeight="1" outlineLevel="1">
      <c r="B3631" s="1211"/>
      <c r="C3631" s="1211"/>
      <c r="D3631" s="2553"/>
      <c r="E3631" s="2554"/>
      <c r="F3631" s="1553" t="s">
        <v>2169</v>
      </c>
      <c r="G3631" s="1555"/>
      <c r="H3631" s="636"/>
      <c r="I3631" s="2254"/>
      <c r="J3631" s="2255"/>
      <c r="K3631" s="1993" t="str">
        <f t="shared" si="315"/>
        <v/>
      </c>
      <c r="L3631" s="1906" t="str">
        <f t="shared" si="316"/>
        <v/>
      </c>
      <c r="M3631" s="1906"/>
      <c r="N3631" s="1907" t="str" cm="1">
        <f t="array" aca="1" ref="N3631" ca="1">IF(CELL("format",G3631)="D1","","X")</f>
        <v/>
      </c>
      <c r="O3631" s="2250"/>
      <c r="P3631" s="2255"/>
    </row>
    <row r="3632" spans="2:16" s="986" customFormat="1" ht="15" customHeight="1" outlineLevel="1">
      <c r="B3632" s="1211"/>
      <c r="C3632" s="1211"/>
      <c r="D3632" s="2553" t="s">
        <v>874</v>
      </c>
      <c r="E3632" s="2554" t="s">
        <v>1823</v>
      </c>
      <c r="F3632" s="1553" t="s">
        <v>2168</v>
      </c>
      <c r="G3632" s="1556"/>
      <c r="H3632" s="636"/>
      <c r="I3632" s="2254"/>
      <c r="J3632" s="2255"/>
      <c r="K3632" s="1993" t="str">
        <f t="shared" si="315"/>
        <v/>
      </c>
      <c r="L3632" s="1906" t="str">
        <f t="shared" si="316"/>
        <v/>
      </c>
      <c r="M3632" s="1906"/>
      <c r="N3632" s="2250"/>
      <c r="O3632" s="1907" t="str" cm="1">
        <f t="array" aca="1" ref="O3632" ca="1">IF(G3632="","",IF(CELL("format",G3632)="D9","","X"))</f>
        <v/>
      </c>
      <c r="P3632" s="2255"/>
    </row>
    <row r="3633" spans="2:16" s="986" customFormat="1" ht="15" customHeight="1" outlineLevel="1">
      <c r="B3633" s="1211"/>
      <c r="C3633" s="1211"/>
      <c r="D3633" s="2553"/>
      <c r="E3633" s="2554"/>
      <c r="F3633" s="1553" t="s">
        <v>2169</v>
      </c>
      <c r="G3633" s="1556"/>
      <c r="H3633" s="636"/>
      <c r="I3633" s="2254"/>
      <c r="J3633" s="2255"/>
      <c r="K3633" s="1993" t="str">
        <f t="shared" si="315"/>
        <v/>
      </c>
      <c r="L3633" s="1906" t="str">
        <f t="shared" si="316"/>
        <v/>
      </c>
      <c r="M3633" s="1906"/>
      <c r="N3633" s="2250"/>
      <c r="O3633" s="1907" t="str" cm="1">
        <f t="array" aca="1" ref="O3633" ca="1">IF(G3633="","",IF(CELL("format",G3633)="D9","","X"))</f>
        <v/>
      </c>
      <c r="P3633" s="2255"/>
    </row>
    <row r="3634" spans="2:16" s="986" customFormat="1" ht="15" customHeight="1" outlineLevel="1">
      <c r="B3634" s="1211"/>
      <c r="C3634" s="1211"/>
      <c r="D3634" s="2553" t="s">
        <v>2171</v>
      </c>
      <c r="E3634" s="2554" t="s">
        <v>2327</v>
      </c>
      <c r="F3634" s="1553" t="s">
        <v>2168</v>
      </c>
      <c r="G3634" s="1554"/>
      <c r="H3634" s="636"/>
      <c r="I3634" s="2254"/>
      <c r="J3634" s="2255"/>
      <c r="K3634" s="1993" t="str">
        <f t="shared" si="315"/>
        <v/>
      </c>
      <c r="L3634" s="1906" t="str">
        <f t="shared" si="316"/>
        <v/>
      </c>
      <c r="M3634" s="1906"/>
      <c r="N3634" s="2250"/>
      <c r="O3634" s="2250"/>
      <c r="P3634" s="1913" t="str">
        <f>IF(G3634="","",(IF(OR(G3634="Winter",G3634="Summer"),"","X")))</f>
        <v/>
      </c>
    </row>
    <row r="3635" spans="2:16" s="986" customFormat="1" ht="15" customHeight="1" outlineLevel="1">
      <c r="B3635" s="1211"/>
      <c r="C3635" s="1211"/>
      <c r="D3635" s="2553"/>
      <c r="E3635" s="2554"/>
      <c r="F3635" s="1553" t="s">
        <v>2169</v>
      </c>
      <c r="G3635" s="1554"/>
      <c r="H3635" s="636"/>
      <c r="I3635" s="2254"/>
      <c r="J3635" s="2255"/>
      <c r="K3635" s="1993" t="str">
        <f t="shared" si="315"/>
        <v/>
      </c>
      <c r="L3635" s="1906" t="str">
        <f t="shared" si="316"/>
        <v/>
      </c>
      <c r="M3635" s="1906"/>
      <c r="N3635" s="2250"/>
      <c r="O3635" s="2250"/>
      <c r="P3635" s="1913" t="str">
        <f>IF(G3635="","",(IF(OR(G3635="Winter",G3635="Summer"),"","X")))</f>
        <v/>
      </c>
    </row>
    <row r="3636" spans="2:16" s="986" customFormat="1" ht="15" customHeight="1" outlineLevel="1">
      <c r="B3636" s="1211"/>
      <c r="C3636" s="1211"/>
      <c r="D3636" s="2553" t="s">
        <v>2172</v>
      </c>
      <c r="E3636" s="2554" t="s">
        <v>638</v>
      </c>
      <c r="F3636" s="1553" t="s">
        <v>2168</v>
      </c>
      <c r="G3636" s="1554"/>
      <c r="H3636" s="636"/>
      <c r="I3636" s="2254"/>
      <c r="J3636" s="2255"/>
      <c r="K3636" s="1994" t="str">
        <f t="shared" si="315"/>
        <v/>
      </c>
      <c r="L3636" s="1907" t="str">
        <f t="shared" si="316"/>
        <v/>
      </c>
      <c r="M3636" s="1906"/>
      <c r="N3636" s="2250"/>
      <c r="O3636" s="2250"/>
      <c r="P3636" s="2255"/>
    </row>
    <row r="3637" spans="2:16" s="986" customFormat="1" ht="15" customHeight="1" outlineLevel="1">
      <c r="B3637" s="1211"/>
      <c r="C3637" s="1211"/>
      <c r="D3637" s="2553"/>
      <c r="E3637" s="2554"/>
      <c r="F3637" s="1553" t="s">
        <v>2169</v>
      </c>
      <c r="G3637" s="1554"/>
      <c r="I3637" s="2254"/>
      <c r="J3637" s="2255"/>
      <c r="K3637" s="1994" t="str">
        <f t="shared" si="315"/>
        <v/>
      </c>
      <c r="L3637" s="1907" t="str">
        <f t="shared" si="316"/>
        <v/>
      </c>
      <c r="M3637" s="1906"/>
      <c r="N3637" s="2250"/>
      <c r="O3637" s="2250"/>
      <c r="P3637" s="2255"/>
    </row>
    <row r="3638" spans="2:16" s="986" customFormat="1" ht="15" customHeight="1" outlineLevel="1">
      <c r="B3638" s="1211"/>
      <c r="C3638" s="1211"/>
      <c r="D3638" s="2553" t="s">
        <v>2173</v>
      </c>
      <c r="E3638" s="2554" t="s">
        <v>638</v>
      </c>
      <c r="F3638" s="1553" t="s">
        <v>2168</v>
      </c>
      <c r="G3638" s="1554"/>
      <c r="I3638" s="2254"/>
      <c r="J3638" s="2255"/>
      <c r="K3638" s="1994" t="str">
        <f t="shared" si="315"/>
        <v/>
      </c>
      <c r="L3638" s="1907" t="str">
        <f t="shared" si="316"/>
        <v/>
      </c>
      <c r="M3638" s="1906"/>
      <c r="N3638" s="2250"/>
      <c r="O3638" s="2250"/>
      <c r="P3638" s="2255"/>
    </row>
    <row r="3639" spans="2:16" s="986" customFormat="1" ht="15" customHeight="1" outlineLevel="1">
      <c r="B3639" s="1211"/>
      <c r="C3639" s="1211"/>
      <c r="D3639" s="2553"/>
      <c r="E3639" s="2554"/>
      <c r="F3639" s="1553" t="s">
        <v>2169</v>
      </c>
      <c r="G3639" s="1554"/>
      <c r="I3639" s="2254"/>
      <c r="J3639" s="2255"/>
      <c r="K3639" s="1994" t="str">
        <f t="shared" si="315"/>
        <v/>
      </c>
      <c r="L3639" s="1907" t="str">
        <f t="shared" si="316"/>
        <v/>
      </c>
      <c r="M3639" s="1906"/>
      <c r="N3639" s="2250"/>
      <c r="O3639" s="2250"/>
      <c r="P3639" s="2255"/>
    </row>
    <row r="3640" spans="2:16" s="986" customFormat="1" ht="15" customHeight="1" outlineLevel="1">
      <c r="B3640" s="1211"/>
      <c r="C3640" s="1211"/>
      <c r="D3640" s="2553" t="s">
        <v>2173</v>
      </c>
      <c r="E3640" s="2554" t="s">
        <v>650</v>
      </c>
      <c r="F3640" s="1553" t="s">
        <v>2168</v>
      </c>
      <c r="G3640" s="1554"/>
      <c r="I3640" s="2254"/>
      <c r="J3640" s="2255"/>
      <c r="K3640" s="1994" t="str">
        <f t="shared" si="315"/>
        <v/>
      </c>
      <c r="L3640" s="1907" t="str">
        <f t="shared" si="316"/>
        <v/>
      </c>
      <c r="M3640" s="1906"/>
      <c r="N3640" s="2250"/>
      <c r="O3640" s="2250"/>
      <c r="P3640" s="2255"/>
    </row>
    <row r="3641" spans="2:16" s="986" customFormat="1" ht="15" customHeight="1" outlineLevel="1">
      <c r="B3641" s="1211"/>
      <c r="C3641" s="1211"/>
      <c r="D3641" s="2553"/>
      <c r="E3641" s="2554"/>
      <c r="F3641" s="1553" t="s">
        <v>2169</v>
      </c>
      <c r="G3641" s="1554"/>
      <c r="I3641" s="2254"/>
      <c r="J3641" s="2255"/>
      <c r="K3641" s="1994" t="str">
        <f t="shared" si="315"/>
        <v/>
      </c>
      <c r="L3641" s="1907" t="str">
        <f t="shared" si="316"/>
        <v/>
      </c>
      <c r="M3641" s="1906"/>
      <c r="N3641" s="2250"/>
      <c r="O3641" s="2250"/>
      <c r="P3641" s="2255"/>
    </row>
    <row r="3642" spans="2:16" s="986" customFormat="1" ht="15" customHeight="1" outlineLevel="1">
      <c r="B3642" s="1211"/>
      <c r="C3642" s="1211"/>
      <c r="D3642" s="2553" t="s">
        <v>2174</v>
      </c>
      <c r="E3642" s="2554" t="s">
        <v>638</v>
      </c>
      <c r="F3642" s="1553" t="s">
        <v>2168</v>
      </c>
      <c r="G3642" s="1554"/>
      <c r="I3642" s="2254"/>
      <c r="J3642" s="2256"/>
      <c r="K3642" s="1994" t="str">
        <f t="shared" si="315"/>
        <v/>
      </c>
      <c r="L3642" s="1907" t="str">
        <f t="shared" si="316"/>
        <v/>
      </c>
      <c r="M3642" s="1906"/>
      <c r="N3642" s="2250"/>
      <c r="O3642" s="2250"/>
      <c r="P3642" s="2255"/>
    </row>
    <row r="3643" spans="2:16" s="986" customFormat="1" ht="15" customHeight="1" outlineLevel="1">
      <c r="B3643" s="1211"/>
      <c r="C3643" s="1211"/>
      <c r="D3643" s="2553"/>
      <c r="E3643" s="2554"/>
      <c r="F3643" s="1553" t="s">
        <v>2169</v>
      </c>
      <c r="G3643" s="1554"/>
      <c r="I3643" s="2254"/>
      <c r="J3643" s="2256"/>
      <c r="K3643" s="1994" t="str">
        <f t="shared" si="315"/>
        <v/>
      </c>
      <c r="L3643" s="1907" t="str">
        <f t="shared" si="316"/>
        <v/>
      </c>
      <c r="M3643" s="1906"/>
      <c r="N3643" s="2250"/>
      <c r="O3643" s="2250"/>
      <c r="P3643" s="2255"/>
    </row>
    <row r="3644" spans="2:16" s="986" customFormat="1" ht="15" customHeight="1" outlineLevel="1">
      <c r="B3644" s="1211"/>
      <c r="C3644" s="1211"/>
      <c r="D3644" s="2553" t="s">
        <v>2174</v>
      </c>
      <c r="E3644" s="2554" t="s">
        <v>650</v>
      </c>
      <c r="F3644" s="1553" t="s">
        <v>2168</v>
      </c>
      <c r="G3644" s="1554"/>
      <c r="I3644" s="2254"/>
      <c r="J3644" s="2256"/>
      <c r="K3644" s="1994" t="str">
        <f t="shared" si="315"/>
        <v/>
      </c>
      <c r="L3644" s="1907" t="str">
        <f t="shared" si="316"/>
        <v/>
      </c>
      <c r="M3644" s="1906"/>
      <c r="N3644" s="2250"/>
      <c r="O3644" s="2250"/>
      <c r="P3644" s="2255"/>
    </row>
    <row r="3645" spans="2:16" s="986" customFormat="1" ht="15" customHeight="1" outlineLevel="1">
      <c r="B3645" s="1211"/>
      <c r="C3645" s="1211"/>
      <c r="D3645" s="2555"/>
      <c r="E3645" s="2556"/>
      <c r="F3645" s="1557" t="s">
        <v>2169</v>
      </c>
      <c r="G3645" s="1558"/>
      <c r="I3645" s="2254"/>
      <c r="J3645" s="2256"/>
      <c r="K3645" s="1994" t="str">
        <f t="shared" si="315"/>
        <v/>
      </c>
      <c r="L3645" s="1907" t="str">
        <f t="shared" si="316"/>
        <v/>
      </c>
      <c r="M3645" s="1906"/>
      <c r="N3645" s="2250"/>
      <c r="O3645" s="2250"/>
      <c r="P3645" s="2255"/>
    </row>
    <row r="3646" spans="2:16" s="986" customFormat="1" ht="15" customHeight="1">
      <c r="B3646" s="1342"/>
      <c r="C3646" s="985"/>
      <c r="D3646" s="1307" t="s">
        <v>2166</v>
      </c>
      <c r="E3646" s="973"/>
      <c r="F3646" s="1549"/>
      <c r="G3646" s="1550"/>
      <c r="H3646" s="636"/>
      <c r="I3646" s="2251"/>
      <c r="J3646" s="1912"/>
      <c r="K3646" s="2254"/>
      <c r="L3646" s="2250"/>
      <c r="M3646" s="2250"/>
      <c r="N3646" s="2250"/>
      <c r="O3646" s="2250"/>
      <c r="P3646" s="2255"/>
    </row>
    <row r="3647" spans="2:16" s="986" customFormat="1" ht="15" customHeight="1" outlineLevel="1">
      <c r="B3647" s="1342"/>
      <c r="C3647" s="985"/>
      <c r="D3647" s="2557" t="s">
        <v>2167</v>
      </c>
      <c r="E3647" s="2558" t="s">
        <v>650</v>
      </c>
      <c r="F3647" s="1551" t="s">
        <v>2168</v>
      </c>
      <c r="G3647" s="1552"/>
      <c r="H3647" s="636"/>
      <c r="I3647" s="2252"/>
      <c r="J3647" s="2253"/>
      <c r="K3647" s="1994" t="str">
        <f>IF(ISNONTEXT(G3647)=TRUE,"","X")</f>
        <v/>
      </c>
      <c r="L3647" s="1907" t="str">
        <f>IF(AND(G3647&gt;=0)=TRUE,"","X")</f>
        <v/>
      </c>
      <c r="M3647" s="1906"/>
      <c r="N3647" s="2250"/>
      <c r="O3647" s="2250"/>
      <c r="P3647" s="2255"/>
    </row>
    <row r="3648" spans="2:16" s="986" customFormat="1" ht="15" customHeight="1" outlineLevel="1">
      <c r="B3648" s="1342"/>
      <c r="C3648" s="985"/>
      <c r="D3648" s="2553"/>
      <c r="E3648" s="2554"/>
      <c r="F3648" s="1553" t="s">
        <v>2169</v>
      </c>
      <c r="G3648" s="1554"/>
      <c r="H3648" s="636"/>
      <c r="I3648" s="2252"/>
      <c r="J3648" s="2253"/>
      <c r="K3648" s="1994" t="str">
        <f>IF(ISNONTEXT(G3648)=TRUE,"","X")</f>
        <v/>
      </c>
      <c r="L3648" s="1907" t="str">
        <f>IF(AND(G3648&gt;=0)=TRUE,"","X")</f>
        <v/>
      </c>
      <c r="M3648" s="1906"/>
      <c r="N3648" s="2250"/>
      <c r="O3648" s="2250"/>
      <c r="P3648" s="2255"/>
    </row>
    <row r="3649" spans="2:16" s="986" customFormat="1" ht="15" customHeight="1" outlineLevel="1">
      <c r="B3649" s="1342"/>
      <c r="C3649" s="985"/>
      <c r="D3649" s="2553" t="s">
        <v>2170</v>
      </c>
      <c r="E3649" s="2554" t="s">
        <v>638</v>
      </c>
      <c r="F3649" s="1553" t="s">
        <v>2168</v>
      </c>
      <c r="G3649" s="1554"/>
      <c r="H3649" s="636"/>
      <c r="I3649" s="2252"/>
      <c r="J3649" s="2253"/>
      <c r="K3649" s="1994" t="str">
        <f t="shared" ref="K3649:K3668" si="317">IF(ISNONTEXT(G3649)=TRUE,"","X")</f>
        <v/>
      </c>
      <c r="L3649" s="1907" t="str">
        <f t="shared" ref="L3649:L3668" si="318">IF(AND(G3649&gt;=0)=TRUE,"","X")</f>
        <v/>
      </c>
      <c r="M3649" s="1906"/>
      <c r="N3649" s="2250"/>
      <c r="O3649" s="2250"/>
      <c r="P3649" s="2255"/>
    </row>
    <row r="3650" spans="2:16" s="986" customFormat="1" ht="15" customHeight="1" outlineLevel="1">
      <c r="B3650" s="1342"/>
      <c r="C3650" s="985"/>
      <c r="D3650" s="2553"/>
      <c r="E3650" s="2554"/>
      <c r="F3650" s="1553" t="s">
        <v>2169</v>
      </c>
      <c r="G3650" s="1554"/>
      <c r="H3650" s="636"/>
      <c r="I3650" s="2252"/>
      <c r="J3650" s="2253"/>
      <c r="K3650" s="1994" t="str">
        <f t="shared" si="317"/>
        <v/>
      </c>
      <c r="L3650" s="1907" t="str">
        <f t="shared" si="318"/>
        <v/>
      </c>
      <c r="M3650" s="1906"/>
      <c r="N3650" s="2250"/>
      <c r="O3650" s="2250"/>
      <c r="P3650" s="2255"/>
    </row>
    <row r="3651" spans="2:16" s="986" customFormat="1" ht="15" customHeight="1" outlineLevel="1">
      <c r="B3651" s="1342"/>
      <c r="C3651" s="985"/>
      <c r="D3651" s="2553" t="s">
        <v>2170</v>
      </c>
      <c r="E3651" s="2554" t="s">
        <v>650</v>
      </c>
      <c r="F3651" s="1553" t="s">
        <v>2168</v>
      </c>
      <c r="G3651" s="1554"/>
      <c r="H3651" s="636"/>
      <c r="I3651" s="2252"/>
      <c r="J3651" s="2253"/>
      <c r="K3651" s="1994" t="str">
        <f t="shared" si="317"/>
        <v/>
      </c>
      <c r="L3651" s="1907" t="str">
        <f t="shared" si="318"/>
        <v/>
      </c>
      <c r="M3651" s="1906"/>
      <c r="N3651" s="2250"/>
      <c r="O3651" s="2250"/>
      <c r="P3651" s="2255"/>
    </row>
    <row r="3652" spans="2:16" s="986" customFormat="1" ht="15" customHeight="1" outlineLevel="1">
      <c r="B3652" s="1342"/>
      <c r="C3652" s="985"/>
      <c r="D3652" s="2553"/>
      <c r="E3652" s="2554"/>
      <c r="F3652" s="1553" t="s">
        <v>2169</v>
      </c>
      <c r="G3652" s="1554"/>
      <c r="H3652" s="636"/>
      <c r="I3652" s="2254"/>
      <c r="J3652" s="2255"/>
      <c r="K3652" s="1994" t="str">
        <f t="shared" si="317"/>
        <v/>
      </c>
      <c r="L3652" s="1907" t="str">
        <f t="shared" si="318"/>
        <v/>
      </c>
      <c r="M3652" s="1906"/>
      <c r="N3652" s="2250"/>
      <c r="O3652" s="2250"/>
      <c r="P3652" s="2255"/>
    </row>
    <row r="3653" spans="2:16" s="986" customFormat="1" ht="15" customHeight="1" outlineLevel="1">
      <c r="B3653" s="1342"/>
      <c r="C3653" s="985"/>
      <c r="D3653" s="2553" t="s">
        <v>873</v>
      </c>
      <c r="E3653" s="2554" t="s">
        <v>1822</v>
      </c>
      <c r="F3653" s="1553" t="s">
        <v>2168</v>
      </c>
      <c r="G3653" s="1555"/>
      <c r="H3653" s="636"/>
      <c r="I3653" s="2254"/>
      <c r="J3653" s="2255"/>
      <c r="K3653" s="1993" t="str">
        <f t="shared" si="317"/>
        <v/>
      </c>
      <c r="L3653" s="1906" t="str">
        <f t="shared" si="318"/>
        <v/>
      </c>
      <c r="M3653" s="1906"/>
      <c r="N3653" s="1907" t="str" cm="1">
        <f t="array" aca="1" ref="N3653" ca="1">IF(CELL("format",G3653)="D1","","X")</f>
        <v/>
      </c>
      <c r="O3653" s="2250"/>
      <c r="P3653" s="2255"/>
    </row>
    <row r="3654" spans="2:16" s="986" customFormat="1" ht="15" customHeight="1" outlineLevel="1">
      <c r="B3654" s="1211"/>
      <c r="C3654" s="1211"/>
      <c r="D3654" s="2553"/>
      <c r="E3654" s="2554"/>
      <c r="F3654" s="1553" t="s">
        <v>2169</v>
      </c>
      <c r="G3654" s="1555"/>
      <c r="H3654" s="636"/>
      <c r="I3654" s="2254"/>
      <c r="J3654" s="2255"/>
      <c r="K3654" s="1993" t="str">
        <f t="shared" si="317"/>
        <v/>
      </c>
      <c r="L3654" s="1906" t="str">
        <f t="shared" si="318"/>
        <v/>
      </c>
      <c r="M3654" s="1906"/>
      <c r="N3654" s="1907" t="str" cm="1">
        <f t="array" aca="1" ref="N3654" ca="1">IF(CELL("format",G3654)="D1","","X")</f>
        <v/>
      </c>
      <c r="O3654" s="2250"/>
      <c r="P3654" s="2255"/>
    </row>
    <row r="3655" spans="2:16" s="986" customFormat="1" ht="15" customHeight="1" outlineLevel="1">
      <c r="B3655" s="1211"/>
      <c r="C3655" s="1211"/>
      <c r="D3655" s="2553" t="s">
        <v>874</v>
      </c>
      <c r="E3655" s="2554" t="s">
        <v>1823</v>
      </c>
      <c r="F3655" s="1553" t="s">
        <v>2168</v>
      </c>
      <c r="G3655" s="1556"/>
      <c r="H3655" s="636"/>
      <c r="I3655" s="2254"/>
      <c r="J3655" s="2255"/>
      <c r="K3655" s="1993" t="str">
        <f t="shared" si="317"/>
        <v/>
      </c>
      <c r="L3655" s="1906" t="str">
        <f t="shared" si="318"/>
        <v/>
      </c>
      <c r="M3655" s="1906"/>
      <c r="N3655" s="2250"/>
      <c r="O3655" s="1907" t="str" cm="1">
        <f t="array" aca="1" ref="O3655" ca="1">IF(G3655="","",IF(CELL("format",G3655)="D9","","X"))</f>
        <v/>
      </c>
      <c r="P3655" s="2255"/>
    </row>
    <row r="3656" spans="2:16" s="986" customFormat="1" ht="15" customHeight="1" outlineLevel="1">
      <c r="B3656" s="1211"/>
      <c r="C3656" s="1211"/>
      <c r="D3656" s="2553"/>
      <c r="E3656" s="2554"/>
      <c r="F3656" s="1553" t="s">
        <v>2169</v>
      </c>
      <c r="G3656" s="1556"/>
      <c r="H3656" s="636"/>
      <c r="I3656" s="2254"/>
      <c r="J3656" s="2255"/>
      <c r="K3656" s="1993" t="str">
        <f t="shared" si="317"/>
        <v/>
      </c>
      <c r="L3656" s="1906" t="str">
        <f t="shared" si="318"/>
        <v/>
      </c>
      <c r="M3656" s="1906"/>
      <c r="N3656" s="2250"/>
      <c r="O3656" s="1907" t="str" cm="1">
        <f t="array" aca="1" ref="O3656" ca="1">IF(G3656="","",IF(CELL("format",G3656)="D9","","X"))</f>
        <v/>
      </c>
      <c r="P3656" s="2255"/>
    </row>
    <row r="3657" spans="2:16" s="986" customFormat="1" ht="15" customHeight="1" outlineLevel="1">
      <c r="B3657" s="1211"/>
      <c r="C3657" s="1211"/>
      <c r="D3657" s="2553" t="s">
        <v>2171</v>
      </c>
      <c r="E3657" s="2554" t="s">
        <v>2327</v>
      </c>
      <c r="F3657" s="1553" t="s">
        <v>2168</v>
      </c>
      <c r="G3657" s="1554"/>
      <c r="H3657" s="636"/>
      <c r="I3657" s="2254"/>
      <c r="J3657" s="2255"/>
      <c r="K3657" s="1993" t="str">
        <f t="shared" si="317"/>
        <v/>
      </c>
      <c r="L3657" s="1906" t="str">
        <f t="shared" si="318"/>
        <v/>
      </c>
      <c r="M3657" s="1906"/>
      <c r="N3657" s="2250"/>
      <c r="O3657" s="2250"/>
      <c r="P3657" s="1913" t="str">
        <f>IF(G3657="","",(IF(OR(G3657="Winter",G3657="Summer"),"","X")))</f>
        <v/>
      </c>
    </row>
    <row r="3658" spans="2:16" s="986" customFormat="1" ht="15" customHeight="1" outlineLevel="1">
      <c r="B3658" s="1211"/>
      <c r="C3658" s="1211"/>
      <c r="D3658" s="2553"/>
      <c r="E3658" s="2554"/>
      <c r="F3658" s="1553" t="s">
        <v>2169</v>
      </c>
      <c r="G3658" s="1554"/>
      <c r="H3658" s="636"/>
      <c r="I3658" s="2254"/>
      <c r="J3658" s="2255"/>
      <c r="K3658" s="1993" t="str">
        <f t="shared" si="317"/>
        <v/>
      </c>
      <c r="L3658" s="1906" t="str">
        <f t="shared" si="318"/>
        <v/>
      </c>
      <c r="M3658" s="1906"/>
      <c r="N3658" s="2250"/>
      <c r="O3658" s="2250"/>
      <c r="P3658" s="1913" t="str">
        <f>IF(G3658="","",(IF(OR(G3658="Winter",G3658="Summer"),"","X")))</f>
        <v/>
      </c>
    </row>
    <row r="3659" spans="2:16" s="986" customFormat="1" ht="15" customHeight="1" outlineLevel="1">
      <c r="B3659" s="1211"/>
      <c r="C3659" s="1211"/>
      <c r="D3659" s="2553" t="s">
        <v>2172</v>
      </c>
      <c r="E3659" s="2554" t="s">
        <v>638</v>
      </c>
      <c r="F3659" s="1553" t="s">
        <v>2168</v>
      </c>
      <c r="G3659" s="1554"/>
      <c r="H3659" s="636"/>
      <c r="I3659" s="2254"/>
      <c r="J3659" s="2255"/>
      <c r="K3659" s="1994" t="str">
        <f t="shared" si="317"/>
        <v/>
      </c>
      <c r="L3659" s="1907" t="str">
        <f t="shared" si="318"/>
        <v/>
      </c>
      <c r="M3659" s="1906"/>
      <c r="N3659" s="2250"/>
      <c r="O3659" s="2250"/>
      <c r="P3659" s="2255"/>
    </row>
    <row r="3660" spans="2:16" s="986" customFormat="1" ht="15" customHeight="1" outlineLevel="1">
      <c r="B3660" s="1211"/>
      <c r="C3660" s="1211"/>
      <c r="D3660" s="2553"/>
      <c r="E3660" s="2554"/>
      <c r="F3660" s="1553" t="s">
        <v>2169</v>
      </c>
      <c r="G3660" s="1554"/>
      <c r="I3660" s="2254"/>
      <c r="J3660" s="2255"/>
      <c r="K3660" s="1994" t="str">
        <f t="shared" si="317"/>
        <v/>
      </c>
      <c r="L3660" s="1907" t="str">
        <f t="shared" si="318"/>
        <v/>
      </c>
      <c r="M3660" s="1906"/>
      <c r="N3660" s="2250"/>
      <c r="O3660" s="2250"/>
      <c r="P3660" s="2255"/>
    </row>
    <row r="3661" spans="2:16" s="986" customFormat="1" ht="15" customHeight="1" outlineLevel="1">
      <c r="B3661" s="1211"/>
      <c r="C3661" s="1211"/>
      <c r="D3661" s="2553" t="s">
        <v>2173</v>
      </c>
      <c r="E3661" s="2554" t="s">
        <v>638</v>
      </c>
      <c r="F3661" s="1553" t="s">
        <v>2168</v>
      </c>
      <c r="G3661" s="1554"/>
      <c r="I3661" s="2254"/>
      <c r="J3661" s="2255"/>
      <c r="K3661" s="1994" t="str">
        <f t="shared" si="317"/>
        <v/>
      </c>
      <c r="L3661" s="1907" t="str">
        <f t="shared" si="318"/>
        <v/>
      </c>
      <c r="M3661" s="1906"/>
      <c r="N3661" s="2250"/>
      <c r="O3661" s="2250"/>
      <c r="P3661" s="2255"/>
    </row>
    <row r="3662" spans="2:16" s="986" customFormat="1" ht="15" customHeight="1" outlineLevel="1">
      <c r="B3662" s="1211"/>
      <c r="C3662" s="1211"/>
      <c r="D3662" s="2553"/>
      <c r="E3662" s="2554"/>
      <c r="F3662" s="1553" t="s">
        <v>2169</v>
      </c>
      <c r="G3662" s="1554"/>
      <c r="I3662" s="2254"/>
      <c r="J3662" s="2255"/>
      <c r="K3662" s="1994" t="str">
        <f t="shared" si="317"/>
        <v/>
      </c>
      <c r="L3662" s="1907" t="str">
        <f t="shared" si="318"/>
        <v/>
      </c>
      <c r="M3662" s="1906"/>
      <c r="N3662" s="2250"/>
      <c r="O3662" s="2250"/>
      <c r="P3662" s="2255"/>
    </row>
    <row r="3663" spans="2:16" s="986" customFormat="1" ht="15" customHeight="1" outlineLevel="1">
      <c r="B3663" s="1211"/>
      <c r="C3663" s="1211"/>
      <c r="D3663" s="2553" t="s">
        <v>2173</v>
      </c>
      <c r="E3663" s="2554" t="s">
        <v>650</v>
      </c>
      <c r="F3663" s="1553" t="s">
        <v>2168</v>
      </c>
      <c r="G3663" s="1554"/>
      <c r="I3663" s="2254"/>
      <c r="J3663" s="2255"/>
      <c r="K3663" s="1994" t="str">
        <f t="shared" si="317"/>
        <v/>
      </c>
      <c r="L3663" s="1907" t="str">
        <f t="shared" si="318"/>
        <v/>
      </c>
      <c r="M3663" s="1906"/>
      <c r="N3663" s="2250"/>
      <c r="O3663" s="2250"/>
      <c r="P3663" s="2255"/>
    </row>
    <row r="3664" spans="2:16" s="986" customFormat="1" ht="15" customHeight="1" outlineLevel="1">
      <c r="B3664" s="1211"/>
      <c r="C3664" s="1211"/>
      <c r="D3664" s="2553"/>
      <c r="E3664" s="2554"/>
      <c r="F3664" s="1553" t="s">
        <v>2169</v>
      </c>
      <c r="G3664" s="1554"/>
      <c r="I3664" s="2254"/>
      <c r="J3664" s="2255"/>
      <c r="K3664" s="1994" t="str">
        <f t="shared" si="317"/>
        <v/>
      </c>
      <c r="L3664" s="1907" t="str">
        <f t="shared" si="318"/>
        <v/>
      </c>
      <c r="M3664" s="1906"/>
      <c r="N3664" s="2250"/>
      <c r="O3664" s="2250"/>
      <c r="P3664" s="2255"/>
    </row>
    <row r="3665" spans="2:16" s="986" customFormat="1" ht="15" customHeight="1" outlineLevel="1">
      <c r="B3665" s="1211"/>
      <c r="C3665" s="1211"/>
      <c r="D3665" s="2553" t="s">
        <v>2174</v>
      </c>
      <c r="E3665" s="2554" t="s">
        <v>638</v>
      </c>
      <c r="F3665" s="1553" t="s">
        <v>2168</v>
      </c>
      <c r="G3665" s="1554"/>
      <c r="I3665" s="2254"/>
      <c r="J3665" s="2256"/>
      <c r="K3665" s="1994" t="str">
        <f t="shared" si="317"/>
        <v/>
      </c>
      <c r="L3665" s="1907" t="str">
        <f t="shared" si="318"/>
        <v/>
      </c>
      <c r="M3665" s="1906"/>
      <c r="N3665" s="2250"/>
      <c r="O3665" s="2250"/>
      <c r="P3665" s="2255"/>
    </row>
    <row r="3666" spans="2:16" s="986" customFormat="1" ht="15" customHeight="1" outlineLevel="1">
      <c r="B3666" s="1211"/>
      <c r="C3666" s="1211"/>
      <c r="D3666" s="2553"/>
      <c r="E3666" s="2554"/>
      <c r="F3666" s="1553" t="s">
        <v>2169</v>
      </c>
      <c r="G3666" s="1554"/>
      <c r="I3666" s="2254"/>
      <c r="J3666" s="2256"/>
      <c r="K3666" s="1994" t="str">
        <f t="shared" si="317"/>
        <v/>
      </c>
      <c r="L3666" s="1907" t="str">
        <f t="shared" si="318"/>
        <v/>
      </c>
      <c r="M3666" s="1906"/>
      <c r="N3666" s="2250"/>
      <c r="O3666" s="2250"/>
      <c r="P3666" s="2255"/>
    </row>
    <row r="3667" spans="2:16" s="986" customFormat="1" ht="15" customHeight="1" outlineLevel="1">
      <c r="B3667" s="1211"/>
      <c r="C3667" s="1211"/>
      <c r="D3667" s="2553" t="s">
        <v>2174</v>
      </c>
      <c r="E3667" s="2554" t="s">
        <v>650</v>
      </c>
      <c r="F3667" s="1553" t="s">
        <v>2168</v>
      </c>
      <c r="G3667" s="1554"/>
      <c r="I3667" s="2254"/>
      <c r="J3667" s="2256"/>
      <c r="K3667" s="1994" t="str">
        <f t="shared" si="317"/>
        <v/>
      </c>
      <c r="L3667" s="1907" t="str">
        <f t="shared" si="318"/>
        <v/>
      </c>
      <c r="M3667" s="1906"/>
      <c r="N3667" s="2250"/>
      <c r="O3667" s="2250"/>
      <c r="P3667" s="2255"/>
    </row>
    <row r="3668" spans="2:16" s="986" customFormat="1" ht="15" customHeight="1" outlineLevel="1">
      <c r="B3668" s="1211"/>
      <c r="C3668" s="1211"/>
      <c r="D3668" s="2555"/>
      <c r="E3668" s="2556"/>
      <c r="F3668" s="1557" t="s">
        <v>2169</v>
      </c>
      <c r="G3668" s="1558"/>
      <c r="I3668" s="2254"/>
      <c r="J3668" s="2256"/>
      <c r="K3668" s="1994" t="str">
        <f t="shared" si="317"/>
        <v/>
      </c>
      <c r="L3668" s="1907" t="str">
        <f t="shared" si="318"/>
        <v/>
      </c>
      <c r="M3668" s="1906"/>
      <c r="N3668" s="2250"/>
      <c r="O3668" s="2250"/>
      <c r="P3668" s="2255"/>
    </row>
    <row r="3669" spans="2:16" s="986" customFormat="1" ht="15" customHeight="1">
      <c r="B3669" s="1342"/>
      <c r="C3669" s="985"/>
      <c r="D3669" s="1307" t="s">
        <v>2166</v>
      </c>
      <c r="E3669" s="973"/>
      <c r="F3669" s="1549"/>
      <c r="G3669" s="1550"/>
      <c r="H3669" s="636"/>
      <c r="I3669" s="2251"/>
      <c r="J3669" s="1912"/>
      <c r="K3669" s="2254"/>
      <c r="L3669" s="2250"/>
      <c r="M3669" s="2250"/>
      <c r="N3669" s="2250"/>
      <c r="O3669" s="2250"/>
      <c r="P3669" s="2255"/>
    </row>
    <row r="3670" spans="2:16" s="986" customFormat="1" ht="15" customHeight="1" outlineLevel="1">
      <c r="B3670" s="1342"/>
      <c r="C3670" s="985"/>
      <c r="D3670" s="2557" t="s">
        <v>2167</v>
      </c>
      <c r="E3670" s="2558" t="s">
        <v>650</v>
      </c>
      <c r="F3670" s="1551" t="s">
        <v>2168</v>
      </c>
      <c r="G3670" s="1552"/>
      <c r="H3670" s="636"/>
      <c r="I3670" s="2252"/>
      <c r="J3670" s="2253"/>
      <c r="K3670" s="1994" t="str">
        <f>IF(ISNONTEXT(G3670)=TRUE,"","X")</f>
        <v/>
      </c>
      <c r="L3670" s="1907" t="str">
        <f>IF(AND(G3670&gt;=0)=TRUE,"","X")</f>
        <v/>
      </c>
      <c r="M3670" s="1906"/>
      <c r="N3670" s="2250"/>
      <c r="O3670" s="2250"/>
      <c r="P3670" s="2255"/>
    </row>
    <row r="3671" spans="2:16" s="986" customFormat="1" ht="15" customHeight="1" outlineLevel="1">
      <c r="B3671" s="1342"/>
      <c r="C3671" s="985"/>
      <c r="D3671" s="2553"/>
      <c r="E3671" s="2554"/>
      <c r="F3671" s="1553" t="s">
        <v>2169</v>
      </c>
      <c r="G3671" s="1554"/>
      <c r="H3671" s="636"/>
      <c r="I3671" s="2252"/>
      <c r="J3671" s="2253"/>
      <c r="K3671" s="1994" t="str">
        <f>IF(ISNONTEXT(G3671)=TRUE,"","X")</f>
        <v/>
      </c>
      <c r="L3671" s="1907" t="str">
        <f>IF(AND(G3671&gt;=0)=TRUE,"","X")</f>
        <v/>
      </c>
      <c r="M3671" s="1906"/>
      <c r="N3671" s="2250"/>
      <c r="O3671" s="2250"/>
      <c r="P3671" s="2255"/>
    </row>
    <row r="3672" spans="2:16" s="986" customFormat="1" ht="15" customHeight="1" outlineLevel="1">
      <c r="B3672" s="1342"/>
      <c r="C3672" s="985"/>
      <c r="D3672" s="2553" t="s">
        <v>2170</v>
      </c>
      <c r="E3672" s="2554" t="s">
        <v>638</v>
      </c>
      <c r="F3672" s="1553" t="s">
        <v>2168</v>
      </c>
      <c r="G3672" s="1554"/>
      <c r="H3672" s="636"/>
      <c r="I3672" s="2252"/>
      <c r="J3672" s="2253"/>
      <c r="K3672" s="1994" t="str">
        <f t="shared" ref="K3672:K3691" si="319">IF(ISNONTEXT(G3672)=TRUE,"","X")</f>
        <v/>
      </c>
      <c r="L3672" s="1907" t="str">
        <f t="shared" ref="L3672:L3691" si="320">IF(AND(G3672&gt;=0)=TRUE,"","X")</f>
        <v/>
      </c>
      <c r="M3672" s="1906"/>
      <c r="N3672" s="2250"/>
      <c r="O3672" s="2250"/>
      <c r="P3672" s="2255"/>
    </row>
    <row r="3673" spans="2:16" s="986" customFormat="1" ht="15" customHeight="1" outlineLevel="1">
      <c r="B3673" s="1342"/>
      <c r="C3673" s="985"/>
      <c r="D3673" s="2553"/>
      <c r="E3673" s="2554"/>
      <c r="F3673" s="1553" t="s">
        <v>2169</v>
      </c>
      <c r="G3673" s="1554"/>
      <c r="H3673" s="636"/>
      <c r="I3673" s="2252"/>
      <c r="J3673" s="2253"/>
      <c r="K3673" s="1994" t="str">
        <f t="shared" si="319"/>
        <v/>
      </c>
      <c r="L3673" s="1907" t="str">
        <f t="shared" si="320"/>
        <v/>
      </c>
      <c r="M3673" s="1906"/>
      <c r="N3673" s="2250"/>
      <c r="O3673" s="2250"/>
      <c r="P3673" s="2255"/>
    </row>
    <row r="3674" spans="2:16" s="986" customFormat="1" ht="15" customHeight="1" outlineLevel="1">
      <c r="B3674" s="1342"/>
      <c r="C3674" s="985"/>
      <c r="D3674" s="2553" t="s">
        <v>2170</v>
      </c>
      <c r="E3674" s="2554" t="s">
        <v>650</v>
      </c>
      <c r="F3674" s="1553" t="s">
        <v>2168</v>
      </c>
      <c r="G3674" s="1554"/>
      <c r="H3674" s="636"/>
      <c r="I3674" s="2252"/>
      <c r="J3674" s="2253"/>
      <c r="K3674" s="1994" t="str">
        <f t="shared" si="319"/>
        <v/>
      </c>
      <c r="L3674" s="1907" t="str">
        <f t="shared" si="320"/>
        <v/>
      </c>
      <c r="M3674" s="1906"/>
      <c r="N3674" s="2250"/>
      <c r="O3674" s="2250"/>
      <c r="P3674" s="2255"/>
    </row>
    <row r="3675" spans="2:16" s="986" customFormat="1" ht="15" customHeight="1" outlineLevel="1">
      <c r="B3675" s="1342"/>
      <c r="C3675" s="985"/>
      <c r="D3675" s="2553"/>
      <c r="E3675" s="2554"/>
      <c r="F3675" s="1553" t="s">
        <v>2169</v>
      </c>
      <c r="G3675" s="1554"/>
      <c r="H3675" s="636"/>
      <c r="I3675" s="2254"/>
      <c r="J3675" s="2255"/>
      <c r="K3675" s="1994" t="str">
        <f t="shared" si="319"/>
        <v/>
      </c>
      <c r="L3675" s="1907" t="str">
        <f t="shared" si="320"/>
        <v/>
      </c>
      <c r="M3675" s="1906"/>
      <c r="N3675" s="2250"/>
      <c r="O3675" s="2250"/>
      <c r="P3675" s="2255"/>
    </row>
    <row r="3676" spans="2:16" s="986" customFormat="1" ht="15" customHeight="1" outlineLevel="1">
      <c r="B3676" s="1342"/>
      <c r="C3676" s="985"/>
      <c r="D3676" s="2553" t="s">
        <v>873</v>
      </c>
      <c r="E3676" s="2554" t="s">
        <v>1822</v>
      </c>
      <c r="F3676" s="1553" t="s">
        <v>2168</v>
      </c>
      <c r="G3676" s="1555"/>
      <c r="H3676" s="636"/>
      <c r="I3676" s="2254"/>
      <c r="J3676" s="2255"/>
      <c r="K3676" s="1993" t="str">
        <f t="shared" si="319"/>
        <v/>
      </c>
      <c r="L3676" s="1906" t="str">
        <f t="shared" si="320"/>
        <v/>
      </c>
      <c r="M3676" s="1906"/>
      <c r="N3676" s="1907" t="str" cm="1">
        <f t="array" aca="1" ref="N3676" ca="1">IF(CELL("format",G3676)="D1","","X")</f>
        <v/>
      </c>
      <c r="O3676" s="2250"/>
      <c r="P3676" s="2255"/>
    </row>
    <row r="3677" spans="2:16" s="986" customFormat="1" ht="15" customHeight="1" outlineLevel="1">
      <c r="B3677" s="1211"/>
      <c r="C3677" s="1211"/>
      <c r="D3677" s="2553"/>
      <c r="E3677" s="2554"/>
      <c r="F3677" s="1553" t="s">
        <v>2169</v>
      </c>
      <c r="G3677" s="1555"/>
      <c r="H3677" s="636"/>
      <c r="I3677" s="2254"/>
      <c r="J3677" s="2255"/>
      <c r="K3677" s="1993" t="str">
        <f t="shared" si="319"/>
        <v/>
      </c>
      <c r="L3677" s="1906" t="str">
        <f t="shared" si="320"/>
        <v/>
      </c>
      <c r="M3677" s="1906"/>
      <c r="N3677" s="1907" t="str" cm="1">
        <f t="array" aca="1" ref="N3677" ca="1">IF(CELL("format",G3677)="D1","","X")</f>
        <v/>
      </c>
      <c r="O3677" s="2250"/>
      <c r="P3677" s="2255"/>
    </row>
    <row r="3678" spans="2:16" s="986" customFormat="1" ht="15" customHeight="1" outlineLevel="1">
      <c r="B3678" s="1211"/>
      <c r="C3678" s="1211"/>
      <c r="D3678" s="2553" t="s">
        <v>874</v>
      </c>
      <c r="E3678" s="2554" t="s">
        <v>1823</v>
      </c>
      <c r="F3678" s="1553" t="s">
        <v>2168</v>
      </c>
      <c r="G3678" s="1556"/>
      <c r="H3678" s="636"/>
      <c r="I3678" s="2254"/>
      <c r="J3678" s="2255"/>
      <c r="K3678" s="1993" t="str">
        <f t="shared" si="319"/>
        <v/>
      </c>
      <c r="L3678" s="1906" t="str">
        <f t="shared" si="320"/>
        <v/>
      </c>
      <c r="M3678" s="1906"/>
      <c r="N3678" s="2250"/>
      <c r="O3678" s="1907" t="str" cm="1">
        <f t="array" aca="1" ref="O3678" ca="1">IF(G3678="","",IF(CELL("format",G3678)="D9","","X"))</f>
        <v/>
      </c>
      <c r="P3678" s="2255"/>
    </row>
    <row r="3679" spans="2:16" s="986" customFormat="1" ht="15" customHeight="1" outlineLevel="1">
      <c r="B3679" s="1211"/>
      <c r="C3679" s="1211"/>
      <c r="D3679" s="2553"/>
      <c r="E3679" s="2554"/>
      <c r="F3679" s="1553" t="s">
        <v>2169</v>
      </c>
      <c r="G3679" s="1556"/>
      <c r="H3679" s="636"/>
      <c r="I3679" s="2254"/>
      <c r="J3679" s="2255"/>
      <c r="K3679" s="1993" t="str">
        <f t="shared" si="319"/>
        <v/>
      </c>
      <c r="L3679" s="1906" t="str">
        <f t="shared" si="320"/>
        <v/>
      </c>
      <c r="M3679" s="1906"/>
      <c r="N3679" s="2250"/>
      <c r="O3679" s="1907" t="str" cm="1">
        <f t="array" aca="1" ref="O3679" ca="1">IF(G3679="","",IF(CELL("format",G3679)="D9","","X"))</f>
        <v/>
      </c>
      <c r="P3679" s="2255"/>
    </row>
    <row r="3680" spans="2:16" s="986" customFormat="1" ht="15" customHeight="1" outlineLevel="1">
      <c r="B3680" s="1211"/>
      <c r="C3680" s="1211"/>
      <c r="D3680" s="2553" t="s">
        <v>2171</v>
      </c>
      <c r="E3680" s="2554" t="s">
        <v>2327</v>
      </c>
      <c r="F3680" s="1553" t="s">
        <v>2168</v>
      </c>
      <c r="G3680" s="1554"/>
      <c r="H3680" s="636"/>
      <c r="I3680" s="2254"/>
      <c r="J3680" s="2255"/>
      <c r="K3680" s="1993" t="str">
        <f t="shared" si="319"/>
        <v/>
      </c>
      <c r="L3680" s="1906" t="str">
        <f t="shared" si="320"/>
        <v/>
      </c>
      <c r="M3680" s="1906"/>
      <c r="N3680" s="2250"/>
      <c r="O3680" s="2250"/>
      <c r="P3680" s="1913" t="str">
        <f>IF(G3680="","",(IF(OR(G3680="Winter",G3680="Summer"),"","X")))</f>
        <v/>
      </c>
    </row>
    <row r="3681" spans="2:16" s="986" customFormat="1" ht="15" customHeight="1" outlineLevel="1">
      <c r="B3681" s="1211"/>
      <c r="C3681" s="1211"/>
      <c r="D3681" s="2553"/>
      <c r="E3681" s="2554"/>
      <c r="F3681" s="1553" t="s">
        <v>2169</v>
      </c>
      <c r="G3681" s="1554"/>
      <c r="H3681" s="636"/>
      <c r="I3681" s="2254"/>
      <c r="J3681" s="2255"/>
      <c r="K3681" s="1993" t="str">
        <f t="shared" si="319"/>
        <v/>
      </c>
      <c r="L3681" s="1906" t="str">
        <f t="shared" si="320"/>
        <v/>
      </c>
      <c r="M3681" s="1906"/>
      <c r="N3681" s="2250"/>
      <c r="O3681" s="2250"/>
      <c r="P3681" s="1913" t="str">
        <f>IF(G3681="","",(IF(OR(G3681="Winter",G3681="Summer"),"","X")))</f>
        <v/>
      </c>
    </row>
    <row r="3682" spans="2:16" s="986" customFormat="1" ht="15" customHeight="1" outlineLevel="1">
      <c r="B3682" s="1211"/>
      <c r="C3682" s="1211"/>
      <c r="D3682" s="2553" t="s">
        <v>2172</v>
      </c>
      <c r="E3682" s="2554" t="s">
        <v>638</v>
      </c>
      <c r="F3682" s="1553" t="s">
        <v>2168</v>
      </c>
      <c r="G3682" s="1554"/>
      <c r="H3682" s="636"/>
      <c r="I3682" s="2254"/>
      <c r="J3682" s="2255"/>
      <c r="K3682" s="1994" t="str">
        <f t="shared" si="319"/>
        <v/>
      </c>
      <c r="L3682" s="1907" t="str">
        <f t="shared" si="320"/>
        <v/>
      </c>
      <c r="M3682" s="1906"/>
      <c r="N3682" s="2250"/>
      <c r="O3682" s="2250"/>
      <c r="P3682" s="2255"/>
    </row>
    <row r="3683" spans="2:16" s="986" customFormat="1" ht="15" customHeight="1" outlineLevel="1">
      <c r="B3683" s="1211"/>
      <c r="C3683" s="1211"/>
      <c r="D3683" s="2553"/>
      <c r="E3683" s="2554"/>
      <c r="F3683" s="1553" t="s">
        <v>2169</v>
      </c>
      <c r="G3683" s="1554"/>
      <c r="I3683" s="2254"/>
      <c r="J3683" s="2255"/>
      <c r="K3683" s="1994" t="str">
        <f t="shared" si="319"/>
        <v/>
      </c>
      <c r="L3683" s="1907" t="str">
        <f t="shared" si="320"/>
        <v/>
      </c>
      <c r="M3683" s="1906"/>
      <c r="N3683" s="2250"/>
      <c r="O3683" s="2250"/>
      <c r="P3683" s="2255"/>
    </row>
    <row r="3684" spans="2:16" s="986" customFormat="1" ht="15" customHeight="1" outlineLevel="1">
      <c r="B3684" s="1211"/>
      <c r="C3684" s="1211"/>
      <c r="D3684" s="2553" t="s">
        <v>2173</v>
      </c>
      <c r="E3684" s="2554" t="s">
        <v>638</v>
      </c>
      <c r="F3684" s="1553" t="s">
        <v>2168</v>
      </c>
      <c r="G3684" s="1554"/>
      <c r="I3684" s="2254"/>
      <c r="J3684" s="2255"/>
      <c r="K3684" s="1994" t="str">
        <f t="shared" si="319"/>
        <v/>
      </c>
      <c r="L3684" s="1907" t="str">
        <f t="shared" si="320"/>
        <v/>
      </c>
      <c r="M3684" s="1906"/>
      <c r="N3684" s="2250"/>
      <c r="O3684" s="2250"/>
      <c r="P3684" s="2255"/>
    </row>
    <row r="3685" spans="2:16" s="986" customFormat="1" ht="15" customHeight="1" outlineLevel="1">
      <c r="B3685" s="1211"/>
      <c r="C3685" s="1211"/>
      <c r="D3685" s="2553"/>
      <c r="E3685" s="2554"/>
      <c r="F3685" s="1553" t="s">
        <v>2169</v>
      </c>
      <c r="G3685" s="1554"/>
      <c r="I3685" s="2254"/>
      <c r="J3685" s="2255"/>
      <c r="K3685" s="1994" t="str">
        <f t="shared" si="319"/>
        <v/>
      </c>
      <c r="L3685" s="1907" t="str">
        <f t="shared" si="320"/>
        <v/>
      </c>
      <c r="M3685" s="1906"/>
      <c r="N3685" s="2250"/>
      <c r="O3685" s="2250"/>
      <c r="P3685" s="2255"/>
    </row>
    <row r="3686" spans="2:16" s="986" customFormat="1" ht="15" customHeight="1" outlineLevel="1">
      <c r="B3686" s="1211"/>
      <c r="C3686" s="1211"/>
      <c r="D3686" s="2553" t="s">
        <v>2173</v>
      </c>
      <c r="E3686" s="2554" t="s">
        <v>650</v>
      </c>
      <c r="F3686" s="1553" t="s">
        <v>2168</v>
      </c>
      <c r="G3686" s="1554"/>
      <c r="I3686" s="2254"/>
      <c r="J3686" s="2255"/>
      <c r="K3686" s="1994" t="str">
        <f t="shared" si="319"/>
        <v/>
      </c>
      <c r="L3686" s="1907" t="str">
        <f t="shared" si="320"/>
        <v/>
      </c>
      <c r="M3686" s="1906"/>
      <c r="N3686" s="2250"/>
      <c r="O3686" s="2250"/>
      <c r="P3686" s="2255"/>
    </row>
    <row r="3687" spans="2:16" s="986" customFormat="1" ht="15" customHeight="1" outlineLevel="1">
      <c r="B3687" s="1211"/>
      <c r="C3687" s="1211"/>
      <c r="D3687" s="2553"/>
      <c r="E3687" s="2554"/>
      <c r="F3687" s="1553" t="s">
        <v>2169</v>
      </c>
      <c r="G3687" s="1554"/>
      <c r="I3687" s="2254"/>
      <c r="J3687" s="2255"/>
      <c r="K3687" s="1994" t="str">
        <f t="shared" si="319"/>
        <v/>
      </c>
      <c r="L3687" s="1907" t="str">
        <f t="shared" si="320"/>
        <v/>
      </c>
      <c r="M3687" s="1906"/>
      <c r="N3687" s="2250"/>
      <c r="O3687" s="2250"/>
      <c r="P3687" s="2255"/>
    </row>
    <row r="3688" spans="2:16" s="986" customFormat="1" ht="15" customHeight="1" outlineLevel="1">
      <c r="B3688" s="1211"/>
      <c r="C3688" s="1211"/>
      <c r="D3688" s="2553" t="s">
        <v>2174</v>
      </c>
      <c r="E3688" s="2554" t="s">
        <v>638</v>
      </c>
      <c r="F3688" s="1553" t="s">
        <v>2168</v>
      </c>
      <c r="G3688" s="1554"/>
      <c r="I3688" s="2254"/>
      <c r="J3688" s="2256"/>
      <c r="K3688" s="1994" t="str">
        <f t="shared" si="319"/>
        <v/>
      </c>
      <c r="L3688" s="1907" t="str">
        <f t="shared" si="320"/>
        <v/>
      </c>
      <c r="M3688" s="1906"/>
      <c r="N3688" s="2250"/>
      <c r="O3688" s="2250"/>
      <c r="P3688" s="2255"/>
    </row>
    <row r="3689" spans="2:16" s="986" customFormat="1" ht="15" customHeight="1" outlineLevel="1">
      <c r="B3689" s="1211"/>
      <c r="C3689" s="1211"/>
      <c r="D3689" s="2553"/>
      <c r="E3689" s="2554"/>
      <c r="F3689" s="1553" t="s">
        <v>2169</v>
      </c>
      <c r="G3689" s="1554"/>
      <c r="I3689" s="2254"/>
      <c r="J3689" s="2256"/>
      <c r="K3689" s="1994" t="str">
        <f t="shared" si="319"/>
        <v/>
      </c>
      <c r="L3689" s="1907" t="str">
        <f t="shared" si="320"/>
        <v/>
      </c>
      <c r="M3689" s="1906"/>
      <c r="N3689" s="2250"/>
      <c r="O3689" s="2250"/>
      <c r="P3689" s="2255"/>
    </row>
    <row r="3690" spans="2:16" s="986" customFormat="1" ht="15" customHeight="1" outlineLevel="1">
      <c r="B3690" s="1211"/>
      <c r="C3690" s="1211"/>
      <c r="D3690" s="2553" t="s">
        <v>2174</v>
      </c>
      <c r="E3690" s="2554" t="s">
        <v>650</v>
      </c>
      <c r="F3690" s="1553" t="s">
        <v>2168</v>
      </c>
      <c r="G3690" s="1554"/>
      <c r="I3690" s="2254"/>
      <c r="J3690" s="2256"/>
      <c r="K3690" s="1994" t="str">
        <f t="shared" si="319"/>
        <v/>
      </c>
      <c r="L3690" s="1907" t="str">
        <f t="shared" si="320"/>
        <v/>
      </c>
      <c r="M3690" s="1906"/>
      <c r="N3690" s="2250"/>
      <c r="O3690" s="2250"/>
      <c r="P3690" s="2255"/>
    </row>
    <row r="3691" spans="2:16" s="986" customFormat="1" ht="15" customHeight="1" outlineLevel="1">
      <c r="B3691" s="1211"/>
      <c r="C3691" s="1211"/>
      <c r="D3691" s="2555"/>
      <c r="E3691" s="2556"/>
      <c r="F3691" s="1557" t="s">
        <v>2169</v>
      </c>
      <c r="G3691" s="1558"/>
      <c r="I3691" s="2254"/>
      <c r="J3691" s="2256"/>
      <c r="K3691" s="1994" t="str">
        <f t="shared" si="319"/>
        <v/>
      </c>
      <c r="L3691" s="1907" t="str">
        <f t="shared" si="320"/>
        <v/>
      </c>
      <c r="M3691" s="1906"/>
      <c r="N3691" s="2250"/>
      <c r="O3691" s="2250"/>
      <c r="P3691" s="2255"/>
    </row>
    <row r="3692" spans="2:16" s="986" customFormat="1" ht="15" customHeight="1">
      <c r="B3692" s="1342"/>
      <c r="C3692" s="985"/>
      <c r="D3692" s="1307" t="s">
        <v>2166</v>
      </c>
      <c r="E3692" s="973"/>
      <c r="F3692" s="1549"/>
      <c r="G3692" s="1550"/>
      <c r="H3692" s="636"/>
      <c r="I3692" s="2251"/>
      <c r="J3692" s="1912"/>
      <c r="K3692" s="2254"/>
      <c r="L3692" s="2250"/>
      <c r="M3692" s="2250"/>
      <c r="N3692" s="2250"/>
      <c r="O3692" s="2250"/>
      <c r="P3692" s="2255"/>
    </row>
    <row r="3693" spans="2:16" s="986" customFormat="1" ht="15" customHeight="1" outlineLevel="1">
      <c r="B3693" s="1342"/>
      <c r="C3693" s="985"/>
      <c r="D3693" s="2557" t="s">
        <v>2167</v>
      </c>
      <c r="E3693" s="2558" t="s">
        <v>650</v>
      </c>
      <c r="F3693" s="1551" t="s">
        <v>2168</v>
      </c>
      <c r="G3693" s="1552"/>
      <c r="H3693" s="636"/>
      <c r="I3693" s="2252"/>
      <c r="J3693" s="2253"/>
      <c r="K3693" s="1994" t="str">
        <f>IF(ISNONTEXT(G3693)=TRUE,"","X")</f>
        <v/>
      </c>
      <c r="L3693" s="1907" t="str">
        <f>IF(AND(G3693&gt;=0)=TRUE,"","X")</f>
        <v/>
      </c>
      <c r="M3693" s="1906"/>
      <c r="N3693" s="2250"/>
      <c r="O3693" s="2250"/>
      <c r="P3693" s="2255"/>
    </row>
    <row r="3694" spans="2:16" s="986" customFormat="1" ht="15" customHeight="1" outlineLevel="1">
      <c r="B3694" s="1342"/>
      <c r="C3694" s="985"/>
      <c r="D3694" s="2553"/>
      <c r="E3694" s="2554"/>
      <c r="F3694" s="1553" t="s">
        <v>2169</v>
      </c>
      <c r="G3694" s="1554"/>
      <c r="H3694" s="636"/>
      <c r="I3694" s="2252"/>
      <c r="J3694" s="2253"/>
      <c r="K3694" s="1994" t="str">
        <f>IF(ISNONTEXT(G3694)=TRUE,"","X")</f>
        <v/>
      </c>
      <c r="L3694" s="1907" t="str">
        <f>IF(AND(G3694&gt;=0)=TRUE,"","X")</f>
        <v/>
      </c>
      <c r="M3694" s="1906"/>
      <c r="N3694" s="2250"/>
      <c r="O3694" s="2250"/>
      <c r="P3694" s="2255"/>
    </row>
    <row r="3695" spans="2:16" s="986" customFormat="1" ht="15" customHeight="1" outlineLevel="1">
      <c r="B3695" s="1342"/>
      <c r="C3695" s="985"/>
      <c r="D3695" s="2553" t="s">
        <v>2170</v>
      </c>
      <c r="E3695" s="2554" t="s">
        <v>638</v>
      </c>
      <c r="F3695" s="1553" t="s">
        <v>2168</v>
      </c>
      <c r="G3695" s="1554"/>
      <c r="H3695" s="636"/>
      <c r="I3695" s="2252"/>
      <c r="J3695" s="2253"/>
      <c r="K3695" s="1994" t="str">
        <f t="shared" ref="K3695:K3714" si="321">IF(ISNONTEXT(G3695)=TRUE,"","X")</f>
        <v/>
      </c>
      <c r="L3695" s="1907" t="str">
        <f t="shared" ref="L3695:L3714" si="322">IF(AND(G3695&gt;=0)=TRUE,"","X")</f>
        <v/>
      </c>
      <c r="M3695" s="1906"/>
      <c r="N3695" s="2250"/>
      <c r="O3695" s="2250"/>
      <c r="P3695" s="2255"/>
    </row>
    <row r="3696" spans="2:16" s="986" customFormat="1" ht="15" customHeight="1" outlineLevel="1">
      <c r="B3696" s="1342"/>
      <c r="C3696" s="985"/>
      <c r="D3696" s="2553"/>
      <c r="E3696" s="2554"/>
      <c r="F3696" s="1553" t="s">
        <v>2169</v>
      </c>
      <c r="G3696" s="1554"/>
      <c r="H3696" s="636"/>
      <c r="I3696" s="2252"/>
      <c r="J3696" s="2253"/>
      <c r="K3696" s="1994" t="str">
        <f t="shared" si="321"/>
        <v/>
      </c>
      <c r="L3696" s="1907" t="str">
        <f t="shared" si="322"/>
        <v/>
      </c>
      <c r="M3696" s="1906"/>
      <c r="N3696" s="2250"/>
      <c r="O3696" s="2250"/>
      <c r="P3696" s="2255"/>
    </row>
    <row r="3697" spans="2:16" s="986" customFormat="1" ht="15" customHeight="1" outlineLevel="1">
      <c r="B3697" s="1342"/>
      <c r="C3697" s="985"/>
      <c r="D3697" s="2553" t="s">
        <v>2170</v>
      </c>
      <c r="E3697" s="2554" t="s">
        <v>650</v>
      </c>
      <c r="F3697" s="1553" t="s">
        <v>2168</v>
      </c>
      <c r="G3697" s="1554"/>
      <c r="H3697" s="636"/>
      <c r="I3697" s="2252"/>
      <c r="J3697" s="2253"/>
      <c r="K3697" s="1994" t="str">
        <f t="shared" si="321"/>
        <v/>
      </c>
      <c r="L3697" s="1907" t="str">
        <f t="shared" si="322"/>
        <v/>
      </c>
      <c r="M3697" s="1906"/>
      <c r="N3697" s="2250"/>
      <c r="O3697" s="2250"/>
      <c r="P3697" s="2255"/>
    </row>
    <row r="3698" spans="2:16" s="986" customFormat="1" ht="15" customHeight="1" outlineLevel="1">
      <c r="B3698" s="1342"/>
      <c r="C3698" s="985"/>
      <c r="D3698" s="2553"/>
      <c r="E3698" s="2554"/>
      <c r="F3698" s="1553" t="s">
        <v>2169</v>
      </c>
      <c r="G3698" s="1554"/>
      <c r="H3698" s="636"/>
      <c r="I3698" s="2254"/>
      <c r="J3698" s="2255"/>
      <c r="K3698" s="1994" t="str">
        <f t="shared" si="321"/>
        <v/>
      </c>
      <c r="L3698" s="1907" t="str">
        <f t="shared" si="322"/>
        <v/>
      </c>
      <c r="M3698" s="1906"/>
      <c r="N3698" s="2250"/>
      <c r="O3698" s="2250"/>
      <c r="P3698" s="2255"/>
    </row>
    <row r="3699" spans="2:16" s="986" customFormat="1" ht="15" customHeight="1" outlineLevel="1">
      <c r="B3699" s="1342"/>
      <c r="C3699" s="985"/>
      <c r="D3699" s="2553" t="s">
        <v>873</v>
      </c>
      <c r="E3699" s="2554" t="s">
        <v>1822</v>
      </c>
      <c r="F3699" s="1553" t="s">
        <v>2168</v>
      </c>
      <c r="G3699" s="1555"/>
      <c r="H3699" s="636"/>
      <c r="I3699" s="2254"/>
      <c r="J3699" s="2255"/>
      <c r="K3699" s="1993" t="str">
        <f t="shared" si="321"/>
        <v/>
      </c>
      <c r="L3699" s="1906" t="str">
        <f t="shared" si="322"/>
        <v/>
      </c>
      <c r="M3699" s="1906"/>
      <c r="N3699" s="1907" t="str" cm="1">
        <f t="array" aca="1" ref="N3699" ca="1">IF(CELL("format",G3699)="D1","","X")</f>
        <v/>
      </c>
      <c r="O3699" s="2250"/>
      <c r="P3699" s="2255"/>
    </row>
    <row r="3700" spans="2:16" s="986" customFormat="1" ht="15" customHeight="1" outlineLevel="1">
      <c r="B3700" s="1211"/>
      <c r="C3700" s="1211"/>
      <c r="D3700" s="2553"/>
      <c r="E3700" s="2554"/>
      <c r="F3700" s="1553" t="s">
        <v>2169</v>
      </c>
      <c r="G3700" s="1555"/>
      <c r="H3700" s="636"/>
      <c r="I3700" s="2254"/>
      <c r="J3700" s="2255"/>
      <c r="K3700" s="1993" t="str">
        <f t="shared" si="321"/>
        <v/>
      </c>
      <c r="L3700" s="1906" t="str">
        <f t="shared" si="322"/>
        <v/>
      </c>
      <c r="M3700" s="1906"/>
      <c r="N3700" s="1907" t="str" cm="1">
        <f t="array" aca="1" ref="N3700" ca="1">IF(CELL("format",G3700)="D1","","X")</f>
        <v/>
      </c>
      <c r="O3700" s="2250"/>
      <c r="P3700" s="2255"/>
    </row>
    <row r="3701" spans="2:16" s="986" customFormat="1" ht="15" customHeight="1" outlineLevel="1">
      <c r="B3701" s="1211"/>
      <c r="C3701" s="1211"/>
      <c r="D3701" s="2553" t="s">
        <v>874</v>
      </c>
      <c r="E3701" s="2554" t="s">
        <v>1823</v>
      </c>
      <c r="F3701" s="1553" t="s">
        <v>2168</v>
      </c>
      <c r="G3701" s="1556"/>
      <c r="H3701" s="636"/>
      <c r="I3701" s="2254"/>
      <c r="J3701" s="2255"/>
      <c r="K3701" s="1993" t="str">
        <f t="shared" si="321"/>
        <v/>
      </c>
      <c r="L3701" s="1906" t="str">
        <f t="shared" si="322"/>
        <v/>
      </c>
      <c r="M3701" s="1906"/>
      <c r="N3701" s="2250"/>
      <c r="O3701" s="1907" t="str" cm="1">
        <f t="array" aca="1" ref="O3701" ca="1">IF(G3701="","",IF(CELL("format",G3701)="D9","","X"))</f>
        <v/>
      </c>
      <c r="P3701" s="2255"/>
    </row>
    <row r="3702" spans="2:16" s="986" customFormat="1" ht="15" customHeight="1" outlineLevel="1">
      <c r="B3702" s="1211"/>
      <c r="C3702" s="1211"/>
      <c r="D3702" s="2553"/>
      <c r="E3702" s="2554"/>
      <c r="F3702" s="1553" t="s">
        <v>2169</v>
      </c>
      <c r="G3702" s="1556"/>
      <c r="H3702" s="636"/>
      <c r="I3702" s="2254"/>
      <c r="J3702" s="2255"/>
      <c r="K3702" s="1993" t="str">
        <f t="shared" si="321"/>
        <v/>
      </c>
      <c r="L3702" s="1906" t="str">
        <f t="shared" si="322"/>
        <v/>
      </c>
      <c r="M3702" s="1906"/>
      <c r="N3702" s="2250"/>
      <c r="O3702" s="1907" t="str" cm="1">
        <f t="array" aca="1" ref="O3702" ca="1">IF(G3702="","",IF(CELL("format",G3702)="D9","","X"))</f>
        <v/>
      </c>
      <c r="P3702" s="2255"/>
    </row>
    <row r="3703" spans="2:16" s="986" customFormat="1" ht="15" customHeight="1" outlineLevel="1">
      <c r="B3703" s="1211"/>
      <c r="C3703" s="1211"/>
      <c r="D3703" s="2553" t="s">
        <v>2171</v>
      </c>
      <c r="E3703" s="2554" t="s">
        <v>2327</v>
      </c>
      <c r="F3703" s="1553" t="s">
        <v>2168</v>
      </c>
      <c r="G3703" s="1554"/>
      <c r="H3703" s="636"/>
      <c r="I3703" s="2254"/>
      <c r="J3703" s="2255"/>
      <c r="K3703" s="1993" t="str">
        <f t="shared" si="321"/>
        <v/>
      </c>
      <c r="L3703" s="1906" t="str">
        <f t="shared" si="322"/>
        <v/>
      </c>
      <c r="M3703" s="1906"/>
      <c r="N3703" s="2250"/>
      <c r="O3703" s="2250"/>
      <c r="P3703" s="1913" t="str">
        <f>IF(G3703="","",(IF(OR(G3703="Winter",G3703="Summer"),"","X")))</f>
        <v/>
      </c>
    </row>
    <row r="3704" spans="2:16" s="986" customFormat="1" ht="15" customHeight="1" outlineLevel="1">
      <c r="B3704" s="1211"/>
      <c r="C3704" s="1211"/>
      <c r="D3704" s="2553"/>
      <c r="E3704" s="2554"/>
      <c r="F3704" s="1553" t="s">
        <v>2169</v>
      </c>
      <c r="G3704" s="1554"/>
      <c r="H3704" s="636"/>
      <c r="I3704" s="2254"/>
      <c r="J3704" s="2255"/>
      <c r="K3704" s="1993" t="str">
        <f t="shared" si="321"/>
        <v/>
      </c>
      <c r="L3704" s="1906" t="str">
        <f t="shared" si="322"/>
        <v/>
      </c>
      <c r="M3704" s="1906"/>
      <c r="N3704" s="2250"/>
      <c r="O3704" s="2250"/>
      <c r="P3704" s="1913" t="str">
        <f>IF(G3704="","",(IF(OR(G3704="Winter",G3704="Summer"),"","X")))</f>
        <v/>
      </c>
    </row>
    <row r="3705" spans="2:16" s="986" customFormat="1" ht="15" customHeight="1" outlineLevel="1">
      <c r="B3705" s="1211"/>
      <c r="C3705" s="1211"/>
      <c r="D3705" s="2553" t="s">
        <v>2172</v>
      </c>
      <c r="E3705" s="2554" t="s">
        <v>638</v>
      </c>
      <c r="F3705" s="1553" t="s">
        <v>2168</v>
      </c>
      <c r="G3705" s="1554"/>
      <c r="H3705" s="636"/>
      <c r="I3705" s="2254"/>
      <c r="J3705" s="2255"/>
      <c r="K3705" s="1994" t="str">
        <f t="shared" si="321"/>
        <v/>
      </c>
      <c r="L3705" s="1907" t="str">
        <f t="shared" si="322"/>
        <v/>
      </c>
      <c r="M3705" s="1906"/>
      <c r="N3705" s="2250"/>
      <c r="O3705" s="2250"/>
      <c r="P3705" s="2255"/>
    </row>
    <row r="3706" spans="2:16" s="986" customFormat="1" ht="15" customHeight="1" outlineLevel="1">
      <c r="B3706" s="1211"/>
      <c r="C3706" s="1211"/>
      <c r="D3706" s="2553"/>
      <c r="E3706" s="2554"/>
      <c r="F3706" s="1553" t="s">
        <v>2169</v>
      </c>
      <c r="G3706" s="1554"/>
      <c r="I3706" s="2254"/>
      <c r="J3706" s="2255"/>
      <c r="K3706" s="1994" t="str">
        <f t="shared" si="321"/>
        <v/>
      </c>
      <c r="L3706" s="1907" t="str">
        <f t="shared" si="322"/>
        <v/>
      </c>
      <c r="M3706" s="1906"/>
      <c r="N3706" s="2250"/>
      <c r="O3706" s="2250"/>
      <c r="P3706" s="2255"/>
    </row>
    <row r="3707" spans="2:16" s="986" customFormat="1" ht="15" customHeight="1" outlineLevel="1">
      <c r="B3707" s="1211"/>
      <c r="C3707" s="1211"/>
      <c r="D3707" s="2553" t="s">
        <v>2173</v>
      </c>
      <c r="E3707" s="2554" t="s">
        <v>638</v>
      </c>
      <c r="F3707" s="1553" t="s">
        <v>2168</v>
      </c>
      <c r="G3707" s="1554"/>
      <c r="I3707" s="2254"/>
      <c r="J3707" s="2255"/>
      <c r="K3707" s="1994" t="str">
        <f t="shared" si="321"/>
        <v/>
      </c>
      <c r="L3707" s="1907" t="str">
        <f t="shared" si="322"/>
        <v/>
      </c>
      <c r="M3707" s="1906"/>
      <c r="N3707" s="2250"/>
      <c r="O3707" s="2250"/>
      <c r="P3707" s="2255"/>
    </row>
    <row r="3708" spans="2:16" s="986" customFormat="1" ht="15" customHeight="1" outlineLevel="1">
      <c r="B3708" s="1211"/>
      <c r="C3708" s="1211"/>
      <c r="D3708" s="2553"/>
      <c r="E3708" s="2554"/>
      <c r="F3708" s="1553" t="s">
        <v>2169</v>
      </c>
      <c r="G3708" s="1554"/>
      <c r="I3708" s="2254"/>
      <c r="J3708" s="2255"/>
      <c r="K3708" s="1994" t="str">
        <f t="shared" si="321"/>
        <v/>
      </c>
      <c r="L3708" s="1907" t="str">
        <f t="shared" si="322"/>
        <v/>
      </c>
      <c r="M3708" s="1906"/>
      <c r="N3708" s="2250"/>
      <c r="O3708" s="2250"/>
      <c r="P3708" s="2255"/>
    </row>
    <row r="3709" spans="2:16" s="986" customFormat="1" ht="15" customHeight="1" outlineLevel="1">
      <c r="B3709" s="1211"/>
      <c r="C3709" s="1211"/>
      <c r="D3709" s="2553" t="s">
        <v>2173</v>
      </c>
      <c r="E3709" s="2554" t="s">
        <v>650</v>
      </c>
      <c r="F3709" s="1553" t="s">
        <v>2168</v>
      </c>
      <c r="G3709" s="1554"/>
      <c r="I3709" s="2254"/>
      <c r="J3709" s="2255"/>
      <c r="K3709" s="1994" t="str">
        <f t="shared" si="321"/>
        <v/>
      </c>
      <c r="L3709" s="1907" t="str">
        <f t="shared" si="322"/>
        <v/>
      </c>
      <c r="M3709" s="1906"/>
      <c r="N3709" s="2250"/>
      <c r="O3709" s="2250"/>
      <c r="P3709" s="2255"/>
    </row>
    <row r="3710" spans="2:16" s="986" customFormat="1" ht="15" customHeight="1" outlineLevel="1">
      <c r="B3710" s="1211"/>
      <c r="C3710" s="1211"/>
      <c r="D3710" s="2553"/>
      <c r="E3710" s="2554"/>
      <c r="F3710" s="1553" t="s">
        <v>2169</v>
      </c>
      <c r="G3710" s="1554"/>
      <c r="I3710" s="2254"/>
      <c r="J3710" s="2255"/>
      <c r="K3710" s="1994" t="str">
        <f t="shared" si="321"/>
        <v/>
      </c>
      <c r="L3710" s="1907" t="str">
        <f t="shared" si="322"/>
        <v/>
      </c>
      <c r="M3710" s="1906"/>
      <c r="N3710" s="2250"/>
      <c r="O3710" s="2250"/>
      <c r="P3710" s="2255"/>
    </row>
    <row r="3711" spans="2:16" s="986" customFormat="1" ht="15" customHeight="1" outlineLevel="1">
      <c r="B3711" s="1211"/>
      <c r="C3711" s="1211"/>
      <c r="D3711" s="2553" t="s">
        <v>2174</v>
      </c>
      <c r="E3711" s="2554" t="s">
        <v>638</v>
      </c>
      <c r="F3711" s="1553" t="s">
        <v>2168</v>
      </c>
      <c r="G3711" s="1554"/>
      <c r="I3711" s="2254"/>
      <c r="J3711" s="2256"/>
      <c r="K3711" s="1994" t="str">
        <f t="shared" si="321"/>
        <v/>
      </c>
      <c r="L3711" s="1907" t="str">
        <f t="shared" si="322"/>
        <v/>
      </c>
      <c r="M3711" s="1906"/>
      <c r="N3711" s="2250"/>
      <c r="O3711" s="2250"/>
      <c r="P3711" s="2255"/>
    </row>
    <row r="3712" spans="2:16" s="986" customFormat="1" ht="15" customHeight="1" outlineLevel="1">
      <c r="B3712" s="1211"/>
      <c r="C3712" s="1211"/>
      <c r="D3712" s="2553"/>
      <c r="E3712" s="2554"/>
      <c r="F3712" s="1553" t="s">
        <v>2169</v>
      </c>
      <c r="G3712" s="1554"/>
      <c r="I3712" s="2254"/>
      <c r="J3712" s="2256"/>
      <c r="K3712" s="1994" t="str">
        <f t="shared" si="321"/>
        <v/>
      </c>
      <c r="L3712" s="1907" t="str">
        <f t="shared" si="322"/>
        <v/>
      </c>
      <c r="M3712" s="1906"/>
      <c r="N3712" s="2250"/>
      <c r="O3712" s="2250"/>
      <c r="P3712" s="2255"/>
    </row>
    <row r="3713" spans="2:16" s="986" customFormat="1" ht="15" customHeight="1" outlineLevel="1">
      <c r="B3713" s="1211"/>
      <c r="C3713" s="1211"/>
      <c r="D3713" s="2553" t="s">
        <v>2174</v>
      </c>
      <c r="E3713" s="2554" t="s">
        <v>650</v>
      </c>
      <c r="F3713" s="1553" t="s">
        <v>2168</v>
      </c>
      <c r="G3713" s="1554"/>
      <c r="I3713" s="2254"/>
      <c r="J3713" s="2256"/>
      <c r="K3713" s="1994" t="str">
        <f t="shared" si="321"/>
        <v/>
      </c>
      <c r="L3713" s="1907" t="str">
        <f t="shared" si="322"/>
        <v/>
      </c>
      <c r="M3713" s="1906"/>
      <c r="N3713" s="2250"/>
      <c r="O3713" s="2250"/>
      <c r="P3713" s="2255"/>
    </row>
    <row r="3714" spans="2:16" s="986" customFormat="1" ht="15" customHeight="1" outlineLevel="1">
      <c r="B3714" s="1211"/>
      <c r="C3714" s="1211"/>
      <c r="D3714" s="2555"/>
      <c r="E3714" s="2556"/>
      <c r="F3714" s="1557" t="s">
        <v>2169</v>
      </c>
      <c r="G3714" s="1558"/>
      <c r="I3714" s="2254"/>
      <c r="J3714" s="2256"/>
      <c r="K3714" s="1994" t="str">
        <f t="shared" si="321"/>
        <v/>
      </c>
      <c r="L3714" s="1907" t="str">
        <f t="shared" si="322"/>
        <v/>
      </c>
      <c r="M3714" s="1906"/>
      <c r="N3714" s="2250"/>
      <c r="O3714" s="2250"/>
      <c r="P3714" s="2255"/>
    </row>
    <row r="3715" spans="2:16" s="986" customFormat="1" ht="15" customHeight="1">
      <c r="B3715" s="1342"/>
      <c r="C3715" s="985"/>
      <c r="D3715" s="1307" t="s">
        <v>2166</v>
      </c>
      <c r="E3715" s="973"/>
      <c r="F3715" s="1549"/>
      <c r="G3715" s="1550"/>
      <c r="H3715" s="636"/>
      <c r="I3715" s="2251"/>
      <c r="J3715" s="1912"/>
      <c r="K3715" s="2254"/>
      <c r="L3715" s="2250"/>
      <c r="M3715" s="2250"/>
      <c r="N3715" s="2250"/>
      <c r="O3715" s="2250"/>
      <c r="P3715" s="2255"/>
    </row>
    <row r="3716" spans="2:16" s="986" customFormat="1" ht="15" customHeight="1" outlineLevel="1">
      <c r="B3716" s="1342"/>
      <c r="C3716" s="985"/>
      <c r="D3716" s="2557" t="s">
        <v>2167</v>
      </c>
      <c r="E3716" s="2558" t="s">
        <v>650</v>
      </c>
      <c r="F3716" s="1551" t="s">
        <v>2168</v>
      </c>
      <c r="G3716" s="1552"/>
      <c r="H3716" s="636"/>
      <c r="I3716" s="2252"/>
      <c r="J3716" s="2253"/>
      <c r="K3716" s="1994" t="str">
        <f>IF(ISNONTEXT(G3716)=TRUE,"","X")</f>
        <v/>
      </c>
      <c r="L3716" s="1907" t="str">
        <f>IF(AND(G3716&gt;=0)=TRUE,"","X")</f>
        <v/>
      </c>
      <c r="M3716" s="1906"/>
      <c r="N3716" s="2250"/>
      <c r="O3716" s="2250"/>
      <c r="P3716" s="2255"/>
    </row>
    <row r="3717" spans="2:16" s="986" customFormat="1" ht="15" customHeight="1" outlineLevel="1">
      <c r="B3717" s="1342"/>
      <c r="C3717" s="985"/>
      <c r="D3717" s="2553"/>
      <c r="E3717" s="2554"/>
      <c r="F3717" s="1553" t="s">
        <v>2169</v>
      </c>
      <c r="G3717" s="1554"/>
      <c r="H3717" s="636"/>
      <c r="I3717" s="2252"/>
      <c r="J3717" s="2253"/>
      <c r="K3717" s="1994" t="str">
        <f>IF(ISNONTEXT(G3717)=TRUE,"","X")</f>
        <v/>
      </c>
      <c r="L3717" s="1907" t="str">
        <f>IF(AND(G3717&gt;=0)=TRUE,"","X")</f>
        <v/>
      </c>
      <c r="M3717" s="1906"/>
      <c r="N3717" s="2250"/>
      <c r="O3717" s="2250"/>
      <c r="P3717" s="2255"/>
    </row>
    <row r="3718" spans="2:16" s="986" customFormat="1" ht="15" customHeight="1" outlineLevel="1">
      <c r="B3718" s="1342"/>
      <c r="C3718" s="985"/>
      <c r="D3718" s="2553" t="s">
        <v>2170</v>
      </c>
      <c r="E3718" s="2554" t="s">
        <v>638</v>
      </c>
      <c r="F3718" s="1553" t="s">
        <v>2168</v>
      </c>
      <c r="G3718" s="1554"/>
      <c r="H3718" s="636"/>
      <c r="I3718" s="2252"/>
      <c r="J3718" s="2253"/>
      <c r="K3718" s="1994" t="str">
        <f t="shared" ref="K3718:K3737" si="323">IF(ISNONTEXT(G3718)=TRUE,"","X")</f>
        <v/>
      </c>
      <c r="L3718" s="1907" t="str">
        <f t="shared" ref="L3718:L3737" si="324">IF(AND(G3718&gt;=0)=TRUE,"","X")</f>
        <v/>
      </c>
      <c r="M3718" s="1906"/>
      <c r="N3718" s="2250"/>
      <c r="O3718" s="2250"/>
      <c r="P3718" s="2255"/>
    </row>
    <row r="3719" spans="2:16" s="986" customFormat="1" ht="15" customHeight="1" outlineLevel="1">
      <c r="B3719" s="1342"/>
      <c r="C3719" s="985"/>
      <c r="D3719" s="2553"/>
      <c r="E3719" s="2554"/>
      <c r="F3719" s="1553" t="s">
        <v>2169</v>
      </c>
      <c r="G3719" s="1554"/>
      <c r="H3719" s="636"/>
      <c r="I3719" s="2252"/>
      <c r="J3719" s="2253"/>
      <c r="K3719" s="1994" t="str">
        <f t="shared" si="323"/>
        <v/>
      </c>
      <c r="L3719" s="1907" t="str">
        <f t="shared" si="324"/>
        <v/>
      </c>
      <c r="M3719" s="1906"/>
      <c r="N3719" s="2250"/>
      <c r="O3719" s="2250"/>
      <c r="P3719" s="2255"/>
    </row>
    <row r="3720" spans="2:16" s="986" customFormat="1" ht="15" customHeight="1" outlineLevel="1">
      <c r="B3720" s="1342"/>
      <c r="C3720" s="985"/>
      <c r="D3720" s="2553" t="s">
        <v>2170</v>
      </c>
      <c r="E3720" s="2554" t="s">
        <v>650</v>
      </c>
      <c r="F3720" s="1553" t="s">
        <v>2168</v>
      </c>
      <c r="G3720" s="1554"/>
      <c r="H3720" s="636"/>
      <c r="I3720" s="2252"/>
      <c r="J3720" s="2253"/>
      <c r="K3720" s="1994" t="str">
        <f t="shared" si="323"/>
        <v/>
      </c>
      <c r="L3720" s="1907" t="str">
        <f t="shared" si="324"/>
        <v/>
      </c>
      <c r="M3720" s="1906"/>
      <c r="N3720" s="2250"/>
      <c r="O3720" s="2250"/>
      <c r="P3720" s="2255"/>
    </row>
    <row r="3721" spans="2:16" s="986" customFormat="1" ht="15" customHeight="1" outlineLevel="1">
      <c r="B3721" s="1342"/>
      <c r="C3721" s="985"/>
      <c r="D3721" s="2553"/>
      <c r="E3721" s="2554"/>
      <c r="F3721" s="1553" t="s">
        <v>2169</v>
      </c>
      <c r="G3721" s="1554"/>
      <c r="H3721" s="636"/>
      <c r="I3721" s="2254"/>
      <c r="J3721" s="2255"/>
      <c r="K3721" s="1994" t="str">
        <f t="shared" si="323"/>
        <v/>
      </c>
      <c r="L3721" s="1907" t="str">
        <f t="shared" si="324"/>
        <v/>
      </c>
      <c r="M3721" s="1906"/>
      <c r="N3721" s="2250"/>
      <c r="O3721" s="2250"/>
      <c r="P3721" s="2255"/>
    </row>
    <row r="3722" spans="2:16" s="986" customFormat="1" ht="15" customHeight="1" outlineLevel="1">
      <c r="B3722" s="1342"/>
      <c r="C3722" s="985"/>
      <c r="D3722" s="2553" t="s">
        <v>873</v>
      </c>
      <c r="E3722" s="2554" t="s">
        <v>1822</v>
      </c>
      <c r="F3722" s="1553" t="s">
        <v>2168</v>
      </c>
      <c r="G3722" s="1555"/>
      <c r="H3722" s="636"/>
      <c r="I3722" s="2254"/>
      <c r="J3722" s="2255"/>
      <c r="K3722" s="1993" t="str">
        <f t="shared" si="323"/>
        <v/>
      </c>
      <c r="L3722" s="1906" t="str">
        <f t="shared" si="324"/>
        <v/>
      </c>
      <c r="M3722" s="1906"/>
      <c r="N3722" s="1907" t="str" cm="1">
        <f t="array" aca="1" ref="N3722" ca="1">IF(CELL("format",G3722)="D1","","X")</f>
        <v/>
      </c>
      <c r="O3722" s="2250"/>
      <c r="P3722" s="2255"/>
    </row>
    <row r="3723" spans="2:16" s="986" customFormat="1" ht="15" customHeight="1" outlineLevel="1">
      <c r="B3723" s="1211"/>
      <c r="C3723" s="1211"/>
      <c r="D3723" s="2553"/>
      <c r="E3723" s="2554"/>
      <c r="F3723" s="1553" t="s">
        <v>2169</v>
      </c>
      <c r="G3723" s="1555"/>
      <c r="H3723" s="636"/>
      <c r="I3723" s="2254"/>
      <c r="J3723" s="2255"/>
      <c r="K3723" s="1993" t="str">
        <f t="shared" si="323"/>
        <v/>
      </c>
      <c r="L3723" s="1906" t="str">
        <f t="shared" si="324"/>
        <v/>
      </c>
      <c r="M3723" s="1906"/>
      <c r="N3723" s="1907" t="str" cm="1">
        <f t="array" aca="1" ref="N3723" ca="1">IF(CELL("format",G3723)="D1","","X")</f>
        <v/>
      </c>
      <c r="O3723" s="2250"/>
      <c r="P3723" s="2255"/>
    </row>
    <row r="3724" spans="2:16" s="986" customFormat="1" ht="15" customHeight="1" outlineLevel="1">
      <c r="B3724" s="1211"/>
      <c r="C3724" s="1211"/>
      <c r="D3724" s="2553" t="s">
        <v>874</v>
      </c>
      <c r="E3724" s="2554" t="s">
        <v>1823</v>
      </c>
      <c r="F3724" s="1553" t="s">
        <v>2168</v>
      </c>
      <c r="G3724" s="1556"/>
      <c r="H3724" s="636"/>
      <c r="I3724" s="2254"/>
      <c r="J3724" s="2255"/>
      <c r="K3724" s="1993" t="str">
        <f t="shared" si="323"/>
        <v/>
      </c>
      <c r="L3724" s="1906" t="str">
        <f t="shared" si="324"/>
        <v/>
      </c>
      <c r="M3724" s="1906"/>
      <c r="N3724" s="2250"/>
      <c r="O3724" s="1907" t="str" cm="1">
        <f t="array" aca="1" ref="O3724" ca="1">IF(G3724="","",IF(CELL("format",G3724)="D9","","X"))</f>
        <v/>
      </c>
      <c r="P3724" s="2255"/>
    </row>
    <row r="3725" spans="2:16" s="986" customFormat="1" ht="15" customHeight="1" outlineLevel="1">
      <c r="B3725" s="1211"/>
      <c r="C3725" s="1211"/>
      <c r="D3725" s="2553"/>
      <c r="E3725" s="2554"/>
      <c r="F3725" s="1553" t="s">
        <v>2169</v>
      </c>
      <c r="G3725" s="1556"/>
      <c r="H3725" s="636"/>
      <c r="I3725" s="2254"/>
      <c r="J3725" s="2255"/>
      <c r="K3725" s="1993" t="str">
        <f t="shared" si="323"/>
        <v/>
      </c>
      <c r="L3725" s="1906" t="str">
        <f t="shared" si="324"/>
        <v/>
      </c>
      <c r="M3725" s="1906"/>
      <c r="N3725" s="2250"/>
      <c r="O3725" s="1907" t="str" cm="1">
        <f t="array" aca="1" ref="O3725" ca="1">IF(G3725="","",IF(CELL("format",G3725)="D9","","X"))</f>
        <v/>
      </c>
      <c r="P3725" s="2255"/>
    </row>
    <row r="3726" spans="2:16" s="986" customFormat="1" ht="15" customHeight="1" outlineLevel="1">
      <c r="B3726" s="1211"/>
      <c r="C3726" s="1211"/>
      <c r="D3726" s="2553" t="s">
        <v>2171</v>
      </c>
      <c r="E3726" s="2554" t="s">
        <v>2327</v>
      </c>
      <c r="F3726" s="1553" t="s">
        <v>2168</v>
      </c>
      <c r="G3726" s="1554"/>
      <c r="H3726" s="636"/>
      <c r="I3726" s="2254"/>
      <c r="J3726" s="2255"/>
      <c r="K3726" s="1993" t="str">
        <f t="shared" si="323"/>
        <v/>
      </c>
      <c r="L3726" s="1906" t="str">
        <f t="shared" si="324"/>
        <v/>
      </c>
      <c r="M3726" s="1906"/>
      <c r="N3726" s="2250"/>
      <c r="O3726" s="2250"/>
      <c r="P3726" s="1913" t="str">
        <f>IF(G3726="","",(IF(OR(G3726="Winter",G3726="Summer"),"","X")))</f>
        <v/>
      </c>
    </row>
    <row r="3727" spans="2:16" s="986" customFormat="1" ht="15" customHeight="1" outlineLevel="1">
      <c r="B3727" s="1211"/>
      <c r="C3727" s="1211"/>
      <c r="D3727" s="2553"/>
      <c r="E3727" s="2554"/>
      <c r="F3727" s="1553" t="s">
        <v>2169</v>
      </c>
      <c r="G3727" s="1554"/>
      <c r="H3727" s="636"/>
      <c r="I3727" s="2254"/>
      <c r="J3727" s="2255"/>
      <c r="K3727" s="1993" t="str">
        <f t="shared" si="323"/>
        <v/>
      </c>
      <c r="L3727" s="1906" t="str">
        <f t="shared" si="324"/>
        <v/>
      </c>
      <c r="M3727" s="1906"/>
      <c r="N3727" s="2250"/>
      <c r="O3727" s="2250"/>
      <c r="P3727" s="1913" t="str">
        <f>IF(G3727="","",(IF(OR(G3727="Winter",G3727="Summer"),"","X")))</f>
        <v/>
      </c>
    </row>
    <row r="3728" spans="2:16" s="986" customFormat="1" ht="15" customHeight="1" outlineLevel="1">
      <c r="B3728" s="1211"/>
      <c r="C3728" s="1211"/>
      <c r="D3728" s="2553" t="s">
        <v>2172</v>
      </c>
      <c r="E3728" s="2554" t="s">
        <v>638</v>
      </c>
      <c r="F3728" s="1553" t="s">
        <v>2168</v>
      </c>
      <c r="G3728" s="1554"/>
      <c r="H3728" s="636"/>
      <c r="I3728" s="2254"/>
      <c r="J3728" s="2255"/>
      <c r="K3728" s="1994" t="str">
        <f t="shared" si="323"/>
        <v/>
      </c>
      <c r="L3728" s="1907" t="str">
        <f t="shared" si="324"/>
        <v/>
      </c>
      <c r="M3728" s="1906"/>
      <c r="N3728" s="2250"/>
      <c r="O3728" s="2250"/>
      <c r="P3728" s="2255"/>
    </row>
    <row r="3729" spans="2:16" s="986" customFormat="1" ht="15" customHeight="1" outlineLevel="1">
      <c r="B3729" s="1211"/>
      <c r="C3729" s="1211"/>
      <c r="D3729" s="2553"/>
      <c r="E3729" s="2554"/>
      <c r="F3729" s="1553" t="s">
        <v>2169</v>
      </c>
      <c r="G3729" s="1554"/>
      <c r="I3729" s="2254"/>
      <c r="J3729" s="2255"/>
      <c r="K3729" s="1994" t="str">
        <f t="shared" si="323"/>
        <v/>
      </c>
      <c r="L3729" s="1907" t="str">
        <f t="shared" si="324"/>
        <v/>
      </c>
      <c r="M3729" s="1906"/>
      <c r="N3729" s="2250"/>
      <c r="O3729" s="2250"/>
      <c r="P3729" s="2255"/>
    </row>
    <row r="3730" spans="2:16" s="986" customFormat="1" ht="15" customHeight="1" outlineLevel="1">
      <c r="B3730" s="1211"/>
      <c r="C3730" s="1211"/>
      <c r="D3730" s="2553" t="s">
        <v>2173</v>
      </c>
      <c r="E3730" s="2554" t="s">
        <v>638</v>
      </c>
      <c r="F3730" s="1553" t="s">
        <v>2168</v>
      </c>
      <c r="G3730" s="1554"/>
      <c r="I3730" s="2254"/>
      <c r="J3730" s="2255"/>
      <c r="K3730" s="1994" t="str">
        <f t="shared" si="323"/>
        <v/>
      </c>
      <c r="L3730" s="1907" t="str">
        <f t="shared" si="324"/>
        <v/>
      </c>
      <c r="M3730" s="1906"/>
      <c r="N3730" s="2250"/>
      <c r="O3730" s="2250"/>
      <c r="P3730" s="2255"/>
    </row>
    <row r="3731" spans="2:16" s="986" customFormat="1" ht="15" customHeight="1" outlineLevel="1">
      <c r="B3731" s="1211"/>
      <c r="C3731" s="1211"/>
      <c r="D3731" s="2553"/>
      <c r="E3731" s="2554"/>
      <c r="F3731" s="1553" t="s">
        <v>2169</v>
      </c>
      <c r="G3731" s="1554"/>
      <c r="I3731" s="2254"/>
      <c r="J3731" s="2255"/>
      <c r="K3731" s="1994" t="str">
        <f t="shared" si="323"/>
        <v/>
      </c>
      <c r="L3731" s="1907" t="str">
        <f t="shared" si="324"/>
        <v/>
      </c>
      <c r="M3731" s="1906"/>
      <c r="N3731" s="2250"/>
      <c r="O3731" s="2250"/>
      <c r="P3731" s="2255"/>
    </row>
    <row r="3732" spans="2:16" s="986" customFormat="1" ht="15" customHeight="1" outlineLevel="1">
      <c r="B3732" s="1211"/>
      <c r="C3732" s="1211"/>
      <c r="D3732" s="2553" t="s">
        <v>2173</v>
      </c>
      <c r="E3732" s="2554" t="s">
        <v>650</v>
      </c>
      <c r="F3732" s="1553" t="s">
        <v>2168</v>
      </c>
      <c r="G3732" s="1554"/>
      <c r="I3732" s="2254"/>
      <c r="J3732" s="2255"/>
      <c r="K3732" s="1994" t="str">
        <f t="shared" si="323"/>
        <v/>
      </c>
      <c r="L3732" s="1907" t="str">
        <f t="shared" si="324"/>
        <v/>
      </c>
      <c r="M3732" s="1906"/>
      <c r="N3732" s="2250"/>
      <c r="O3732" s="2250"/>
      <c r="P3732" s="2255"/>
    </row>
    <row r="3733" spans="2:16" s="986" customFormat="1" ht="15" customHeight="1" outlineLevel="1">
      <c r="B3733" s="1211"/>
      <c r="C3733" s="1211"/>
      <c r="D3733" s="2553"/>
      <c r="E3733" s="2554"/>
      <c r="F3733" s="1553" t="s">
        <v>2169</v>
      </c>
      <c r="G3733" s="1554"/>
      <c r="I3733" s="2254"/>
      <c r="J3733" s="2255"/>
      <c r="K3733" s="1994" t="str">
        <f t="shared" si="323"/>
        <v/>
      </c>
      <c r="L3733" s="1907" t="str">
        <f t="shared" si="324"/>
        <v/>
      </c>
      <c r="M3733" s="1906"/>
      <c r="N3733" s="2250"/>
      <c r="O3733" s="2250"/>
      <c r="P3733" s="2255"/>
    </row>
    <row r="3734" spans="2:16" s="986" customFormat="1" ht="15" customHeight="1" outlineLevel="1">
      <c r="B3734" s="1211"/>
      <c r="C3734" s="1211"/>
      <c r="D3734" s="2553" t="s">
        <v>2174</v>
      </c>
      <c r="E3734" s="2554" t="s">
        <v>638</v>
      </c>
      <c r="F3734" s="1553" t="s">
        <v>2168</v>
      </c>
      <c r="G3734" s="1554"/>
      <c r="I3734" s="2254"/>
      <c r="J3734" s="2256"/>
      <c r="K3734" s="1994" t="str">
        <f t="shared" si="323"/>
        <v/>
      </c>
      <c r="L3734" s="1907" t="str">
        <f t="shared" si="324"/>
        <v/>
      </c>
      <c r="M3734" s="1906"/>
      <c r="N3734" s="2250"/>
      <c r="O3734" s="2250"/>
      <c r="P3734" s="2255"/>
    </row>
    <row r="3735" spans="2:16" s="986" customFormat="1" ht="15" customHeight="1" outlineLevel="1">
      <c r="B3735" s="1211"/>
      <c r="C3735" s="1211"/>
      <c r="D3735" s="2553"/>
      <c r="E3735" s="2554"/>
      <c r="F3735" s="1553" t="s">
        <v>2169</v>
      </c>
      <c r="G3735" s="1554"/>
      <c r="I3735" s="2254"/>
      <c r="J3735" s="2256"/>
      <c r="K3735" s="1994" t="str">
        <f t="shared" si="323"/>
        <v/>
      </c>
      <c r="L3735" s="1907" t="str">
        <f t="shared" si="324"/>
        <v/>
      </c>
      <c r="M3735" s="1906"/>
      <c r="N3735" s="2250"/>
      <c r="O3735" s="2250"/>
      <c r="P3735" s="2255"/>
    </row>
    <row r="3736" spans="2:16" s="986" customFormat="1" ht="15" customHeight="1" outlineLevel="1">
      <c r="B3736" s="1211"/>
      <c r="C3736" s="1211"/>
      <c r="D3736" s="2553" t="s">
        <v>2174</v>
      </c>
      <c r="E3736" s="2554" t="s">
        <v>650</v>
      </c>
      <c r="F3736" s="1553" t="s">
        <v>2168</v>
      </c>
      <c r="G3736" s="1554"/>
      <c r="I3736" s="2254"/>
      <c r="J3736" s="2256"/>
      <c r="K3736" s="1994" t="str">
        <f t="shared" si="323"/>
        <v/>
      </c>
      <c r="L3736" s="1907" t="str">
        <f t="shared" si="324"/>
        <v/>
      </c>
      <c r="M3736" s="1906"/>
      <c r="N3736" s="2250"/>
      <c r="O3736" s="2250"/>
      <c r="P3736" s="2255"/>
    </row>
    <row r="3737" spans="2:16" s="986" customFormat="1" ht="15" customHeight="1" outlineLevel="1">
      <c r="B3737" s="1211"/>
      <c r="C3737" s="1211"/>
      <c r="D3737" s="2555"/>
      <c r="E3737" s="2556"/>
      <c r="F3737" s="1557" t="s">
        <v>2169</v>
      </c>
      <c r="G3737" s="1558"/>
      <c r="I3737" s="2254"/>
      <c r="J3737" s="2256"/>
      <c r="K3737" s="1994" t="str">
        <f t="shared" si="323"/>
        <v/>
      </c>
      <c r="L3737" s="1907" t="str">
        <f t="shared" si="324"/>
        <v/>
      </c>
      <c r="M3737" s="1906"/>
      <c r="N3737" s="2250"/>
      <c r="O3737" s="2250"/>
      <c r="P3737" s="2255"/>
    </row>
    <row r="3738" spans="2:16" s="986" customFormat="1" ht="15" customHeight="1">
      <c r="B3738" s="1342"/>
      <c r="C3738" s="985"/>
      <c r="D3738" s="1307" t="s">
        <v>2166</v>
      </c>
      <c r="E3738" s="973"/>
      <c r="F3738" s="1549"/>
      <c r="G3738" s="1550"/>
      <c r="H3738" s="636"/>
      <c r="I3738" s="2251"/>
      <c r="J3738" s="1912"/>
      <c r="K3738" s="2254"/>
      <c r="L3738" s="2250"/>
      <c r="M3738" s="2250"/>
      <c r="N3738" s="2250"/>
      <c r="O3738" s="2250"/>
      <c r="P3738" s="2255"/>
    </row>
    <row r="3739" spans="2:16" s="986" customFormat="1" ht="15" customHeight="1" outlineLevel="1">
      <c r="B3739" s="1342"/>
      <c r="C3739" s="985"/>
      <c r="D3739" s="2557" t="s">
        <v>2167</v>
      </c>
      <c r="E3739" s="2558" t="s">
        <v>650</v>
      </c>
      <c r="F3739" s="1551" t="s">
        <v>2168</v>
      </c>
      <c r="G3739" s="1552"/>
      <c r="H3739" s="636"/>
      <c r="I3739" s="2252"/>
      <c r="J3739" s="2253"/>
      <c r="K3739" s="1994" t="str">
        <f>IF(ISNONTEXT(G3739)=TRUE,"","X")</f>
        <v/>
      </c>
      <c r="L3739" s="1907" t="str">
        <f>IF(AND(G3739&gt;=0)=TRUE,"","X")</f>
        <v/>
      </c>
      <c r="M3739" s="1906"/>
      <c r="N3739" s="2250"/>
      <c r="O3739" s="2250"/>
      <c r="P3739" s="2255"/>
    </row>
    <row r="3740" spans="2:16" s="986" customFormat="1" ht="15" customHeight="1" outlineLevel="1">
      <c r="B3740" s="1342"/>
      <c r="C3740" s="985"/>
      <c r="D3740" s="2553"/>
      <c r="E3740" s="2554"/>
      <c r="F3740" s="1553" t="s">
        <v>2169</v>
      </c>
      <c r="G3740" s="1554"/>
      <c r="H3740" s="636"/>
      <c r="I3740" s="2252"/>
      <c r="J3740" s="2253"/>
      <c r="K3740" s="1994" t="str">
        <f>IF(ISNONTEXT(G3740)=TRUE,"","X")</f>
        <v/>
      </c>
      <c r="L3740" s="1907" t="str">
        <f>IF(AND(G3740&gt;=0)=TRUE,"","X")</f>
        <v/>
      </c>
      <c r="M3740" s="1906"/>
      <c r="N3740" s="2250"/>
      <c r="O3740" s="2250"/>
      <c r="P3740" s="2255"/>
    </row>
    <row r="3741" spans="2:16" s="986" customFormat="1" ht="15" customHeight="1" outlineLevel="1">
      <c r="B3741" s="1342"/>
      <c r="C3741" s="985"/>
      <c r="D3741" s="2553" t="s">
        <v>2170</v>
      </c>
      <c r="E3741" s="2554" t="s">
        <v>638</v>
      </c>
      <c r="F3741" s="1553" t="s">
        <v>2168</v>
      </c>
      <c r="G3741" s="1554"/>
      <c r="H3741" s="636"/>
      <c r="I3741" s="2252"/>
      <c r="J3741" s="2253"/>
      <c r="K3741" s="1994" t="str">
        <f t="shared" ref="K3741:K3760" si="325">IF(ISNONTEXT(G3741)=TRUE,"","X")</f>
        <v/>
      </c>
      <c r="L3741" s="1907" t="str">
        <f t="shared" ref="L3741:L3760" si="326">IF(AND(G3741&gt;=0)=TRUE,"","X")</f>
        <v/>
      </c>
      <c r="M3741" s="1906"/>
      <c r="N3741" s="2250"/>
      <c r="O3741" s="2250"/>
      <c r="P3741" s="2255"/>
    </row>
    <row r="3742" spans="2:16" s="986" customFormat="1" ht="15" customHeight="1" outlineLevel="1">
      <c r="B3742" s="1342"/>
      <c r="C3742" s="985"/>
      <c r="D3742" s="2553"/>
      <c r="E3742" s="2554"/>
      <c r="F3742" s="1553" t="s">
        <v>2169</v>
      </c>
      <c r="G3742" s="1554"/>
      <c r="H3742" s="636"/>
      <c r="I3742" s="2252"/>
      <c r="J3742" s="2253"/>
      <c r="K3742" s="1994" t="str">
        <f t="shared" si="325"/>
        <v/>
      </c>
      <c r="L3742" s="1907" t="str">
        <f t="shared" si="326"/>
        <v/>
      </c>
      <c r="M3742" s="1906"/>
      <c r="N3742" s="2250"/>
      <c r="O3742" s="2250"/>
      <c r="P3742" s="2255"/>
    </row>
    <row r="3743" spans="2:16" s="986" customFormat="1" ht="15" customHeight="1" outlineLevel="1">
      <c r="B3743" s="1342"/>
      <c r="C3743" s="985"/>
      <c r="D3743" s="2553" t="s">
        <v>2170</v>
      </c>
      <c r="E3743" s="2554" t="s">
        <v>650</v>
      </c>
      <c r="F3743" s="1553" t="s">
        <v>2168</v>
      </c>
      <c r="G3743" s="1554"/>
      <c r="H3743" s="636"/>
      <c r="I3743" s="2252"/>
      <c r="J3743" s="2253"/>
      <c r="K3743" s="1994" t="str">
        <f t="shared" si="325"/>
        <v/>
      </c>
      <c r="L3743" s="1907" t="str">
        <f t="shared" si="326"/>
        <v/>
      </c>
      <c r="M3743" s="1906"/>
      <c r="N3743" s="2250"/>
      <c r="O3743" s="2250"/>
      <c r="P3743" s="2255"/>
    </row>
    <row r="3744" spans="2:16" s="986" customFormat="1" ht="15" customHeight="1" outlineLevel="1">
      <c r="B3744" s="1342"/>
      <c r="C3744" s="985"/>
      <c r="D3744" s="2553"/>
      <c r="E3744" s="2554"/>
      <c r="F3744" s="1553" t="s">
        <v>2169</v>
      </c>
      <c r="G3744" s="1554"/>
      <c r="H3744" s="636"/>
      <c r="I3744" s="2254"/>
      <c r="J3744" s="2255"/>
      <c r="K3744" s="1994" t="str">
        <f t="shared" si="325"/>
        <v/>
      </c>
      <c r="L3744" s="1907" t="str">
        <f t="shared" si="326"/>
        <v/>
      </c>
      <c r="M3744" s="1906"/>
      <c r="N3744" s="2250"/>
      <c r="O3744" s="2250"/>
      <c r="P3744" s="2255"/>
    </row>
    <row r="3745" spans="2:16" s="986" customFormat="1" ht="15" customHeight="1" outlineLevel="1">
      <c r="B3745" s="1342"/>
      <c r="C3745" s="985"/>
      <c r="D3745" s="2553" t="s">
        <v>873</v>
      </c>
      <c r="E3745" s="2554" t="s">
        <v>1822</v>
      </c>
      <c r="F3745" s="1553" t="s">
        <v>2168</v>
      </c>
      <c r="G3745" s="1555"/>
      <c r="H3745" s="636"/>
      <c r="I3745" s="2254"/>
      <c r="J3745" s="2255"/>
      <c r="K3745" s="1993" t="str">
        <f t="shared" si="325"/>
        <v/>
      </c>
      <c r="L3745" s="1906" t="str">
        <f t="shared" si="326"/>
        <v/>
      </c>
      <c r="M3745" s="1906"/>
      <c r="N3745" s="1907" t="str" cm="1">
        <f t="array" aca="1" ref="N3745" ca="1">IF(CELL("format",G3745)="D1","","X")</f>
        <v/>
      </c>
      <c r="O3745" s="2250"/>
      <c r="P3745" s="2255"/>
    </row>
    <row r="3746" spans="2:16" s="986" customFormat="1" ht="15" customHeight="1" outlineLevel="1">
      <c r="B3746" s="1211"/>
      <c r="C3746" s="1211"/>
      <c r="D3746" s="2553"/>
      <c r="E3746" s="2554"/>
      <c r="F3746" s="1553" t="s">
        <v>2169</v>
      </c>
      <c r="G3746" s="1555"/>
      <c r="H3746" s="636"/>
      <c r="I3746" s="2254"/>
      <c r="J3746" s="2255"/>
      <c r="K3746" s="1993" t="str">
        <f t="shared" si="325"/>
        <v/>
      </c>
      <c r="L3746" s="1906" t="str">
        <f t="shared" si="326"/>
        <v/>
      </c>
      <c r="M3746" s="1906"/>
      <c r="N3746" s="1907" t="str" cm="1">
        <f t="array" aca="1" ref="N3746" ca="1">IF(CELL("format",G3746)="D1","","X")</f>
        <v/>
      </c>
      <c r="O3746" s="2250"/>
      <c r="P3746" s="2255"/>
    </row>
    <row r="3747" spans="2:16" s="986" customFormat="1" ht="15" customHeight="1" outlineLevel="1">
      <c r="B3747" s="1211"/>
      <c r="C3747" s="1211"/>
      <c r="D3747" s="2553" t="s">
        <v>874</v>
      </c>
      <c r="E3747" s="2554" t="s">
        <v>1823</v>
      </c>
      <c r="F3747" s="1553" t="s">
        <v>2168</v>
      </c>
      <c r="G3747" s="1556"/>
      <c r="H3747" s="636"/>
      <c r="I3747" s="2254"/>
      <c r="J3747" s="2255"/>
      <c r="K3747" s="1993" t="str">
        <f t="shared" si="325"/>
        <v/>
      </c>
      <c r="L3747" s="1906" t="str">
        <f t="shared" si="326"/>
        <v/>
      </c>
      <c r="M3747" s="1906"/>
      <c r="N3747" s="2250"/>
      <c r="O3747" s="1907" t="str" cm="1">
        <f t="array" aca="1" ref="O3747" ca="1">IF(G3747="","",IF(CELL("format",G3747)="D9","","X"))</f>
        <v/>
      </c>
      <c r="P3747" s="2255"/>
    </row>
    <row r="3748" spans="2:16" s="986" customFormat="1" ht="15" customHeight="1" outlineLevel="1">
      <c r="B3748" s="1211"/>
      <c r="C3748" s="1211"/>
      <c r="D3748" s="2553"/>
      <c r="E3748" s="2554"/>
      <c r="F3748" s="1553" t="s">
        <v>2169</v>
      </c>
      <c r="G3748" s="1556"/>
      <c r="H3748" s="636"/>
      <c r="I3748" s="2254"/>
      <c r="J3748" s="2255"/>
      <c r="K3748" s="1993" t="str">
        <f t="shared" si="325"/>
        <v/>
      </c>
      <c r="L3748" s="1906" t="str">
        <f t="shared" si="326"/>
        <v/>
      </c>
      <c r="M3748" s="1906"/>
      <c r="N3748" s="2250"/>
      <c r="O3748" s="1907" t="str" cm="1">
        <f t="array" aca="1" ref="O3748" ca="1">IF(G3748="","",IF(CELL("format",G3748)="D9","","X"))</f>
        <v/>
      </c>
      <c r="P3748" s="2255"/>
    </row>
    <row r="3749" spans="2:16" s="986" customFormat="1" ht="15" customHeight="1" outlineLevel="1">
      <c r="B3749" s="1211"/>
      <c r="C3749" s="1211"/>
      <c r="D3749" s="2553" t="s">
        <v>2171</v>
      </c>
      <c r="E3749" s="2554" t="s">
        <v>2327</v>
      </c>
      <c r="F3749" s="1553" t="s">
        <v>2168</v>
      </c>
      <c r="G3749" s="1554"/>
      <c r="H3749" s="636"/>
      <c r="I3749" s="2254"/>
      <c r="J3749" s="2255"/>
      <c r="K3749" s="1993" t="str">
        <f t="shared" si="325"/>
        <v/>
      </c>
      <c r="L3749" s="1906" t="str">
        <f t="shared" si="326"/>
        <v/>
      </c>
      <c r="M3749" s="1906"/>
      <c r="N3749" s="2250"/>
      <c r="O3749" s="2250"/>
      <c r="P3749" s="1913" t="str">
        <f>IF(G3749="","",(IF(OR(G3749="Winter",G3749="Summer"),"","X")))</f>
        <v/>
      </c>
    </row>
    <row r="3750" spans="2:16" s="986" customFormat="1" ht="15" customHeight="1" outlineLevel="1">
      <c r="B3750" s="1211"/>
      <c r="C3750" s="1211"/>
      <c r="D3750" s="2553"/>
      <c r="E3750" s="2554"/>
      <c r="F3750" s="1553" t="s">
        <v>2169</v>
      </c>
      <c r="G3750" s="1554"/>
      <c r="H3750" s="636"/>
      <c r="I3750" s="2254"/>
      <c r="J3750" s="2255"/>
      <c r="K3750" s="1993" t="str">
        <f t="shared" si="325"/>
        <v/>
      </c>
      <c r="L3750" s="1906" t="str">
        <f t="shared" si="326"/>
        <v/>
      </c>
      <c r="M3750" s="1906"/>
      <c r="N3750" s="2250"/>
      <c r="O3750" s="2250"/>
      <c r="P3750" s="1913" t="str">
        <f>IF(G3750="","",(IF(OR(G3750="Winter",G3750="Summer"),"","X")))</f>
        <v/>
      </c>
    </row>
    <row r="3751" spans="2:16" s="986" customFormat="1" ht="15" customHeight="1" outlineLevel="1">
      <c r="B3751" s="1211"/>
      <c r="C3751" s="1211"/>
      <c r="D3751" s="2553" t="s">
        <v>2172</v>
      </c>
      <c r="E3751" s="2554" t="s">
        <v>638</v>
      </c>
      <c r="F3751" s="1553" t="s">
        <v>2168</v>
      </c>
      <c r="G3751" s="1554"/>
      <c r="H3751" s="636"/>
      <c r="I3751" s="2254"/>
      <c r="J3751" s="2255"/>
      <c r="K3751" s="1994" t="str">
        <f t="shared" si="325"/>
        <v/>
      </c>
      <c r="L3751" s="1907" t="str">
        <f t="shared" si="326"/>
        <v/>
      </c>
      <c r="M3751" s="1906"/>
      <c r="N3751" s="2250"/>
      <c r="O3751" s="2250"/>
      <c r="P3751" s="2255"/>
    </row>
    <row r="3752" spans="2:16" s="986" customFormat="1" ht="15" customHeight="1" outlineLevel="1">
      <c r="B3752" s="1211"/>
      <c r="C3752" s="1211"/>
      <c r="D3752" s="2553"/>
      <c r="E3752" s="2554"/>
      <c r="F3752" s="1553" t="s">
        <v>2169</v>
      </c>
      <c r="G3752" s="1554"/>
      <c r="I3752" s="2254"/>
      <c r="J3752" s="2255"/>
      <c r="K3752" s="1994" t="str">
        <f t="shared" si="325"/>
        <v/>
      </c>
      <c r="L3752" s="1907" t="str">
        <f t="shared" si="326"/>
        <v/>
      </c>
      <c r="M3752" s="1906"/>
      <c r="N3752" s="2250"/>
      <c r="O3752" s="2250"/>
      <c r="P3752" s="2255"/>
    </row>
    <row r="3753" spans="2:16" s="986" customFormat="1" ht="15" customHeight="1" outlineLevel="1">
      <c r="B3753" s="1211"/>
      <c r="C3753" s="1211"/>
      <c r="D3753" s="2553" t="s">
        <v>2173</v>
      </c>
      <c r="E3753" s="2554" t="s">
        <v>638</v>
      </c>
      <c r="F3753" s="1553" t="s">
        <v>2168</v>
      </c>
      <c r="G3753" s="1554"/>
      <c r="I3753" s="2254"/>
      <c r="J3753" s="2255"/>
      <c r="K3753" s="1994" t="str">
        <f t="shared" si="325"/>
        <v/>
      </c>
      <c r="L3753" s="1907" t="str">
        <f t="shared" si="326"/>
        <v/>
      </c>
      <c r="M3753" s="1906"/>
      <c r="N3753" s="2250"/>
      <c r="O3753" s="2250"/>
      <c r="P3753" s="2255"/>
    </row>
    <row r="3754" spans="2:16" s="986" customFormat="1" ht="15" customHeight="1" outlineLevel="1">
      <c r="B3754" s="1211"/>
      <c r="C3754" s="1211"/>
      <c r="D3754" s="2553"/>
      <c r="E3754" s="2554"/>
      <c r="F3754" s="1553" t="s">
        <v>2169</v>
      </c>
      <c r="G3754" s="1554"/>
      <c r="I3754" s="2254"/>
      <c r="J3754" s="2255"/>
      <c r="K3754" s="1994" t="str">
        <f t="shared" si="325"/>
        <v/>
      </c>
      <c r="L3754" s="1907" t="str">
        <f t="shared" si="326"/>
        <v/>
      </c>
      <c r="M3754" s="1906"/>
      <c r="N3754" s="2250"/>
      <c r="O3754" s="2250"/>
      <c r="P3754" s="2255"/>
    </row>
    <row r="3755" spans="2:16" s="986" customFormat="1" ht="15" customHeight="1" outlineLevel="1">
      <c r="B3755" s="1211"/>
      <c r="C3755" s="1211"/>
      <c r="D3755" s="2553" t="s">
        <v>2173</v>
      </c>
      <c r="E3755" s="2554" t="s">
        <v>650</v>
      </c>
      <c r="F3755" s="1553" t="s">
        <v>2168</v>
      </c>
      <c r="G3755" s="1554"/>
      <c r="I3755" s="2254"/>
      <c r="J3755" s="2255"/>
      <c r="K3755" s="1994" t="str">
        <f t="shared" si="325"/>
        <v/>
      </c>
      <c r="L3755" s="1907" t="str">
        <f t="shared" si="326"/>
        <v/>
      </c>
      <c r="M3755" s="1906"/>
      <c r="N3755" s="2250"/>
      <c r="O3755" s="2250"/>
      <c r="P3755" s="2255"/>
    </row>
    <row r="3756" spans="2:16" s="986" customFormat="1" ht="15" customHeight="1" outlineLevel="1">
      <c r="B3756" s="1211"/>
      <c r="C3756" s="1211"/>
      <c r="D3756" s="2553"/>
      <c r="E3756" s="2554"/>
      <c r="F3756" s="1553" t="s">
        <v>2169</v>
      </c>
      <c r="G3756" s="1554"/>
      <c r="I3756" s="2254"/>
      <c r="J3756" s="2255"/>
      <c r="K3756" s="1994" t="str">
        <f t="shared" si="325"/>
        <v/>
      </c>
      <c r="L3756" s="1907" t="str">
        <f t="shared" si="326"/>
        <v/>
      </c>
      <c r="M3756" s="1906"/>
      <c r="N3756" s="2250"/>
      <c r="O3756" s="2250"/>
      <c r="P3756" s="2255"/>
    </row>
    <row r="3757" spans="2:16" s="986" customFormat="1" ht="15" customHeight="1" outlineLevel="1">
      <c r="B3757" s="1211"/>
      <c r="C3757" s="1211"/>
      <c r="D3757" s="2553" t="s">
        <v>2174</v>
      </c>
      <c r="E3757" s="2554" t="s">
        <v>638</v>
      </c>
      <c r="F3757" s="1553" t="s">
        <v>2168</v>
      </c>
      <c r="G3757" s="1554"/>
      <c r="I3757" s="2254"/>
      <c r="J3757" s="2256"/>
      <c r="K3757" s="1994" t="str">
        <f t="shared" si="325"/>
        <v/>
      </c>
      <c r="L3757" s="1907" t="str">
        <f t="shared" si="326"/>
        <v/>
      </c>
      <c r="M3757" s="1906"/>
      <c r="N3757" s="2250"/>
      <c r="O3757" s="2250"/>
      <c r="P3757" s="2255"/>
    </row>
    <row r="3758" spans="2:16" s="986" customFormat="1" ht="15" customHeight="1" outlineLevel="1">
      <c r="B3758" s="1211"/>
      <c r="C3758" s="1211"/>
      <c r="D3758" s="2553"/>
      <c r="E3758" s="2554"/>
      <c r="F3758" s="1553" t="s">
        <v>2169</v>
      </c>
      <c r="G3758" s="1554"/>
      <c r="I3758" s="2254"/>
      <c r="J3758" s="2256"/>
      <c r="K3758" s="1994" t="str">
        <f t="shared" si="325"/>
        <v/>
      </c>
      <c r="L3758" s="1907" t="str">
        <f t="shared" si="326"/>
        <v/>
      </c>
      <c r="M3758" s="1906"/>
      <c r="N3758" s="2250"/>
      <c r="O3758" s="2250"/>
      <c r="P3758" s="2255"/>
    </row>
    <row r="3759" spans="2:16" s="986" customFormat="1" ht="15" customHeight="1" outlineLevel="1">
      <c r="B3759" s="1211"/>
      <c r="C3759" s="1211"/>
      <c r="D3759" s="2553" t="s">
        <v>2174</v>
      </c>
      <c r="E3759" s="2554" t="s">
        <v>650</v>
      </c>
      <c r="F3759" s="1553" t="s">
        <v>2168</v>
      </c>
      <c r="G3759" s="1554"/>
      <c r="I3759" s="2254"/>
      <c r="J3759" s="2256"/>
      <c r="K3759" s="1994" t="str">
        <f t="shared" si="325"/>
        <v/>
      </c>
      <c r="L3759" s="1907" t="str">
        <f t="shared" si="326"/>
        <v/>
      </c>
      <c r="M3759" s="1906"/>
      <c r="N3759" s="2250"/>
      <c r="O3759" s="2250"/>
      <c r="P3759" s="2255"/>
    </row>
    <row r="3760" spans="2:16" s="986" customFormat="1" ht="15" customHeight="1" outlineLevel="1">
      <c r="B3760" s="1211"/>
      <c r="C3760" s="1211"/>
      <c r="D3760" s="2555"/>
      <c r="E3760" s="2556"/>
      <c r="F3760" s="1557" t="s">
        <v>2169</v>
      </c>
      <c r="G3760" s="1558"/>
      <c r="I3760" s="2254"/>
      <c r="J3760" s="2256"/>
      <c r="K3760" s="1994" t="str">
        <f t="shared" si="325"/>
        <v/>
      </c>
      <c r="L3760" s="1907" t="str">
        <f t="shared" si="326"/>
        <v/>
      </c>
      <c r="M3760" s="1906"/>
      <c r="N3760" s="2250"/>
      <c r="O3760" s="2250"/>
      <c r="P3760" s="2255"/>
    </row>
    <row r="3761" spans="2:16" s="986" customFormat="1" ht="15" customHeight="1">
      <c r="B3761" s="1342"/>
      <c r="C3761" s="985"/>
      <c r="D3761" s="1307" t="s">
        <v>2166</v>
      </c>
      <c r="E3761" s="973"/>
      <c r="F3761" s="1549"/>
      <c r="G3761" s="1550"/>
      <c r="H3761" s="636"/>
      <c r="I3761" s="2251"/>
      <c r="J3761" s="1912"/>
      <c r="K3761" s="2254"/>
      <c r="L3761" s="2250"/>
      <c r="M3761" s="2250"/>
      <c r="N3761" s="2250"/>
      <c r="O3761" s="2250"/>
      <c r="P3761" s="2255"/>
    </row>
    <row r="3762" spans="2:16" s="986" customFormat="1" ht="15" customHeight="1" outlineLevel="1">
      <c r="B3762" s="1342"/>
      <c r="C3762" s="985"/>
      <c r="D3762" s="2557" t="s">
        <v>2167</v>
      </c>
      <c r="E3762" s="2558" t="s">
        <v>650</v>
      </c>
      <c r="F3762" s="1551" t="s">
        <v>2168</v>
      </c>
      <c r="G3762" s="1552"/>
      <c r="H3762" s="636"/>
      <c r="I3762" s="2252"/>
      <c r="J3762" s="2253"/>
      <c r="K3762" s="1994" t="str">
        <f>IF(ISNONTEXT(G3762)=TRUE,"","X")</f>
        <v/>
      </c>
      <c r="L3762" s="1907" t="str">
        <f>IF(AND(G3762&gt;=0)=TRUE,"","X")</f>
        <v/>
      </c>
      <c r="M3762" s="1906"/>
      <c r="N3762" s="2250"/>
      <c r="O3762" s="2250"/>
      <c r="P3762" s="2255"/>
    </row>
    <row r="3763" spans="2:16" s="986" customFormat="1" ht="15" customHeight="1" outlineLevel="1">
      <c r="B3763" s="1342"/>
      <c r="C3763" s="985"/>
      <c r="D3763" s="2553"/>
      <c r="E3763" s="2554"/>
      <c r="F3763" s="1553" t="s">
        <v>2169</v>
      </c>
      <c r="G3763" s="1554"/>
      <c r="H3763" s="636"/>
      <c r="I3763" s="2252"/>
      <c r="J3763" s="2253"/>
      <c r="K3763" s="1994" t="str">
        <f>IF(ISNONTEXT(G3763)=TRUE,"","X")</f>
        <v/>
      </c>
      <c r="L3763" s="1907" t="str">
        <f>IF(AND(G3763&gt;=0)=TRUE,"","X")</f>
        <v/>
      </c>
      <c r="M3763" s="1906"/>
      <c r="N3763" s="2250"/>
      <c r="O3763" s="2250"/>
      <c r="P3763" s="2255"/>
    </row>
    <row r="3764" spans="2:16" s="986" customFormat="1" ht="15" customHeight="1" outlineLevel="1">
      <c r="B3764" s="1342"/>
      <c r="C3764" s="985"/>
      <c r="D3764" s="2553" t="s">
        <v>2170</v>
      </c>
      <c r="E3764" s="2554" t="s">
        <v>638</v>
      </c>
      <c r="F3764" s="1553" t="s">
        <v>2168</v>
      </c>
      <c r="G3764" s="1554"/>
      <c r="H3764" s="636"/>
      <c r="I3764" s="2252"/>
      <c r="J3764" s="2253"/>
      <c r="K3764" s="1994" t="str">
        <f t="shared" ref="K3764:K3783" si="327">IF(ISNONTEXT(G3764)=TRUE,"","X")</f>
        <v/>
      </c>
      <c r="L3764" s="1907" t="str">
        <f t="shared" ref="L3764:L3783" si="328">IF(AND(G3764&gt;=0)=TRUE,"","X")</f>
        <v/>
      </c>
      <c r="M3764" s="1906"/>
      <c r="N3764" s="2250"/>
      <c r="O3764" s="2250"/>
      <c r="P3764" s="2255"/>
    </row>
    <row r="3765" spans="2:16" s="986" customFormat="1" ht="15" customHeight="1" outlineLevel="1">
      <c r="B3765" s="1342"/>
      <c r="C3765" s="985"/>
      <c r="D3765" s="2553"/>
      <c r="E3765" s="2554"/>
      <c r="F3765" s="1553" t="s">
        <v>2169</v>
      </c>
      <c r="G3765" s="1554"/>
      <c r="H3765" s="636"/>
      <c r="I3765" s="2252"/>
      <c r="J3765" s="2253"/>
      <c r="K3765" s="1994" t="str">
        <f t="shared" si="327"/>
        <v/>
      </c>
      <c r="L3765" s="1907" t="str">
        <f t="shared" si="328"/>
        <v/>
      </c>
      <c r="M3765" s="1906"/>
      <c r="N3765" s="2250"/>
      <c r="O3765" s="2250"/>
      <c r="P3765" s="2255"/>
    </row>
    <row r="3766" spans="2:16" s="986" customFormat="1" ht="15" customHeight="1" outlineLevel="1">
      <c r="B3766" s="1342"/>
      <c r="C3766" s="985"/>
      <c r="D3766" s="2553" t="s">
        <v>2170</v>
      </c>
      <c r="E3766" s="2554" t="s">
        <v>650</v>
      </c>
      <c r="F3766" s="1553" t="s">
        <v>2168</v>
      </c>
      <c r="G3766" s="1554"/>
      <c r="H3766" s="636"/>
      <c r="I3766" s="2252"/>
      <c r="J3766" s="2253"/>
      <c r="K3766" s="1994" t="str">
        <f t="shared" si="327"/>
        <v/>
      </c>
      <c r="L3766" s="1907" t="str">
        <f t="shared" si="328"/>
        <v/>
      </c>
      <c r="M3766" s="1906"/>
      <c r="N3766" s="2250"/>
      <c r="O3766" s="2250"/>
      <c r="P3766" s="2255"/>
    </row>
    <row r="3767" spans="2:16" s="986" customFormat="1" ht="15" customHeight="1" outlineLevel="1">
      <c r="B3767" s="1342"/>
      <c r="C3767" s="985"/>
      <c r="D3767" s="2553"/>
      <c r="E3767" s="2554"/>
      <c r="F3767" s="1553" t="s">
        <v>2169</v>
      </c>
      <c r="G3767" s="1554"/>
      <c r="H3767" s="636"/>
      <c r="I3767" s="2254"/>
      <c r="J3767" s="2255"/>
      <c r="K3767" s="1994" t="str">
        <f t="shared" si="327"/>
        <v/>
      </c>
      <c r="L3767" s="1907" t="str">
        <f t="shared" si="328"/>
        <v/>
      </c>
      <c r="M3767" s="1906"/>
      <c r="N3767" s="2250"/>
      <c r="O3767" s="2250"/>
      <c r="P3767" s="2255"/>
    </row>
    <row r="3768" spans="2:16" s="986" customFormat="1" ht="15" customHeight="1" outlineLevel="1">
      <c r="B3768" s="1342"/>
      <c r="C3768" s="985"/>
      <c r="D3768" s="2553" t="s">
        <v>873</v>
      </c>
      <c r="E3768" s="2554" t="s">
        <v>1822</v>
      </c>
      <c r="F3768" s="1553" t="s">
        <v>2168</v>
      </c>
      <c r="G3768" s="1555"/>
      <c r="H3768" s="636"/>
      <c r="I3768" s="2254"/>
      <c r="J3768" s="2255"/>
      <c r="K3768" s="1993" t="str">
        <f t="shared" si="327"/>
        <v/>
      </c>
      <c r="L3768" s="1906" t="str">
        <f t="shared" si="328"/>
        <v/>
      </c>
      <c r="M3768" s="1906"/>
      <c r="N3768" s="1907" t="str" cm="1">
        <f t="array" aca="1" ref="N3768" ca="1">IF(CELL("format",G3768)="D1","","X")</f>
        <v/>
      </c>
      <c r="O3768" s="2250"/>
      <c r="P3768" s="2255"/>
    </row>
    <row r="3769" spans="2:16" s="986" customFormat="1" ht="15" customHeight="1" outlineLevel="1">
      <c r="B3769" s="1211"/>
      <c r="C3769" s="1211"/>
      <c r="D3769" s="2553"/>
      <c r="E3769" s="2554"/>
      <c r="F3769" s="1553" t="s">
        <v>2169</v>
      </c>
      <c r="G3769" s="1555"/>
      <c r="H3769" s="636"/>
      <c r="I3769" s="2254"/>
      <c r="J3769" s="2255"/>
      <c r="K3769" s="1993" t="str">
        <f t="shared" si="327"/>
        <v/>
      </c>
      <c r="L3769" s="1906" t="str">
        <f t="shared" si="328"/>
        <v/>
      </c>
      <c r="M3769" s="1906"/>
      <c r="N3769" s="1907" t="str" cm="1">
        <f t="array" aca="1" ref="N3769" ca="1">IF(CELL("format",G3769)="D1","","X")</f>
        <v/>
      </c>
      <c r="O3769" s="2250"/>
      <c r="P3769" s="2255"/>
    </row>
    <row r="3770" spans="2:16" s="986" customFormat="1" ht="15" customHeight="1" outlineLevel="1">
      <c r="B3770" s="1211"/>
      <c r="C3770" s="1211"/>
      <c r="D3770" s="2553" t="s">
        <v>874</v>
      </c>
      <c r="E3770" s="2554" t="s">
        <v>1823</v>
      </c>
      <c r="F3770" s="1553" t="s">
        <v>2168</v>
      </c>
      <c r="G3770" s="1556"/>
      <c r="H3770" s="636"/>
      <c r="I3770" s="2254"/>
      <c r="J3770" s="2255"/>
      <c r="K3770" s="1993" t="str">
        <f t="shared" si="327"/>
        <v/>
      </c>
      <c r="L3770" s="1906" t="str">
        <f t="shared" si="328"/>
        <v/>
      </c>
      <c r="M3770" s="1906"/>
      <c r="N3770" s="2250"/>
      <c r="O3770" s="1907" t="str" cm="1">
        <f t="array" aca="1" ref="O3770" ca="1">IF(G3770="","",IF(CELL("format",G3770)="D9","","X"))</f>
        <v/>
      </c>
      <c r="P3770" s="2255"/>
    </row>
    <row r="3771" spans="2:16" s="986" customFormat="1" ht="15" customHeight="1" outlineLevel="1">
      <c r="B3771" s="1211"/>
      <c r="C3771" s="1211"/>
      <c r="D3771" s="2553"/>
      <c r="E3771" s="2554"/>
      <c r="F3771" s="1553" t="s">
        <v>2169</v>
      </c>
      <c r="G3771" s="1556"/>
      <c r="H3771" s="636"/>
      <c r="I3771" s="2254"/>
      <c r="J3771" s="2255"/>
      <c r="K3771" s="1993" t="str">
        <f t="shared" si="327"/>
        <v/>
      </c>
      <c r="L3771" s="1906" t="str">
        <f t="shared" si="328"/>
        <v/>
      </c>
      <c r="M3771" s="1906"/>
      <c r="N3771" s="2250"/>
      <c r="O3771" s="1907" t="str" cm="1">
        <f t="array" aca="1" ref="O3771" ca="1">IF(G3771="","",IF(CELL("format",G3771)="D9","","X"))</f>
        <v/>
      </c>
      <c r="P3771" s="2255"/>
    </row>
    <row r="3772" spans="2:16" s="986" customFormat="1" ht="15" customHeight="1" outlineLevel="1">
      <c r="B3772" s="1211"/>
      <c r="C3772" s="1211"/>
      <c r="D3772" s="2553" t="s">
        <v>2171</v>
      </c>
      <c r="E3772" s="2554" t="s">
        <v>2327</v>
      </c>
      <c r="F3772" s="1553" t="s">
        <v>2168</v>
      </c>
      <c r="G3772" s="1554"/>
      <c r="H3772" s="636"/>
      <c r="I3772" s="2254"/>
      <c r="J3772" s="2255"/>
      <c r="K3772" s="1993" t="str">
        <f t="shared" si="327"/>
        <v/>
      </c>
      <c r="L3772" s="1906" t="str">
        <f t="shared" si="328"/>
        <v/>
      </c>
      <c r="M3772" s="1906"/>
      <c r="N3772" s="2250"/>
      <c r="O3772" s="2250"/>
      <c r="P3772" s="1913" t="str">
        <f>IF(G3772="","",(IF(OR(G3772="Winter",G3772="Summer"),"","X")))</f>
        <v/>
      </c>
    </row>
    <row r="3773" spans="2:16" s="986" customFormat="1" ht="15" customHeight="1" outlineLevel="1">
      <c r="B3773" s="1211"/>
      <c r="C3773" s="1211"/>
      <c r="D3773" s="2553"/>
      <c r="E3773" s="2554"/>
      <c r="F3773" s="1553" t="s">
        <v>2169</v>
      </c>
      <c r="G3773" s="1554"/>
      <c r="H3773" s="636"/>
      <c r="I3773" s="2254"/>
      <c r="J3773" s="2255"/>
      <c r="K3773" s="1993" t="str">
        <f t="shared" si="327"/>
        <v/>
      </c>
      <c r="L3773" s="1906" t="str">
        <f t="shared" si="328"/>
        <v/>
      </c>
      <c r="M3773" s="1906"/>
      <c r="N3773" s="2250"/>
      <c r="O3773" s="2250"/>
      <c r="P3773" s="1913" t="str">
        <f>IF(G3773="","",(IF(OR(G3773="Winter",G3773="Summer"),"","X")))</f>
        <v/>
      </c>
    </row>
    <row r="3774" spans="2:16" s="986" customFormat="1" ht="15" customHeight="1" outlineLevel="1">
      <c r="B3774" s="1211"/>
      <c r="C3774" s="1211"/>
      <c r="D3774" s="2553" t="s">
        <v>2172</v>
      </c>
      <c r="E3774" s="2554" t="s">
        <v>638</v>
      </c>
      <c r="F3774" s="1553" t="s">
        <v>2168</v>
      </c>
      <c r="G3774" s="1554"/>
      <c r="H3774" s="636"/>
      <c r="I3774" s="2254"/>
      <c r="J3774" s="2255"/>
      <c r="K3774" s="1994" t="str">
        <f t="shared" si="327"/>
        <v/>
      </c>
      <c r="L3774" s="1907" t="str">
        <f t="shared" si="328"/>
        <v/>
      </c>
      <c r="M3774" s="1906"/>
      <c r="N3774" s="2250"/>
      <c r="O3774" s="2250"/>
      <c r="P3774" s="2255"/>
    </row>
    <row r="3775" spans="2:16" s="986" customFormat="1" ht="15" customHeight="1" outlineLevel="1">
      <c r="B3775" s="1211"/>
      <c r="C3775" s="1211"/>
      <c r="D3775" s="2553"/>
      <c r="E3775" s="2554"/>
      <c r="F3775" s="1553" t="s">
        <v>2169</v>
      </c>
      <c r="G3775" s="1554"/>
      <c r="I3775" s="2254"/>
      <c r="J3775" s="2255"/>
      <c r="K3775" s="1994" t="str">
        <f t="shared" si="327"/>
        <v/>
      </c>
      <c r="L3775" s="1907" t="str">
        <f t="shared" si="328"/>
        <v/>
      </c>
      <c r="M3775" s="1906"/>
      <c r="N3775" s="2250"/>
      <c r="O3775" s="2250"/>
      <c r="P3775" s="2255"/>
    </row>
    <row r="3776" spans="2:16" s="986" customFormat="1" ht="15" customHeight="1" outlineLevel="1">
      <c r="B3776" s="1211"/>
      <c r="C3776" s="1211"/>
      <c r="D3776" s="2553" t="s">
        <v>2173</v>
      </c>
      <c r="E3776" s="2554" t="s">
        <v>638</v>
      </c>
      <c r="F3776" s="1553" t="s">
        <v>2168</v>
      </c>
      <c r="G3776" s="1554"/>
      <c r="I3776" s="2254"/>
      <c r="J3776" s="2255"/>
      <c r="K3776" s="1994" t="str">
        <f t="shared" si="327"/>
        <v/>
      </c>
      <c r="L3776" s="1907" t="str">
        <f t="shared" si="328"/>
        <v/>
      </c>
      <c r="M3776" s="1906"/>
      <c r="N3776" s="2250"/>
      <c r="O3776" s="2250"/>
      <c r="P3776" s="2255"/>
    </row>
    <row r="3777" spans="2:16" s="986" customFormat="1" ht="15" customHeight="1" outlineLevel="1">
      <c r="B3777" s="1211"/>
      <c r="C3777" s="1211"/>
      <c r="D3777" s="2553"/>
      <c r="E3777" s="2554"/>
      <c r="F3777" s="1553" t="s">
        <v>2169</v>
      </c>
      <c r="G3777" s="1554"/>
      <c r="I3777" s="2254"/>
      <c r="J3777" s="2255"/>
      <c r="K3777" s="1994" t="str">
        <f t="shared" si="327"/>
        <v/>
      </c>
      <c r="L3777" s="1907" t="str">
        <f t="shared" si="328"/>
        <v/>
      </c>
      <c r="M3777" s="1906"/>
      <c r="N3777" s="2250"/>
      <c r="O3777" s="2250"/>
      <c r="P3777" s="2255"/>
    </row>
    <row r="3778" spans="2:16" s="986" customFormat="1" ht="15" customHeight="1" outlineLevel="1">
      <c r="B3778" s="1211"/>
      <c r="C3778" s="1211"/>
      <c r="D3778" s="2553" t="s">
        <v>2173</v>
      </c>
      <c r="E3778" s="2554" t="s">
        <v>650</v>
      </c>
      <c r="F3778" s="1553" t="s">
        <v>2168</v>
      </c>
      <c r="G3778" s="1554"/>
      <c r="I3778" s="2254"/>
      <c r="J3778" s="2255"/>
      <c r="K3778" s="1994" t="str">
        <f t="shared" si="327"/>
        <v/>
      </c>
      <c r="L3778" s="1907" t="str">
        <f t="shared" si="328"/>
        <v/>
      </c>
      <c r="M3778" s="1906"/>
      <c r="N3778" s="2250"/>
      <c r="O3778" s="2250"/>
      <c r="P3778" s="2255"/>
    </row>
    <row r="3779" spans="2:16" s="986" customFormat="1" ht="15" customHeight="1" outlineLevel="1">
      <c r="B3779" s="1211"/>
      <c r="C3779" s="1211"/>
      <c r="D3779" s="2553"/>
      <c r="E3779" s="2554"/>
      <c r="F3779" s="1553" t="s">
        <v>2169</v>
      </c>
      <c r="G3779" s="1554"/>
      <c r="I3779" s="2254"/>
      <c r="J3779" s="2255"/>
      <c r="K3779" s="1994" t="str">
        <f t="shared" si="327"/>
        <v/>
      </c>
      <c r="L3779" s="1907" t="str">
        <f t="shared" si="328"/>
        <v/>
      </c>
      <c r="M3779" s="1906"/>
      <c r="N3779" s="2250"/>
      <c r="O3779" s="2250"/>
      <c r="P3779" s="2255"/>
    </row>
    <row r="3780" spans="2:16" s="986" customFormat="1" ht="15" customHeight="1" outlineLevel="1">
      <c r="B3780" s="1211"/>
      <c r="C3780" s="1211"/>
      <c r="D3780" s="2553" t="s">
        <v>2174</v>
      </c>
      <c r="E3780" s="2554" t="s">
        <v>638</v>
      </c>
      <c r="F3780" s="1553" t="s">
        <v>2168</v>
      </c>
      <c r="G3780" s="1554"/>
      <c r="I3780" s="2254"/>
      <c r="J3780" s="2256"/>
      <c r="K3780" s="1994" t="str">
        <f t="shared" si="327"/>
        <v/>
      </c>
      <c r="L3780" s="1907" t="str">
        <f t="shared" si="328"/>
        <v/>
      </c>
      <c r="M3780" s="1906"/>
      <c r="N3780" s="2250"/>
      <c r="O3780" s="2250"/>
      <c r="P3780" s="2255"/>
    </row>
    <row r="3781" spans="2:16" s="986" customFormat="1" ht="15" customHeight="1" outlineLevel="1">
      <c r="B3781" s="1211"/>
      <c r="C3781" s="1211"/>
      <c r="D3781" s="2553"/>
      <c r="E3781" s="2554"/>
      <c r="F3781" s="1553" t="s">
        <v>2169</v>
      </c>
      <c r="G3781" s="1554"/>
      <c r="I3781" s="2254"/>
      <c r="J3781" s="2256"/>
      <c r="K3781" s="1994" t="str">
        <f t="shared" si="327"/>
        <v/>
      </c>
      <c r="L3781" s="1907" t="str">
        <f t="shared" si="328"/>
        <v/>
      </c>
      <c r="M3781" s="1906"/>
      <c r="N3781" s="2250"/>
      <c r="O3781" s="2250"/>
      <c r="P3781" s="2255"/>
    </row>
    <row r="3782" spans="2:16" s="986" customFormat="1" ht="15" customHeight="1" outlineLevel="1">
      <c r="B3782" s="1211"/>
      <c r="C3782" s="1211"/>
      <c r="D3782" s="2553" t="s">
        <v>2174</v>
      </c>
      <c r="E3782" s="2554" t="s">
        <v>650</v>
      </c>
      <c r="F3782" s="1553" t="s">
        <v>2168</v>
      </c>
      <c r="G3782" s="1554"/>
      <c r="I3782" s="2254"/>
      <c r="J3782" s="2256"/>
      <c r="K3782" s="1994" t="str">
        <f t="shared" si="327"/>
        <v/>
      </c>
      <c r="L3782" s="1907" t="str">
        <f t="shared" si="328"/>
        <v/>
      </c>
      <c r="M3782" s="1906"/>
      <c r="N3782" s="2250"/>
      <c r="O3782" s="2250"/>
      <c r="P3782" s="2255"/>
    </row>
    <row r="3783" spans="2:16" s="986" customFormat="1" ht="15" customHeight="1" outlineLevel="1">
      <c r="B3783" s="1211"/>
      <c r="C3783" s="1211"/>
      <c r="D3783" s="2555"/>
      <c r="E3783" s="2556"/>
      <c r="F3783" s="1557" t="s">
        <v>2169</v>
      </c>
      <c r="G3783" s="1558"/>
      <c r="I3783" s="2254"/>
      <c r="J3783" s="2256"/>
      <c r="K3783" s="1994" t="str">
        <f t="shared" si="327"/>
        <v/>
      </c>
      <c r="L3783" s="1907" t="str">
        <f t="shared" si="328"/>
        <v/>
      </c>
      <c r="M3783" s="1906"/>
      <c r="N3783" s="2250"/>
      <c r="O3783" s="2250"/>
      <c r="P3783" s="2255"/>
    </row>
    <row r="3784" spans="2:16" s="986" customFormat="1" ht="15" customHeight="1">
      <c r="B3784" s="1342"/>
      <c r="C3784" s="985"/>
      <c r="D3784" s="1307" t="s">
        <v>2166</v>
      </c>
      <c r="E3784" s="973"/>
      <c r="F3784" s="1549"/>
      <c r="G3784" s="1550"/>
      <c r="H3784" s="636"/>
      <c r="I3784" s="2251"/>
      <c r="J3784" s="1912"/>
      <c r="K3784" s="2254"/>
      <c r="L3784" s="2250"/>
      <c r="M3784" s="2250"/>
      <c r="N3784" s="2250"/>
      <c r="O3784" s="2250"/>
      <c r="P3784" s="2255"/>
    </row>
    <row r="3785" spans="2:16" s="986" customFormat="1" ht="15" customHeight="1" outlineLevel="1">
      <c r="B3785" s="1342"/>
      <c r="C3785" s="985"/>
      <c r="D3785" s="2557" t="s">
        <v>2167</v>
      </c>
      <c r="E3785" s="2558" t="s">
        <v>650</v>
      </c>
      <c r="F3785" s="1551" t="s">
        <v>2168</v>
      </c>
      <c r="G3785" s="1552"/>
      <c r="H3785" s="636"/>
      <c r="I3785" s="2252"/>
      <c r="J3785" s="2253"/>
      <c r="K3785" s="1994" t="str">
        <f>IF(ISNONTEXT(G3785)=TRUE,"","X")</f>
        <v/>
      </c>
      <c r="L3785" s="1907" t="str">
        <f>IF(AND(G3785&gt;=0)=TRUE,"","X")</f>
        <v/>
      </c>
      <c r="M3785" s="1906"/>
      <c r="N3785" s="2250"/>
      <c r="O3785" s="2250"/>
      <c r="P3785" s="2255"/>
    </row>
    <row r="3786" spans="2:16" s="986" customFormat="1" ht="15" customHeight="1" outlineLevel="1">
      <c r="B3786" s="1342"/>
      <c r="C3786" s="985"/>
      <c r="D3786" s="2553"/>
      <c r="E3786" s="2554"/>
      <c r="F3786" s="1553" t="s">
        <v>2169</v>
      </c>
      <c r="G3786" s="1554"/>
      <c r="H3786" s="636"/>
      <c r="I3786" s="2252"/>
      <c r="J3786" s="2253"/>
      <c r="K3786" s="1994" t="str">
        <f>IF(ISNONTEXT(G3786)=TRUE,"","X")</f>
        <v/>
      </c>
      <c r="L3786" s="1907" t="str">
        <f>IF(AND(G3786&gt;=0)=TRUE,"","X")</f>
        <v/>
      </c>
      <c r="M3786" s="1906"/>
      <c r="N3786" s="2250"/>
      <c r="O3786" s="2250"/>
      <c r="P3786" s="2255"/>
    </row>
    <row r="3787" spans="2:16" s="986" customFormat="1" ht="15" customHeight="1" outlineLevel="1">
      <c r="B3787" s="1342"/>
      <c r="C3787" s="985"/>
      <c r="D3787" s="2553" t="s">
        <v>2170</v>
      </c>
      <c r="E3787" s="2554" t="s">
        <v>638</v>
      </c>
      <c r="F3787" s="1553" t="s">
        <v>2168</v>
      </c>
      <c r="G3787" s="1554"/>
      <c r="H3787" s="636"/>
      <c r="I3787" s="2252"/>
      <c r="J3787" s="2253"/>
      <c r="K3787" s="1994" t="str">
        <f t="shared" ref="K3787:K3806" si="329">IF(ISNONTEXT(G3787)=TRUE,"","X")</f>
        <v/>
      </c>
      <c r="L3787" s="1907" t="str">
        <f t="shared" ref="L3787:L3806" si="330">IF(AND(G3787&gt;=0)=TRUE,"","X")</f>
        <v/>
      </c>
      <c r="M3787" s="1906"/>
      <c r="N3787" s="2250"/>
      <c r="O3787" s="2250"/>
      <c r="P3787" s="2255"/>
    </row>
    <row r="3788" spans="2:16" s="986" customFormat="1" ht="15" customHeight="1" outlineLevel="1">
      <c r="B3788" s="1342"/>
      <c r="C3788" s="985"/>
      <c r="D3788" s="2553"/>
      <c r="E3788" s="2554"/>
      <c r="F3788" s="1553" t="s">
        <v>2169</v>
      </c>
      <c r="G3788" s="1554"/>
      <c r="H3788" s="636"/>
      <c r="I3788" s="2252"/>
      <c r="J3788" s="2253"/>
      <c r="K3788" s="1994" t="str">
        <f t="shared" si="329"/>
        <v/>
      </c>
      <c r="L3788" s="1907" t="str">
        <f t="shared" si="330"/>
        <v/>
      </c>
      <c r="M3788" s="1906"/>
      <c r="N3788" s="2250"/>
      <c r="O3788" s="2250"/>
      <c r="P3788" s="2255"/>
    </row>
    <row r="3789" spans="2:16" s="986" customFormat="1" ht="15" customHeight="1" outlineLevel="1">
      <c r="B3789" s="1342"/>
      <c r="C3789" s="985"/>
      <c r="D3789" s="2553" t="s">
        <v>2170</v>
      </c>
      <c r="E3789" s="2554" t="s">
        <v>650</v>
      </c>
      <c r="F3789" s="1553" t="s">
        <v>2168</v>
      </c>
      <c r="G3789" s="1554"/>
      <c r="H3789" s="636"/>
      <c r="I3789" s="2252"/>
      <c r="J3789" s="2253"/>
      <c r="K3789" s="1994" t="str">
        <f t="shared" si="329"/>
        <v/>
      </c>
      <c r="L3789" s="1907" t="str">
        <f t="shared" si="330"/>
        <v/>
      </c>
      <c r="M3789" s="1906"/>
      <c r="N3789" s="2250"/>
      <c r="O3789" s="2250"/>
      <c r="P3789" s="2255"/>
    </row>
    <row r="3790" spans="2:16" s="986" customFormat="1" ht="15" customHeight="1" outlineLevel="1">
      <c r="B3790" s="1342"/>
      <c r="C3790" s="985"/>
      <c r="D3790" s="2553"/>
      <c r="E3790" s="2554"/>
      <c r="F3790" s="1553" t="s">
        <v>2169</v>
      </c>
      <c r="G3790" s="1554"/>
      <c r="H3790" s="636"/>
      <c r="I3790" s="2254"/>
      <c r="J3790" s="2255"/>
      <c r="K3790" s="1994" t="str">
        <f t="shared" si="329"/>
        <v/>
      </c>
      <c r="L3790" s="1907" t="str">
        <f t="shared" si="330"/>
        <v/>
      </c>
      <c r="M3790" s="1906"/>
      <c r="N3790" s="2250"/>
      <c r="O3790" s="2250"/>
      <c r="P3790" s="2255"/>
    </row>
    <row r="3791" spans="2:16" s="986" customFormat="1" ht="15" customHeight="1" outlineLevel="1">
      <c r="B3791" s="1342"/>
      <c r="C3791" s="985"/>
      <c r="D3791" s="2553" t="s">
        <v>873</v>
      </c>
      <c r="E3791" s="2554" t="s">
        <v>1822</v>
      </c>
      <c r="F3791" s="1553" t="s">
        <v>2168</v>
      </c>
      <c r="G3791" s="1555"/>
      <c r="H3791" s="636"/>
      <c r="I3791" s="2254"/>
      <c r="J3791" s="2255"/>
      <c r="K3791" s="1993" t="str">
        <f t="shared" si="329"/>
        <v/>
      </c>
      <c r="L3791" s="1906" t="str">
        <f t="shared" si="330"/>
        <v/>
      </c>
      <c r="M3791" s="1906"/>
      <c r="N3791" s="1907" t="str" cm="1">
        <f t="array" aca="1" ref="N3791" ca="1">IF(CELL("format",G3791)="D1","","X")</f>
        <v/>
      </c>
      <c r="O3791" s="2250"/>
      <c r="P3791" s="2255"/>
    </row>
    <row r="3792" spans="2:16" s="986" customFormat="1" ht="15" customHeight="1" outlineLevel="1">
      <c r="B3792" s="1211"/>
      <c r="C3792" s="1211"/>
      <c r="D3792" s="2553"/>
      <c r="E3792" s="2554"/>
      <c r="F3792" s="1553" t="s">
        <v>2169</v>
      </c>
      <c r="G3792" s="1555"/>
      <c r="H3792" s="636"/>
      <c r="I3792" s="2254"/>
      <c r="J3792" s="2255"/>
      <c r="K3792" s="1993" t="str">
        <f t="shared" si="329"/>
        <v/>
      </c>
      <c r="L3792" s="1906" t="str">
        <f t="shared" si="330"/>
        <v/>
      </c>
      <c r="M3792" s="1906"/>
      <c r="N3792" s="1907" t="str" cm="1">
        <f t="array" aca="1" ref="N3792" ca="1">IF(CELL("format",G3792)="D1","","X")</f>
        <v/>
      </c>
      <c r="O3792" s="2250"/>
      <c r="P3792" s="2255"/>
    </row>
    <row r="3793" spans="2:16" s="986" customFormat="1" ht="15" customHeight="1" outlineLevel="1">
      <c r="B3793" s="1211"/>
      <c r="C3793" s="1211"/>
      <c r="D3793" s="2553" t="s">
        <v>874</v>
      </c>
      <c r="E3793" s="2554" t="s">
        <v>1823</v>
      </c>
      <c r="F3793" s="1553" t="s">
        <v>2168</v>
      </c>
      <c r="G3793" s="1556"/>
      <c r="H3793" s="636"/>
      <c r="I3793" s="2254"/>
      <c r="J3793" s="2255"/>
      <c r="K3793" s="1993" t="str">
        <f t="shared" si="329"/>
        <v/>
      </c>
      <c r="L3793" s="1906" t="str">
        <f t="shared" si="330"/>
        <v/>
      </c>
      <c r="M3793" s="1906"/>
      <c r="N3793" s="2250"/>
      <c r="O3793" s="1907" t="str" cm="1">
        <f t="array" aca="1" ref="O3793" ca="1">IF(G3793="","",IF(CELL("format",G3793)="D9","","X"))</f>
        <v/>
      </c>
      <c r="P3793" s="2255"/>
    </row>
    <row r="3794" spans="2:16" s="986" customFormat="1" ht="15" customHeight="1" outlineLevel="1">
      <c r="B3794" s="1211"/>
      <c r="C3794" s="1211"/>
      <c r="D3794" s="2553"/>
      <c r="E3794" s="2554"/>
      <c r="F3794" s="1553" t="s">
        <v>2169</v>
      </c>
      <c r="G3794" s="1556"/>
      <c r="H3794" s="636"/>
      <c r="I3794" s="2254"/>
      <c r="J3794" s="2255"/>
      <c r="K3794" s="1993" t="str">
        <f t="shared" si="329"/>
        <v/>
      </c>
      <c r="L3794" s="1906" t="str">
        <f t="shared" si="330"/>
        <v/>
      </c>
      <c r="M3794" s="1906"/>
      <c r="N3794" s="2250"/>
      <c r="O3794" s="1907" t="str" cm="1">
        <f t="array" aca="1" ref="O3794" ca="1">IF(G3794="","",IF(CELL("format",G3794)="D9","","X"))</f>
        <v/>
      </c>
      <c r="P3794" s="2255"/>
    </row>
    <row r="3795" spans="2:16" s="986" customFormat="1" ht="15" customHeight="1" outlineLevel="1">
      <c r="B3795" s="1211"/>
      <c r="C3795" s="1211"/>
      <c r="D3795" s="2553" t="s">
        <v>2171</v>
      </c>
      <c r="E3795" s="2554" t="s">
        <v>2327</v>
      </c>
      <c r="F3795" s="1553" t="s">
        <v>2168</v>
      </c>
      <c r="G3795" s="1554"/>
      <c r="H3795" s="636"/>
      <c r="I3795" s="2254"/>
      <c r="J3795" s="2255"/>
      <c r="K3795" s="1993" t="str">
        <f t="shared" si="329"/>
        <v/>
      </c>
      <c r="L3795" s="1906" t="str">
        <f t="shared" si="330"/>
        <v/>
      </c>
      <c r="M3795" s="1906"/>
      <c r="N3795" s="2250"/>
      <c r="O3795" s="2250"/>
      <c r="P3795" s="1913" t="str">
        <f>IF(G3795="","",(IF(OR(G3795="Winter",G3795="Summer"),"","X")))</f>
        <v/>
      </c>
    </row>
    <row r="3796" spans="2:16" s="986" customFormat="1" ht="15" customHeight="1" outlineLevel="1">
      <c r="B3796" s="1211"/>
      <c r="C3796" s="1211"/>
      <c r="D3796" s="2553"/>
      <c r="E3796" s="2554"/>
      <c r="F3796" s="1553" t="s">
        <v>2169</v>
      </c>
      <c r="G3796" s="1554"/>
      <c r="H3796" s="636"/>
      <c r="I3796" s="2254"/>
      <c r="J3796" s="2255"/>
      <c r="K3796" s="1993" t="str">
        <f t="shared" si="329"/>
        <v/>
      </c>
      <c r="L3796" s="1906" t="str">
        <f t="shared" si="330"/>
        <v/>
      </c>
      <c r="M3796" s="1906"/>
      <c r="N3796" s="2250"/>
      <c r="O3796" s="2250"/>
      <c r="P3796" s="1913" t="str">
        <f>IF(G3796="","",(IF(OR(G3796="Winter",G3796="Summer"),"","X")))</f>
        <v/>
      </c>
    </row>
    <row r="3797" spans="2:16" s="986" customFormat="1" ht="15" customHeight="1" outlineLevel="1">
      <c r="B3797" s="1211"/>
      <c r="C3797" s="1211"/>
      <c r="D3797" s="2553" t="s">
        <v>2172</v>
      </c>
      <c r="E3797" s="2554" t="s">
        <v>638</v>
      </c>
      <c r="F3797" s="1553" t="s">
        <v>2168</v>
      </c>
      <c r="G3797" s="1554"/>
      <c r="H3797" s="636"/>
      <c r="I3797" s="2254"/>
      <c r="J3797" s="2255"/>
      <c r="K3797" s="1994" t="str">
        <f t="shared" si="329"/>
        <v/>
      </c>
      <c r="L3797" s="1907" t="str">
        <f t="shared" si="330"/>
        <v/>
      </c>
      <c r="M3797" s="1906"/>
      <c r="N3797" s="2250"/>
      <c r="O3797" s="2250"/>
      <c r="P3797" s="2255"/>
    </row>
    <row r="3798" spans="2:16" s="986" customFormat="1" ht="15" customHeight="1" outlineLevel="1">
      <c r="B3798" s="1211"/>
      <c r="C3798" s="1211"/>
      <c r="D3798" s="2553"/>
      <c r="E3798" s="2554"/>
      <c r="F3798" s="1553" t="s">
        <v>2169</v>
      </c>
      <c r="G3798" s="1554"/>
      <c r="I3798" s="2254"/>
      <c r="J3798" s="2255"/>
      <c r="K3798" s="1994" t="str">
        <f t="shared" si="329"/>
        <v/>
      </c>
      <c r="L3798" s="1907" t="str">
        <f t="shared" si="330"/>
        <v/>
      </c>
      <c r="M3798" s="1906"/>
      <c r="N3798" s="2250"/>
      <c r="O3798" s="2250"/>
      <c r="P3798" s="2255"/>
    </row>
    <row r="3799" spans="2:16" s="986" customFormat="1" ht="15" customHeight="1" outlineLevel="1">
      <c r="B3799" s="1211"/>
      <c r="C3799" s="1211"/>
      <c r="D3799" s="2553" t="s">
        <v>2173</v>
      </c>
      <c r="E3799" s="2554" t="s">
        <v>638</v>
      </c>
      <c r="F3799" s="1553" t="s">
        <v>2168</v>
      </c>
      <c r="G3799" s="1554"/>
      <c r="I3799" s="2254"/>
      <c r="J3799" s="2255"/>
      <c r="K3799" s="1994" t="str">
        <f t="shared" si="329"/>
        <v/>
      </c>
      <c r="L3799" s="1907" t="str">
        <f t="shared" si="330"/>
        <v/>
      </c>
      <c r="M3799" s="1906"/>
      <c r="N3799" s="2250"/>
      <c r="O3799" s="2250"/>
      <c r="P3799" s="2255"/>
    </row>
    <row r="3800" spans="2:16" s="986" customFormat="1" ht="15" customHeight="1" outlineLevel="1">
      <c r="B3800" s="1211"/>
      <c r="C3800" s="1211"/>
      <c r="D3800" s="2553"/>
      <c r="E3800" s="2554"/>
      <c r="F3800" s="1553" t="s">
        <v>2169</v>
      </c>
      <c r="G3800" s="1554"/>
      <c r="I3800" s="2254"/>
      <c r="J3800" s="2255"/>
      <c r="K3800" s="1994" t="str">
        <f t="shared" si="329"/>
        <v/>
      </c>
      <c r="L3800" s="1907" t="str">
        <f t="shared" si="330"/>
        <v/>
      </c>
      <c r="M3800" s="1906"/>
      <c r="N3800" s="2250"/>
      <c r="O3800" s="2250"/>
      <c r="P3800" s="2255"/>
    </row>
    <row r="3801" spans="2:16" s="986" customFormat="1" ht="15" customHeight="1" outlineLevel="1">
      <c r="B3801" s="1211"/>
      <c r="C3801" s="1211"/>
      <c r="D3801" s="2553" t="s">
        <v>2173</v>
      </c>
      <c r="E3801" s="2554" t="s">
        <v>650</v>
      </c>
      <c r="F3801" s="1553" t="s">
        <v>2168</v>
      </c>
      <c r="G3801" s="1554"/>
      <c r="I3801" s="2254"/>
      <c r="J3801" s="2255"/>
      <c r="K3801" s="1994" t="str">
        <f t="shared" si="329"/>
        <v/>
      </c>
      <c r="L3801" s="1907" t="str">
        <f t="shared" si="330"/>
        <v/>
      </c>
      <c r="M3801" s="1906"/>
      <c r="N3801" s="2250"/>
      <c r="O3801" s="2250"/>
      <c r="P3801" s="2255"/>
    </row>
    <row r="3802" spans="2:16" s="986" customFormat="1" ht="15" customHeight="1" outlineLevel="1">
      <c r="B3802" s="1211"/>
      <c r="C3802" s="1211"/>
      <c r="D3802" s="2553"/>
      <c r="E3802" s="2554"/>
      <c r="F3802" s="1553" t="s">
        <v>2169</v>
      </c>
      <c r="G3802" s="1554"/>
      <c r="I3802" s="2254"/>
      <c r="J3802" s="2255"/>
      <c r="K3802" s="1994" t="str">
        <f t="shared" si="329"/>
        <v/>
      </c>
      <c r="L3802" s="1907" t="str">
        <f t="shared" si="330"/>
        <v/>
      </c>
      <c r="M3802" s="1906"/>
      <c r="N3802" s="2250"/>
      <c r="O3802" s="2250"/>
      <c r="P3802" s="2255"/>
    </row>
    <row r="3803" spans="2:16" s="986" customFormat="1" ht="15" customHeight="1" outlineLevel="1">
      <c r="B3803" s="1211"/>
      <c r="C3803" s="1211"/>
      <c r="D3803" s="2553" t="s">
        <v>2174</v>
      </c>
      <c r="E3803" s="2554" t="s">
        <v>638</v>
      </c>
      <c r="F3803" s="1553" t="s">
        <v>2168</v>
      </c>
      <c r="G3803" s="1554"/>
      <c r="I3803" s="2254"/>
      <c r="J3803" s="2256"/>
      <c r="K3803" s="1994" t="str">
        <f t="shared" si="329"/>
        <v/>
      </c>
      <c r="L3803" s="1907" t="str">
        <f t="shared" si="330"/>
        <v/>
      </c>
      <c r="M3803" s="1906"/>
      <c r="N3803" s="2250"/>
      <c r="O3803" s="2250"/>
      <c r="P3803" s="2255"/>
    </row>
    <row r="3804" spans="2:16" s="986" customFormat="1" ht="15" customHeight="1" outlineLevel="1">
      <c r="B3804" s="1211"/>
      <c r="C3804" s="1211"/>
      <c r="D3804" s="2553"/>
      <c r="E3804" s="2554"/>
      <c r="F3804" s="1553" t="s">
        <v>2169</v>
      </c>
      <c r="G3804" s="1554"/>
      <c r="I3804" s="2254"/>
      <c r="J3804" s="2256"/>
      <c r="K3804" s="1994" t="str">
        <f t="shared" si="329"/>
        <v/>
      </c>
      <c r="L3804" s="1907" t="str">
        <f t="shared" si="330"/>
        <v/>
      </c>
      <c r="M3804" s="1906"/>
      <c r="N3804" s="2250"/>
      <c r="O3804" s="2250"/>
      <c r="P3804" s="2255"/>
    </row>
    <row r="3805" spans="2:16" s="986" customFormat="1" ht="15" customHeight="1" outlineLevel="1">
      <c r="B3805" s="1211"/>
      <c r="C3805" s="1211"/>
      <c r="D3805" s="2553" t="s">
        <v>2174</v>
      </c>
      <c r="E3805" s="2554" t="s">
        <v>650</v>
      </c>
      <c r="F3805" s="1553" t="s">
        <v>2168</v>
      </c>
      <c r="G3805" s="1554"/>
      <c r="I3805" s="2254"/>
      <c r="J3805" s="2256"/>
      <c r="K3805" s="1994" t="str">
        <f t="shared" si="329"/>
        <v/>
      </c>
      <c r="L3805" s="1907" t="str">
        <f t="shared" si="330"/>
        <v/>
      </c>
      <c r="M3805" s="1906"/>
      <c r="N3805" s="2250"/>
      <c r="O3805" s="2250"/>
      <c r="P3805" s="2255"/>
    </row>
    <row r="3806" spans="2:16" s="986" customFormat="1" ht="15" customHeight="1" outlineLevel="1">
      <c r="B3806" s="1211"/>
      <c r="C3806" s="1211"/>
      <c r="D3806" s="2555"/>
      <c r="E3806" s="2556"/>
      <c r="F3806" s="1557" t="s">
        <v>2169</v>
      </c>
      <c r="G3806" s="1558"/>
      <c r="I3806" s="2254"/>
      <c r="J3806" s="2256"/>
      <c r="K3806" s="1994" t="str">
        <f t="shared" si="329"/>
        <v/>
      </c>
      <c r="L3806" s="1907" t="str">
        <f t="shared" si="330"/>
        <v/>
      </c>
      <c r="M3806" s="1906"/>
      <c r="N3806" s="2250"/>
      <c r="O3806" s="2250"/>
      <c r="P3806" s="2255"/>
    </row>
    <row r="3807" spans="2:16" s="986" customFormat="1" ht="15" customHeight="1">
      <c r="B3807" s="1342"/>
      <c r="C3807" s="985"/>
      <c r="D3807" s="1307" t="s">
        <v>2166</v>
      </c>
      <c r="E3807" s="973"/>
      <c r="F3807" s="1549"/>
      <c r="G3807" s="1550"/>
      <c r="H3807" s="636"/>
      <c r="I3807" s="2251"/>
      <c r="J3807" s="1912"/>
      <c r="K3807" s="2254"/>
      <c r="L3807" s="2250"/>
      <c r="M3807" s="2250"/>
      <c r="N3807" s="2250"/>
      <c r="O3807" s="2250"/>
      <c r="P3807" s="2255"/>
    </row>
    <row r="3808" spans="2:16" s="986" customFormat="1" ht="15" customHeight="1" outlineLevel="1">
      <c r="B3808" s="1342"/>
      <c r="C3808" s="985"/>
      <c r="D3808" s="2557" t="s">
        <v>2167</v>
      </c>
      <c r="E3808" s="2558" t="s">
        <v>650</v>
      </c>
      <c r="F3808" s="1551" t="s">
        <v>2168</v>
      </c>
      <c r="G3808" s="1552"/>
      <c r="H3808" s="636"/>
      <c r="I3808" s="2252"/>
      <c r="J3808" s="2253"/>
      <c r="K3808" s="1994" t="str">
        <f>IF(ISNONTEXT(G3808)=TRUE,"","X")</f>
        <v/>
      </c>
      <c r="L3808" s="1907" t="str">
        <f>IF(AND(G3808&gt;=0)=TRUE,"","X")</f>
        <v/>
      </c>
      <c r="M3808" s="1906"/>
      <c r="N3808" s="2250"/>
      <c r="O3808" s="2250"/>
      <c r="P3808" s="2255"/>
    </row>
    <row r="3809" spans="2:16" s="986" customFormat="1" ht="15" customHeight="1" outlineLevel="1">
      <c r="B3809" s="1342"/>
      <c r="C3809" s="985"/>
      <c r="D3809" s="2553"/>
      <c r="E3809" s="2554"/>
      <c r="F3809" s="1553" t="s">
        <v>2169</v>
      </c>
      <c r="G3809" s="1554"/>
      <c r="H3809" s="636"/>
      <c r="I3809" s="2252"/>
      <c r="J3809" s="2253"/>
      <c r="K3809" s="1994" t="str">
        <f>IF(ISNONTEXT(G3809)=TRUE,"","X")</f>
        <v/>
      </c>
      <c r="L3809" s="1907" t="str">
        <f>IF(AND(G3809&gt;=0)=TRUE,"","X")</f>
        <v/>
      </c>
      <c r="M3809" s="1906"/>
      <c r="N3809" s="2250"/>
      <c r="O3809" s="2250"/>
      <c r="P3809" s="2255"/>
    </row>
    <row r="3810" spans="2:16" s="986" customFormat="1" ht="15" customHeight="1" outlineLevel="1">
      <c r="B3810" s="1342"/>
      <c r="C3810" s="985"/>
      <c r="D3810" s="2553" t="s">
        <v>2170</v>
      </c>
      <c r="E3810" s="2554" t="s">
        <v>638</v>
      </c>
      <c r="F3810" s="1553" t="s">
        <v>2168</v>
      </c>
      <c r="G3810" s="1554"/>
      <c r="H3810" s="636"/>
      <c r="I3810" s="2252"/>
      <c r="J3810" s="2253"/>
      <c r="K3810" s="1994" t="str">
        <f t="shared" ref="K3810:K3829" si="331">IF(ISNONTEXT(G3810)=TRUE,"","X")</f>
        <v/>
      </c>
      <c r="L3810" s="1907" t="str">
        <f t="shared" ref="L3810:L3829" si="332">IF(AND(G3810&gt;=0)=TRUE,"","X")</f>
        <v/>
      </c>
      <c r="M3810" s="1906"/>
      <c r="N3810" s="2250"/>
      <c r="O3810" s="2250"/>
      <c r="P3810" s="2255"/>
    </row>
    <row r="3811" spans="2:16" s="986" customFormat="1" ht="15" customHeight="1" outlineLevel="1">
      <c r="B3811" s="1342"/>
      <c r="C3811" s="985"/>
      <c r="D3811" s="2553"/>
      <c r="E3811" s="2554"/>
      <c r="F3811" s="1553" t="s">
        <v>2169</v>
      </c>
      <c r="G3811" s="1554"/>
      <c r="H3811" s="636"/>
      <c r="I3811" s="2252"/>
      <c r="J3811" s="2253"/>
      <c r="K3811" s="1994" t="str">
        <f t="shared" si="331"/>
        <v/>
      </c>
      <c r="L3811" s="1907" t="str">
        <f t="shared" si="332"/>
        <v/>
      </c>
      <c r="M3811" s="1906"/>
      <c r="N3811" s="2250"/>
      <c r="O3811" s="2250"/>
      <c r="P3811" s="2255"/>
    </row>
    <row r="3812" spans="2:16" s="986" customFormat="1" ht="15" customHeight="1" outlineLevel="1">
      <c r="B3812" s="1342"/>
      <c r="C3812" s="985"/>
      <c r="D3812" s="2553" t="s">
        <v>2170</v>
      </c>
      <c r="E3812" s="2554" t="s">
        <v>650</v>
      </c>
      <c r="F3812" s="1553" t="s">
        <v>2168</v>
      </c>
      <c r="G3812" s="1554"/>
      <c r="H3812" s="636"/>
      <c r="I3812" s="2252"/>
      <c r="J3812" s="2253"/>
      <c r="K3812" s="1994" t="str">
        <f t="shared" si="331"/>
        <v/>
      </c>
      <c r="L3812" s="1907" t="str">
        <f t="shared" si="332"/>
        <v/>
      </c>
      <c r="M3812" s="1906"/>
      <c r="N3812" s="2250"/>
      <c r="O3812" s="2250"/>
      <c r="P3812" s="2255"/>
    </row>
    <row r="3813" spans="2:16" s="986" customFormat="1" ht="15" customHeight="1" outlineLevel="1">
      <c r="B3813" s="1342"/>
      <c r="C3813" s="985"/>
      <c r="D3813" s="2553"/>
      <c r="E3813" s="2554"/>
      <c r="F3813" s="1553" t="s">
        <v>2169</v>
      </c>
      <c r="G3813" s="1554"/>
      <c r="H3813" s="636"/>
      <c r="I3813" s="2254"/>
      <c r="J3813" s="2255"/>
      <c r="K3813" s="1994" t="str">
        <f t="shared" si="331"/>
        <v/>
      </c>
      <c r="L3813" s="1907" t="str">
        <f t="shared" si="332"/>
        <v/>
      </c>
      <c r="M3813" s="1906"/>
      <c r="N3813" s="2250"/>
      <c r="O3813" s="2250"/>
      <c r="P3813" s="2255"/>
    </row>
    <row r="3814" spans="2:16" s="986" customFormat="1" ht="15" customHeight="1" outlineLevel="1">
      <c r="B3814" s="1342"/>
      <c r="C3814" s="985"/>
      <c r="D3814" s="2553" t="s">
        <v>873</v>
      </c>
      <c r="E3814" s="2554" t="s">
        <v>1822</v>
      </c>
      <c r="F3814" s="1553" t="s">
        <v>2168</v>
      </c>
      <c r="G3814" s="1555"/>
      <c r="H3814" s="636"/>
      <c r="I3814" s="2254"/>
      <c r="J3814" s="2255"/>
      <c r="K3814" s="1993" t="str">
        <f t="shared" si="331"/>
        <v/>
      </c>
      <c r="L3814" s="1906" t="str">
        <f t="shared" si="332"/>
        <v/>
      </c>
      <c r="M3814" s="1906"/>
      <c r="N3814" s="1907" t="str" cm="1">
        <f t="array" aca="1" ref="N3814" ca="1">IF(CELL("format",G3814)="D1","","X")</f>
        <v/>
      </c>
      <c r="O3814" s="2250"/>
      <c r="P3814" s="2255"/>
    </row>
    <row r="3815" spans="2:16" s="986" customFormat="1" ht="15" customHeight="1" outlineLevel="1">
      <c r="B3815" s="1211"/>
      <c r="C3815" s="1211"/>
      <c r="D3815" s="2553"/>
      <c r="E3815" s="2554"/>
      <c r="F3815" s="1553" t="s">
        <v>2169</v>
      </c>
      <c r="G3815" s="1555"/>
      <c r="H3815" s="636"/>
      <c r="I3815" s="2254"/>
      <c r="J3815" s="2255"/>
      <c r="K3815" s="1993" t="str">
        <f t="shared" si="331"/>
        <v/>
      </c>
      <c r="L3815" s="1906" t="str">
        <f t="shared" si="332"/>
        <v/>
      </c>
      <c r="M3815" s="1906"/>
      <c r="N3815" s="1907" t="str" cm="1">
        <f t="array" aca="1" ref="N3815" ca="1">IF(CELL("format",G3815)="D1","","X")</f>
        <v/>
      </c>
      <c r="O3815" s="2250"/>
      <c r="P3815" s="2255"/>
    </row>
    <row r="3816" spans="2:16" s="986" customFormat="1" ht="15" customHeight="1" outlineLevel="1">
      <c r="B3816" s="1211"/>
      <c r="C3816" s="1211"/>
      <c r="D3816" s="2553" t="s">
        <v>874</v>
      </c>
      <c r="E3816" s="2554" t="s">
        <v>1823</v>
      </c>
      <c r="F3816" s="1553" t="s">
        <v>2168</v>
      </c>
      <c r="G3816" s="1556"/>
      <c r="H3816" s="636"/>
      <c r="I3816" s="2254"/>
      <c r="J3816" s="2255"/>
      <c r="K3816" s="1993" t="str">
        <f t="shared" si="331"/>
        <v/>
      </c>
      <c r="L3816" s="1906" t="str">
        <f t="shared" si="332"/>
        <v/>
      </c>
      <c r="M3816" s="1906"/>
      <c r="N3816" s="2250"/>
      <c r="O3816" s="1907" t="str" cm="1">
        <f t="array" aca="1" ref="O3816" ca="1">IF(G3816="","",IF(CELL("format",G3816)="D9","","X"))</f>
        <v/>
      </c>
      <c r="P3816" s="2255"/>
    </row>
    <row r="3817" spans="2:16" s="986" customFormat="1" ht="15" customHeight="1" outlineLevel="1">
      <c r="B3817" s="1211"/>
      <c r="C3817" s="1211"/>
      <c r="D3817" s="2553"/>
      <c r="E3817" s="2554"/>
      <c r="F3817" s="1553" t="s">
        <v>2169</v>
      </c>
      <c r="G3817" s="1556"/>
      <c r="H3817" s="636"/>
      <c r="I3817" s="2254"/>
      <c r="J3817" s="2255"/>
      <c r="K3817" s="1993" t="str">
        <f t="shared" si="331"/>
        <v/>
      </c>
      <c r="L3817" s="1906" t="str">
        <f t="shared" si="332"/>
        <v/>
      </c>
      <c r="M3817" s="1906"/>
      <c r="N3817" s="2250"/>
      <c r="O3817" s="1907" t="str" cm="1">
        <f t="array" aca="1" ref="O3817" ca="1">IF(G3817="","",IF(CELL("format",G3817)="D9","","X"))</f>
        <v/>
      </c>
      <c r="P3817" s="2255"/>
    </row>
    <row r="3818" spans="2:16" s="986" customFormat="1" ht="15" customHeight="1" outlineLevel="1">
      <c r="B3818" s="1211"/>
      <c r="C3818" s="1211"/>
      <c r="D3818" s="2553" t="s">
        <v>2171</v>
      </c>
      <c r="E3818" s="2554" t="s">
        <v>2327</v>
      </c>
      <c r="F3818" s="1553" t="s">
        <v>2168</v>
      </c>
      <c r="G3818" s="1554"/>
      <c r="H3818" s="636"/>
      <c r="I3818" s="2254"/>
      <c r="J3818" s="2255"/>
      <c r="K3818" s="1993" t="str">
        <f t="shared" si="331"/>
        <v/>
      </c>
      <c r="L3818" s="1906" t="str">
        <f t="shared" si="332"/>
        <v/>
      </c>
      <c r="M3818" s="1906"/>
      <c r="N3818" s="2250"/>
      <c r="O3818" s="2250"/>
      <c r="P3818" s="1913" t="str">
        <f>IF(G3818="","",(IF(OR(G3818="Winter",G3818="Summer"),"","X")))</f>
        <v/>
      </c>
    </row>
    <row r="3819" spans="2:16" s="986" customFormat="1" ht="15" customHeight="1" outlineLevel="1">
      <c r="B3819" s="1211"/>
      <c r="C3819" s="1211"/>
      <c r="D3819" s="2553"/>
      <c r="E3819" s="2554"/>
      <c r="F3819" s="1553" t="s">
        <v>2169</v>
      </c>
      <c r="G3819" s="1554"/>
      <c r="H3819" s="636"/>
      <c r="I3819" s="2254"/>
      <c r="J3819" s="2255"/>
      <c r="K3819" s="1993" t="str">
        <f t="shared" si="331"/>
        <v/>
      </c>
      <c r="L3819" s="1906" t="str">
        <f t="shared" si="332"/>
        <v/>
      </c>
      <c r="M3819" s="1906"/>
      <c r="N3819" s="2250"/>
      <c r="O3819" s="2250"/>
      <c r="P3819" s="1913" t="str">
        <f>IF(G3819="","",(IF(OR(G3819="Winter",G3819="Summer"),"","X")))</f>
        <v/>
      </c>
    </row>
    <row r="3820" spans="2:16" s="986" customFormat="1" ht="15" customHeight="1" outlineLevel="1">
      <c r="B3820" s="1211"/>
      <c r="C3820" s="1211"/>
      <c r="D3820" s="2553" t="s">
        <v>2172</v>
      </c>
      <c r="E3820" s="2554" t="s">
        <v>638</v>
      </c>
      <c r="F3820" s="1553" t="s">
        <v>2168</v>
      </c>
      <c r="G3820" s="1554"/>
      <c r="H3820" s="636"/>
      <c r="I3820" s="2254"/>
      <c r="J3820" s="2255"/>
      <c r="K3820" s="1994" t="str">
        <f t="shared" si="331"/>
        <v/>
      </c>
      <c r="L3820" s="1907" t="str">
        <f t="shared" si="332"/>
        <v/>
      </c>
      <c r="M3820" s="1906"/>
      <c r="N3820" s="2250"/>
      <c r="O3820" s="2250"/>
      <c r="P3820" s="2255"/>
    </row>
    <row r="3821" spans="2:16" s="986" customFormat="1" ht="15" customHeight="1" outlineLevel="1">
      <c r="B3821" s="1211"/>
      <c r="C3821" s="1211"/>
      <c r="D3821" s="2553"/>
      <c r="E3821" s="2554"/>
      <c r="F3821" s="1553" t="s">
        <v>2169</v>
      </c>
      <c r="G3821" s="1554"/>
      <c r="I3821" s="2254"/>
      <c r="J3821" s="2255"/>
      <c r="K3821" s="1994" t="str">
        <f t="shared" si="331"/>
        <v/>
      </c>
      <c r="L3821" s="1907" t="str">
        <f t="shared" si="332"/>
        <v/>
      </c>
      <c r="M3821" s="1906"/>
      <c r="N3821" s="2250"/>
      <c r="O3821" s="2250"/>
      <c r="P3821" s="2255"/>
    </row>
    <row r="3822" spans="2:16" s="986" customFormat="1" ht="15" customHeight="1" outlineLevel="1">
      <c r="B3822" s="1211"/>
      <c r="C3822" s="1211"/>
      <c r="D3822" s="2553" t="s">
        <v>2173</v>
      </c>
      <c r="E3822" s="2554" t="s">
        <v>638</v>
      </c>
      <c r="F3822" s="1553" t="s">
        <v>2168</v>
      </c>
      <c r="G3822" s="1554"/>
      <c r="I3822" s="2254"/>
      <c r="J3822" s="2255"/>
      <c r="K3822" s="1994" t="str">
        <f t="shared" si="331"/>
        <v/>
      </c>
      <c r="L3822" s="1907" t="str">
        <f t="shared" si="332"/>
        <v/>
      </c>
      <c r="M3822" s="1906"/>
      <c r="N3822" s="2250"/>
      <c r="O3822" s="2250"/>
      <c r="P3822" s="2255"/>
    </row>
    <row r="3823" spans="2:16" s="986" customFormat="1" ht="15" customHeight="1" outlineLevel="1">
      <c r="B3823" s="1211"/>
      <c r="C3823" s="1211"/>
      <c r="D3823" s="2553"/>
      <c r="E3823" s="2554"/>
      <c r="F3823" s="1553" t="s">
        <v>2169</v>
      </c>
      <c r="G3823" s="1554"/>
      <c r="I3823" s="2254"/>
      <c r="J3823" s="2255"/>
      <c r="K3823" s="1994" t="str">
        <f t="shared" si="331"/>
        <v/>
      </c>
      <c r="L3823" s="1907" t="str">
        <f t="shared" si="332"/>
        <v/>
      </c>
      <c r="M3823" s="1906"/>
      <c r="N3823" s="2250"/>
      <c r="O3823" s="2250"/>
      <c r="P3823" s="2255"/>
    </row>
    <row r="3824" spans="2:16" s="986" customFormat="1" ht="15" customHeight="1" outlineLevel="1">
      <c r="B3824" s="1211"/>
      <c r="C3824" s="1211"/>
      <c r="D3824" s="2553" t="s">
        <v>2173</v>
      </c>
      <c r="E3824" s="2554" t="s">
        <v>650</v>
      </c>
      <c r="F3824" s="1553" t="s">
        <v>2168</v>
      </c>
      <c r="G3824" s="1554"/>
      <c r="I3824" s="2254"/>
      <c r="J3824" s="2255"/>
      <c r="K3824" s="1994" t="str">
        <f t="shared" si="331"/>
        <v/>
      </c>
      <c r="L3824" s="1907" t="str">
        <f t="shared" si="332"/>
        <v/>
      </c>
      <c r="M3824" s="1906"/>
      <c r="N3824" s="2250"/>
      <c r="O3824" s="2250"/>
      <c r="P3824" s="2255"/>
    </row>
    <row r="3825" spans="2:16" s="986" customFormat="1" ht="15" customHeight="1" outlineLevel="1">
      <c r="B3825" s="1211"/>
      <c r="C3825" s="1211"/>
      <c r="D3825" s="2553"/>
      <c r="E3825" s="2554"/>
      <c r="F3825" s="1553" t="s">
        <v>2169</v>
      </c>
      <c r="G3825" s="1554"/>
      <c r="I3825" s="2254"/>
      <c r="J3825" s="2255"/>
      <c r="K3825" s="1994" t="str">
        <f t="shared" si="331"/>
        <v/>
      </c>
      <c r="L3825" s="1907" t="str">
        <f t="shared" si="332"/>
        <v/>
      </c>
      <c r="M3825" s="1906"/>
      <c r="N3825" s="2250"/>
      <c r="O3825" s="2250"/>
      <c r="P3825" s="2255"/>
    </row>
    <row r="3826" spans="2:16" s="986" customFormat="1" ht="15" customHeight="1" outlineLevel="1">
      <c r="B3826" s="1211"/>
      <c r="C3826" s="1211"/>
      <c r="D3826" s="2553" t="s">
        <v>2174</v>
      </c>
      <c r="E3826" s="2554" t="s">
        <v>638</v>
      </c>
      <c r="F3826" s="1553" t="s">
        <v>2168</v>
      </c>
      <c r="G3826" s="1554"/>
      <c r="I3826" s="2254"/>
      <c r="J3826" s="2256"/>
      <c r="K3826" s="1994" t="str">
        <f t="shared" si="331"/>
        <v/>
      </c>
      <c r="L3826" s="1907" t="str">
        <f t="shared" si="332"/>
        <v/>
      </c>
      <c r="M3826" s="1906"/>
      <c r="N3826" s="2250"/>
      <c r="O3826" s="2250"/>
      <c r="P3826" s="2255"/>
    </row>
    <row r="3827" spans="2:16" s="986" customFormat="1" ht="15" customHeight="1" outlineLevel="1">
      <c r="B3827" s="1211"/>
      <c r="C3827" s="1211"/>
      <c r="D3827" s="2553"/>
      <c r="E3827" s="2554"/>
      <c r="F3827" s="1553" t="s">
        <v>2169</v>
      </c>
      <c r="G3827" s="1554"/>
      <c r="I3827" s="2254"/>
      <c r="J3827" s="2256"/>
      <c r="K3827" s="1994" t="str">
        <f t="shared" si="331"/>
        <v/>
      </c>
      <c r="L3827" s="1907" t="str">
        <f t="shared" si="332"/>
        <v/>
      </c>
      <c r="M3827" s="1906"/>
      <c r="N3827" s="2250"/>
      <c r="O3827" s="2250"/>
      <c r="P3827" s="2255"/>
    </row>
    <row r="3828" spans="2:16" s="986" customFormat="1" ht="15" customHeight="1" outlineLevel="1">
      <c r="B3828" s="1211"/>
      <c r="C3828" s="1211"/>
      <c r="D3828" s="2553" t="s">
        <v>2174</v>
      </c>
      <c r="E3828" s="2554" t="s">
        <v>650</v>
      </c>
      <c r="F3828" s="1553" t="s">
        <v>2168</v>
      </c>
      <c r="G3828" s="1554"/>
      <c r="I3828" s="2254"/>
      <c r="J3828" s="2256"/>
      <c r="K3828" s="1994" t="str">
        <f t="shared" si="331"/>
        <v/>
      </c>
      <c r="L3828" s="1907" t="str">
        <f t="shared" si="332"/>
        <v/>
      </c>
      <c r="M3828" s="1906"/>
      <c r="N3828" s="2250"/>
      <c r="O3828" s="2250"/>
      <c r="P3828" s="2255"/>
    </row>
    <row r="3829" spans="2:16" s="986" customFormat="1" ht="15" customHeight="1" outlineLevel="1">
      <c r="B3829" s="1211"/>
      <c r="C3829" s="1211"/>
      <c r="D3829" s="2555"/>
      <c r="E3829" s="2556"/>
      <c r="F3829" s="1557" t="s">
        <v>2169</v>
      </c>
      <c r="G3829" s="1558"/>
      <c r="I3829" s="2254"/>
      <c r="J3829" s="2256"/>
      <c r="K3829" s="1994" t="str">
        <f t="shared" si="331"/>
        <v/>
      </c>
      <c r="L3829" s="1907" t="str">
        <f t="shared" si="332"/>
        <v/>
      </c>
      <c r="M3829" s="1906"/>
      <c r="N3829" s="2250"/>
      <c r="O3829" s="2250"/>
      <c r="P3829" s="2255"/>
    </row>
    <row r="3830" spans="2:16" s="986" customFormat="1" ht="15" customHeight="1">
      <c r="B3830" s="1342"/>
      <c r="C3830" s="985"/>
      <c r="D3830" s="1307" t="s">
        <v>2166</v>
      </c>
      <c r="E3830" s="973"/>
      <c r="F3830" s="1549"/>
      <c r="G3830" s="1550"/>
      <c r="H3830" s="636"/>
      <c r="I3830" s="2251"/>
      <c r="J3830" s="1912"/>
      <c r="K3830" s="2254"/>
      <c r="L3830" s="2250"/>
      <c r="M3830" s="2250"/>
      <c r="N3830" s="2250"/>
      <c r="O3830" s="2250"/>
      <c r="P3830" s="2255"/>
    </row>
    <row r="3831" spans="2:16" s="986" customFormat="1" ht="15" customHeight="1" outlineLevel="1">
      <c r="B3831" s="1342"/>
      <c r="C3831" s="985"/>
      <c r="D3831" s="2557" t="s">
        <v>2167</v>
      </c>
      <c r="E3831" s="2558" t="s">
        <v>650</v>
      </c>
      <c r="F3831" s="1551" t="s">
        <v>2168</v>
      </c>
      <c r="G3831" s="1552"/>
      <c r="H3831" s="636"/>
      <c r="I3831" s="2252"/>
      <c r="J3831" s="2253"/>
      <c r="K3831" s="1994" t="str">
        <f>IF(ISNONTEXT(G3831)=TRUE,"","X")</f>
        <v/>
      </c>
      <c r="L3831" s="1907" t="str">
        <f>IF(AND(G3831&gt;=0)=TRUE,"","X")</f>
        <v/>
      </c>
      <c r="M3831" s="1906"/>
      <c r="N3831" s="2250"/>
      <c r="O3831" s="2250"/>
      <c r="P3831" s="2255"/>
    </row>
    <row r="3832" spans="2:16" s="986" customFormat="1" ht="15" customHeight="1" outlineLevel="1">
      <c r="B3832" s="1342"/>
      <c r="C3832" s="985"/>
      <c r="D3832" s="2553"/>
      <c r="E3832" s="2554"/>
      <c r="F3832" s="1553" t="s">
        <v>2169</v>
      </c>
      <c r="G3832" s="1554"/>
      <c r="H3832" s="636"/>
      <c r="I3832" s="2252"/>
      <c r="J3832" s="2253"/>
      <c r="K3832" s="1994" t="str">
        <f>IF(ISNONTEXT(G3832)=TRUE,"","X")</f>
        <v/>
      </c>
      <c r="L3832" s="1907" t="str">
        <f>IF(AND(G3832&gt;=0)=TRUE,"","X")</f>
        <v/>
      </c>
      <c r="M3832" s="1906"/>
      <c r="N3832" s="2250"/>
      <c r="O3832" s="2250"/>
      <c r="P3832" s="2255"/>
    </row>
    <row r="3833" spans="2:16" s="986" customFormat="1" ht="15" customHeight="1" outlineLevel="1">
      <c r="B3833" s="1342"/>
      <c r="C3833" s="985"/>
      <c r="D3833" s="2553" t="s">
        <v>2170</v>
      </c>
      <c r="E3833" s="2554" t="s">
        <v>638</v>
      </c>
      <c r="F3833" s="1553" t="s">
        <v>2168</v>
      </c>
      <c r="G3833" s="1554"/>
      <c r="H3833" s="636"/>
      <c r="I3833" s="2252"/>
      <c r="J3833" s="2253"/>
      <c r="K3833" s="1994" t="str">
        <f t="shared" ref="K3833:K3852" si="333">IF(ISNONTEXT(G3833)=TRUE,"","X")</f>
        <v/>
      </c>
      <c r="L3833" s="1907" t="str">
        <f t="shared" ref="L3833:L3852" si="334">IF(AND(G3833&gt;=0)=TRUE,"","X")</f>
        <v/>
      </c>
      <c r="M3833" s="1906"/>
      <c r="N3833" s="2250"/>
      <c r="O3833" s="2250"/>
      <c r="P3833" s="2255"/>
    </row>
    <row r="3834" spans="2:16" s="986" customFormat="1" ht="15" customHeight="1" outlineLevel="1">
      <c r="B3834" s="1342"/>
      <c r="C3834" s="985"/>
      <c r="D3834" s="2553"/>
      <c r="E3834" s="2554"/>
      <c r="F3834" s="1553" t="s">
        <v>2169</v>
      </c>
      <c r="G3834" s="1554"/>
      <c r="H3834" s="636"/>
      <c r="I3834" s="2252"/>
      <c r="J3834" s="2253"/>
      <c r="K3834" s="1994" t="str">
        <f t="shared" si="333"/>
        <v/>
      </c>
      <c r="L3834" s="1907" t="str">
        <f t="shared" si="334"/>
        <v/>
      </c>
      <c r="M3834" s="1906"/>
      <c r="N3834" s="2250"/>
      <c r="O3834" s="2250"/>
      <c r="P3834" s="2255"/>
    </row>
    <row r="3835" spans="2:16" s="986" customFormat="1" ht="15" customHeight="1" outlineLevel="1">
      <c r="B3835" s="1342"/>
      <c r="C3835" s="985"/>
      <c r="D3835" s="2553" t="s">
        <v>2170</v>
      </c>
      <c r="E3835" s="2554" t="s">
        <v>650</v>
      </c>
      <c r="F3835" s="1553" t="s">
        <v>2168</v>
      </c>
      <c r="G3835" s="1554"/>
      <c r="H3835" s="636"/>
      <c r="I3835" s="2252"/>
      <c r="J3835" s="2253"/>
      <c r="K3835" s="1994" t="str">
        <f t="shared" si="333"/>
        <v/>
      </c>
      <c r="L3835" s="1907" t="str">
        <f t="shared" si="334"/>
        <v/>
      </c>
      <c r="M3835" s="1906"/>
      <c r="N3835" s="2250"/>
      <c r="O3835" s="2250"/>
      <c r="P3835" s="2255"/>
    </row>
    <row r="3836" spans="2:16" s="986" customFormat="1" ht="15" customHeight="1" outlineLevel="1">
      <c r="B3836" s="1342"/>
      <c r="C3836" s="985"/>
      <c r="D3836" s="2553"/>
      <c r="E3836" s="2554"/>
      <c r="F3836" s="1553" t="s">
        <v>2169</v>
      </c>
      <c r="G3836" s="1554"/>
      <c r="H3836" s="636"/>
      <c r="I3836" s="2254"/>
      <c r="J3836" s="2255"/>
      <c r="K3836" s="1994" t="str">
        <f t="shared" si="333"/>
        <v/>
      </c>
      <c r="L3836" s="1907" t="str">
        <f t="shared" si="334"/>
        <v/>
      </c>
      <c r="M3836" s="1906"/>
      <c r="N3836" s="2250"/>
      <c r="O3836" s="2250"/>
      <c r="P3836" s="2255"/>
    </row>
    <row r="3837" spans="2:16" s="986" customFormat="1" ht="15" customHeight="1" outlineLevel="1">
      <c r="B3837" s="1342"/>
      <c r="C3837" s="985"/>
      <c r="D3837" s="2553" t="s">
        <v>873</v>
      </c>
      <c r="E3837" s="2554" t="s">
        <v>1822</v>
      </c>
      <c r="F3837" s="1553" t="s">
        <v>2168</v>
      </c>
      <c r="G3837" s="1555"/>
      <c r="H3837" s="636"/>
      <c r="I3837" s="2254"/>
      <c r="J3837" s="2255"/>
      <c r="K3837" s="1993" t="str">
        <f t="shared" si="333"/>
        <v/>
      </c>
      <c r="L3837" s="1906" t="str">
        <f t="shared" si="334"/>
        <v/>
      </c>
      <c r="M3837" s="1906"/>
      <c r="N3837" s="1907" t="str" cm="1">
        <f t="array" aca="1" ref="N3837" ca="1">IF(CELL("format",G3837)="D1","","X")</f>
        <v/>
      </c>
      <c r="O3837" s="2250"/>
      <c r="P3837" s="2255"/>
    </row>
    <row r="3838" spans="2:16" s="986" customFormat="1" ht="15" customHeight="1" outlineLevel="1">
      <c r="B3838" s="1211"/>
      <c r="C3838" s="1211"/>
      <c r="D3838" s="2553"/>
      <c r="E3838" s="2554"/>
      <c r="F3838" s="1553" t="s">
        <v>2169</v>
      </c>
      <c r="G3838" s="1555"/>
      <c r="H3838" s="636"/>
      <c r="I3838" s="2254"/>
      <c r="J3838" s="2255"/>
      <c r="K3838" s="1993" t="str">
        <f t="shared" si="333"/>
        <v/>
      </c>
      <c r="L3838" s="1906" t="str">
        <f t="shared" si="334"/>
        <v/>
      </c>
      <c r="M3838" s="1906"/>
      <c r="N3838" s="1907" t="str" cm="1">
        <f t="array" aca="1" ref="N3838" ca="1">IF(CELL("format",G3838)="D1","","X")</f>
        <v/>
      </c>
      <c r="O3838" s="2250"/>
      <c r="P3838" s="2255"/>
    </row>
    <row r="3839" spans="2:16" s="986" customFormat="1" ht="15" customHeight="1" outlineLevel="1">
      <c r="B3839" s="1211"/>
      <c r="C3839" s="1211"/>
      <c r="D3839" s="2553" t="s">
        <v>874</v>
      </c>
      <c r="E3839" s="2554" t="s">
        <v>1823</v>
      </c>
      <c r="F3839" s="1553" t="s">
        <v>2168</v>
      </c>
      <c r="G3839" s="1556"/>
      <c r="H3839" s="636"/>
      <c r="I3839" s="2254"/>
      <c r="J3839" s="2255"/>
      <c r="K3839" s="1993" t="str">
        <f t="shared" si="333"/>
        <v/>
      </c>
      <c r="L3839" s="1906" t="str">
        <f t="shared" si="334"/>
        <v/>
      </c>
      <c r="M3839" s="1906"/>
      <c r="N3839" s="2250"/>
      <c r="O3839" s="1907" t="str" cm="1">
        <f t="array" aca="1" ref="O3839" ca="1">IF(G3839="","",IF(CELL("format",G3839)="D9","","X"))</f>
        <v/>
      </c>
      <c r="P3839" s="2255"/>
    </row>
    <row r="3840" spans="2:16" s="986" customFormat="1" ht="15" customHeight="1" outlineLevel="1">
      <c r="B3840" s="1211"/>
      <c r="C3840" s="1211"/>
      <c r="D3840" s="2553"/>
      <c r="E3840" s="2554"/>
      <c r="F3840" s="1553" t="s">
        <v>2169</v>
      </c>
      <c r="G3840" s="1556"/>
      <c r="H3840" s="636"/>
      <c r="I3840" s="2254"/>
      <c r="J3840" s="2255"/>
      <c r="K3840" s="1993" t="str">
        <f t="shared" si="333"/>
        <v/>
      </c>
      <c r="L3840" s="1906" t="str">
        <f t="shared" si="334"/>
        <v/>
      </c>
      <c r="M3840" s="1906"/>
      <c r="N3840" s="2250"/>
      <c r="O3840" s="1907" t="str" cm="1">
        <f t="array" aca="1" ref="O3840" ca="1">IF(G3840="","",IF(CELL("format",G3840)="D9","","X"))</f>
        <v/>
      </c>
      <c r="P3840" s="2255"/>
    </row>
    <row r="3841" spans="2:16" s="986" customFormat="1" ht="15" customHeight="1" outlineLevel="1">
      <c r="B3841" s="1211"/>
      <c r="C3841" s="1211"/>
      <c r="D3841" s="2553" t="s">
        <v>2171</v>
      </c>
      <c r="E3841" s="2554" t="s">
        <v>2327</v>
      </c>
      <c r="F3841" s="1553" t="s">
        <v>2168</v>
      </c>
      <c r="G3841" s="1554"/>
      <c r="H3841" s="636"/>
      <c r="I3841" s="2254"/>
      <c r="J3841" s="2255"/>
      <c r="K3841" s="1993" t="str">
        <f t="shared" si="333"/>
        <v/>
      </c>
      <c r="L3841" s="1906" t="str">
        <f t="shared" si="334"/>
        <v/>
      </c>
      <c r="M3841" s="1906"/>
      <c r="N3841" s="2250"/>
      <c r="O3841" s="2250"/>
      <c r="P3841" s="1913" t="str">
        <f>IF(G3841="","",(IF(OR(G3841="Winter",G3841="Summer"),"","X")))</f>
        <v/>
      </c>
    </row>
    <row r="3842" spans="2:16" s="986" customFormat="1" ht="15" customHeight="1" outlineLevel="1">
      <c r="B3842" s="1211"/>
      <c r="C3842" s="1211"/>
      <c r="D3842" s="2553"/>
      <c r="E3842" s="2554"/>
      <c r="F3842" s="1553" t="s">
        <v>2169</v>
      </c>
      <c r="G3842" s="1554"/>
      <c r="H3842" s="636"/>
      <c r="I3842" s="2254"/>
      <c r="J3842" s="2255"/>
      <c r="K3842" s="1993" t="str">
        <f t="shared" si="333"/>
        <v/>
      </c>
      <c r="L3842" s="1906" t="str">
        <f t="shared" si="334"/>
        <v/>
      </c>
      <c r="M3842" s="1906"/>
      <c r="N3842" s="2250"/>
      <c r="O3842" s="2250"/>
      <c r="P3842" s="1913" t="str">
        <f>IF(G3842="","",(IF(OR(G3842="Winter",G3842="Summer"),"","X")))</f>
        <v/>
      </c>
    </row>
    <row r="3843" spans="2:16" s="986" customFormat="1" ht="15" customHeight="1" outlineLevel="1">
      <c r="B3843" s="1211"/>
      <c r="C3843" s="1211"/>
      <c r="D3843" s="2553" t="s">
        <v>2172</v>
      </c>
      <c r="E3843" s="2554" t="s">
        <v>638</v>
      </c>
      <c r="F3843" s="1553" t="s">
        <v>2168</v>
      </c>
      <c r="G3843" s="1554"/>
      <c r="H3843" s="636"/>
      <c r="I3843" s="2254"/>
      <c r="J3843" s="2255"/>
      <c r="K3843" s="1994" t="str">
        <f t="shared" si="333"/>
        <v/>
      </c>
      <c r="L3843" s="1907" t="str">
        <f t="shared" si="334"/>
        <v/>
      </c>
      <c r="M3843" s="1906"/>
      <c r="N3843" s="2250"/>
      <c r="O3843" s="2250"/>
      <c r="P3843" s="2255"/>
    </row>
    <row r="3844" spans="2:16" s="986" customFormat="1" ht="15" customHeight="1" outlineLevel="1">
      <c r="B3844" s="1211"/>
      <c r="C3844" s="1211"/>
      <c r="D3844" s="2553"/>
      <c r="E3844" s="2554"/>
      <c r="F3844" s="1553" t="s">
        <v>2169</v>
      </c>
      <c r="G3844" s="1554"/>
      <c r="I3844" s="2254"/>
      <c r="J3844" s="2255"/>
      <c r="K3844" s="1994" t="str">
        <f t="shared" si="333"/>
        <v/>
      </c>
      <c r="L3844" s="1907" t="str">
        <f t="shared" si="334"/>
        <v/>
      </c>
      <c r="M3844" s="1906"/>
      <c r="N3844" s="2250"/>
      <c r="O3844" s="2250"/>
      <c r="P3844" s="2255"/>
    </row>
    <row r="3845" spans="2:16" s="986" customFormat="1" ht="15" customHeight="1" outlineLevel="1">
      <c r="B3845" s="1211"/>
      <c r="C3845" s="1211"/>
      <c r="D3845" s="2553" t="s">
        <v>2173</v>
      </c>
      <c r="E3845" s="2554" t="s">
        <v>638</v>
      </c>
      <c r="F3845" s="1553" t="s">
        <v>2168</v>
      </c>
      <c r="G3845" s="1554"/>
      <c r="I3845" s="2254"/>
      <c r="J3845" s="2255"/>
      <c r="K3845" s="1994" t="str">
        <f t="shared" si="333"/>
        <v/>
      </c>
      <c r="L3845" s="1907" t="str">
        <f t="shared" si="334"/>
        <v/>
      </c>
      <c r="M3845" s="1906"/>
      <c r="N3845" s="2250"/>
      <c r="O3845" s="2250"/>
      <c r="P3845" s="2255"/>
    </row>
    <row r="3846" spans="2:16" s="986" customFormat="1" ht="15" customHeight="1" outlineLevel="1">
      <c r="B3846" s="1211"/>
      <c r="C3846" s="1211"/>
      <c r="D3846" s="2553"/>
      <c r="E3846" s="2554"/>
      <c r="F3846" s="1553" t="s">
        <v>2169</v>
      </c>
      <c r="G3846" s="1554"/>
      <c r="I3846" s="2254"/>
      <c r="J3846" s="2255"/>
      <c r="K3846" s="1994" t="str">
        <f t="shared" si="333"/>
        <v/>
      </c>
      <c r="L3846" s="1907" t="str">
        <f t="shared" si="334"/>
        <v/>
      </c>
      <c r="M3846" s="1906"/>
      <c r="N3846" s="2250"/>
      <c r="O3846" s="2250"/>
      <c r="P3846" s="2255"/>
    </row>
    <row r="3847" spans="2:16" s="986" customFormat="1" ht="15" customHeight="1" outlineLevel="1">
      <c r="B3847" s="1211"/>
      <c r="C3847" s="1211"/>
      <c r="D3847" s="2553" t="s">
        <v>2173</v>
      </c>
      <c r="E3847" s="2554" t="s">
        <v>650</v>
      </c>
      <c r="F3847" s="1553" t="s">
        <v>2168</v>
      </c>
      <c r="G3847" s="1554"/>
      <c r="I3847" s="2254"/>
      <c r="J3847" s="2255"/>
      <c r="K3847" s="1994" t="str">
        <f t="shared" si="333"/>
        <v/>
      </c>
      <c r="L3847" s="1907" t="str">
        <f t="shared" si="334"/>
        <v/>
      </c>
      <c r="M3847" s="1906"/>
      <c r="N3847" s="2250"/>
      <c r="O3847" s="2250"/>
      <c r="P3847" s="2255"/>
    </row>
    <row r="3848" spans="2:16" s="986" customFormat="1" ht="15" customHeight="1" outlineLevel="1">
      <c r="B3848" s="1211"/>
      <c r="C3848" s="1211"/>
      <c r="D3848" s="2553"/>
      <c r="E3848" s="2554"/>
      <c r="F3848" s="1553" t="s">
        <v>2169</v>
      </c>
      <c r="G3848" s="1554"/>
      <c r="I3848" s="2254"/>
      <c r="J3848" s="2255"/>
      <c r="K3848" s="1994" t="str">
        <f t="shared" si="333"/>
        <v/>
      </c>
      <c r="L3848" s="1907" t="str">
        <f t="shared" si="334"/>
        <v/>
      </c>
      <c r="M3848" s="1906"/>
      <c r="N3848" s="2250"/>
      <c r="O3848" s="2250"/>
      <c r="P3848" s="2255"/>
    </row>
    <row r="3849" spans="2:16" s="986" customFormat="1" ht="15" customHeight="1" outlineLevel="1">
      <c r="B3849" s="1211"/>
      <c r="C3849" s="1211"/>
      <c r="D3849" s="2553" t="s">
        <v>2174</v>
      </c>
      <c r="E3849" s="2554" t="s">
        <v>638</v>
      </c>
      <c r="F3849" s="1553" t="s">
        <v>2168</v>
      </c>
      <c r="G3849" s="1554"/>
      <c r="I3849" s="2254"/>
      <c r="J3849" s="2256"/>
      <c r="K3849" s="1994" t="str">
        <f t="shared" si="333"/>
        <v/>
      </c>
      <c r="L3849" s="1907" t="str">
        <f t="shared" si="334"/>
        <v/>
      </c>
      <c r="M3849" s="1906"/>
      <c r="N3849" s="2250"/>
      <c r="O3849" s="2250"/>
      <c r="P3849" s="2255"/>
    </row>
    <row r="3850" spans="2:16" s="986" customFormat="1" ht="15" customHeight="1" outlineLevel="1">
      <c r="B3850" s="1211"/>
      <c r="C3850" s="1211"/>
      <c r="D3850" s="2553"/>
      <c r="E3850" s="2554"/>
      <c r="F3850" s="1553" t="s">
        <v>2169</v>
      </c>
      <c r="G3850" s="1554"/>
      <c r="I3850" s="2254"/>
      <c r="J3850" s="2256"/>
      <c r="K3850" s="1994" t="str">
        <f t="shared" si="333"/>
        <v/>
      </c>
      <c r="L3850" s="1907" t="str">
        <f t="shared" si="334"/>
        <v/>
      </c>
      <c r="M3850" s="1906"/>
      <c r="N3850" s="2250"/>
      <c r="O3850" s="2250"/>
      <c r="P3850" s="2255"/>
    </row>
    <row r="3851" spans="2:16" s="986" customFormat="1" ht="15" customHeight="1" outlineLevel="1">
      <c r="B3851" s="1211"/>
      <c r="C3851" s="1211"/>
      <c r="D3851" s="2553" t="s">
        <v>2174</v>
      </c>
      <c r="E3851" s="2554" t="s">
        <v>650</v>
      </c>
      <c r="F3851" s="1553" t="s">
        <v>2168</v>
      </c>
      <c r="G3851" s="1554"/>
      <c r="I3851" s="2254"/>
      <c r="J3851" s="2256"/>
      <c r="K3851" s="1994" t="str">
        <f t="shared" si="333"/>
        <v/>
      </c>
      <c r="L3851" s="1907" t="str">
        <f t="shared" si="334"/>
        <v/>
      </c>
      <c r="M3851" s="1906"/>
      <c r="N3851" s="2250"/>
      <c r="O3851" s="2250"/>
      <c r="P3851" s="2255"/>
    </row>
    <row r="3852" spans="2:16" s="986" customFormat="1" ht="15" customHeight="1" outlineLevel="1">
      <c r="B3852" s="1211"/>
      <c r="C3852" s="1211"/>
      <c r="D3852" s="2555"/>
      <c r="E3852" s="2556"/>
      <c r="F3852" s="1557" t="s">
        <v>2169</v>
      </c>
      <c r="G3852" s="1558"/>
      <c r="I3852" s="2254"/>
      <c r="J3852" s="2256"/>
      <c r="K3852" s="1994" t="str">
        <f t="shared" si="333"/>
        <v/>
      </c>
      <c r="L3852" s="1907" t="str">
        <f t="shared" si="334"/>
        <v/>
      </c>
      <c r="M3852" s="1906"/>
      <c r="N3852" s="2250"/>
      <c r="O3852" s="2250"/>
      <c r="P3852" s="2255"/>
    </row>
    <row r="3853" spans="2:16" s="986" customFormat="1" ht="15" customHeight="1">
      <c r="B3853" s="1342"/>
      <c r="C3853" s="985"/>
      <c r="D3853" s="1307" t="s">
        <v>2166</v>
      </c>
      <c r="E3853" s="973"/>
      <c r="F3853" s="1549"/>
      <c r="G3853" s="1550"/>
      <c r="H3853" s="636"/>
      <c r="I3853" s="2251"/>
      <c r="J3853" s="1912"/>
      <c r="K3853" s="2254"/>
      <c r="L3853" s="2250"/>
      <c r="M3853" s="2250"/>
      <c r="N3853" s="2250"/>
      <c r="O3853" s="2250"/>
      <c r="P3853" s="2255"/>
    </row>
    <row r="3854" spans="2:16" s="986" customFormat="1" ht="15" customHeight="1" outlineLevel="1">
      <c r="B3854" s="1342"/>
      <c r="C3854" s="985"/>
      <c r="D3854" s="2557" t="s">
        <v>2167</v>
      </c>
      <c r="E3854" s="2558" t="s">
        <v>650</v>
      </c>
      <c r="F3854" s="1551" t="s">
        <v>2168</v>
      </c>
      <c r="G3854" s="1552"/>
      <c r="H3854" s="636"/>
      <c r="I3854" s="2252"/>
      <c r="J3854" s="2253"/>
      <c r="K3854" s="1994" t="str">
        <f>IF(ISNONTEXT(G3854)=TRUE,"","X")</f>
        <v/>
      </c>
      <c r="L3854" s="1907" t="str">
        <f>IF(AND(G3854&gt;=0)=TRUE,"","X")</f>
        <v/>
      </c>
      <c r="M3854" s="1906"/>
      <c r="N3854" s="2250"/>
      <c r="O3854" s="2250"/>
      <c r="P3854" s="2255"/>
    </row>
    <row r="3855" spans="2:16" s="986" customFormat="1" ht="15" customHeight="1" outlineLevel="1">
      <c r="B3855" s="1342"/>
      <c r="C3855" s="985"/>
      <c r="D3855" s="2553"/>
      <c r="E3855" s="2554"/>
      <c r="F3855" s="1553" t="s">
        <v>2169</v>
      </c>
      <c r="G3855" s="1554"/>
      <c r="H3855" s="636"/>
      <c r="I3855" s="2252"/>
      <c r="J3855" s="2253"/>
      <c r="K3855" s="1994" t="str">
        <f>IF(ISNONTEXT(G3855)=TRUE,"","X")</f>
        <v/>
      </c>
      <c r="L3855" s="1907" t="str">
        <f>IF(AND(G3855&gt;=0)=TRUE,"","X")</f>
        <v/>
      </c>
      <c r="M3855" s="1906"/>
      <c r="N3855" s="2250"/>
      <c r="O3855" s="2250"/>
      <c r="P3855" s="2255"/>
    </row>
    <row r="3856" spans="2:16" s="986" customFormat="1" ht="15" customHeight="1" outlineLevel="1">
      <c r="B3856" s="1342"/>
      <c r="C3856" s="985"/>
      <c r="D3856" s="2553" t="s">
        <v>2170</v>
      </c>
      <c r="E3856" s="2554" t="s">
        <v>638</v>
      </c>
      <c r="F3856" s="1553" t="s">
        <v>2168</v>
      </c>
      <c r="G3856" s="1554"/>
      <c r="H3856" s="636"/>
      <c r="I3856" s="2252"/>
      <c r="J3856" s="2253"/>
      <c r="K3856" s="1994" t="str">
        <f t="shared" ref="K3856:K3875" si="335">IF(ISNONTEXT(G3856)=TRUE,"","X")</f>
        <v/>
      </c>
      <c r="L3856" s="1907" t="str">
        <f t="shared" ref="L3856:L3875" si="336">IF(AND(G3856&gt;=0)=TRUE,"","X")</f>
        <v/>
      </c>
      <c r="M3856" s="1906"/>
      <c r="N3856" s="2250"/>
      <c r="O3856" s="2250"/>
      <c r="P3856" s="2255"/>
    </row>
    <row r="3857" spans="2:16" s="986" customFormat="1" ht="15" customHeight="1" outlineLevel="1">
      <c r="B3857" s="1342"/>
      <c r="C3857" s="985"/>
      <c r="D3857" s="2553"/>
      <c r="E3857" s="2554"/>
      <c r="F3857" s="1553" t="s">
        <v>2169</v>
      </c>
      <c r="G3857" s="1554"/>
      <c r="H3857" s="636"/>
      <c r="I3857" s="2252"/>
      <c r="J3857" s="2253"/>
      <c r="K3857" s="1994" t="str">
        <f t="shared" si="335"/>
        <v/>
      </c>
      <c r="L3857" s="1907" t="str">
        <f t="shared" si="336"/>
        <v/>
      </c>
      <c r="M3857" s="1906"/>
      <c r="N3857" s="2250"/>
      <c r="O3857" s="2250"/>
      <c r="P3857" s="2255"/>
    </row>
    <row r="3858" spans="2:16" s="986" customFormat="1" ht="15" customHeight="1" outlineLevel="1">
      <c r="B3858" s="1342"/>
      <c r="C3858" s="985"/>
      <c r="D3858" s="2553" t="s">
        <v>2170</v>
      </c>
      <c r="E3858" s="2554" t="s">
        <v>650</v>
      </c>
      <c r="F3858" s="1553" t="s">
        <v>2168</v>
      </c>
      <c r="G3858" s="1554"/>
      <c r="H3858" s="636"/>
      <c r="I3858" s="2252"/>
      <c r="J3858" s="2253"/>
      <c r="K3858" s="1994" t="str">
        <f t="shared" si="335"/>
        <v/>
      </c>
      <c r="L3858" s="1907" t="str">
        <f t="shared" si="336"/>
        <v/>
      </c>
      <c r="M3858" s="1906"/>
      <c r="N3858" s="2250"/>
      <c r="O3858" s="2250"/>
      <c r="P3858" s="2255"/>
    </row>
    <row r="3859" spans="2:16" s="986" customFormat="1" ht="15" customHeight="1" outlineLevel="1">
      <c r="B3859" s="1342"/>
      <c r="C3859" s="985"/>
      <c r="D3859" s="2553"/>
      <c r="E3859" s="2554"/>
      <c r="F3859" s="1553" t="s">
        <v>2169</v>
      </c>
      <c r="G3859" s="1554"/>
      <c r="H3859" s="636"/>
      <c r="I3859" s="2254"/>
      <c r="J3859" s="2255"/>
      <c r="K3859" s="1994" t="str">
        <f t="shared" si="335"/>
        <v/>
      </c>
      <c r="L3859" s="1907" t="str">
        <f t="shared" si="336"/>
        <v/>
      </c>
      <c r="M3859" s="1906"/>
      <c r="N3859" s="2250"/>
      <c r="O3859" s="2250"/>
      <c r="P3859" s="2255"/>
    </row>
    <row r="3860" spans="2:16" s="986" customFormat="1" ht="15" customHeight="1" outlineLevel="1">
      <c r="B3860" s="1342"/>
      <c r="C3860" s="985"/>
      <c r="D3860" s="2553" t="s">
        <v>873</v>
      </c>
      <c r="E3860" s="2554" t="s">
        <v>1822</v>
      </c>
      <c r="F3860" s="1553" t="s">
        <v>2168</v>
      </c>
      <c r="G3860" s="1555"/>
      <c r="H3860" s="636"/>
      <c r="I3860" s="2254"/>
      <c r="J3860" s="2255"/>
      <c r="K3860" s="1993" t="str">
        <f t="shared" si="335"/>
        <v/>
      </c>
      <c r="L3860" s="1906" t="str">
        <f t="shared" si="336"/>
        <v/>
      </c>
      <c r="M3860" s="1906"/>
      <c r="N3860" s="1907" t="str" cm="1">
        <f t="array" aca="1" ref="N3860" ca="1">IF(CELL("format",G3860)="D1","","X")</f>
        <v/>
      </c>
      <c r="O3860" s="2250"/>
      <c r="P3860" s="2255"/>
    </row>
    <row r="3861" spans="2:16" s="986" customFormat="1" ht="15" customHeight="1" outlineLevel="1">
      <c r="B3861" s="1211"/>
      <c r="C3861" s="1211"/>
      <c r="D3861" s="2553"/>
      <c r="E3861" s="2554"/>
      <c r="F3861" s="1553" t="s">
        <v>2169</v>
      </c>
      <c r="G3861" s="1555"/>
      <c r="H3861" s="636"/>
      <c r="I3861" s="2254"/>
      <c r="J3861" s="2255"/>
      <c r="K3861" s="1993" t="str">
        <f t="shared" si="335"/>
        <v/>
      </c>
      <c r="L3861" s="1906" t="str">
        <f t="shared" si="336"/>
        <v/>
      </c>
      <c r="M3861" s="1906"/>
      <c r="N3861" s="1907" t="str" cm="1">
        <f t="array" aca="1" ref="N3861" ca="1">IF(CELL("format",G3861)="D1","","X")</f>
        <v/>
      </c>
      <c r="O3861" s="2250"/>
      <c r="P3861" s="2255"/>
    </row>
    <row r="3862" spans="2:16" s="986" customFormat="1" ht="15" customHeight="1" outlineLevel="1">
      <c r="B3862" s="1211"/>
      <c r="C3862" s="1211"/>
      <c r="D3862" s="2553" t="s">
        <v>874</v>
      </c>
      <c r="E3862" s="2554" t="s">
        <v>1823</v>
      </c>
      <c r="F3862" s="1553" t="s">
        <v>2168</v>
      </c>
      <c r="G3862" s="1556"/>
      <c r="H3862" s="636"/>
      <c r="I3862" s="2254"/>
      <c r="J3862" s="2255"/>
      <c r="K3862" s="1993" t="str">
        <f t="shared" si="335"/>
        <v/>
      </c>
      <c r="L3862" s="1906" t="str">
        <f t="shared" si="336"/>
        <v/>
      </c>
      <c r="M3862" s="1906"/>
      <c r="N3862" s="2250"/>
      <c r="O3862" s="1907" t="str" cm="1">
        <f t="array" aca="1" ref="O3862" ca="1">IF(G3862="","",IF(CELL("format",G3862)="D9","","X"))</f>
        <v/>
      </c>
      <c r="P3862" s="2255"/>
    </row>
    <row r="3863" spans="2:16" s="986" customFormat="1" ht="15" customHeight="1" outlineLevel="1">
      <c r="B3863" s="1211"/>
      <c r="C3863" s="1211"/>
      <c r="D3863" s="2553"/>
      <c r="E3863" s="2554"/>
      <c r="F3863" s="1553" t="s">
        <v>2169</v>
      </c>
      <c r="G3863" s="1556"/>
      <c r="H3863" s="636"/>
      <c r="I3863" s="2254"/>
      <c r="J3863" s="2255"/>
      <c r="K3863" s="1993" t="str">
        <f t="shared" si="335"/>
        <v/>
      </c>
      <c r="L3863" s="1906" t="str">
        <f t="shared" si="336"/>
        <v/>
      </c>
      <c r="M3863" s="1906"/>
      <c r="N3863" s="2250"/>
      <c r="O3863" s="1907" t="str" cm="1">
        <f t="array" aca="1" ref="O3863" ca="1">IF(G3863="","",IF(CELL("format",G3863)="D9","","X"))</f>
        <v/>
      </c>
      <c r="P3863" s="2255"/>
    </row>
    <row r="3864" spans="2:16" s="986" customFormat="1" ht="15" customHeight="1" outlineLevel="1">
      <c r="B3864" s="1211"/>
      <c r="C3864" s="1211"/>
      <c r="D3864" s="2553" t="s">
        <v>2171</v>
      </c>
      <c r="E3864" s="2554" t="s">
        <v>2327</v>
      </c>
      <c r="F3864" s="1553" t="s">
        <v>2168</v>
      </c>
      <c r="G3864" s="1554"/>
      <c r="H3864" s="636"/>
      <c r="I3864" s="2254"/>
      <c r="J3864" s="2255"/>
      <c r="K3864" s="1993" t="str">
        <f t="shared" si="335"/>
        <v/>
      </c>
      <c r="L3864" s="1906" t="str">
        <f t="shared" si="336"/>
        <v/>
      </c>
      <c r="M3864" s="1906"/>
      <c r="N3864" s="2250"/>
      <c r="O3864" s="2250"/>
      <c r="P3864" s="1913" t="str">
        <f>IF(G3864="","",(IF(OR(G3864="Winter",G3864="Summer"),"","X")))</f>
        <v/>
      </c>
    </row>
    <row r="3865" spans="2:16" s="986" customFormat="1" ht="15" customHeight="1" outlineLevel="1">
      <c r="B3865" s="1211"/>
      <c r="C3865" s="1211"/>
      <c r="D3865" s="2553"/>
      <c r="E3865" s="2554"/>
      <c r="F3865" s="1553" t="s">
        <v>2169</v>
      </c>
      <c r="G3865" s="1554"/>
      <c r="H3865" s="636"/>
      <c r="I3865" s="2254"/>
      <c r="J3865" s="2255"/>
      <c r="K3865" s="1993" t="str">
        <f t="shared" si="335"/>
        <v/>
      </c>
      <c r="L3865" s="1906" t="str">
        <f t="shared" si="336"/>
        <v/>
      </c>
      <c r="M3865" s="1906"/>
      <c r="N3865" s="2250"/>
      <c r="O3865" s="2250"/>
      <c r="P3865" s="1913" t="str">
        <f>IF(G3865="","",(IF(OR(G3865="Winter",G3865="Summer"),"","X")))</f>
        <v/>
      </c>
    </row>
    <row r="3866" spans="2:16" s="986" customFormat="1" ht="15" customHeight="1" outlineLevel="1">
      <c r="B3866" s="1211"/>
      <c r="C3866" s="1211"/>
      <c r="D3866" s="2553" t="s">
        <v>2172</v>
      </c>
      <c r="E3866" s="2554" t="s">
        <v>638</v>
      </c>
      <c r="F3866" s="1553" t="s">
        <v>2168</v>
      </c>
      <c r="G3866" s="1554"/>
      <c r="H3866" s="636"/>
      <c r="I3866" s="2254"/>
      <c r="J3866" s="2255"/>
      <c r="K3866" s="1994" t="str">
        <f t="shared" si="335"/>
        <v/>
      </c>
      <c r="L3866" s="1907" t="str">
        <f t="shared" si="336"/>
        <v/>
      </c>
      <c r="M3866" s="1906"/>
      <c r="N3866" s="2250"/>
      <c r="O3866" s="2250"/>
      <c r="P3866" s="2255"/>
    </row>
    <row r="3867" spans="2:16" s="986" customFormat="1" ht="15" customHeight="1" outlineLevel="1">
      <c r="B3867" s="1211"/>
      <c r="C3867" s="1211"/>
      <c r="D3867" s="2553"/>
      <c r="E3867" s="2554"/>
      <c r="F3867" s="1553" t="s">
        <v>2169</v>
      </c>
      <c r="G3867" s="1554"/>
      <c r="I3867" s="2254"/>
      <c r="J3867" s="2255"/>
      <c r="K3867" s="1994" t="str">
        <f t="shared" si="335"/>
        <v/>
      </c>
      <c r="L3867" s="1907" t="str">
        <f t="shared" si="336"/>
        <v/>
      </c>
      <c r="M3867" s="1906"/>
      <c r="N3867" s="2250"/>
      <c r="O3867" s="2250"/>
      <c r="P3867" s="2255"/>
    </row>
    <row r="3868" spans="2:16" s="986" customFormat="1" ht="15" customHeight="1" outlineLevel="1">
      <c r="B3868" s="1211"/>
      <c r="C3868" s="1211"/>
      <c r="D3868" s="2553" t="s">
        <v>2173</v>
      </c>
      <c r="E3868" s="2554" t="s">
        <v>638</v>
      </c>
      <c r="F3868" s="1553" t="s">
        <v>2168</v>
      </c>
      <c r="G3868" s="1554"/>
      <c r="I3868" s="2254"/>
      <c r="J3868" s="2255"/>
      <c r="K3868" s="1994" t="str">
        <f t="shared" si="335"/>
        <v/>
      </c>
      <c r="L3868" s="1907" t="str">
        <f t="shared" si="336"/>
        <v/>
      </c>
      <c r="M3868" s="1906"/>
      <c r="N3868" s="2250"/>
      <c r="O3868" s="2250"/>
      <c r="P3868" s="2255"/>
    </row>
    <row r="3869" spans="2:16" s="986" customFormat="1" ht="15" customHeight="1" outlineLevel="1">
      <c r="B3869" s="1211"/>
      <c r="C3869" s="1211"/>
      <c r="D3869" s="2553"/>
      <c r="E3869" s="2554"/>
      <c r="F3869" s="1553" t="s">
        <v>2169</v>
      </c>
      <c r="G3869" s="1554"/>
      <c r="I3869" s="2254"/>
      <c r="J3869" s="2255"/>
      <c r="K3869" s="1994" t="str">
        <f t="shared" si="335"/>
        <v/>
      </c>
      <c r="L3869" s="1907" t="str">
        <f t="shared" si="336"/>
        <v/>
      </c>
      <c r="M3869" s="1906"/>
      <c r="N3869" s="2250"/>
      <c r="O3869" s="2250"/>
      <c r="P3869" s="2255"/>
    </row>
    <row r="3870" spans="2:16" s="986" customFormat="1" ht="15" customHeight="1" outlineLevel="1">
      <c r="B3870" s="1211"/>
      <c r="C3870" s="1211"/>
      <c r="D3870" s="2553" t="s">
        <v>2173</v>
      </c>
      <c r="E3870" s="2554" t="s">
        <v>650</v>
      </c>
      <c r="F3870" s="1553" t="s">
        <v>2168</v>
      </c>
      <c r="G3870" s="1554"/>
      <c r="I3870" s="2254"/>
      <c r="J3870" s="2255"/>
      <c r="K3870" s="1994" t="str">
        <f t="shared" si="335"/>
        <v/>
      </c>
      <c r="L3870" s="1907" t="str">
        <f t="shared" si="336"/>
        <v/>
      </c>
      <c r="M3870" s="1906"/>
      <c r="N3870" s="2250"/>
      <c r="O3870" s="2250"/>
      <c r="P3870" s="2255"/>
    </row>
    <row r="3871" spans="2:16" s="986" customFormat="1" ht="15" customHeight="1" outlineLevel="1">
      <c r="B3871" s="1211"/>
      <c r="C3871" s="1211"/>
      <c r="D3871" s="2553"/>
      <c r="E3871" s="2554"/>
      <c r="F3871" s="1553" t="s">
        <v>2169</v>
      </c>
      <c r="G3871" s="1554"/>
      <c r="I3871" s="2254"/>
      <c r="J3871" s="2255"/>
      <c r="K3871" s="1994" t="str">
        <f t="shared" si="335"/>
        <v/>
      </c>
      <c r="L3871" s="1907" t="str">
        <f t="shared" si="336"/>
        <v/>
      </c>
      <c r="M3871" s="1906"/>
      <c r="N3871" s="2250"/>
      <c r="O3871" s="2250"/>
      <c r="P3871" s="2255"/>
    </row>
    <row r="3872" spans="2:16" s="986" customFormat="1" ht="15" customHeight="1" outlineLevel="1">
      <c r="B3872" s="1211"/>
      <c r="C3872" s="1211"/>
      <c r="D3872" s="2553" t="s">
        <v>2174</v>
      </c>
      <c r="E3872" s="2554" t="s">
        <v>638</v>
      </c>
      <c r="F3872" s="1553" t="s">
        <v>2168</v>
      </c>
      <c r="G3872" s="1554"/>
      <c r="I3872" s="2254"/>
      <c r="J3872" s="2256"/>
      <c r="K3872" s="1994" t="str">
        <f t="shared" si="335"/>
        <v/>
      </c>
      <c r="L3872" s="1907" t="str">
        <f t="shared" si="336"/>
        <v/>
      </c>
      <c r="M3872" s="1906"/>
      <c r="N3872" s="2250"/>
      <c r="O3872" s="2250"/>
      <c r="P3872" s="2255"/>
    </row>
    <row r="3873" spans="2:16" s="986" customFormat="1" ht="15" customHeight="1" outlineLevel="1">
      <c r="B3873" s="1211"/>
      <c r="C3873" s="1211"/>
      <c r="D3873" s="2553"/>
      <c r="E3873" s="2554"/>
      <c r="F3873" s="1553" t="s">
        <v>2169</v>
      </c>
      <c r="G3873" s="1554"/>
      <c r="I3873" s="2254"/>
      <c r="J3873" s="2256"/>
      <c r="K3873" s="1994" t="str">
        <f t="shared" si="335"/>
        <v/>
      </c>
      <c r="L3873" s="1907" t="str">
        <f t="shared" si="336"/>
        <v/>
      </c>
      <c r="M3873" s="1906"/>
      <c r="N3873" s="2250"/>
      <c r="O3873" s="2250"/>
      <c r="P3873" s="2255"/>
    </row>
    <row r="3874" spans="2:16" s="986" customFormat="1" ht="15" customHeight="1" outlineLevel="1">
      <c r="B3874" s="1211"/>
      <c r="C3874" s="1211"/>
      <c r="D3874" s="2553" t="s">
        <v>2174</v>
      </c>
      <c r="E3874" s="2554" t="s">
        <v>650</v>
      </c>
      <c r="F3874" s="1553" t="s">
        <v>2168</v>
      </c>
      <c r="G3874" s="1554"/>
      <c r="I3874" s="2254"/>
      <c r="J3874" s="2256"/>
      <c r="K3874" s="1994" t="str">
        <f t="shared" si="335"/>
        <v/>
      </c>
      <c r="L3874" s="1907" t="str">
        <f t="shared" si="336"/>
        <v/>
      </c>
      <c r="M3874" s="1906"/>
      <c r="N3874" s="2250"/>
      <c r="O3874" s="2250"/>
      <c r="P3874" s="2255"/>
    </row>
    <row r="3875" spans="2:16" s="986" customFormat="1" ht="15" customHeight="1" outlineLevel="1">
      <c r="B3875" s="1211"/>
      <c r="C3875" s="1211"/>
      <c r="D3875" s="2555"/>
      <c r="E3875" s="2556"/>
      <c r="F3875" s="1557" t="s">
        <v>2169</v>
      </c>
      <c r="G3875" s="1558"/>
      <c r="I3875" s="2254"/>
      <c r="J3875" s="2256"/>
      <c r="K3875" s="1994" t="str">
        <f t="shared" si="335"/>
        <v/>
      </c>
      <c r="L3875" s="1907" t="str">
        <f t="shared" si="336"/>
        <v/>
      </c>
      <c r="M3875" s="1906"/>
      <c r="N3875" s="2250"/>
      <c r="O3875" s="2250"/>
      <c r="P3875" s="2255"/>
    </row>
    <row r="3876" spans="2:16" s="986" customFormat="1" ht="15" customHeight="1">
      <c r="B3876" s="1342"/>
      <c r="C3876" s="985"/>
      <c r="D3876" s="1307" t="s">
        <v>2166</v>
      </c>
      <c r="E3876" s="973"/>
      <c r="F3876" s="1549"/>
      <c r="G3876" s="1550"/>
      <c r="H3876" s="636"/>
      <c r="I3876" s="2251"/>
      <c r="J3876" s="1912"/>
      <c r="K3876" s="2254"/>
      <c r="L3876" s="2250"/>
      <c r="M3876" s="2250"/>
      <c r="N3876" s="2250"/>
      <c r="O3876" s="2250"/>
      <c r="P3876" s="2255"/>
    </row>
    <row r="3877" spans="2:16" s="986" customFormat="1" ht="15" customHeight="1" outlineLevel="1">
      <c r="B3877" s="1342"/>
      <c r="C3877" s="985"/>
      <c r="D3877" s="2557" t="s">
        <v>2167</v>
      </c>
      <c r="E3877" s="2558" t="s">
        <v>650</v>
      </c>
      <c r="F3877" s="1551" t="s">
        <v>2168</v>
      </c>
      <c r="G3877" s="1552"/>
      <c r="H3877" s="636"/>
      <c r="I3877" s="2252"/>
      <c r="J3877" s="2253"/>
      <c r="K3877" s="1994" t="str">
        <f>IF(ISNONTEXT(G3877)=TRUE,"","X")</f>
        <v/>
      </c>
      <c r="L3877" s="1907" t="str">
        <f>IF(AND(G3877&gt;=0)=TRUE,"","X")</f>
        <v/>
      </c>
      <c r="M3877" s="1906"/>
      <c r="N3877" s="2250"/>
      <c r="O3877" s="2250"/>
      <c r="P3877" s="2255"/>
    </row>
    <row r="3878" spans="2:16" s="986" customFormat="1" ht="15" customHeight="1" outlineLevel="1">
      <c r="B3878" s="1342"/>
      <c r="C3878" s="985"/>
      <c r="D3878" s="2553"/>
      <c r="E3878" s="2554"/>
      <c r="F3878" s="1553" t="s">
        <v>2169</v>
      </c>
      <c r="G3878" s="1554"/>
      <c r="H3878" s="636"/>
      <c r="I3878" s="2252"/>
      <c r="J3878" s="2253"/>
      <c r="K3878" s="1994" t="str">
        <f>IF(ISNONTEXT(G3878)=TRUE,"","X")</f>
        <v/>
      </c>
      <c r="L3878" s="1907" t="str">
        <f>IF(AND(G3878&gt;=0)=TRUE,"","X")</f>
        <v/>
      </c>
      <c r="M3878" s="1906"/>
      <c r="N3878" s="2250"/>
      <c r="O3878" s="2250"/>
      <c r="P3878" s="2255"/>
    </row>
    <row r="3879" spans="2:16" s="986" customFormat="1" ht="15" customHeight="1" outlineLevel="1">
      <c r="B3879" s="1342"/>
      <c r="C3879" s="985"/>
      <c r="D3879" s="2553" t="s">
        <v>2170</v>
      </c>
      <c r="E3879" s="2554" t="s">
        <v>638</v>
      </c>
      <c r="F3879" s="1553" t="s">
        <v>2168</v>
      </c>
      <c r="G3879" s="1554"/>
      <c r="H3879" s="636"/>
      <c r="I3879" s="2252"/>
      <c r="J3879" s="2253"/>
      <c r="K3879" s="1994" t="str">
        <f t="shared" ref="K3879:K3898" si="337">IF(ISNONTEXT(G3879)=TRUE,"","X")</f>
        <v/>
      </c>
      <c r="L3879" s="1907" t="str">
        <f t="shared" ref="L3879:L3898" si="338">IF(AND(G3879&gt;=0)=TRUE,"","X")</f>
        <v/>
      </c>
      <c r="M3879" s="1906"/>
      <c r="N3879" s="2250"/>
      <c r="O3879" s="2250"/>
      <c r="P3879" s="2255"/>
    </row>
    <row r="3880" spans="2:16" s="986" customFormat="1" ht="15" customHeight="1" outlineLevel="1">
      <c r="B3880" s="1342"/>
      <c r="C3880" s="985"/>
      <c r="D3880" s="2553"/>
      <c r="E3880" s="2554"/>
      <c r="F3880" s="1553" t="s">
        <v>2169</v>
      </c>
      <c r="G3880" s="1554"/>
      <c r="H3880" s="636"/>
      <c r="I3880" s="2252"/>
      <c r="J3880" s="2253"/>
      <c r="K3880" s="1994" t="str">
        <f t="shared" si="337"/>
        <v/>
      </c>
      <c r="L3880" s="1907" t="str">
        <f t="shared" si="338"/>
        <v/>
      </c>
      <c r="M3880" s="1906"/>
      <c r="N3880" s="2250"/>
      <c r="O3880" s="2250"/>
      <c r="P3880" s="2255"/>
    </row>
    <row r="3881" spans="2:16" s="986" customFormat="1" ht="15" customHeight="1" outlineLevel="1">
      <c r="B3881" s="1342"/>
      <c r="C3881" s="985"/>
      <c r="D3881" s="2553" t="s">
        <v>2170</v>
      </c>
      <c r="E3881" s="2554" t="s">
        <v>650</v>
      </c>
      <c r="F3881" s="1553" t="s">
        <v>2168</v>
      </c>
      <c r="G3881" s="1554"/>
      <c r="H3881" s="636"/>
      <c r="I3881" s="2252"/>
      <c r="J3881" s="2253"/>
      <c r="K3881" s="1994" t="str">
        <f t="shared" si="337"/>
        <v/>
      </c>
      <c r="L3881" s="1907" t="str">
        <f t="shared" si="338"/>
        <v/>
      </c>
      <c r="M3881" s="1906"/>
      <c r="N3881" s="2250"/>
      <c r="O3881" s="2250"/>
      <c r="P3881" s="2255"/>
    </row>
    <row r="3882" spans="2:16" s="986" customFormat="1" ht="15" customHeight="1" outlineLevel="1">
      <c r="B3882" s="1342"/>
      <c r="C3882" s="985"/>
      <c r="D3882" s="2553"/>
      <c r="E3882" s="2554"/>
      <c r="F3882" s="1553" t="s">
        <v>2169</v>
      </c>
      <c r="G3882" s="1554"/>
      <c r="H3882" s="636"/>
      <c r="I3882" s="2254"/>
      <c r="J3882" s="2255"/>
      <c r="K3882" s="1994" t="str">
        <f t="shared" si="337"/>
        <v/>
      </c>
      <c r="L3882" s="1907" t="str">
        <f t="shared" si="338"/>
        <v/>
      </c>
      <c r="M3882" s="1906"/>
      <c r="N3882" s="2250"/>
      <c r="O3882" s="2250"/>
      <c r="P3882" s="2255"/>
    </row>
    <row r="3883" spans="2:16" s="986" customFormat="1" ht="15" customHeight="1" outlineLevel="1">
      <c r="B3883" s="1342"/>
      <c r="C3883" s="985"/>
      <c r="D3883" s="2553" t="s">
        <v>873</v>
      </c>
      <c r="E3883" s="2554" t="s">
        <v>1822</v>
      </c>
      <c r="F3883" s="1553" t="s">
        <v>2168</v>
      </c>
      <c r="G3883" s="1555"/>
      <c r="H3883" s="636"/>
      <c r="I3883" s="2254"/>
      <c r="J3883" s="2255"/>
      <c r="K3883" s="1993" t="str">
        <f t="shared" si="337"/>
        <v/>
      </c>
      <c r="L3883" s="1906" t="str">
        <f t="shared" si="338"/>
        <v/>
      </c>
      <c r="M3883" s="1906"/>
      <c r="N3883" s="1907" t="str" cm="1">
        <f t="array" aca="1" ref="N3883" ca="1">IF(CELL("format",G3883)="D1","","X")</f>
        <v/>
      </c>
      <c r="O3883" s="2250"/>
      <c r="P3883" s="2255"/>
    </row>
    <row r="3884" spans="2:16" s="986" customFormat="1" ht="15" customHeight="1" outlineLevel="1">
      <c r="B3884" s="1211"/>
      <c r="C3884" s="1211"/>
      <c r="D3884" s="2553"/>
      <c r="E3884" s="2554"/>
      <c r="F3884" s="1553" t="s">
        <v>2169</v>
      </c>
      <c r="G3884" s="1555"/>
      <c r="H3884" s="636"/>
      <c r="I3884" s="2254"/>
      <c r="J3884" s="2255"/>
      <c r="K3884" s="1993" t="str">
        <f t="shared" si="337"/>
        <v/>
      </c>
      <c r="L3884" s="1906" t="str">
        <f t="shared" si="338"/>
        <v/>
      </c>
      <c r="M3884" s="1906"/>
      <c r="N3884" s="1907" t="str" cm="1">
        <f t="array" aca="1" ref="N3884" ca="1">IF(CELL("format",G3884)="D1","","X")</f>
        <v/>
      </c>
      <c r="O3884" s="2250"/>
      <c r="P3884" s="2255"/>
    </row>
    <row r="3885" spans="2:16" s="986" customFormat="1" ht="15" customHeight="1" outlineLevel="1">
      <c r="B3885" s="1211"/>
      <c r="C3885" s="1211"/>
      <c r="D3885" s="2553" t="s">
        <v>874</v>
      </c>
      <c r="E3885" s="2554" t="s">
        <v>1823</v>
      </c>
      <c r="F3885" s="1553" t="s">
        <v>2168</v>
      </c>
      <c r="G3885" s="1556"/>
      <c r="H3885" s="636"/>
      <c r="I3885" s="2254"/>
      <c r="J3885" s="2255"/>
      <c r="K3885" s="1993" t="str">
        <f t="shared" si="337"/>
        <v/>
      </c>
      <c r="L3885" s="1906" t="str">
        <f t="shared" si="338"/>
        <v/>
      </c>
      <c r="M3885" s="1906"/>
      <c r="N3885" s="2250"/>
      <c r="O3885" s="1907" t="str" cm="1">
        <f t="array" aca="1" ref="O3885" ca="1">IF(G3885="","",IF(CELL("format",G3885)="D9","","X"))</f>
        <v/>
      </c>
      <c r="P3885" s="2255"/>
    </row>
    <row r="3886" spans="2:16" s="986" customFormat="1" ht="15" customHeight="1" outlineLevel="1">
      <c r="B3886" s="1211"/>
      <c r="C3886" s="1211"/>
      <c r="D3886" s="2553"/>
      <c r="E3886" s="2554"/>
      <c r="F3886" s="1553" t="s">
        <v>2169</v>
      </c>
      <c r="G3886" s="1556"/>
      <c r="H3886" s="636"/>
      <c r="I3886" s="2254"/>
      <c r="J3886" s="2255"/>
      <c r="K3886" s="1993" t="str">
        <f t="shared" si="337"/>
        <v/>
      </c>
      <c r="L3886" s="1906" t="str">
        <f t="shared" si="338"/>
        <v/>
      </c>
      <c r="M3886" s="1906"/>
      <c r="N3886" s="2250"/>
      <c r="O3886" s="1907" t="str" cm="1">
        <f t="array" aca="1" ref="O3886" ca="1">IF(G3886="","",IF(CELL("format",G3886)="D9","","X"))</f>
        <v/>
      </c>
      <c r="P3886" s="2255"/>
    </row>
    <row r="3887" spans="2:16" s="986" customFormat="1" ht="15" customHeight="1" outlineLevel="1">
      <c r="B3887" s="1211"/>
      <c r="C3887" s="1211"/>
      <c r="D3887" s="2553" t="s">
        <v>2171</v>
      </c>
      <c r="E3887" s="2554" t="s">
        <v>2327</v>
      </c>
      <c r="F3887" s="1553" t="s">
        <v>2168</v>
      </c>
      <c r="G3887" s="1554"/>
      <c r="H3887" s="636"/>
      <c r="I3887" s="2254"/>
      <c r="J3887" s="2255"/>
      <c r="K3887" s="1993" t="str">
        <f t="shared" si="337"/>
        <v/>
      </c>
      <c r="L3887" s="1906" t="str">
        <f t="shared" si="338"/>
        <v/>
      </c>
      <c r="M3887" s="1906"/>
      <c r="N3887" s="2250"/>
      <c r="O3887" s="2250"/>
      <c r="P3887" s="1913" t="str">
        <f>IF(G3887="","",(IF(OR(G3887="Winter",G3887="Summer"),"","X")))</f>
        <v/>
      </c>
    </row>
    <row r="3888" spans="2:16" s="986" customFormat="1" ht="15" customHeight="1" outlineLevel="1">
      <c r="B3888" s="1211"/>
      <c r="C3888" s="1211"/>
      <c r="D3888" s="2553"/>
      <c r="E3888" s="2554"/>
      <c r="F3888" s="1553" t="s">
        <v>2169</v>
      </c>
      <c r="G3888" s="1554"/>
      <c r="H3888" s="636"/>
      <c r="I3888" s="2254"/>
      <c r="J3888" s="2255"/>
      <c r="K3888" s="1993" t="str">
        <f t="shared" si="337"/>
        <v/>
      </c>
      <c r="L3888" s="1906" t="str">
        <f t="shared" si="338"/>
        <v/>
      </c>
      <c r="M3888" s="1906"/>
      <c r="N3888" s="2250"/>
      <c r="O3888" s="2250"/>
      <c r="P3888" s="1913" t="str">
        <f>IF(G3888="","",(IF(OR(G3888="Winter",G3888="Summer"),"","X")))</f>
        <v/>
      </c>
    </row>
    <row r="3889" spans="2:16" s="986" customFormat="1" ht="15" customHeight="1" outlineLevel="1">
      <c r="B3889" s="1211"/>
      <c r="C3889" s="1211"/>
      <c r="D3889" s="2553" t="s">
        <v>2172</v>
      </c>
      <c r="E3889" s="2554" t="s">
        <v>638</v>
      </c>
      <c r="F3889" s="1553" t="s">
        <v>2168</v>
      </c>
      <c r="G3889" s="1554"/>
      <c r="H3889" s="636"/>
      <c r="I3889" s="2254"/>
      <c r="J3889" s="2255"/>
      <c r="K3889" s="1994" t="str">
        <f t="shared" si="337"/>
        <v/>
      </c>
      <c r="L3889" s="1907" t="str">
        <f t="shared" si="338"/>
        <v/>
      </c>
      <c r="M3889" s="1906"/>
      <c r="N3889" s="2250"/>
      <c r="O3889" s="2250"/>
      <c r="P3889" s="2255"/>
    </row>
    <row r="3890" spans="2:16" s="986" customFormat="1" ht="15" customHeight="1" outlineLevel="1">
      <c r="B3890" s="1211"/>
      <c r="C3890" s="1211"/>
      <c r="D3890" s="2553"/>
      <c r="E3890" s="2554"/>
      <c r="F3890" s="1553" t="s">
        <v>2169</v>
      </c>
      <c r="G3890" s="1554"/>
      <c r="I3890" s="2254"/>
      <c r="J3890" s="2255"/>
      <c r="K3890" s="1994" t="str">
        <f t="shared" si="337"/>
        <v/>
      </c>
      <c r="L3890" s="1907" t="str">
        <f t="shared" si="338"/>
        <v/>
      </c>
      <c r="M3890" s="1906"/>
      <c r="N3890" s="2250"/>
      <c r="O3890" s="2250"/>
      <c r="P3890" s="2255"/>
    </row>
    <row r="3891" spans="2:16" s="986" customFormat="1" ht="15" customHeight="1" outlineLevel="1">
      <c r="B3891" s="1211"/>
      <c r="C3891" s="1211"/>
      <c r="D3891" s="2553" t="s">
        <v>2173</v>
      </c>
      <c r="E3891" s="2554" t="s">
        <v>638</v>
      </c>
      <c r="F3891" s="1553" t="s">
        <v>2168</v>
      </c>
      <c r="G3891" s="1554"/>
      <c r="I3891" s="2254"/>
      <c r="J3891" s="2255"/>
      <c r="K3891" s="1994" t="str">
        <f t="shared" si="337"/>
        <v/>
      </c>
      <c r="L3891" s="1907" t="str">
        <f t="shared" si="338"/>
        <v/>
      </c>
      <c r="M3891" s="1906"/>
      <c r="N3891" s="2250"/>
      <c r="O3891" s="2250"/>
      <c r="P3891" s="2255"/>
    </row>
    <row r="3892" spans="2:16" s="986" customFormat="1" ht="15" customHeight="1" outlineLevel="1">
      <c r="B3892" s="1211"/>
      <c r="C3892" s="1211"/>
      <c r="D3892" s="2553"/>
      <c r="E3892" s="2554"/>
      <c r="F3892" s="1553" t="s">
        <v>2169</v>
      </c>
      <c r="G3892" s="1554"/>
      <c r="I3892" s="2254"/>
      <c r="J3892" s="2255"/>
      <c r="K3892" s="1994" t="str">
        <f t="shared" si="337"/>
        <v/>
      </c>
      <c r="L3892" s="1907" t="str">
        <f t="shared" si="338"/>
        <v/>
      </c>
      <c r="M3892" s="1906"/>
      <c r="N3892" s="2250"/>
      <c r="O3892" s="2250"/>
      <c r="P3892" s="2255"/>
    </row>
    <row r="3893" spans="2:16" s="986" customFormat="1" ht="15" customHeight="1" outlineLevel="1">
      <c r="B3893" s="1211"/>
      <c r="C3893" s="1211"/>
      <c r="D3893" s="2553" t="s">
        <v>2173</v>
      </c>
      <c r="E3893" s="2554" t="s">
        <v>650</v>
      </c>
      <c r="F3893" s="1553" t="s">
        <v>2168</v>
      </c>
      <c r="G3893" s="1554"/>
      <c r="I3893" s="2254"/>
      <c r="J3893" s="2255"/>
      <c r="K3893" s="1994" t="str">
        <f t="shared" si="337"/>
        <v/>
      </c>
      <c r="L3893" s="1907" t="str">
        <f t="shared" si="338"/>
        <v/>
      </c>
      <c r="M3893" s="1906"/>
      <c r="N3893" s="2250"/>
      <c r="O3893" s="2250"/>
      <c r="P3893" s="2255"/>
    </row>
    <row r="3894" spans="2:16" s="986" customFormat="1" ht="15" customHeight="1" outlineLevel="1">
      <c r="B3894" s="1211"/>
      <c r="C3894" s="1211"/>
      <c r="D3894" s="2553"/>
      <c r="E3894" s="2554"/>
      <c r="F3894" s="1553" t="s">
        <v>2169</v>
      </c>
      <c r="G3894" s="1554"/>
      <c r="I3894" s="2254"/>
      <c r="J3894" s="2255"/>
      <c r="K3894" s="1994" t="str">
        <f t="shared" si="337"/>
        <v/>
      </c>
      <c r="L3894" s="1907" t="str">
        <f t="shared" si="338"/>
        <v/>
      </c>
      <c r="M3894" s="1906"/>
      <c r="N3894" s="2250"/>
      <c r="O3894" s="2250"/>
      <c r="P3894" s="2255"/>
    </row>
    <row r="3895" spans="2:16" s="986" customFormat="1" ht="15" customHeight="1" outlineLevel="1">
      <c r="B3895" s="1211"/>
      <c r="C3895" s="1211"/>
      <c r="D3895" s="2553" t="s">
        <v>2174</v>
      </c>
      <c r="E3895" s="2554" t="s">
        <v>638</v>
      </c>
      <c r="F3895" s="1553" t="s">
        <v>2168</v>
      </c>
      <c r="G3895" s="1554"/>
      <c r="I3895" s="2254"/>
      <c r="J3895" s="2256"/>
      <c r="K3895" s="1994" t="str">
        <f t="shared" si="337"/>
        <v/>
      </c>
      <c r="L3895" s="1907" t="str">
        <f t="shared" si="338"/>
        <v/>
      </c>
      <c r="M3895" s="1906"/>
      <c r="N3895" s="2250"/>
      <c r="O3895" s="2250"/>
      <c r="P3895" s="2255"/>
    </row>
    <row r="3896" spans="2:16" s="986" customFormat="1" ht="15" customHeight="1" outlineLevel="1">
      <c r="B3896" s="1211"/>
      <c r="C3896" s="1211"/>
      <c r="D3896" s="2553"/>
      <c r="E3896" s="2554"/>
      <c r="F3896" s="1553" t="s">
        <v>2169</v>
      </c>
      <c r="G3896" s="1554"/>
      <c r="I3896" s="2254"/>
      <c r="J3896" s="2256"/>
      <c r="K3896" s="1994" t="str">
        <f t="shared" si="337"/>
        <v/>
      </c>
      <c r="L3896" s="1907" t="str">
        <f t="shared" si="338"/>
        <v/>
      </c>
      <c r="M3896" s="1906"/>
      <c r="N3896" s="2250"/>
      <c r="O3896" s="2250"/>
      <c r="P3896" s="2255"/>
    </row>
    <row r="3897" spans="2:16" s="986" customFormat="1" ht="15" customHeight="1" outlineLevel="1">
      <c r="B3897" s="1211"/>
      <c r="C3897" s="1211"/>
      <c r="D3897" s="2553" t="s">
        <v>2174</v>
      </c>
      <c r="E3897" s="2554" t="s">
        <v>650</v>
      </c>
      <c r="F3897" s="1553" t="s">
        <v>2168</v>
      </c>
      <c r="G3897" s="1554"/>
      <c r="I3897" s="2254"/>
      <c r="J3897" s="2256"/>
      <c r="K3897" s="1994" t="str">
        <f t="shared" si="337"/>
        <v/>
      </c>
      <c r="L3897" s="1907" t="str">
        <f t="shared" si="338"/>
        <v/>
      </c>
      <c r="M3897" s="1906"/>
      <c r="N3897" s="2250"/>
      <c r="O3897" s="2250"/>
      <c r="P3897" s="2255"/>
    </row>
    <row r="3898" spans="2:16" s="986" customFormat="1" ht="15" customHeight="1" outlineLevel="1">
      <c r="B3898" s="1211"/>
      <c r="C3898" s="1211"/>
      <c r="D3898" s="2555"/>
      <c r="E3898" s="2556"/>
      <c r="F3898" s="1557" t="s">
        <v>2169</v>
      </c>
      <c r="G3898" s="1558"/>
      <c r="I3898" s="2254"/>
      <c r="J3898" s="2256"/>
      <c r="K3898" s="1994" t="str">
        <f t="shared" si="337"/>
        <v/>
      </c>
      <c r="L3898" s="1907" t="str">
        <f t="shared" si="338"/>
        <v/>
      </c>
      <c r="M3898" s="1906"/>
      <c r="N3898" s="2250"/>
      <c r="O3898" s="2250"/>
      <c r="P3898" s="2255"/>
    </row>
    <row r="3899" spans="2:16" s="986" customFormat="1" ht="15" customHeight="1">
      <c r="B3899" s="1342"/>
      <c r="C3899" s="985"/>
      <c r="D3899" s="1307" t="s">
        <v>2166</v>
      </c>
      <c r="E3899" s="973"/>
      <c r="F3899" s="1549"/>
      <c r="G3899" s="1550"/>
      <c r="H3899" s="636"/>
      <c r="I3899" s="2251"/>
      <c r="J3899" s="1912"/>
      <c r="K3899" s="2254"/>
      <c r="L3899" s="2250"/>
      <c r="M3899" s="2250"/>
      <c r="N3899" s="2250"/>
      <c r="O3899" s="2250"/>
      <c r="P3899" s="2255"/>
    </row>
    <row r="3900" spans="2:16" s="986" customFormat="1" ht="15" customHeight="1" outlineLevel="1">
      <c r="B3900" s="1342"/>
      <c r="C3900" s="985"/>
      <c r="D3900" s="2557" t="s">
        <v>2167</v>
      </c>
      <c r="E3900" s="2558" t="s">
        <v>650</v>
      </c>
      <c r="F3900" s="1551" t="s">
        <v>2168</v>
      </c>
      <c r="G3900" s="1552"/>
      <c r="H3900" s="636"/>
      <c r="I3900" s="2252"/>
      <c r="J3900" s="2253"/>
      <c r="K3900" s="1994" t="str">
        <f>IF(ISNONTEXT(G3900)=TRUE,"","X")</f>
        <v/>
      </c>
      <c r="L3900" s="1907" t="str">
        <f>IF(AND(G3900&gt;=0)=TRUE,"","X")</f>
        <v/>
      </c>
      <c r="M3900" s="1906"/>
      <c r="N3900" s="2250"/>
      <c r="O3900" s="2250"/>
      <c r="P3900" s="2255"/>
    </row>
    <row r="3901" spans="2:16" s="986" customFormat="1" ht="15" customHeight="1" outlineLevel="1">
      <c r="B3901" s="1342"/>
      <c r="C3901" s="985"/>
      <c r="D3901" s="2553"/>
      <c r="E3901" s="2554"/>
      <c r="F3901" s="1553" t="s">
        <v>2169</v>
      </c>
      <c r="G3901" s="1554"/>
      <c r="H3901" s="636"/>
      <c r="I3901" s="2252"/>
      <c r="J3901" s="2253"/>
      <c r="K3901" s="1994" t="str">
        <f>IF(ISNONTEXT(G3901)=TRUE,"","X")</f>
        <v/>
      </c>
      <c r="L3901" s="1907" t="str">
        <f>IF(AND(G3901&gt;=0)=TRUE,"","X")</f>
        <v/>
      </c>
      <c r="M3901" s="1906"/>
      <c r="N3901" s="2250"/>
      <c r="O3901" s="2250"/>
      <c r="P3901" s="2255"/>
    </row>
    <row r="3902" spans="2:16" s="986" customFormat="1" ht="15" customHeight="1" outlineLevel="1">
      <c r="B3902" s="1342"/>
      <c r="C3902" s="985"/>
      <c r="D3902" s="2553" t="s">
        <v>2170</v>
      </c>
      <c r="E3902" s="2554" t="s">
        <v>638</v>
      </c>
      <c r="F3902" s="1553" t="s">
        <v>2168</v>
      </c>
      <c r="G3902" s="1554"/>
      <c r="H3902" s="636"/>
      <c r="I3902" s="2252"/>
      <c r="J3902" s="2253"/>
      <c r="K3902" s="1994" t="str">
        <f t="shared" ref="K3902:K3921" si="339">IF(ISNONTEXT(G3902)=TRUE,"","X")</f>
        <v/>
      </c>
      <c r="L3902" s="1907" t="str">
        <f t="shared" ref="L3902:L3921" si="340">IF(AND(G3902&gt;=0)=TRUE,"","X")</f>
        <v/>
      </c>
      <c r="M3902" s="1906"/>
      <c r="N3902" s="2250"/>
      <c r="O3902" s="2250"/>
      <c r="P3902" s="2255"/>
    </row>
    <row r="3903" spans="2:16" s="986" customFormat="1" ht="15" customHeight="1" outlineLevel="1">
      <c r="B3903" s="1342"/>
      <c r="C3903" s="985"/>
      <c r="D3903" s="2553"/>
      <c r="E3903" s="2554"/>
      <c r="F3903" s="1553" t="s">
        <v>2169</v>
      </c>
      <c r="G3903" s="1554"/>
      <c r="H3903" s="636"/>
      <c r="I3903" s="2252"/>
      <c r="J3903" s="2253"/>
      <c r="K3903" s="1994" t="str">
        <f t="shared" si="339"/>
        <v/>
      </c>
      <c r="L3903" s="1907" t="str">
        <f t="shared" si="340"/>
        <v/>
      </c>
      <c r="M3903" s="1906"/>
      <c r="N3903" s="2250"/>
      <c r="O3903" s="2250"/>
      <c r="P3903" s="2255"/>
    </row>
    <row r="3904" spans="2:16" s="986" customFormat="1" ht="15" customHeight="1" outlineLevel="1">
      <c r="B3904" s="1342"/>
      <c r="C3904" s="985"/>
      <c r="D3904" s="2553" t="s">
        <v>2170</v>
      </c>
      <c r="E3904" s="2554" t="s">
        <v>650</v>
      </c>
      <c r="F3904" s="1553" t="s">
        <v>2168</v>
      </c>
      <c r="G3904" s="1554"/>
      <c r="H3904" s="636"/>
      <c r="I3904" s="2252"/>
      <c r="J3904" s="2253"/>
      <c r="K3904" s="1994" t="str">
        <f t="shared" si="339"/>
        <v/>
      </c>
      <c r="L3904" s="1907" t="str">
        <f t="shared" si="340"/>
        <v/>
      </c>
      <c r="M3904" s="1906"/>
      <c r="N3904" s="2250"/>
      <c r="O3904" s="2250"/>
      <c r="P3904" s="2255"/>
    </row>
    <row r="3905" spans="2:16" s="986" customFormat="1" ht="15" customHeight="1" outlineLevel="1">
      <c r="B3905" s="1342"/>
      <c r="C3905" s="985"/>
      <c r="D3905" s="2553"/>
      <c r="E3905" s="2554"/>
      <c r="F3905" s="1553" t="s">
        <v>2169</v>
      </c>
      <c r="G3905" s="1554"/>
      <c r="H3905" s="636"/>
      <c r="I3905" s="2254"/>
      <c r="J3905" s="2255"/>
      <c r="K3905" s="1994" t="str">
        <f t="shared" si="339"/>
        <v/>
      </c>
      <c r="L3905" s="1907" t="str">
        <f t="shared" si="340"/>
        <v/>
      </c>
      <c r="M3905" s="1906"/>
      <c r="N3905" s="2250"/>
      <c r="O3905" s="2250"/>
      <c r="P3905" s="2255"/>
    </row>
    <row r="3906" spans="2:16" s="986" customFormat="1" ht="15" customHeight="1" outlineLevel="1">
      <c r="B3906" s="1342"/>
      <c r="C3906" s="985"/>
      <c r="D3906" s="2553" t="s">
        <v>873</v>
      </c>
      <c r="E3906" s="2554" t="s">
        <v>1822</v>
      </c>
      <c r="F3906" s="1553" t="s">
        <v>2168</v>
      </c>
      <c r="G3906" s="1555"/>
      <c r="H3906" s="636"/>
      <c r="I3906" s="2254"/>
      <c r="J3906" s="2255"/>
      <c r="K3906" s="1993" t="str">
        <f t="shared" si="339"/>
        <v/>
      </c>
      <c r="L3906" s="1906" t="str">
        <f t="shared" si="340"/>
        <v/>
      </c>
      <c r="M3906" s="1906"/>
      <c r="N3906" s="1907" t="str" cm="1">
        <f t="array" aca="1" ref="N3906" ca="1">IF(CELL("format",G3906)="D1","","X")</f>
        <v/>
      </c>
      <c r="O3906" s="2250"/>
      <c r="P3906" s="2255"/>
    </row>
    <row r="3907" spans="2:16" s="986" customFormat="1" ht="15" customHeight="1" outlineLevel="1">
      <c r="B3907" s="1211"/>
      <c r="C3907" s="1211"/>
      <c r="D3907" s="2553"/>
      <c r="E3907" s="2554"/>
      <c r="F3907" s="1553" t="s">
        <v>2169</v>
      </c>
      <c r="G3907" s="1555"/>
      <c r="H3907" s="636"/>
      <c r="I3907" s="2254"/>
      <c r="J3907" s="2255"/>
      <c r="K3907" s="1993" t="str">
        <f t="shared" si="339"/>
        <v/>
      </c>
      <c r="L3907" s="1906" t="str">
        <f t="shared" si="340"/>
        <v/>
      </c>
      <c r="M3907" s="1906"/>
      <c r="N3907" s="1907" t="str" cm="1">
        <f t="array" aca="1" ref="N3907" ca="1">IF(CELL("format",G3907)="D1","","X")</f>
        <v/>
      </c>
      <c r="O3907" s="2250"/>
      <c r="P3907" s="2255"/>
    </row>
    <row r="3908" spans="2:16" s="986" customFormat="1" ht="15" customHeight="1" outlineLevel="1">
      <c r="B3908" s="1211"/>
      <c r="C3908" s="1211"/>
      <c r="D3908" s="2553" t="s">
        <v>874</v>
      </c>
      <c r="E3908" s="2554" t="s">
        <v>1823</v>
      </c>
      <c r="F3908" s="1553" t="s">
        <v>2168</v>
      </c>
      <c r="G3908" s="1556"/>
      <c r="H3908" s="636"/>
      <c r="I3908" s="2254"/>
      <c r="J3908" s="2255"/>
      <c r="K3908" s="1993" t="str">
        <f t="shared" si="339"/>
        <v/>
      </c>
      <c r="L3908" s="1906" t="str">
        <f t="shared" si="340"/>
        <v/>
      </c>
      <c r="M3908" s="1906"/>
      <c r="N3908" s="2250"/>
      <c r="O3908" s="1907" t="str" cm="1">
        <f t="array" aca="1" ref="O3908" ca="1">IF(G3908="","",IF(CELL("format",G3908)="D9","","X"))</f>
        <v/>
      </c>
      <c r="P3908" s="2255"/>
    </row>
    <row r="3909" spans="2:16" s="986" customFormat="1" ht="15" customHeight="1" outlineLevel="1">
      <c r="B3909" s="1211"/>
      <c r="C3909" s="1211"/>
      <c r="D3909" s="2553"/>
      <c r="E3909" s="2554"/>
      <c r="F3909" s="1553" t="s">
        <v>2169</v>
      </c>
      <c r="G3909" s="1556"/>
      <c r="H3909" s="636"/>
      <c r="I3909" s="2254"/>
      <c r="J3909" s="2255"/>
      <c r="K3909" s="1993" t="str">
        <f t="shared" si="339"/>
        <v/>
      </c>
      <c r="L3909" s="1906" t="str">
        <f t="shared" si="340"/>
        <v/>
      </c>
      <c r="M3909" s="1906"/>
      <c r="N3909" s="2250"/>
      <c r="O3909" s="1907" t="str" cm="1">
        <f t="array" aca="1" ref="O3909" ca="1">IF(G3909="","",IF(CELL("format",G3909)="D9","","X"))</f>
        <v/>
      </c>
      <c r="P3909" s="2255"/>
    </row>
    <row r="3910" spans="2:16" s="986" customFormat="1" ht="15" customHeight="1" outlineLevel="1">
      <c r="B3910" s="1211"/>
      <c r="C3910" s="1211"/>
      <c r="D3910" s="2553" t="s">
        <v>2171</v>
      </c>
      <c r="E3910" s="2554" t="s">
        <v>2327</v>
      </c>
      <c r="F3910" s="1553" t="s">
        <v>2168</v>
      </c>
      <c r="G3910" s="1554"/>
      <c r="H3910" s="636"/>
      <c r="I3910" s="2254"/>
      <c r="J3910" s="2255"/>
      <c r="K3910" s="1993" t="str">
        <f t="shared" si="339"/>
        <v/>
      </c>
      <c r="L3910" s="1906" t="str">
        <f t="shared" si="340"/>
        <v/>
      </c>
      <c r="M3910" s="1906"/>
      <c r="N3910" s="2250"/>
      <c r="O3910" s="2250"/>
      <c r="P3910" s="1913" t="str">
        <f>IF(G3910="","",(IF(OR(G3910="Winter",G3910="Summer"),"","X")))</f>
        <v/>
      </c>
    </row>
    <row r="3911" spans="2:16" s="986" customFormat="1" ht="15" customHeight="1" outlineLevel="1">
      <c r="B3911" s="1211"/>
      <c r="C3911" s="1211"/>
      <c r="D3911" s="2553"/>
      <c r="E3911" s="2554"/>
      <c r="F3911" s="1553" t="s">
        <v>2169</v>
      </c>
      <c r="G3911" s="1554"/>
      <c r="H3911" s="636"/>
      <c r="I3911" s="2254"/>
      <c r="J3911" s="2255"/>
      <c r="K3911" s="1993" t="str">
        <f t="shared" si="339"/>
        <v/>
      </c>
      <c r="L3911" s="1906" t="str">
        <f t="shared" si="340"/>
        <v/>
      </c>
      <c r="M3911" s="1906"/>
      <c r="N3911" s="2250"/>
      <c r="O3911" s="2250"/>
      <c r="P3911" s="1913" t="str">
        <f>IF(G3911="","",(IF(OR(G3911="Winter",G3911="Summer"),"","X")))</f>
        <v/>
      </c>
    </row>
    <row r="3912" spans="2:16" s="986" customFormat="1" ht="15" customHeight="1" outlineLevel="1">
      <c r="B3912" s="1211"/>
      <c r="C3912" s="1211"/>
      <c r="D3912" s="2553" t="s">
        <v>2172</v>
      </c>
      <c r="E3912" s="2554" t="s">
        <v>638</v>
      </c>
      <c r="F3912" s="1553" t="s">
        <v>2168</v>
      </c>
      <c r="G3912" s="1554"/>
      <c r="H3912" s="636"/>
      <c r="I3912" s="2254"/>
      <c r="J3912" s="2255"/>
      <c r="K3912" s="1994" t="str">
        <f t="shared" si="339"/>
        <v/>
      </c>
      <c r="L3912" s="1907" t="str">
        <f t="shared" si="340"/>
        <v/>
      </c>
      <c r="M3912" s="1906"/>
      <c r="N3912" s="2250"/>
      <c r="O3912" s="2250"/>
      <c r="P3912" s="2255"/>
    </row>
    <row r="3913" spans="2:16" s="986" customFormat="1" ht="15" customHeight="1" outlineLevel="1">
      <c r="B3913" s="1211"/>
      <c r="C3913" s="1211"/>
      <c r="D3913" s="2553"/>
      <c r="E3913" s="2554"/>
      <c r="F3913" s="1553" t="s">
        <v>2169</v>
      </c>
      <c r="G3913" s="1554"/>
      <c r="I3913" s="2254"/>
      <c r="J3913" s="2255"/>
      <c r="K3913" s="1994" t="str">
        <f t="shared" si="339"/>
        <v/>
      </c>
      <c r="L3913" s="1907" t="str">
        <f t="shared" si="340"/>
        <v/>
      </c>
      <c r="M3913" s="1906"/>
      <c r="N3913" s="2250"/>
      <c r="O3913" s="2250"/>
      <c r="P3913" s="2255"/>
    </row>
    <row r="3914" spans="2:16" s="986" customFormat="1" ht="15" customHeight="1" outlineLevel="1">
      <c r="B3914" s="1211"/>
      <c r="C3914" s="1211"/>
      <c r="D3914" s="2553" t="s">
        <v>2173</v>
      </c>
      <c r="E3914" s="2554" t="s">
        <v>638</v>
      </c>
      <c r="F3914" s="1553" t="s">
        <v>2168</v>
      </c>
      <c r="G3914" s="1554"/>
      <c r="I3914" s="2254"/>
      <c r="J3914" s="2255"/>
      <c r="K3914" s="1994" t="str">
        <f t="shared" si="339"/>
        <v/>
      </c>
      <c r="L3914" s="1907" t="str">
        <f t="shared" si="340"/>
        <v/>
      </c>
      <c r="M3914" s="1906"/>
      <c r="N3914" s="2250"/>
      <c r="O3914" s="2250"/>
      <c r="P3914" s="2255"/>
    </row>
    <row r="3915" spans="2:16" s="986" customFormat="1" ht="15" customHeight="1" outlineLevel="1">
      <c r="B3915" s="1211"/>
      <c r="C3915" s="1211"/>
      <c r="D3915" s="2553"/>
      <c r="E3915" s="2554"/>
      <c r="F3915" s="1553" t="s">
        <v>2169</v>
      </c>
      <c r="G3915" s="1554"/>
      <c r="I3915" s="2254"/>
      <c r="J3915" s="2255"/>
      <c r="K3915" s="1994" t="str">
        <f t="shared" si="339"/>
        <v/>
      </c>
      <c r="L3915" s="1907" t="str">
        <f t="shared" si="340"/>
        <v/>
      </c>
      <c r="M3915" s="1906"/>
      <c r="N3915" s="2250"/>
      <c r="O3915" s="2250"/>
      <c r="P3915" s="2255"/>
    </row>
    <row r="3916" spans="2:16" s="986" customFormat="1" ht="15" customHeight="1" outlineLevel="1">
      <c r="B3916" s="1211"/>
      <c r="C3916" s="1211"/>
      <c r="D3916" s="2553" t="s">
        <v>2173</v>
      </c>
      <c r="E3916" s="2554" t="s">
        <v>650</v>
      </c>
      <c r="F3916" s="1553" t="s">
        <v>2168</v>
      </c>
      <c r="G3916" s="1554"/>
      <c r="I3916" s="2254"/>
      <c r="J3916" s="2255"/>
      <c r="K3916" s="1994" t="str">
        <f t="shared" si="339"/>
        <v/>
      </c>
      <c r="L3916" s="1907" t="str">
        <f t="shared" si="340"/>
        <v/>
      </c>
      <c r="M3916" s="1906"/>
      <c r="N3916" s="2250"/>
      <c r="O3916" s="2250"/>
      <c r="P3916" s="2255"/>
    </row>
    <row r="3917" spans="2:16" s="986" customFormat="1" ht="15" customHeight="1" outlineLevel="1">
      <c r="B3917" s="1211"/>
      <c r="C3917" s="1211"/>
      <c r="D3917" s="2553"/>
      <c r="E3917" s="2554"/>
      <c r="F3917" s="1553" t="s">
        <v>2169</v>
      </c>
      <c r="G3917" s="1554"/>
      <c r="I3917" s="2254"/>
      <c r="J3917" s="2255"/>
      <c r="K3917" s="1994" t="str">
        <f t="shared" si="339"/>
        <v/>
      </c>
      <c r="L3917" s="1907" t="str">
        <f t="shared" si="340"/>
        <v/>
      </c>
      <c r="M3917" s="1906"/>
      <c r="N3917" s="2250"/>
      <c r="O3917" s="2250"/>
      <c r="P3917" s="2255"/>
    </row>
    <row r="3918" spans="2:16" s="986" customFormat="1" ht="15" customHeight="1" outlineLevel="1">
      <c r="B3918" s="1211"/>
      <c r="C3918" s="1211"/>
      <c r="D3918" s="2553" t="s">
        <v>2174</v>
      </c>
      <c r="E3918" s="2554" t="s">
        <v>638</v>
      </c>
      <c r="F3918" s="1553" t="s">
        <v>2168</v>
      </c>
      <c r="G3918" s="1554"/>
      <c r="I3918" s="2254"/>
      <c r="J3918" s="2256"/>
      <c r="K3918" s="1994" t="str">
        <f t="shared" si="339"/>
        <v/>
      </c>
      <c r="L3918" s="1907" t="str">
        <f t="shared" si="340"/>
        <v/>
      </c>
      <c r="M3918" s="1906"/>
      <c r="N3918" s="2250"/>
      <c r="O3918" s="2250"/>
      <c r="P3918" s="2255"/>
    </row>
    <row r="3919" spans="2:16" s="986" customFormat="1" ht="15" customHeight="1" outlineLevel="1">
      <c r="B3919" s="1211"/>
      <c r="C3919" s="1211"/>
      <c r="D3919" s="2553"/>
      <c r="E3919" s="2554"/>
      <c r="F3919" s="1553" t="s">
        <v>2169</v>
      </c>
      <c r="G3919" s="1554"/>
      <c r="I3919" s="2254"/>
      <c r="J3919" s="2256"/>
      <c r="K3919" s="1994" t="str">
        <f t="shared" si="339"/>
        <v/>
      </c>
      <c r="L3919" s="1907" t="str">
        <f t="shared" si="340"/>
        <v/>
      </c>
      <c r="M3919" s="1906"/>
      <c r="N3919" s="2250"/>
      <c r="O3919" s="2250"/>
      <c r="P3919" s="2255"/>
    </row>
    <row r="3920" spans="2:16" s="986" customFormat="1" ht="15" customHeight="1" outlineLevel="1">
      <c r="B3920" s="1211"/>
      <c r="C3920" s="1211"/>
      <c r="D3920" s="2553" t="s">
        <v>2174</v>
      </c>
      <c r="E3920" s="2554" t="s">
        <v>650</v>
      </c>
      <c r="F3920" s="1553" t="s">
        <v>2168</v>
      </c>
      <c r="G3920" s="1554"/>
      <c r="I3920" s="2254"/>
      <c r="J3920" s="2256"/>
      <c r="K3920" s="1994" t="str">
        <f t="shared" si="339"/>
        <v/>
      </c>
      <c r="L3920" s="1907" t="str">
        <f t="shared" si="340"/>
        <v/>
      </c>
      <c r="M3920" s="1906"/>
      <c r="N3920" s="2250"/>
      <c r="O3920" s="2250"/>
      <c r="P3920" s="2255"/>
    </row>
    <row r="3921" spans="2:16" s="986" customFormat="1" ht="15" customHeight="1" outlineLevel="1">
      <c r="B3921" s="1211"/>
      <c r="C3921" s="1211"/>
      <c r="D3921" s="2555"/>
      <c r="E3921" s="2556"/>
      <c r="F3921" s="1557" t="s">
        <v>2169</v>
      </c>
      <c r="G3921" s="1558"/>
      <c r="I3921" s="2254"/>
      <c r="J3921" s="2256"/>
      <c r="K3921" s="1994" t="str">
        <f t="shared" si="339"/>
        <v/>
      </c>
      <c r="L3921" s="1907" t="str">
        <f t="shared" si="340"/>
        <v/>
      </c>
      <c r="M3921" s="1906"/>
      <c r="N3921" s="2250"/>
      <c r="O3921" s="2250"/>
      <c r="P3921" s="2255"/>
    </row>
    <row r="3922" spans="2:16" s="986" customFormat="1" ht="15" customHeight="1">
      <c r="B3922" s="1342"/>
      <c r="C3922" s="985"/>
      <c r="D3922" s="1307" t="s">
        <v>2166</v>
      </c>
      <c r="E3922" s="973"/>
      <c r="F3922" s="1549"/>
      <c r="G3922" s="1550"/>
      <c r="H3922" s="636"/>
      <c r="I3922" s="2251"/>
      <c r="J3922" s="1912"/>
      <c r="K3922" s="2254"/>
      <c r="L3922" s="2250"/>
      <c r="M3922" s="2250"/>
      <c r="N3922" s="2250"/>
      <c r="O3922" s="2250"/>
      <c r="P3922" s="2255"/>
    </row>
    <row r="3923" spans="2:16" s="986" customFormat="1" ht="15" customHeight="1" outlineLevel="1">
      <c r="B3923" s="1342"/>
      <c r="C3923" s="985"/>
      <c r="D3923" s="2557" t="s">
        <v>2167</v>
      </c>
      <c r="E3923" s="2558" t="s">
        <v>650</v>
      </c>
      <c r="F3923" s="1551" t="s">
        <v>2168</v>
      </c>
      <c r="G3923" s="1552"/>
      <c r="H3923" s="636"/>
      <c r="I3923" s="2252"/>
      <c r="J3923" s="2253"/>
      <c r="K3923" s="1994" t="str">
        <f>IF(ISNONTEXT(G3923)=TRUE,"","X")</f>
        <v/>
      </c>
      <c r="L3923" s="1907" t="str">
        <f>IF(AND(G3923&gt;=0)=TRUE,"","X")</f>
        <v/>
      </c>
      <c r="M3923" s="1906"/>
      <c r="N3923" s="2250"/>
      <c r="O3923" s="2250"/>
      <c r="P3923" s="2255"/>
    </row>
    <row r="3924" spans="2:16" s="986" customFormat="1" ht="15" customHeight="1" outlineLevel="1">
      <c r="B3924" s="1342"/>
      <c r="C3924" s="985"/>
      <c r="D3924" s="2553"/>
      <c r="E3924" s="2554"/>
      <c r="F3924" s="1553" t="s">
        <v>2169</v>
      </c>
      <c r="G3924" s="1554"/>
      <c r="H3924" s="636"/>
      <c r="I3924" s="2252"/>
      <c r="J3924" s="2253"/>
      <c r="K3924" s="1994" t="str">
        <f>IF(ISNONTEXT(G3924)=TRUE,"","X")</f>
        <v/>
      </c>
      <c r="L3924" s="1907" t="str">
        <f>IF(AND(G3924&gt;=0)=TRUE,"","X")</f>
        <v/>
      </c>
      <c r="M3924" s="1906"/>
      <c r="N3924" s="2250"/>
      <c r="O3924" s="2250"/>
      <c r="P3924" s="2255"/>
    </row>
    <row r="3925" spans="2:16" s="986" customFormat="1" ht="15" customHeight="1" outlineLevel="1">
      <c r="B3925" s="1342"/>
      <c r="C3925" s="985"/>
      <c r="D3925" s="2553" t="s">
        <v>2170</v>
      </c>
      <c r="E3925" s="2554" t="s">
        <v>638</v>
      </c>
      <c r="F3925" s="1553" t="s">
        <v>2168</v>
      </c>
      <c r="G3925" s="1554"/>
      <c r="H3925" s="636"/>
      <c r="I3925" s="2252"/>
      <c r="J3925" s="2253"/>
      <c r="K3925" s="1994" t="str">
        <f t="shared" ref="K3925:K3944" si="341">IF(ISNONTEXT(G3925)=TRUE,"","X")</f>
        <v/>
      </c>
      <c r="L3925" s="1907" t="str">
        <f t="shared" ref="L3925:L3944" si="342">IF(AND(G3925&gt;=0)=TRUE,"","X")</f>
        <v/>
      </c>
      <c r="M3925" s="1906"/>
      <c r="N3925" s="2250"/>
      <c r="O3925" s="2250"/>
      <c r="P3925" s="2255"/>
    </row>
    <row r="3926" spans="2:16" s="986" customFormat="1" ht="15" customHeight="1" outlineLevel="1">
      <c r="B3926" s="1342"/>
      <c r="C3926" s="985"/>
      <c r="D3926" s="2553"/>
      <c r="E3926" s="2554"/>
      <c r="F3926" s="1553" t="s">
        <v>2169</v>
      </c>
      <c r="G3926" s="1554"/>
      <c r="H3926" s="636"/>
      <c r="I3926" s="2252"/>
      <c r="J3926" s="2253"/>
      <c r="K3926" s="1994" t="str">
        <f t="shared" si="341"/>
        <v/>
      </c>
      <c r="L3926" s="1907" t="str">
        <f t="shared" si="342"/>
        <v/>
      </c>
      <c r="M3926" s="1906"/>
      <c r="N3926" s="2250"/>
      <c r="O3926" s="2250"/>
      <c r="P3926" s="2255"/>
    </row>
    <row r="3927" spans="2:16" s="986" customFormat="1" ht="15" customHeight="1" outlineLevel="1">
      <c r="B3927" s="1342"/>
      <c r="C3927" s="985"/>
      <c r="D3927" s="2553" t="s">
        <v>2170</v>
      </c>
      <c r="E3927" s="2554" t="s">
        <v>650</v>
      </c>
      <c r="F3927" s="1553" t="s">
        <v>2168</v>
      </c>
      <c r="G3927" s="1554"/>
      <c r="H3927" s="636"/>
      <c r="I3927" s="2252"/>
      <c r="J3927" s="2253"/>
      <c r="K3927" s="1994" t="str">
        <f t="shared" si="341"/>
        <v/>
      </c>
      <c r="L3927" s="1907" t="str">
        <f t="shared" si="342"/>
        <v/>
      </c>
      <c r="M3927" s="1906"/>
      <c r="N3927" s="2250"/>
      <c r="O3927" s="2250"/>
      <c r="P3927" s="2255"/>
    </row>
    <row r="3928" spans="2:16" s="986" customFormat="1" ht="15" customHeight="1" outlineLevel="1">
      <c r="B3928" s="1342"/>
      <c r="C3928" s="985"/>
      <c r="D3928" s="2553"/>
      <c r="E3928" s="2554"/>
      <c r="F3928" s="1553" t="s">
        <v>2169</v>
      </c>
      <c r="G3928" s="1554"/>
      <c r="H3928" s="636"/>
      <c r="I3928" s="2254"/>
      <c r="J3928" s="2255"/>
      <c r="K3928" s="1994" t="str">
        <f t="shared" si="341"/>
        <v/>
      </c>
      <c r="L3928" s="1907" t="str">
        <f t="shared" si="342"/>
        <v/>
      </c>
      <c r="M3928" s="1906"/>
      <c r="N3928" s="2250"/>
      <c r="O3928" s="2250"/>
      <c r="P3928" s="2255"/>
    </row>
    <row r="3929" spans="2:16" s="986" customFormat="1" ht="15" customHeight="1" outlineLevel="1">
      <c r="B3929" s="1342"/>
      <c r="C3929" s="985"/>
      <c r="D3929" s="2553" t="s">
        <v>873</v>
      </c>
      <c r="E3929" s="2554" t="s">
        <v>1822</v>
      </c>
      <c r="F3929" s="1553" t="s">
        <v>2168</v>
      </c>
      <c r="G3929" s="1555"/>
      <c r="H3929" s="636"/>
      <c r="I3929" s="2254"/>
      <c r="J3929" s="2255"/>
      <c r="K3929" s="1993" t="str">
        <f t="shared" si="341"/>
        <v/>
      </c>
      <c r="L3929" s="1906" t="str">
        <f t="shared" si="342"/>
        <v/>
      </c>
      <c r="M3929" s="1906"/>
      <c r="N3929" s="1907" t="str" cm="1">
        <f t="array" aca="1" ref="N3929" ca="1">IF(CELL("format",G3929)="D1","","X")</f>
        <v/>
      </c>
      <c r="O3929" s="2250"/>
      <c r="P3929" s="2255"/>
    </row>
    <row r="3930" spans="2:16" s="986" customFormat="1" ht="15" customHeight="1" outlineLevel="1">
      <c r="B3930" s="1211"/>
      <c r="C3930" s="1211"/>
      <c r="D3930" s="2553"/>
      <c r="E3930" s="2554"/>
      <c r="F3930" s="1553" t="s">
        <v>2169</v>
      </c>
      <c r="G3930" s="1555"/>
      <c r="H3930" s="636"/>
      <c r="I3930" s="2254"/>
      <c r="J3930" s="2255"/>
      <c r="K3930" s="1993" t="str">
        <f t="shared" si="341"/>
        <v/>
      </c>
      <c r="L3930" s="1906" t="str">
        <f t="shared" si="342"/>
        <v/>
      </c>
      <c r="M3930" s="1906"/>
      <c r="N3930" s="1907" t="str" cm="1">
        <f t="array" aca="1" ref="N3930" ca="1">IF(CELL("format",G3930)="D1","","X")</f>
        <v/>
      </c>
      <c r="O3930" s="2250"/>
      <c r="P3930" s="2255"/>
    </row>
    <row r="3931" spans="2:16" s="986" customFormat="1" ht="15" customHeight="1" outlineLevel="1">
      <c r="B3931" s="1211"/>
      <c r="C3931" s="1211"/>
      <c r="D3931" s="2553" t="s">
        <v>874</v>
      </c>
      <c r="E3931" s="2554" t="s">
        <v>1823</v>
      </c>
      <c r="F3931" s="1553" t="s">
        <v>2168</v>
      </c>
      <c r="G3931" s="1556"/>
      <c r="H3931" s="636"/>
      <c r="I3931" s="2254"/>
      <c r="J3931" s="2255"/>
      <c r="K3931" s="1993" t="str">
        <f t="shared" si="341"/>
        <v/>
      </c>
      <c r="L3931" s="1906" t="str">
        <f t="shared" si="342"/>
        <v/>
      </c>
      <c r="M3931" s="1906"/>
      <c r="N3931" s="2250"/>
      <c r="O3931" s="1907" t="str" cm="1">
        <f t="array" aca="1" ref="O3931" ca="1">IF(G3931="","",IF(CELL("format",G3931)="D9","","X"))</f>
        <v/>
      </c>
      <c r="P3931" s="2255"/>
    </row>
    <row r="3932" spans="2:16" s="986" customFormat="1" ht="15" customHeight="1" outlineLevel="1">
      <c r="B3932" s="1211"/>
      <c r="C3932" s="1211"/>
      <c r="D3932" s="2553"/>
      <c r="E3932" s="2554"/>
      <c r="F3932" s="1553" t="s">
        <v>2169</v>
      </c>
      <c r="G3932" s="1556"/>
      <c r="H3932" s="636"/>
      <c r="I3932" s="2254"/>
      <c r="J3932" s="2255"/>
      <c r="K3932" s="1993" t="str">
        <f t="shared" si="341"/>
        <v/>
      </c>
      <c r="L3932" s="1906" t="str">
        <f t="shared" si="342"/>
        <v/>
      </c>
      <c r="M3932" s="1906"/>
      <c r="N3932" s="2250"/>
      <c r="O3932" s="1907" t="str" cm="1">
        <f t="array" aca="1" ref="O3932" ca="1">IF(G3932="","",IF(CELL("format",G3932)="D9","","X"))</f>
        <v/>
      </c>
      <c r="P3932" s="2255"/>
    </row>
    <row r="3933" spans="2:16" s="986" customFormat="1" ht="15" customHeight="1" outlineLevel="1">
      <c r="B3933" s="1211"/>
      <c r="C3933" s="1211"/>
      <c r="D3933" s="2553" t="s">
        <v>2171</v>
      </c>
      <c r="E3933" s="2554" t="s">
        <v>2327</v>
      </c>
      <c r="F3933" s="1553" t="s">
        <v>2168</v>
      </c>
      <c r="G3933" s="1554"/>
      <c r="H3933" s="636"/>
      <c r="I3933" s="2254"/>
      <c r="J3933" s="2255"/>
      <c r="K3933" s="1993" t="str">
        <f t="shared" si="341"/>
        <v/>
      </c>
      <c r="L3933" s="1906" t="str">
        <f t="shared" si="342"/>
        <v/>
      </c>
      <c r="M3933" s="1906"/>
      <c r="N3933" s="2250"/>
      <c r="O3933" s="2250"/>
      <c r="P3933" s="1913" t="str">
        <f>IF(G3933="","",(IF(OR(G3933="Winter",G3933="Summer"),"","X")))</f>
        <v/>
      </c>
    </row>
    <row r="3934" spans="2:16" s="986" customFormat="1" ht="15" customHeight="1" outlineLevel="1">
      <c r="B3934" s="1211"/>
      <c r="C3934" s="1211"/>
      <c r="D3934" s="2553"/>
      <c r="E3934" s="2554"/>
      <c r="F3934" s="1553" t="s">
        <v>2169</v>
      </c>
      <c r="G3934" s="1554"/>
      <c r="H3934" s="636"/>
      <c r="I3934" s="2254"/>
      <c r="J3934" s="2255"/>
      <c r="K3934" s="1993" t="str">
        <f t="shared" si="341"/>
        <v/>
      </c>
      <c r="L3934" s="1906" t="str">
        <f t="shared" si="342"/>
        <v/>
      </c>
      <c r="M3934" s="1906"/>
      <c r="N3934" s="2250"/>
      <c r="O3934" s="2250"/>
      <c r="P3934" s="1913" t="str">
        <f>IF(G3934="","",(IF(OR(G3934="Winter",G3934="Summer"),"","X")))</f>
        <v/>
      </c>
    </row>
    <row r="3935" spans="2:16" s="986" customFormat="1" ht="15" customHeight="1" outlineLevel="1">
      <c r="B3935" s="1211"/>
      <c r="C3935" s="1211"/>
      <c r="D3935" s="2553" t="s">
        <v>2172</v>
      </c>
      <c r="E3935" s="2554" t="s">
        <v>638</v>
      </c>
      <c r="F3935" s="1553" t="s">
        <v>2168</v>
      </c>
      <c r="G3935" s="1554"/>
      <c r="H3935" s="636"/>
      <c r="I3935" s="2254"/>
      <c r="J3935" s="2255"/>
      <c r="K3935" s="1994" t="str">
        <f t="shared" si="341"/>
        <v/>
      </c>
      <c r="L3935" s="1907" t="str">
        <f t="shared" si="342"/>
        <v/>
      </c>
      <c r="M3935" s="1906"/>
      <c r="N3935" s="2250"/>
      <c r="O3935" s="2250"/>
      <c r="P3935" s="2255"/>
    </row>
    <row r="3936" spans="2:16" s="986" customFormat="1" ht="15" customHeight="1" outlineLevel="1">
      <c r="B3936" s="1211"/>
      <c r="C3936" s="1211"/>
      <c r="D3936" s="2553"/>
      <c r="E3936" s="2554"/>
      <c r="F3936" s="1553" t="s">
        <v>2169</v>
      </c>
      <c r="G3936" s="1554"/>
      <c r="I3936" s="2254"/>
      <c r="J3936" s="2255"/>
      <c r="K3936" s="1994" t="str">
        <f t="shared" si="341"/>
        <v/>
      </c>
      <c r="L3936" s="1907" t="str">
        <f t="shared" si="342"/>
        <v/>
      </c>
      <c r="M3936" s="1906"/>
      <c r="N3936" s="2250"/>
      <c r="O3936" s="2250"/>
      <c r="P3936" s="2255"/>
    </row>
    <row r="3937" spans="2:16" s="986" customFormat="1" ht="15" customHeight="1" outlineLevel="1">
      <c r="B3937" s="1211"/>
      <c r="C3937" s="1211"/>
      <c r="D3937" s="2553" t="s">
        <v>2173</v>
      </c>
      <c r="E3937" s="2554" t="s">
        <v>638</v>
      </c>
      <c r="F3937" s="1553" t="s">
        <v>2168</v>
      </c>
      <c r="G3937" s="1554"/>
      <c r="I3937" s="2254"/>
      <c r="J3937" s="2255"/>
      <c r="K3937" s="1994" t="str">
        <f t="shared" si="341"/>
        <v/>
      </c>
      <c r="L3937" s="1907" t="str">
        <f t="shared" si="342"/>
        <v/>
      </c>
      <c r="M3937" s="1906"/>
      <c r="N3937" s="2250"/>
      <c r="O3937" s="2250"/>
      <c r="P3937" s="2255"/>
    </row>
    <row r="3938" spans="2:16" s="986" customFormat="1" ht="15" customHeight="1" outlineLevel="1">
      <c r="B3938" s="1211"/>
      <c r="C3938" s="1211"/>
      <c r="D3938" s="2553"/>
      <c r="E3938" s="2554"/>
      <c r="F3938" s="1553" t="s">
        <v>2169</v>
      </c>
      <c r="G3938" s="1554"/>
      <c r="I3938" s="2254"/>
      <c r="J3938" s="2255"/>
      <c r="K3938" s="1994" t="str">
        <f t="shared" si="341"/>
        <v/>
      </c>
      <c r="L3938" s="1907" t="str">
        <f t="shared" si="342"/>
        <v/>
      </c>
      <c r="M3938" s="1906"/>
      <c r="N3938" s="2250"/>
      <c r="O3938" s="2250"/>
      <c r="P3938" s="2255"/>
    </row>
    <row r="3939" spans="2:16" s="986" customFormat="1" ht="15" customHeight="1" outlineLevel="1">
      <c r="B3939" s="1211"/>
      <c r="C3939" s="1211"/>
      <c r="D3939" s="2553" t="s">
        <v>2173</v>
      </c>
      <c r="E3939" s="2554" t="s">
        <v>650</v>
      </c>
      <c r="F3939" s="1553" t="s">
        <v>2168</v>
      </c>
      <c r="G3939" s="1554"/>
      <c r="I3939" s="2254"/>
      <c r="J3939" s="2255"/>
      <c r="K3939" s="1994" t="str">
        <f t="shared" si="341"/>
        <v/>
      </c>
      <c r="L3939" s="1907" t="str">
        <f t="shared" si="342"/>
        <v/>
      </c>
      <c r="M3939" s="1906"/>
      <c r="N3939" s="2250"/>
      <c r="O3939" s="2250"/>
      <c r="P3939" s="2255"/>
    </row>
    <row r="3940" spans="2:16" s="986" customFormat="1" ht="15" customHeight="1" outlineLevel="1">
      <c r="B3940" s="1211"/>
      <c r="C3940" s="1211"/>
      <c r="D3940" s="2553"/>
      <c r="E3940" s="2554"/>
      <c r="F3940" s="1553" t="s">
        <v>2169</v>
      </c>
      <c r="G3940" s="1554"/>
      <c r="I3940" s="2254"/>
      <c r="J3940" s="2255"/>
      <c r="K3940" s="1994" t="str">
        <f t="shared" si="341"/>
        <v/>
      </c>
      <c r="L3940" s="1907" t="str">
        <f t="shared" si="342"/>
        <v/>
      </c>
      <c r="M3940" s="1906"/>
      <c r="N3940" s="2250"/>
      <c r="O3940" s="2250"/>
      <c r="P3940" s="2255"/>
    </row>
    <row r="3941" spans="2:16" s="986" customFormat="1" ht="15" customHeight="1" outlineLevel="1">
      <c r="B3941" s="1211"/>
      <c r="C3941" s="1211"/>
      <c r="D3941" s="2553" t="s">
        <v>2174</v>
      </c>
      <c r="E3941" s="2554" t="s">
        <v>638</v>
      </c>
      <c r="F3941" s="1553" t="s">
        <v>2168</v>
      </c>
      <c r="G3941" s="1554"/>
      <c r="I3941" s="2254"/>
      <c r="J3941" s="2256"/>
      <c r="K3941" s="1994" t="str">
        <f t="shared" si="341"/>
        <v/>
      </c>
      <c r="L3941" s="1907" t="str">
        <f t="shared" si="342"/>
        <v/>
      </c>
      <c r="M3941" s="1906"/>
      <c r="N3941" s="2250"/>
      <c r="O3941" s="2250"/>
      <c r="P3941" s="2255"/>
    </row>
    <row r="3942" spans="2:16" s="986" customFormat="1" ht="15" customHeight="1" outlineLevel="1">
      <c r="B3942" s="1211"/>
      <c r="C3942" s="1211"/>
      <c r="D3942" s="2553"/>
      <c r="E3942" s="2554"/>
      <c r="F3942" s="1553" t="s">
        <v>2169</v>
      </c>
      <c r="G3942" s="1554"/>
      <c r="I3942" s="2254"/>
      <c r="J3942" s="2256"/>
      <c r="K3942" s="1994" t="str">
        <f t="shared" si="341"/>
        <v/>
      </c>
      <c r="L3942" s="1907" t="str">
        <f t="shared" si="342"/>
        <v/>
      </c>
      <c r="M3942" s="1906"/>
      <c r="N3942" s="2250"/>
      <c r="O3942" s="2250"/>
      <c r="P3942" s="2255"/>
    </row>
    <row r="3943" spans="2:16" s="986" customFormat="1" ht="15" customHeight="1" outlineLevel="1">
      <c r="B3943" s="1211"/>
      <c r="C3943" s="1211"/>
      <c r="D3943" s="2553" t="s">
        <v>2174</v>
      </c>
      <c r="E3943" s="2554" t="s">
        <v>650</v>
      </c>
      <c r="F3943" s="1553" t="s">
        <v>2168</v>
      </c>
      <c r="G3943" s="1554"/>
      <c r="I3943" s="2254"/>
      <c r="J3943" s="2256"/>
      <c r="K3943" s="1994" t="str">
        <f t="shared" si="341"/>
        <v/>
      </c>
      <c r="L3943" s="1907" t="str">
        <f t="shared" si="342"/>
        <v/>
      </c>
      <c r="M3943" s="1906"/>
      <c r="N3943" s="2250"/>
      <c r="O3943" s="2250"/>
      <c r="P3943" s="2255"/>
    </row>
    <row r="3944" spans="2:16" s="986" customFormat="1" ht="15" customHeight="1" outlineLevel="1">
      <c r="B3944" s="1211"/>
      <c r="C3944" s="1211"/>
      <c r="D3944" s="2555"/>
      <c r="E3944" s="2556"/>
      <c r="F3944" s="1557" t="s">
        <v>2169</v>
      </c>
      <c r="G3944" s="1558"/>
      <c r="I3944" s="2254"/>
      <c r="J3944" s="2256"/>
      <c r="K3944" s="1994" t="str">
        <f t="shared" si="341"/>
        <v/>
      </c>
      <c r="L3944" s="1907" t="str">
        <f t="shared" si="342"/>
        <v/>
      </c>
      <c r="M3944" s="1906"/>
      <c r="N3944" s="2250"/>
      <c r="O3944" s="2250"/>
      <c r="P3944" s="2255"/>
    </row>
    <row r="3945" spans="2:16" s="986" customFormat="1" ht="15" customHeight="1">
      <c r="B3945" s="1342"/>
      <c r="C3945" s="985"/>
      <c r="D3945" s="1307" t="s">
        <v>2166</v>
      </c>
      <c r="E3945" s="973"/>
      <c r="F3945" s="1549"/>
      <c r="G3945" s="1550"/>
      <c r="H3945" s="636"/>
      <c r="I3945" s="2251"/>
      <c r="J3945" s="1912"/>
      <c r="K3945" s="2254"/>
      <c r="L3945" s="2250"/>
      <c r="M3945" s="2250"/>
      <c r="N3945" s="2250"/>
      <c r="O3945" s="2250"/>
      <c r="P3945" s="2255"/>
    </row>
    <row r="3946" spans="2:16" s="986" customFormat="1" ht="15" customHeight="1" outlineLevel="1">
      <c r="B3946" s="1342"/>
      <c r="C3946" s="985"/>
      <c r="D3946" s="2557" t="s">
        <v>2167</v>
      </c>
      <c r="E3946" s="2558" t="s">
        <v>650</v>
      </c>
      <c r="F3946" s="1551" t="s">
        <v>2168</v>
      </c>
      <c r="G3946" s="1552"/>
      <c r="H3946" s="636"/>
      <c r="I3946" s="2252"/>
      <c r="J3946" s="2253"/>
      <c r="K3946" s="1994" t="str">
        <f>IF(ISNONTEXT(G3946)=TRUE,"","X")</f>
        <v/>
      </c>
      <c r="L3946" s="1907" t="str">
        <f>IF(AND(G3946&gt;=0)=TRUE,"","X")</f>
        <v/>
      </c>
      <c r="M3946" s="1906"/>
      <c r="N3946" s="2250"/>
      <c r="O3946" s="2250"/>
      <c r="P3946" s="2255"/>
    </row>
    <row r="3947" spans="2:16" s="986" customFormat="1" ht="15" customHeight="1" outlineLevel="1">
      <c r="B3947" s="1342"/>
      <c r="C3947" s="985"/>
      <c r="D3947" s="2553"/>
      <c r="E3947" s="2554"/>
      <c r="F3947" s="1553" t="s">
        <v>2169</v>
      </c>
      <c r="G3947" s="1554"/>
      <c r="H3947" s="636"/>
      <c r="I3947" s="2252"/>
      <c r="J3947" s="2253"/>
      <c r="K3947" s="1994" t="str">
        <f>IF(ISNONTEXT(G3947)=TRUE,"","X")</f>
        <v/>
      </c>
      <c r="L3947" s="1907" t="str">
        <f>IF(AND(G3947&gt;=0)=TRUE,"","X")</f>
        <v/>
      </c>
      <c r="M3947" s="1906"/>
      <c r="N3947" s="2250"/>
      <c r="O3947" s="2250"/>
      <c r="P3947" s="2255"/>
    </row>
    <row r="3948" spans="2:16" s="986" customFormat="1" ht="15" customHeight="1" outlineLevel="1">
      <c r="B3948" s="1342"/>
      <c r="C3948" s="985"/>
      <c r="D3948" s="2553" t="s">
        <v>2170</v>
      </c>
      <c r="E3948" s="2554" t="s">
        <v>638</v>
      </c>
      <c r="F3948" s="1553" t="s">
        <v>2168</v>
      </c>
      <c r="G3948" s="1554"/>
      <c r="H3948" s="636"/>
      <c r="I3948" s="2252"/>
      <c r="J3948" s="2253"/>
      <c r="K3948" s="1994" t="str">
        <f t="shared" ref="K3948:K3967" si="343">IF(ISNONTEXT(G3948)=TRUE,"","X")</f>
        <v/>
      </c>
      <c r="L3948" s="1907" t="str">
        <f t="shared" ref="L3948:L3967" si="344">IF(AND(G3948&gt;=0)=TRUE,"","X")</f>
        <v/>
      </c>
      <c r="M3948" s="1906"/>
      <c r="N3948" s="2250"/>
      <c r="O3948" s="2250"/>
      <c r="P3948" s="2255"/>
    </row>
    <row r="3949" spans="2:16" s="986" customFormat="1" ht="15" customHeight="1" outlineLevel="1">
      <c r="B3949" s="1342"/>
      <c r="C3949" s="985"/>
      <c r="D3949" s="2553"/>
      <c r="E3949" s="2554"/>
      <c r="F3949" s="1553" t="s">
        <v>2169</v>
      </c>
      <c r="G3949" s="1554"/>
      <c r="H3949" s="636"/>
      <c r="I3949" s="2252"/>
      <c r="J3949" s="2253"/>
      <c r="K3949" s="1994" t="str">
        <f t="shared" si="343"/>
        <v/>
      </c>
      <c r="L3949" s="1907" t="str">
        <f t="shared" si="344"/>
        <v/>
      </c>
      <c r="M3949" s="1906"/>
      <c r="N3949" s="2250"/>
      <c r="O3949" s="2250"/>
      <c r="P3949" s="2255"/>
    </row>
    <row r="3950" spans="2:16" s="986" customFormat="1" ht="15" customHeight="1" outlineLevel="1">
      <c r="B3950" s="1342"/>
      <c r="C3950" s="985"/>
      <c r="D3950" s="2553" t="s">
        <v>2170</v>
      </c>
      <c r="E3950" s="2554" t="s">
        <v>650</v>
      </c>
      <c r="F3950" s="1553" t="s">
        <v>2168</v>
      </c>
      <c r="G3950" s="1554"/>
      <c r="H3950" s="636"/>
      <c r="I3950" s="2252"/>
      <c r="J3950" s="2253"/>
      <c r="K3950" s="1994" t="str">
        <f t="shared" si="343"/>
        <v/>
      </c>
      <c r="L3950" s="1907" t="str">
        <f t="shared" si="344"/>
        <v/>
      </c>
      <c r="M3950" s="1906"/>
      <c r="N3950" s="2250"/>
      <c r="O3950" s="2250"/>
      <c r="P3950" s="2255"/>
    </row>
    <row r="3951" spans="2:16" s="986" customFormat="1" ht="15" customHeight="1" outlineLevel="1">
      <c r="B3951" s="1342"/>
      <c r="C3951" s="985"/>
      <c r="D3951" s="2553"/>
      <c r="E3951" s="2554"/>
      <c r="F3951" s="1553" t="s">
        <v>2169</v>
      </c>
      <c r="G3951" s="1554"/>
      <c r="H3951" s="636"/>
      <c r="I3951" s="2254"/>
      <c r="J3951" s="2255"/>
      <c r="K3951" s="1994" t="str">
        <f t="shared" si="343"/>
        <v/>
      </c>
      <c r="L3951" s="1907" t="str">
        <f t="shared" si="344"/>
        <v/>
      </c>
      <c r="M3951" s="1906"/>
      <c r="N3951" s="2250"/>
      <c r="O3951" s="2250"/>
      <c r="P3951" s="2255"/>
    </row>
    <row r="3952" spans="2:16" s="986" customFormat="1" ht="15" customHeight="1" outlineLevel="1">
      <c r="B3952" s="1342"/>
      <c r="C3952" s="985"/>
      <c r="D3952" s="2553" t="s">
        <v>873</v>
      </c>
      <c r="E3952" s="2554" t="s">
        <v>1822</v>
      </c>
      <c r="F3952" s="1553" t="s">
        <v>2168</v>
      </c>
      <c r="G3952" s="1555"/>
      <c r="H3952" s="636"/>
      <c r="I3952" s="2254"/>
      <c r="J3952" s="2255"/>
      <c r="K3952" s="1993" t="str">
        <f t="shared" si="343"/>
        <v/>
      </c>
      <c r="L3952" s="1906" t="str">
        <f t="shared" si="344"/>
        <v/>
      </c>
      <c r="M3952" s="1906"/>
      <c r="N3952" s="1907" t="str" cm="1">
        <f t="array" aca="1" ref="N3952" ca="1">IF(CELL("format",G3952)="D1","","X")</f>
        <v/>
      </c>
      <c r="O3952" s="2250"/>
      <c r="P3952" s="2255"/>
    </row>
    <row r="3953" spans="2:16" s="986" customFormat="1" ht="15" customHeight="1" outlineLevel="1">
      <c r="B3953" s="1211"/>
      <c r="C3953" s="1211"/>
      <c r="D3953" s="2553"/>
      <c r="E3953" s="2554"/>
      <c r="F3953" s="1553" t="s">
        <v>2169</v>
      </c>
      <c r="G3953" s="1555"/>
      <c r="H3953" s="636"/>
      <c r="I3953" s="2254"/>
      <c r="J3953" s="2255"/>
      <c r="K3953" s="1993" t="str">
        <f t="shared" si="343"/>
        <v/>
      </c>
      <c r="L3953" s="1906" t="str">
        <f t="shared" si="344"/>
        <v/>
      </c>
      <c r="M3953" s="1906"/>
      <c r="N3953" s="1907" t="str" cm="1">
        <f t="array" aca="1" ref="N3953" ca="1">IF(CELL("format",G3953)="D1","","X")</f>
        <v/>
      </c>
      <c r="O3953" s="2250"/>
      <c r="P3953" s="2255"/>
    </row>
    <row r="3954" spans="2:16" s="986" customFormat="1" ht="15" customHeight="1" outlineLevel="1">
      <c r="B3954" s="1211"/>
      <c r="C3954" s="1211"/>
      <c r="D3954" s="2553" t="s">
        <v>874</v>
      </c>
      <c r="E3954" s="2554" t="s">
        <v>1823</v>
      </c>
      <c r="F3954" s="1553" t="s">
        <v>2168</v>
      </c>
      <c r="G3954" s="1556"/>
      <c r="H3954" s="636"/>
      <c r="I3954" s="2254"/>
      <c r="J3954" s="2255"/>
      <c r="K3954" s="1993" t="str">
        <f t="shared" si="343"/>
        <v/>
      </c>
      <c r="L3954" s="1906" t="str">
        <f t="shared" si="344"/>
        <v/>
      </c>
      <c r="M3954" s="1906"/>
      <c r="N3954" s="2250"/>
      <c r="O3954" s="1907" t="str" cm="1">
        <f t="array" aca="1" ref="O3954" ca="1">IF(G3954="","",IF(CELL("format",G3954)="D9","","X"))</f>
        <v/>
      </c>
      <c r="P3954" s="2255"/>
    </row>
    <row r="3955" spans="2:16" s="986" customFormat="1" ht="15" customHeight="1" outlineLevel="1">
      <c r="B3955" s="1211"/>
      <c r="C3955" s="1211"/>
      <c r="D3955" s="2553"/>
      <c r="E3955" s="2554"/>
      <c r="F3955" s="1553" t="s">
        <v>2169</v>
      </c>
      <c r="G3955" s="1556"/>
      <c r="H3955" s="636"/>
      <c r="I3955" s="2254"/>
      <c r="J3955" s="2255"/>
      <c r="K3955" s="1993" t="str">
        <f t="shared" si="343"/>
        <v/>
      </c>
      <c r="L3955" s="1906" t="str">
        <f t="shared" si="344"/>
        <v/>
      </c>
      <c r="M3955" s="1906"/>
      <c r="N3955" s="2250"/>
      <c r="O3955" s="1907" t="str" cm="1">
        <f t="array" aca="1" ref="O3955" ca="1">IF(G3955="","",IF(CELL("format",G3955)="D9","","X"))</f>
        <v/>
      </c>
      <c r="P3955" s="2255"/>
    </row>
    <row r="3956" spans="2:16" s="986" customFormat="1" ht="15" customHeight="1" outlineLevel="1">
      <c r="B3956" s="1211"/>
      <c r="C3956" s="1211"/>
      <c r="D3956" s="2553" t="s">
        <v>2171</v>
      </c>
      <c r="E3956" s="2554" t="s">
        <v>2327</v>
      </c>
      <c r="F3956" s="1553" t="s">
        <v>2168</v>
      </c>
      <c r="G3956" s="1554"/>
      <c r="H3956" s="636"/>
      <c r="I3956" s="2254"/>
      <c r="J3956" s="2255"/>
      <c r="K3956" s="1993" t="str">
        <f t="shared" si="343"/>
        <v/>
      </c>
      <c r="L3956" s="1906" t="str">
        <f t="shared" si="344"/>
        <v/>
      </c>
      <c r="M3956" s="1906"/>
      <c r="N3956" s="2250"/>
      <c r="O3956" s="2250"/>
      <c r="P3956" s="1913" t="str">
        <f>IF(G3956="","",(IF(OR(G3956="Winter",G3956="Summer"),"","X")))</f>
        <v/>
      </c>
    </row>
    <row r="3957" spans="2:16" s="986" customFormat="1" ht="15" customHeight="1" outlineLevel="1">
      <c r="B3957" s="1211"/>
      <c r="C3957" s="1211"/>
      <c r="D3957" s="2553"/>
      <c r="E3957" s="2554"/>
      <c r="F3957" s="1553" t="s">
        <v>2169</v>
      </c>
      <c r="G3957" s="1554"/>
      <c r="H3957" s="636"/>
      <c r="I3957" s="2254"/>
      <c r="J3957" s="2255"/>
      <c r="K3957" s="1993" t="str">
        <f t="shared" si="343"/>
        <v/>
      </c>
      <c r="L3957" s="1906" t="str">
        <f t="shared" si="344"/>
        <v/>
      </c>
      <c r="M3957" s="1906"/>
      <c r="N3957" s="2250"/>
      <c r="O3957" s="2250"/>
      <c r="P3957" s="1913" t="str">
        <f>IF(G3957="","",(IF(OR(G3957="Winter",G3957="Summer"),"","X")))</f>
        <v/>
      </c>
    </row>
    <row r="3958" spans="2:16" s="986" customFormat="1" ht="15" customHeight="1" outlineLevel="1">
      <c r="B3958" s="1211"/>
      <c r="C3958" s="1211"/>
      <c r="D3958" s="2553" t="s">
        <v>2172</v>
      </c>
      <c r="E3958" s="2554" t="s">
        <v>638</v>
      </c>
      <c r="F3958" s="1553" t="s">
        <v>2168</v>
      </c>
      <c r="G3958" s="1554"/>
      <c r="H3958" s="636"/>
      <c r="I3958" s="2254"/>
      <c r="J3958" s="2255"/>
      <c r="K3958" s="1994" t="str">
        <f t="shared" si="343"/>
        <v/>
      </c>
      <c r="L3958" s="1907" t="str">
        <f t="shared" si="344"/>
        <v/>
      </c>
      <c r="M3958" s="1906"/>
      <c r="N3958" s="2250"/>
      <c r="O3958" s="2250"/>
      <c r="P3958" s="2255"/>
    </row>
    <row r="3959" spans="2:16" s="986" customFormat="1" ht="15" customHeight="1" outlineLevel="1">
      <c r="B3959" s="1211"/>
      <c r="C3959" s="1211"/>
      <c r="D3959" s="2553"/>
      <c r="E3959" s="2554"/>
      <c r="F3959" s="1553" t="s">
        <v>2169</v>
      </c>
      <c r="G3959" s="1554"/>
      <c r="I3959" s="2254"/>
      <c r="J3959" s="2255"/>
      <c r="K3959" s="1994" t="str">
        <f t="shared" si="343"/>
        <v/>
      </c>
      <c r="L3959" s="1907" t="str">
        <f t="shared" si="344"/>
        <v/>
      </c>
      <c r="M3959" s="1906"/>
      <c r="N3959" s="2250"/>
      <c r="O3959" s="2250"/>
      <c r="P3959" s="2255"/>
    </row>
    <row r="3960" spans="2:16" s="986" customFormat="1" ht="15" customHeight="1" outlineLevel="1">
      <c r="B3960" s="1211"/>
      <c r="C3960" s="1211"/>
      <c r="D3960" s="2553" t="s">
        <v>2173</v>
      </c>
      <c r="E3960" s="2554" t="s">
        <v>638</v>
      </c>
      <c r="F3960" s="1553" t="s">
        <v>2168</v>
      </c>
      <c r="G3960" s="1554"/>
      <c r="I3960" s="2254"/>
      <c r="J3960" s="2255"/>
      <c r="K3960" s="1994" t="str">
        <f t="shared" si="343"/>
        <v/>
      </c>
      <c r="L3960" s="1907" t="str">
        <f t="shared" si="344"/>
        <v/>
      </c>
      <c r="M3960" s="1906"/>
      <c r="N3960" s="2250"/>
      <c r="O3960" s="2250"/>
      <c r="P3960" s="2255"/>
    </row>
    <row r="3961" spans="2:16" s="986" customFormat="1" ht="15" customHeight="1" outlineLevel="1">
      <c r="B3961" s="1211"/>
      <c r="C3961" s="1211"/>
      <c r="D3961" s="2553"/>
      <c r="E3961" s="2554"/>
      <c r="F3961" s="1553" t="s">
        <v>2169</v>
      </c>
      <c r="G3961" s="1554"/>
      <c r="I3961" s="2254"/>
      <c r="J3961" s="2255"/>
      <c r="K3961" s="1994" t="str">
        <f t="shared" si="343"/>
        <v/>
      </c>
      <c r="L3961" s="1907" t="str">
        <f t="shared" si="344"/>
        <v/>
      </c>
      <c r="M3961" s="1906"/>
      <c r="N3961" s="2250"/>
      <c r="O3961" s="2250"/>
      <c r="P3961" s="2255"/>
    </row>
    <row r="3962" spans="2:16" s="986" customFormat="1" ht="15" customHeight="1" outlineLevel="1">
      <c r="B3962" s="1211"/>
      <c r="C3962" s="1211"/>
      <c r="D3962" s="2553" t="s">
        <v>2173</v>
      </c>
      <c r="E3962" s="2554" t="s">
        <v>650</v>
      </c>
      <c r="F3962" s="1553" t="s">
        <v>2168</v>
      </c>
      <c r="G3962" s="1554"/>
      <c r="I3962" s="2254"/>
      <c r="J3962" s="2255"/>
      <c r="K3962" s="1994" t="str">
        <f t="shared" si="343"/>
        <v/>
      </c>
      <c r="L3962" s="1907" t="str">
        <f t="shared" si="344"/>
        <v/>
      </c>
      <c r="M3962" s="1906"/>
      <c r="N3962" s="2250"/>
      <c r="O3962" s="2250"/>
      <c r="P3962" s="2255"/>
    </row>
    <row r="3963" spans="2:16" s="986" customFormat="1" ht="15" customHeight="1" outlineLevel="1">
      <c r="B3963" s="1211"/>
      <c r="C3963" s="1211"/>
      <c r="D3963" s="2553"/>
      <c r="E3963" s="2554"/>
      <c r="F3963" s="1553" t="s">
        <v>2169</v>
      </c>
      <c r="G3963" s="1554"/>
      <c r="I3963" s="2254"/>
      <c r="J3963" s="2255"/>
      <c r="K3963" s="1994" t="str">
        <f t="shared" si="343"/>
        <v/>
      </c>
      <c r="L3963" s="1907" t="str">
        <f t="shared" si="344"/>
        <v/>
      </c>
      <c r="M3963" s="1906"/>
      <c r="N3963" s="2250"/>
      <c r="O3963" s="2250"/>
      <c r="P3963" s="2255"/>
    </row>
    <row r="3964" spans="2:16" s="986" customFormat="1" ht="15" customHeight="1" outlineLevel="1">
      <c r="B3964" s="1211"/>
      <c r="C3964" s="1211"/>
      <c r="D3964" s="2553" t="s">
        <v>2174</v>
      </c>
      <c r="E3964" s="2554" t="s">
        <v>638</v>
      </c>
      <c r="F3964" s="1553" t="s">
        <v>2168</v>
      </c>
      <c r="G3964" s="1554"/>
      <c r="I3964" s="2254"/>
      <c r="J3964" s="2256"/>
      <c r="K3964" s="1994" t="str">
        <f t="shared" si="343"/>
        <v/>
      </c>
      <c r="L3964" s="1907" t="str">
        <f t="shared" si="344"/>
        <v/>
      </c>
      <c r="M3964" s="1906"/>
      <c r="N3964" s="2250"/>
      <c r="O3964" s="2250"/>
      <c r="P3964" s="2255"/>
    </row>
    <row r="3965" spans="2:16" s="986" customFormat="1" ht="15" customHeight="1" outlineLevel="1">
      <c r="B3965" s="1211"/>
      <c r="C3965" s="1211"/>
      <c r="D3965" s="2553"/>
      <c r="E3965" s="2554"/>
      <c r="F3965" s="1553" t="s">
        <v>2169</v>
      </c>
      <c r="G3965" s="1554"/>
      <c r="I3965" s="2254"/>
      <c r="J3965" s="2256"/>
      <c r="K3965" s="1994" t="str">
        <f t="shared" si="343"/>
        <v/>
      </c>
      <c r="L3965" s="1907" t="str">
        <f t="shared" si="344"/>
        <v/>
      </c>
      <c r="M3965" s="1906"/>
      <c r="N3965" s="2250"/>
      <c r="O3965" s="2250"/>
      <c r="P3965" s="2255"/>
    </row>
    <row r="3966" spans="2:16" s="986" customFormat="1" ht="15" customHeight="1" outlineLevel="1">
      <c r="B3966" s="1211"/>
      <c r="C3966" s="1211"/>
      <c r="D3966" s="2553" t="s">
        <v>2174</v>
      </c>
      <c r="E3966" s="2554" t="s">
        <v>650</v>
      </c>
      <c r="F3966" s="1553" t="s">
        <v>2168</v>
      </c>
      <c r="G3966" s="1554"/>
      <c r="I3966" s="2254"/>
      <c r="J3966" s="2256"/>
      <c r="K3966" s="1994" t="str">
        <f t="shared" si="343"/>
        <v/>
      </c>
      <c r="L3966" s="1907" t="str">
        <f t="shared" si="344"/>
        <v/>
      </c>
      <c r="M3966" s="1906"/>
      <c r="N3966" s="2250"/>
      <c r="O3966" s="2250"/>
      <c r="P3966" s="2255"/>
    </row>
    <row r="3967" spans="2:16" s="986" customFormat="1" ht="15" customHeight="1" outlineLevel="1">
      <c r="B3967" s="1211"/>
      <c r="C3967" s="1211"/>
      <c r="D3967" s="2555"/>
      <c r="E3967" s="2556"/>
      <c r="F3967" s="1557" t="s">
        <v>2169</v>
      </c>
      <c r="G3967" s="1558"/>
      <c r="I3967" s="2254"/>
      <c r="J3967" s="2256"/>
      <c r="K3967" s="1994" t="str">
        <f t="shared" si="343"/>
        <v/>
      </c>
      <c r="L3967" s="1907" t="str">
        <f t="shared" si="344"/>
        <v/>
      </c>
      <c r="M3967" s="1906"/>
      <c r="N3967" s="2250"/>
      <c r="O3967" s="2250"/>
      <c r="P3967" s="2255"/>
    </row>
    <row r="3968" spans="2:16" s="986" customFormat="1" ht="15" customHeight="1">
      <c r="B3968" s="1342"/>
      <c r="C3968" s="985"/>
      <c r="D3968" s="1307" t="s">
        <v>2166</v>
      </c>
      <c r="E3968" s="973"/>
      <c r="F3968" s="1549"/>
      <c r="G3968" s="1550"/>
      <c r="H3968" s="636"/>
      <c r="I3968" s="2251"/>
      <c r="J3968" s="1912"/>
      <c r="K3968" s="2254"/>
      <c r="L3968" s="2250"/>
      <c r="M3968" s="2250"/>
      <c r="N3968" s="2250"/>
      <c r="O3968" s="2250"/>
      <c r="P3968" s="2255"/>
    </row>
    <row r="3969" spans="2:16" s="986" customFormat="1" ht="15" customHeight="1" outlineLevel="1">
      <c r="B3969" s="1342"/>
      <c r="C3969" s="985"/>
      <c r="D3969" s="2557" t="s">
        <v>2167</v>
      </c>
      <c r="E3969" s="2558" t="s">
        <v>650</v>
      </c>
      <c r="F3969" s="1551" t="s">
        <v>2168</v>
      </c>
      <c r="G3969" s="1552"/>
      <c r="H3969" s="636"/>
      <c r="I3969" s="2252"/>
      <c r="J3969" s="2253"/>
      <c r="K3969" s="1994" t="str">
        <f>IF(ISNONTEXT(G3969)=TRUE,"","X")</f>
        <v/>
      </c>
      <c r="L3969" s="1907" t="str">
        <f>IF(AND(G3969&gt;=0)=TRUE,"","X")</f>
        <v/>
      </c>
      <c r="M3969" s="1906"/>
      <c r="N3969" s="2250"/>
      <c r="O3969" s="2250"/>
      <c r="P3969" s="2255"/>
    </row>
    <row r="3970" spans="2:16" s="986" customFormat="1" ht="15" customHeight="1" outlineLevel="1">
      <c r="B3970" s="1342"/>
      <c r="C3970" s="985"/>
      <c r="D3970" s="2553"/>
      <c r="E3970" s="2554"/>
      <c r="F3970" s="1553" t="s">
        <v>2169</v>
      </c>
      <c r="G3970" s="1554"/>
      <c r="H3970" s="636"/>
      <c r="I3970" s="2252"/>
      <c r="J3970" s="2253"/>
      <c r="K3970" s="1994" t="str">
        <f>IF(ISNONTEXT(G3970)=TRUE,"","X")</f>
        <v/>
      </c>
      <c r="L3970" s="1907" t="str">
        <f>IF(AND(G3970&gt;=0)=TRUE,"","X")</f>
        <v/>
      </c>
      <c r="M3970" s="1906"/>
      <c r="N3970" s="2250"/>
      <c r="O3970" s="2250"/>
      <c r="P3970" s="2255"/>
    </row>
    <row r="3971" spans="2:16" s="986" customFormat="1" ht="15" customHeight="1" outlineLevel="1">
      <c r="B3971" s="1342"/>
      <c r="C3971" s="985"/>
      <c r="D3971" s="2553" t="s">
        <v>2170</v>
      </c>
      <c r="E3971" s="2554" t="s">
        <v>638</v>
      </c>
      <c r="F3971" s="1553" t="s">
        <v>2168</v>
      </c>
      <c r="G3971" s="1554"/>
      <c r="H3971" s="636"/>
      <c r="I3971" s="2252"/>
      <c r="J3971" s="2253"/>
      <c r="K3971" s="1994" t="str">
        <f t="shared" ref="K3971:K3990" si="345">IF(ISNONTEXT(G3971)=TRUE,"","X")</f>
        <v/>
      </c>
      <c r="L3971" s="1907" t="str">
        <f t="shared" ref="L3971:L3990" si="346">IF(AND(G3971&gt;=0)=TRUE,"","X")</f>
        <v/>
      </c>
      <c r="M3971" s="1906"/>
      <c r="N3971" s="2250"/>
      <c r="O3971" s="2250"/>
      <c r="P3971" s="2255"/>
    </row>
    <row r="3972" spans="2:16" s="986" customFormat="1" ht="15" customHeight="1" outlineLevel="1">
      <c r="B3972" s="1342"/>
      <c r="C3972" s="985"/>
      <c r="D3972" s="2553"/>
      <c r="E3972" s="2554"/>
      <c r="F3972" s="1553" t="s">
        <v>2169</v>
      </c>
      <c r="G3972" s="1554"/>
      <c r="H3972" s="636"/>
      <c r="I3972" s="2252"/>
      <c r="J3972" s="2253"/>
      <c r="K3972" s="1994" t="str">
        <f t="shared" si="345"/>
        <v/>
      </c>
      <c r="L3972" s="1907" t="str">
        <f t="shared" si="346"/>
        <v/>
      </c>
      <c r="M3972" s="1906"/>
      <c r="N3972" s="2250"/>
      <c r="O3972" s="2250"/>
      <c r="P3972" s="2255"/>
    </row>
    <row r="3973" spans="2:16" s="986" customFormat="1" ht="15" customHeight="1" outlineLevel="1">
      <c r="B3973" s="1342"/>
      <c r="C3973" s="985"/>
      <c r="D3973" s="2553" t="s">
        <v>2170</v>
      </c>
      <c r="E3973" s="2554" t="s">
        <v>650</v>
      </c>
      <c r="F3973" s="1553" t="s">
        <v>2168</v>
      </c>
      <c r="G3973" s="1554"/>
      <c r="H3973" s="636"/>
      <c r="I3973" s="2252"/>
      <c r="J3973" s="2253"/>
      <c r="K3973" s="1994" t="str">
        <f t="shared" si="345"/>
        <v/>
      </c>
      <c r="L3973" s="1907" t="str">
        <f t="shared" si="346"/>
        <v/>
      </c>
      <c r="M3973" s="1906"/>
      <c r="N3973" s="2250"/>
      <c r="O3973" s="2250"/>
      <c r="P3973" s="2255"/>
    </row>
    <row r="3974" spans="2:16" s="986" customFormat="1" ht="15" customHeight="1" outlineLevel="1">
      <c r="B3974" s="1342"/>
      <c r="C3974" s="985"/>
      <c r="D3974" s="2553"/>
      <c r="E3974" s="2554"/>
      <c r="F3974" s="1553" t="s">
        <v>2169</v>
      </c>
      <c r="G3974" s="1554"/>
      <c r="H3974" s="636"/>
      <c r="I3974" s="2254"/>
      <c r="J3974" s="2255"/>
      <c r="K3974" s="1994" t="str">
        <f t="shared" si="345"/>
        <v/>
      </c>
      <c r="L3974" s="1907" t="str">
        <f t="shared" si="346"/>
        <v/>
      </c>
      <c r="M3974" s="1906"/>
      <c r="N3974" s="2250"/>
      <c r="O3974" s="2250"/>
      <c r="P3974" s="2255"/>
    </row>
    <row r="3975" spans="2:16" s="986" customFormat="1" ht="15" customHeight="1" outlineLevel="1">
      <c r="B3975" s="1342"/>
      <c r="C3975" s="985"/>
      <c r="D3975" s="2553" t="s">
        <v>873</v>
      </c>
      <c r="E3975" s="2554" t="s">
        <v>1822</v>
      </c>
      <c r="F3975" s="1553" t="s">
        <v>2168</v>
      </c>
      <c r="G3975" s="1555"/>
      <c r="H3975" s="636"/>
      <c r="I3975" s="2254"/>
      <c r="J3975" s="2255"/>
      <c r="K3975" s="1993" t="str">
        <f t="shared" si="345"/>
        <v/>
      </c>
      <c r="L3975" s="1906" t="str">
        <f t="shared" si="346"/>
        <v/>
      </c>
      <c r="M3975" s="1906"/>
      <c r="N3975" s="1907" t="str" cm="1">
        <f t="array" aca="1" ref="N3975" ca="1">IF(CELL("format",G3975)="D1","","X")</f>
        <v/>
      </c>
      <c r="O3975" s="2250"/>
      <c r="P3975" s="2255"/>
    </row>
    <row r="3976" spans="2:16" s="986" customFormat="1" ht="15" customHeight="1" outlineLevel="1">
      <c r="B3976" s="1211"/>
      <c r="C3976" s="1211"/>
      <c r="D3976" s="2553"/>
      <c r="E3976" s="2554"/>
      <c r="F3976" s="1553" t="s">
        <v>2169</v>
      </c>
      <c r="G3976" s="1555"/>
      <c r="H3976" s="636"/>
      <c r="I3976" s="2254"/>
      <c r="J3976" s="2255"/>
      <c r="K3976" s="1993" t="str">
        <f t="shared" si="345"/>
        <v/>
      </c>
      <c r="L3976" s="1906" t="str">
        <f t="shared" si="346"/>
        <v/>
      </c>
      <c r="M3976" s="1906"/>
      <c r="N3976" s="1907" t="str" cm="1">
        <f t="array" aca="1" ref="N3976" ca="1">IF(CELL("format",G3976)="D1","","X")</f>
        <v/>
      </c>
      <c r="O3976" s="2250"/>
      <c r="P3976" s="2255"/>
    </row>
    <row r="3977" spans="2:16" s="986" customFormat="1" ht="15" customHeight="1" outlineLevel="1">
      <c r="B3977" s="1211"/>
      <c r="C3977" s="1211"/>
      <c r="D3977" s="2553" t="s">
        <v>874</v>
      </c>
      <c r="E3977" s="2554" t="s">
        <v>1823</v>
      </c>
      <c r="F3977" s="1553" t="s">
        <v>2168</v>
      </c>
      <c r="G3977" s="1556"/>
      <c r="H3977" s="636"/>
      <c r="I3977" s="2254"/>
      <c r="J3977" s="2255"/>
      <c r="K3977" s="1993" t="str">
        <f t="shared" si="345"/>
        <v/>
      </c>
      <c r="L3977" s="1906" t="str">
        <f t="shared" si="346"/>
        <v/>
      </c>
      <c r="M3977" s="1906"/>
      <c r="N3977" s="2250"/>
      <c r="O3977" s="1907" t="str" cm="1">
        <f t="array" aca="1" ref="O3977" ca="1">IF(G3977="","",IF(CELL("format",G3977)="D9","","X"))</f>
        <v/>
      </c>
      <c r="P3977" s="2255"/>
    </row>
    <row r="3978" spans="2:16" s="986" customFormat="1" ht="15" customHeight="1" outlineLevel="1">
      <c r="B3978" s="1211"/>
      <c r="C3978" s="1211"/>
      <c r="D3978" s="2553"/>
      <c r="E3978" s="2554"/>
      <c r="F3978" s="1553" t="s">
        <v>2169</v>
      </c>
      <c r="G3978" s="1556"/>
      <c r="H3978" s="636"/>
      <c r="I3978" s="2254"/>
      <c r="J3978" s="2255"/>
      <c r="K3978" s="1993" t="str">
        <f t="shared" si="345"/>
        <v/>
      </c>
      <c r="L3978" s="1906" t="str">
        <f t="shared" si="346"/>
        <v/>
      </c>
      <c r="M3978" s="1906"/>
      <c r="N3978" s="2250"/>
      <c r="O3978" s="1907" t="str" cm="1">
        <f t="array" aca="1" ref="O3978" ca="1">IF(G3978="","",IF(CELL("format",G3978)="D9","","X"))</f>
        <v/>
      </c>
      <c r="P3978" s="2255"/>
    </row>
    <row r="3979" spans="2:16" s="986" customFormat="1" ht="15" customHeight="1" outlineLevel="1">
      <c r="B3979" s="1211"/>
      <c r="C3979" s="1211"/>
      <c r="D3979" s="2553" t="s">
        <v>2171</v>
      </c>
      <c r="E3979" s="2554" t="s">
        <v>2327</v>
      </c>
      <c r="F3979" s="1553" t="s">
        <v>2168</v>
      </c>
      <c r="G3979" s="1554"/>
      <c r="H3979" s="636"/>
      <c r="I3979" s="2254"/>
      <c r="J3979" s="2255"/>
      <c r="K3979" s="1993" t="str">
        <f t="shared" si="345"/>
        <v/>
      </c>
      <c r="L3979" s="1906" t="str">
        <f t="shared" si="346"/>
        <v/>
      </c>
      <c r="M3979" s="1906"/>
      <c r="N3979" s="2250"/>
      <c r="O3979" s="2250"/>
      <c r="P3979" s="1913" t="str">
        <f>IF(G3979="","",(IF(OR(G3979="Winter",G3979="Summer"),"","X")))</f>
        <v/>
      </c>
    </row>
    <row r="3980" spans="2:16" s="986" customFormat="1" ht="15" customHeight="1" outlineLevel="1">
      <c r="B3980" s="1211"/>
      <c r="C3980" s="1211"/>
      <c r="D3980" s="2553"/>
      <c r="E3980" s="2554"/>
      <c r="F3980" s="1553" t="s">
        <v>2169</v>
      </c>
      <c r="G3980" s="1554"/>
      <c r="H3980" s="636"/>
      <c r="I3980" s="2254"/>
      <c r="J3980" s="2255"/>
      <c r="K3980" s="1993" t="str">
        <f t="shared" si="345"/>
        <v/>
      </c>
      <c r="L3980" s="1906" t="str">
        <f t="shared" si="346"/>
        <v/>
      </c>
      <c r="M3980" s="1906"/>
      <c r="N3980" s="2250"/>
      <c r="O3980" s="2250"/>
      <c r="P3980" s="1913" t="str">
        <f>IF(G3980="","",(IF(OR(G3980="Winter",G3980="Summer"),"","X")))</f>
        <v/>
      </c>
    </row>
    <row r="3981" spans="2:16" s="986" customFormat="1" ht="15" customHeight="1" outlineLevel="1">
      <c r="B3981" s="1211"/>
      <c r="C3981" s="1211"/>
      <c r="D3981" s="2553" t="s">
        <v>2172</v>
      </c>
      <c r="E3981" s="2554" t="s">
        <v>638</v>
      </c>
      <c r="F3981" s="1553" t="s">
        <v>2168</v>
      </c>
      <c r="G3981" s="1554"/>
      <c r="H3981" s="636"/>
      <c r="I3981" s="2254"/>
      <c r="J3981" s="2255"/>
      <c r="K3981" s="1994" t="str">
        <f t="shared" si="345"/>
        <v/>
      </c>
      <c r="L3981" s="1907" t="str">
        <f t="shared" si="346"/>
        <v/>
      </c>
      <c r="M3981" s="1906"/>
      <c r="N3981" s="2250"/>
      <c r="O3981" s="2250"/>
      <c r="P3981" s="2255"/>
    </row>
    <row r="3982" spans="2:16" s="986" customFormat="1" ht="15" customHeight="1" outlineLevel="1">
      <c r="B3982" s="1211"/>
      <c r="C3982" s="1211"/>
      <c r="D3982" s="2553"/>
      <c r="E3982" s="2554"/>
      <c r="F3982" s="1553" t="s">
        <v>2169</v>
      </c>
      <c r="G3982" s="1554"/>
      <c r="I3982" s="2254"/>
      <c r="J3982" s="2255"/>
      <c r="K3982" s="1994" t="str">
        <f t="shared" si="345"/>
        <v/>
      </c>
      <c r="L3982" s="1907" t="str">
        <f t="shared" si="346"/>
        <v/>
      </c>
      <c r="M3982" s="1906"/>
      <c r="N3982" s="2250"/>
      <c r="O3982" s="2250"/>
      <c r="P3982" s="2255"/>
    </row>
    <row r="3983" spans="2:16" s="986" customFormat="1" ht="15" customHeight="1" outlineLevel="1">
      <c r="B3983" s="1211"/>
      <c r="C3983" s="1211"/>
      <c r="D3983" s="2553" t="s">
        <v>2173</v>
      </c>
      <c r="E3983" s="2554" t="s">
        <v>638</v>
      </c>
      <c r="F3983" s="1553" t="s">
        <v>2168</v>
      </c>
      <c r="G3983" s="1554"/>
      <c r="I3983" s="2254"/>
      <c r="J3983" s="2255"/>
      <c r="K3983" s="1994" t="str">
        <f t="shared" si="345"/>
        <v/>
      </c>
      <c r="L3983" s="1907" t="str">
        <f t="shared" si="346"/>
        <v/>
      </c>
      <c r="M3983" s="1906"/>
      <c r="N3983" s="2250"/>
      <c r="O3983" s="2250"/>
      <c r="P3983" s="2255"/>
    </row>
    <row r="3984" spans="2:16" s="986" customFormat="1" ht="15" customHeight="1" outlineLevel="1">
      <c r="B3984" s="1211"/>
      <c r="C3984" s="1211"/>
      <c r="D3984" s="2553"/>
      <c r="E3984" s="2554"/>
      <c r="F3984" s="1553" t="s">
        <v>2169</v>
      </c>
      <c r="G3984" s="1554"/>
      <c r="I3984" s="2254"/>
      <c r="J3984" s="2255"/>
      <c r="K3984" s="1994" t="str">
        <f t="shared" si="345"/>
        <v/>
      </c>
      <c r="L3984" s="1907" t="str">
        <f t="shared" si="346"/>
        <v/>
      </c>
      <c r="M3984" s="1906"/>
      <c r="N3984" s="2250"/>
      <c r="O3984" s="2250"/>
      <c r="P3984" s="2255"/>
    </row>
    <row r="3985" spans="2:16" s="986" customFormat="1" ht="15" customHeight="1" outlineLevel="1">
      <c r="B3985" s="1211"/>
      <c r="C3985" s="1211"/>
      <c r="D3985" s="2553" t="s">
        <v>2173</v>
      </c>
      <c r="E3985" s="2554" t="s">
        <v>650</v>
      </c>
      <c r="F3985" s="1553" t="s">
        <v>2168</v>
      </c>
      <c r="G3985" s="1554"/>
      <c r="I3985" s="2254"/>
      <c r="J3985" s="2255"/>
      <c r="K3985" s="1994" t="str">
        <f t="shared" si="345"/>
        <v/>
      </c>
      <c r="L3985" s="1907" t="str">
        <f t="shared" si="346"/>
        <v/>
      </c>
      <c r="M3985" s="1906"/>
      <c r="N3985" s="2250"/>
      <c r="O3985" s="2250"/>
      <c r="P3985" s="2255"/>
    </row>
    <row r="3986" spans="2:16" s="986" customFormat="1" ht="15" customHeight="1" outlineLevel="1">
      <c r="B3986" s="1211"/>
      <c r="C3986" s="1211"/>
      <c r="D3986" s="2553"/>
      <c r="E3986" s="2554"/>
      <c r="F3986" s="1553" t="s">
        <v>2169</v>
      </c>
      <c r="G3986" s="1554"/>
      <c r="I3986" s="2254"/>
      <c r="J3986" s="2255"/>
      <c r="K3986" s="1994" t="str">
        <f t="shared" si="345"/>
        <v/>
      </c>
      <c r="L3986" s="1907" t="str">
        <f t="shared" si="346"/>
        <v/>
      </c>
      <c r="M3986" s="1906"/>
      <c r="N3986" s="2250"/>
      <c r="O3986" s="2250"/>
      <c r="P3986" s="2255"/>
    </row>
    <row r="3987" spans="2:16" s="986" customFormat="1" ht="15" customHeight="1" outlineLevel="1">
      <c r="B3987" s="1211"/>
      <c r="C3987" s="1211"/>
      <c r="D3987" s="2553" t="s">
        <v>2174</v>
      </c>
      <c r="E3987" s="2554" t="s">
        <v>638</v>
      </c>
      <c r="F3987" s="1553" t="s">
        <v>2168</v>
      </c>
      <c r="G3987" s="1554"/>
      <c r="I3987" s="2254"/>
      <c r="J3987" s="2256"/>
      <c r="K3987" s="1994" t="str">
        <f t="shared" si="345"/>
        <v/>
      </c>
      <c r="L3987" s="1907" t="str">
        <f t="shared" si="346"/>
        <v/>
      </c>
      <c r="M3987" s="1906"/>
      <c r="N3987" s="2250"/>
      <c r="O3987" s="2250"/>
      <c r="P3987" s="2255"/>
    </row>
    <row r="3988" spans="2:16" s="986" customFormat="1" ht="15" customHeight="1" outlineLevel="1">
      <c r="B3988" s="1211"/>
      <c r="C3988" s="1211"/>
      <c r="D3988" s="2553"/>
      <c r="E3988" s="2554"/>
      <c r="F3988" s="1553" t="s">
        <v>2169</v>
      </c>
      <c r="G3988" s="1554"/>
      <c r="I3988" s="2254"/>
      <c r="J3988" s="2256"/>
      <c r="K3988" s="1994" t="str">
        <f t="shared" si="345"/>
        <v/>
      </c>
      <c r="L3988" s="1907" t="str">
        <f t="shared" si="346"/>
        <v/>
      </c>
      <c r="M3988" s="1906"/>
      <c r="N3988" s="2250"/>
      <c r="O3988" s="2250"/>
      <c r="P3988" s="2255"/>
    </row>
    <row r="3989" spans="2:16" s="986" customFormat="1" ht="15" customHeight="1" outlineLevel="1">
      <c r="B3989" s="1211"/>
      <c r="C3989" s="1211"/>
      <c r="D3989" s="2553" t="s">
        <v>2174</v>
      </c>
      <c r="E3989" s="2554" t="s">
        <v>650</v>
      </c>
      <c r="F3989" s="1553" t="s">
        <v>2168</v>
      </c>
      <c r="G3989" s="1554"/>
      <c r="I3989" s="2254"/>
      <c r="J3989" s="2256"/>
      <c r="K3989" s="1994" t="str">
        <f t="shared" si="345"/>
        <v/>
      </c>
      <c r="L3989" s="1907" t="str">
        <f t="shared" si="346"/>
        <v/>
      </c>
      <c r="M3989" s="1906"/>
      <c r="N3989" s="2250"/>
      <c r="O3989" s="2250"/>
      <c r="P3989" s="2255"/>
    </row>
    <row r="3990" spans="2:16" s="986" customFormat="1" ht="15" customHeight="1" outlineLevel="1">
      <c r="B3990" s="1211"/>
      <c r="C3990" s="1211"/>
      <c r="D3990" s="2555"/>
      <c r="E3990" s="2556"/>
      <c r="F3990" s="1557" t="s">
        <v>2169</v>
      </c>
      <c r="G3990" s="1558"/>
      <c r="I3990" s="2254"/>
      <c r="J3990" s="2256"/>
      <c r="K3990" s="1994" t="str">
        <f t="shared" si="345"/>
        <v/>
      </c>
      <c r="L3990" s="1907" t="str">
        <f t="shared" si="346"/>
        <v/>
      </c>
      <c r="M3990" s="1906"/>
      <c r="N3990" s="2250"/>
      <c r="O3990" s="2250"/>
      <c r="P3990" s="2255"/>
    </row>
    <row r="3991" spans="2:16" s="986" customFormat="1" ht="15" customHeight="1">
      <c r="B3991" s="1342"/>
      <c r="C3991" s="985"/>
      <c r="D3991" s="1307" t="s">
        <v>2166</v>
      </c>
      <c r="E3991" s="973"/>
      <c r="F3991" s="1549"/>
      <c r="G3991" s="1550"/>
      <c r="H3991" s="636"/>
      <c r="I3991" s="2251"/>
      <c r="J3991" s="1912"/>
      <c r="K3991" s="2254"/>
      <c r="L3991" s="2250"/>
      <c r="M3991" s="2250"/>
      <c r="N3991" s="2250"/>
      <c r="O3991" s="2250"/>
      <c r="P3991" s="2255"/>
    </row>
    <row r="3992" spans="2:16" s="986" customFormat="1" ht="15" customHeight="1" outlineLevel="1">
      <c r="B3992" s="1342"/>
      <c r="C3992" s="985"/>
      <c r="D3992" s="2557" t="s">
        <v>2167</v>
      </c>
      <c r="E3992" s="2558" t="s">
        <v>650</v>
      </c>
      <c r="F3992" s="1551" t="s">
        <v>2168</v>
      </c>
      <c r="G3992" s="1552"/>
      <c r="H3992" s="636"/>
      <c r="I3992" s="2252"/>
      <c r="J3992" s="2253"/>
      <c r="K3992" s="1994" t="str">
        <f>IF(ISNONTEXT(G3992)=TRUE,"","X")</f>
        <v/>
      </c>
      <c r="L3992" s="1907" t="str">
        <f>IF(AND(G3992&gt;=0)=TRUE,"","X")</f>
        <v/>
      </c>
      <c r="M3992" s="1906"/>
      <c r="N3992" s="2250"/>
      <c r="O3992" s="2250"/>
      <c r="P3992" s="2255"/>
    </row>
    <row r="3993" spans="2:16" s="986" customFormat="1" ht="15" customHeight="1" outlineLevel="1">
      <c r="B3993" s="1342"/>
      <c r="C3993" s="985"/>
      <c r="D3993" s="2553"/>
      <c r="E3993" s="2554"/>
      <c r="F3993" s="1553" t="s">
        <v>2169</v>
      </c>
      <c r="G3993" s="1554"/>
      <c r="H3993" s="636"/>
      <c r="I3993" s="2252"/>
      <c r="J3993" s="2253"/>
      <c r="K3993" s="1994" t="str">
        <f>IF(ISNONTEXT(G3993)=TRUE,"","X")</f>
        <v/>
      </c>
      <c r="L3993" s="1907" t="str">
        <f>IF(AND(G3993&gt;=0)=TRUE,"","X")</f>
        <v/>
      </c>
      <c r="M3993" s="1906"/>
      <c r="N3993" s="2250"/>
      <c r="O3993" s="2250"/>
      <c r="P3993" s="2255"/>
    </row>
    <row r="3994" spans="2:16" s="986" customFormat="1" ht="15" customHeight="1" outlineLevel="1">
      <c r="B3994" s="1342"/>
      <c r="C3994" s="985"/>
      <c r="D3994" s="2553" t="s">
        <v>2170</v>
      </c>
      <c r="E3994" s="2554" t="s">
        <v>638</v>
      </c>
      <c r="F3994" s="1553" t="s">
        <v>2168</v>
      </c>
      <c r="G3994" s="1554"/>
      <c r="H3994" s="636"/>
      <c r="I3994" s="2252"/>
      <c r="J3994" s="2253"/>
      <c r="K3994" s="1994" t="str">
        <f t="shared" ref="K3994:K4013" si="347">IF(ISNONTEXT(G3994)=TRUE,"","X")</f>
        <v/>
      </c>
      <c r="L3994" s="1907" t="str">
        <f t="shared" ref="L3994:L4013" si="348">IF(AND(G3994&gt;=0)=TRUE,"","X")</f>
        <v/>
      </c>
      <c r="M3994" s="1906"/>
      <c r="N3994" s="2250"/>
      <c r="O3994" s="2250"/>
      <c r="P3994" s="2255"/>
    </row>
    <row r="3995" spans="2:16" s="986" customFormat="1" ht="15" customHeight="1" outlineLevel="1">
      <c r="B3995" s="1342"/>
      <c r="C3995" s="985"/>
      <c r="D3995" s="2553"/>
      <c r="E3995" s="2554"/>
      <c r="F3995" s="1553" t="s">
        <v>2169</v>
      </c>
      <c r="G3995" s="1554"/>
      <c r="H3995" s="636"/>
      <c r="I3995" s="2252"/>
      <c r="J3995" s="2253"/>
      <c r="K3995" s="1994" t="str">
        <f t="shared" si="347"/>
        <v/>
      </c>
      <c r="L3995" s="1907" t="str">
        <f t="shared" si="348"/>
        <v/>
      </c>
      <c r="M3995" s="1906"/>
      <c r="N3995" s="2250"/>
      <c r="O3995" s="2250"/>
      <c r="P3995" s="2255"/>
    </row>
    <row r="3996" spans="2:16" s="986" customFormat="1" ht="15" customHeight="1" outlineLevel="1">
      <c r="B3996" s="1342"/>
      <c r="C3996" s="985"/>
      <c r="D3996" s="2553" t="s">
        <v>2170</v>
      </c>
      <c r="E3996" s="2554" t="s">
        <v>650</v>
      </c>
      <c r="F3996" s="1553" t="s">
        <v>2168</v>
      </c>
      <c r="G3996" s="1554"/>
      <c r="H3996" s="636"/>
      <c r="I3996" s="2252"/>
      <c r="J3996" s="2253"/>
      <c r="K3996" s="1994" t="str">
        <f t="shared" si="347"/>
        <v/>
      </c>
      <c r="L3996" s="1907" t="str">
        <f t="shared" si="348"/>
        <v/>
      </c>
      <c r="M3996" s="1906"/>
      <c r="N3996" s="2250"/>
      <c r="O3996" s="2250"/>
      <c r="P3996" s="2255"/>
    </row>
    <row r="3997" spans="2:16" s="986" customFormat="1" ht="15" customHeight="1" outlineLevel="1">
      <c r="B3997" s="1342"/>
      <c r="C3997" s="985"/>
      <c r="D3997" s="2553"/>
      <c r="E3997" s="2554"/>
      <c r="F3997" s="1553" t="s">
        <v>2169</v>
      </c>
      <c r="G3997" s="1554"/>
      <c r="H3997" s="636"/>
      <c r="I3997" s="2254"/>
      <c r="J3997" s="2255"/>
      <c r="K3997" s="1994" t="str">
        <f t="shared" si="347"/>
        <v/>
      </c>
      <c r="L3997" s="1907" t="str">
        <f t="shared" si="348"/>
        <v/>
      </c>
      <c r="M3997" s="1906"/>
      <c r="N3997" s="2250"/>
      <c r="O3997" s="2250"/>
      <c r="P3997" s="2255"/>
    </row>
    <row r="3998" spans="2:16" s="986" customFormat="1" ht="15" customHeight="1" outlineLevel="1">
      <c r="B3998" s="1342"/>
      <c r="C3998" s="985"/>
      <c r="D3998" s="2553" t="s">
        <v>873</v>
      </c>
      <c r="E3998" s="2554" t="s">
        <v>1822</v>
      </c>
      <c r="F3998" s="1553" t="s">
        <v>2168</v>
      </c>
      <c r="G3998" s="1555"/>
      <c r="H3998" s="636"/>
      <c r="I3998" s="2254"/>
      <c r="J3998" s="2255"/>
      <c r="K3998" s="1993" t="str">
        <f t="shared" si="347"/>
        <v/>
      </c>
      <c r="L3998" s="1906" t="str">
        <f t="shared" si="348"/>
        <v/>
      </c>
      <c r="M3998" s="1906"/>
      <c r="N3998" s="1907" t="str" cm="1">
        <f t="array" aca="1" ref="N3998" ca="1">IF(CELL("format",G3998)="D1","","X")</f>
        <v/>
      </c>
      <c r="O3998" s="2250"/>
      <c r="P3998" s="2255"/>
    </row>
    <row r="3999" spans="2:16" s="986" customFormat="1" ht="15" customHeight="1" outlineLevel="1">
      <c r="B3999" s="1211"/>
      <c r="C3999" s="1211"/>
      <c r="D3999" s="2553"/>
      <c r="E3999" s="2554"/>
      <c r="F3999" s="1553" t="s">
        <v>2169</v>
      </c>
      <c r="G3999" s="1555"/>
      <c r="H3999" s="636"/>
      <c r="I3999" s="2254"/>
      <c r="J3999" s="2255"/>
      <c r="K3999" s="1993" t="str">
        <f t="shared" si="347"/>
        <v/>
      </c>
      <c r="L3999" s="1906" t="str">
        <f t="shared" si="348"/>
        <v/>
      </c>
      <c r="M3999" s="1906"/>
      <c r="N3999" s="1907" t="str" cm="1">
        <f t="array" aca="1" ref="N3999" ca="1">IF(CELL("format",G3999)="D1","","X")</f>
        <v/>
      </c>
      <c r="O3999" s="2250"/>
      <c r="P3999" s="2255"/>
    </row>
    <row r="4000" spans="2:16" s="986" customFormat="1" ht="15" customHeight="1" outlineLevel="1">
      <c r="B4000" s="1211"/>
      <c r="C4000" s="1211"/>
      <c r="D4000" s="2553" t="s">
        <v>874</v>
      </c>
      <c r="E4000" s="2554" t="s">
        <v>1823</v>
      </c>
      <c r="F4000" s="1553" t="s">
        <v>2168</v>
      </c>
      <c r="G4000" s="1556"/>
      <c r="H4000" s="636"/>
      <c r="I4000" s="2254"/>
      <c r="J4000" s="2255"/>
      <c r="K4000" s="1993" t="str">
        <f t="shared" si="347"/>
        <v/>
      </c>
      <c r="L4000" s="1906" t="str">
        <f t="shared" si="348"/>
        <v/>
      </c>
      <c r="M4000" s="1906"/>
      <c r="N4000" s="2250"/>
      <c r="O4000" s="1907" t="str" cm="1">
        <f t="array" aca="1" ref="O4000" ca="1">IF(G4000="","",IF(CELL("format",G4000)="D9","","X"))</f>
        <v/>
      </c>
      <c r="P4000" s="2255"/>
    </row>
    <row r="4001" spans="2:16" s="986" customFormat="1" ht="15" customHeight="1" outlineLevel="1">
      <c r="B4001" s="1211"/>
      <c r="C4001" s="1211"/>
      <c r="D4001" s="2553"/>
      <c r="E4001" s="2554"/>
      <c r="F4001" s="1553" t="s">
        <v>2169</v>
      </c>
      <c r="G4001" s="1556"/>
      <c r="H4001" s="636"/>
      <c r="I4001" s="2254"/>
      <c r="J4001" s="2255"/>
      <c r="K4001" s="1993" t="str">
        <f t="shared" si="347"/>
        <v/>
      </c>
      <c r="L4001" s="1906" t="str">
        <f t="shared" si="348"/>
        <v/>
      </c>
      <c r="M4001" s="1906"/>
      <c r="N4001" s="2250"/>
      <c r="O4001" s="1907" t="str" cm="1">
        <f t="array" aca="1" ref="O4001" ca="1">IF(G4001="","",IF(CELL("format",G4001)="D9","","X"))</f>
        <v/>
      </c>
      <c r="P4001" s="2255"/>
    </row>
    <row r="4002" spans="2:16" s="986" customFormat="1" ht="15" customHeight="1" outlineLevel="1">
      <c r="B4002" s="1211"/>
      <c r="C4002" s="1211"/>
      <c r="D4002" s="2553" t="s">
        <v>2171</v>
      </c>
      <c r="E4002" s="2554" t="s">
        <v>2327</v>
      </c>
      <c r="F4002" s="1553" t="s">
        <v>2168</v>
      </c>
      <c r="G4002" s="1554"/>
      <c r="H4002" s="636"/>
      <c r="I4002" s="2254"/>
      <c r="J4002" s="2255"/>
      <c r="K4002" s="1993" t="str">
        <f t="shared" si="347"/>
        <v/>
      </c>
      <c r="L4002" s="1906" t="str">
        <f t="shared" si="348"/>
        <v/>
      </c>
      <c r="M4002" s="1906"/>
      <c r="N4002" s="2250"/>
      <c r="O4002" s="2250"/>
      <c r="P4002" s="1913" t="str">
        <f>IF(G4002="","",(IF(OR(G4002="Winter",G4002="Summer"),"","X")))</f>
        <v/>
      </c>
    </row>
    <row r="4003" spans="2:16" s="986" customFormat="1" ht="15" customHeight="1" outlineLevel="1">
      <c r="B4003" s="1211"/>
      <c r="C4003" s="1211"/>
      <c r="D4003" s="2553"/>
      <c r="E4003" s="2554"/>
      <c r="F4003" s="1553" t="s">
        <v>2169</v>
      </c>
      <c r="G4003" s="1554"/>
      <c r="H4003" s="636"/>
      <c r="I4003" s="2254"/>
      <c r="J4003" s="2255"/>
      <c r="K4003" s="1993" t="str">
        <f t="shared" si="347"/>
        <v/>
      </c>
      <c r="L4003" s="1906" t="str">
        <f t="shared" si="348"/>
        <v/>
      </c>
      <c r="M4003" s="1906"/>
      <c r="N4003" s="2250"/>
      <c r="O4003" s="2250"/>
      <c r="P4003" s="1913" t="str">
        <f>IF(G4003="","",(IF(OR(G4003="Winter",G4003="Summer"),"","X")))</f>
        <v/>
      </c>
    </row>
    <row r="4004" spans="2:16" s="986" customFormat="1" ht="15" customHeight="1" outlineLevel="1">
      <c r="B4004" s="1211"/>
      <c r="C4004" s="1211"/>
      <c r="D4004" s="2553" t="s">
        <v>2172</v>
      </c>
      <c r="E4004" s="2554" t="s">
        <v>638</v>
      </c>
      <c r="F4004" s="1553" t="s">
        <v>2168</v>
      </c>
      <c r="G4004" s="1554"/>
      <c r="H4004" s="636"/>
      <c r="I4004" s="2254"/>
      <c r="J4004" s="2255"/>
      <c r="K4004" s="1994" t="str">
        <f t="shared" si="347"/>
        <v/>
      </c>
      <c r="L4004" s="1907" t="str">
        <f t="shared" si="348"/>
        <v/>
      </c>
      <c r="M4004" s="1906"/>
      <c r="N4004" s="2250"/>
      <c r="O4004" s="2250"/>
      <c r="P4004" s="2255"/>
    </row>
    <row r="4005" spans="2:16" s="986" customFormat="1" ht="15" customHeight="1" outlineLevel="1">
      <c r="B4005" s="1211"/>
      <c r="C4005" s="1211"/>
      <c r="D4005" s="2553"/>
      <c r="E4005" s="2554"/>
      <c r="F4005" s="1553" t="s">
        <v>2169</v>
      </c>
      <c r="G4005" s="1554"/>
      <c r="I4005" s="2254"/>
      <c r="J4005" s="2255"/>
      <c r="K4005" s="1994" t="str">
        <f t="shared" si="347"/>
        <v/>
      </c>
      <c r="L4005" s="1907" t="str">
        <f t="shared" si="348"/>
        <v/>
      </c>
      <c r="M4005" s="1906"/>
      <c r="N4005" s="2250"/>
      <c r="O4005" s="2250"/>
      <c r="P4005" s="2255"/>
    </row>
    <row r="4006" spans="2:16" s="986" customFormat="1" ht="15" customHeight="1" outlineLevel="1">
      <c r="B4006" s="1211"/>
      <c r="C4006" s="1211"/>
      <c r="D4006" s="2553" t="s">
        <v>2173</v>
      </c>
      <c r="E4006" s="2554" t="s">
        <v>638</v>
      </c>
      <c r="F4006" s="1553" t="s">
        <v>2168</v>
      </c>
      <c r="G4006" s="1554"/>
      <c r="I4006" s="2254"/>
      <c r="J4006" s="2255"/>
      <c r="K4006" s="1994" t="str">
        <f t="shared" si="347"/>
        <v/>
      </c>
      <c r="L4006" s="1907" t="str">
        <f t="shared" si="348"/>
        <v/>
      </c>
      <c r="M4006" s="1906"/>
      <c r="N4006" s="2250"/>
      <c r="O4006" s="2250"/>
      <c r="P4006" s="2255"/>
    </row>
    <row r="4007" spans="2:16" s="986" customFormat="1" ht="15" customHeight="1" outlineLevel="1">
      <c r="B4007" s="1211"/>
      <c r="C4007" s="1211"/>
      <c r="D4007" s="2553"/>
      <c r="E4007" s="2554"/>
      <c r="F4007" s="1553" t="s">
        <v>2169</v>
      </c>
      <c r="G4007" s="1554"/>
      <c r="I4007" s="2254"/>
      <c r="J4007" s="2255"/>
      <c r="K4007" s="1994" t="str">
        <f t="shared" si="347"/>
        <v/>
      </c>
      <c r="L4007" s="1907" t="str">
        <f t="shared" si="348"/>
        <v/>
      </c>
      <c r="M4007" s="1906"/>
      <c r="N4007" s="2250"/>
      <c r="O4007" s="2250"/>
      <c r="P4007" s="2255"/>
    </row>
    <row r="4008" spans="2:16" s="986" customFormat="1" ht="15" customHeight="1" outlineLevel="1">
      <c r="B4008" s="1211"/>
      <c r="C4008" s="1211"/>
      <c r="D4008" s="2553" t="s">
        <v>2173</v>
      </c>
      <c r="E4008" s="2554" t="s">
        <v>650</v>
      </c>
      <c r="F4008" s="1553" t="s">
        <v>2168</v>
      </c>
      <c r="G4008" s="1554"/>
      <c r="I4008" s="2254"/>
      <c r="J4008" s="2255"/>
      <c r="K4008" s="1994" t="str">
        <f t="shared" si="347"/>
        <v/>
      </c>
      <c r="L4008" s="1907" t="str">
        <f t="shared" si="348"/>
        <v/>
      </c>
      <c r="M4008" s="1906"/>
      <c r="N4008" s="2250"/>
      <c r="O4008" s="2250"/>
      <c r="P4008" s="2255"/>
    </row>
    <row r="4009" spans="2:16" s="986" customFormat="1" ht="15" customHeight="1" outlineLevel="1">
      <c r="B4009" s="1211"/>
      <c r="C4009" s="1211"/>
      <c r="D4009" s="2553"/>
      <c r="E4009" s="2554"/>
      <c r="F4009" s="1553" t="s">
        <v>2169</v>
      </c>
      <c r="G4009" s="1554"/>
      <c r="I4009" s="2254"/>
      <c r="J4009" s="2255"/>
      <c r="K4009" s="1994" t="str">
        <f t="shared" si="347"/>
        <v/>
      </c>
      <c r="L4009" s="1907" t="str">
        <f t="shared" si="348"/>
        <v/>
      </c>
      <c r="M4009" s="1906"/>
      <c r="N4009" s="2250"/>
      <c r="O4009" s="2250"/>
      <c r="P4009" s="2255"/>
    </row>
    <row r="4010" spans="2:16" s="986" customFormat="1" ht="15" customHeight="1" outlineLevel="1">
      <c r="B4010" s="1211"/>
      <c r="C4010" s="1211"/>
      <c r="D4010" s="2553" t="s">
        <v>2174</v>
      </c>
      <c r="E4010" s="2554" t="s">
        <v>638</v>
      </c>
      <c r="F4010" s="1553" t="s">
        <v>2168</v>
      </c>
      <c r="G4010" s="1554"/>
      <c r="I4010" s="2254"/>
      <c r="J4010" s="2256"/>
      <c r="K4010" s="1994" t="str">
        <f t="shared" si="347"/>
        <v/>
      </c>
      <c r="L4010" s="1907" t="str">
        <f t="shared" si="348"/>
        <v/>
      </c>
      <c r="M4010" s="1906"/>
      <c r="N4010" s="2250"/>
      <c r="O4010" s="2250"/>
      <c r="P4010" s="2255"/>
    </row>
    <row r="4011" spans="2:16" s="986" customFormat="1" ht="15" customHeight="1" outlineLevel="1">
      <c r="B4011" s="1211"/>
      <c r="C4011" s="1211"/>
      <c r="D4011" s="2553"/>
      <c r="E4011" s="2554"/>
      <c r="F4011" s="1553" t="s">
        <v>2169</v>
      </c>
      <c r="G4011" s="1554"/>
      <c r="I4011" s="2254"/>
      <c r="J4011" s="2256"/>
      <c r="K4011" s="1994" t="str">
        <f t="shared" si="347"/>
        <v/>
      </c>
      <c r="L4011" s="1907" t="str">
        <f t="shared" si="348"/>
        <v/>
      </c>
      <c r="M4011" s="1906"/>
      <c r="N4011" s="2250"/>
      <c r="O4011" s="2250"/>
      <c r="P4011" s="2255"/>
    </row>
    <row r="4012" spans="2:16" s="986" customFormat="1" ht="15" customHeight="1" outlineLevel="1">
      <c r="B4012" s="1211"/>
      <c r="C4012" s="1211"/>
      <c r="D4012" s="2553" t="s">
        <v>2174</v>
      </c>
      <c r="E4012" s="2554" t="s">
        <v>650</v>
      </c>
      <c r="F4012" s="1553" t="s">
        <v>2168</v>
      </c>
      <c r="G4012" s="1554"/>
      <c r="I4012" s="2254"/>
      <c r="J4012" s="2256"/>
      <c r="K4012" s="1994" t="str">
        <f t="shared" si="347"/>
        <v/>
      </c>
      <c r="L4012" s="1907" t="str">
        <f t="shared" si="348"/>
        <v/>
      </c>
      <c r="M4012" s="1906"/>
      <c r="N4012" s="2250"/>
      <c r="O4012" s="2250"/>
      <c r="P4012" s="2255"/>
    </row>
    <row r="4013" spans="2:16" s="986" customFormat="1" ht="15" customHeight="1" outlineLevel="1">
      <c r="B4013" s="1211"/>
      <c r="C4013" s="1211"/>
      <c r="D4013" s="2555"/>
      <c r="E4013" s="2556"/>
      <c r="F4013" s="1557" t="s">
        <v>2169</v>
      </c>
      <c r="G4013" s="1558"/>
      <c r="I4013" s="2254"/>
      <c r="J4013" s="2256"/>
      <c r="K4013" s="1994" t="str">
        <f t="shared" si="347"/>
        <v/>
      </c>
      <c r="L4013" s="1907" t="str">
        <f t="shared" si="348"/>
        <v/>
      </c>
      <c r="M4013" s="1906"/>
      <c r="N4013" s="2250"/>
      <c r="O4013" s="2250"/>
      <c r="P4013" s="2255"/>
    </row>
    <row r="4014" spans="2:16" s="986" customFormat="1" ht="15" customHeight="1">
      <c r="B4014" s="1342"/>
      <c r="C4014" s="985"/>
      <c r="D4014" s="1307" t="s">
        <v>2166</v>
      </c>
      <c r="E4014" s="973"/>
      <c r="F4014" s="1549"/>
      <c r="G4014" s="1550"/>
      <c r="H4014" s="636"/>
      <c r="I4014" s="2251"/>
      <c r="J4014" s="1912"/>
      <c r="K4014" s="2254"/>
      <c r="L4014" s="2250"/>
      <c r="M4014" s="2250"/>
      <c r="N4014" s="2250"/>
      <c r="O4014" s="2250"/>
      <c r="P4014" s="2255"/>
    </row>
    <row r="4015" spans="2:16" s="986" customFormat="1" ht="15" customHeight="1" outlineLevel="1">
      <c r="B4015" s="1342"/>
      <c r="C4015" s="985"/>
      <c r="D4015" s="2557" t="s">
        <v>2167</v>
      </c>
      <c r="E4015" s="2558" t="s">
        <v>650</v>
      </c>
      <c r="F4015" s="1551" t="s">
        <v>2168</v>
      </c>
      <c r="G4015" s="1552"/>
      <c r="H4015" s="636"/>
      <c r="I4015" s="2252"/>
      <c r="J4015" s="2253"/>
      <c r="K4015" s="1994" t="str">
        <f>IF(ISNONTEXT(G4015)=TRUE,"","X")</f>
        <v/>
      </c>
      <c r="L4015" s="1907" t="str">
        <f>IF(AND(G4015&gt;=0)=TRUE,"","X")</f>
        <v/>
      </c>
      <c r="M4015" s="1906"/>
      <c r="N4015" s="2250"/>
      <c r="O4015" s="2250"/>
      <c r="P4015" s="2255"/>
    </row>
    <row r="4016" spans="2:16" s="986" customFormat="1" ht="15" customHeight="1" outlineLevel="1">
      <c r="B4016" s="1342"/>
      <c r="C4016" s="985"/>
      <c r="D4016" s="2553"/>
      <c r="E4016" s="2554"/>
      <c r="F4016" s="1553" t="s">
        <v>2169</v>
      </c>
      <c r="G4016" s="1554"/>
      <c r="H4016" s="636"/>
      <c r="I4016" s="2252"/>
      <c r="J4016" s="2253"/>
      <c r="K4016" s="1994" t="str">
        <f>IF(ISNONTEXT(G4016)=TRUE,"","X")</f>
        <v/>
      </c>
      <c r="L4016" s="1907" t="str">
        <f>IF(AND(G4016&gt;=0)=TRUE,"","X")</f>
        <v/>
      </c>
      <c r="M4016" s="1906"/>
      <c r="N4016" s="2250"/>
      <c r="O4016" s="2250"/>
      <c r="P4016" s="2255"/>
    </row>
    <row r="4017" spans="2:16" s="986" customFormat="1" ht="15" customHeight="1" outlineLevel="1">
      <c r="B4017" s="1342"/>
      <c r="C4017" s="985"/>
      <c r="D4017" s="2553" t="s">
        <v>2170</v>
      </c>
      <c r="E4017" s="2554" t="s">
        <v>638</v>
      </c>
      <c r="F4017" s="1553" t="s">
        <v>2168</v>
      </c>
      <c r="G4017" s="1554"/>
      <c r="H4017" s="636"/>
      <c r="I4017" s="2252"/>
      <c r="J4017" s="2253"/>
      <c r="K4017" s="1994" t="str">
        <f t="shared" ref="K4017:K4036" si="349">IF(ISNONTEXT(G4017)=TRUE,"","X")</f>
        <v/>
      </c>
      <c r="L4017" s="1907" t="str">
        <f t="shared" ref="L4017:L4036" si="350">IF(AND(G4017&gt;=0)=TRUE,"","X")</f>
        <v/>
      </c>
      <c r="M4017" s="1906"/>
      <c r="N4017" s="2250"/>
      <c r="O4017" s="2250"/>
      <c r="P4017" s="2255"/>
    </row>
    <row r="4018" spans="2:16" s="986" customFormat="1" ht="15" customHeight="1" outlineLevel="1">
      <c r="B4018" s="1342"/>
      <c r="C4018" s="985"/>
      <c r="D4018" s="2553"/>
      <c r="E4018" s="2554"/>
      <c r="F4018" s="1553" t="s">
        <v>2169</v>
      </c>
      <c r="G4018" s="1554"/>
      <c r="H4018" s="636"/>
      <c r="I4018" s="2252"/>
      <c r="J4018" s="2253"/>
      <c r="K4018" s="1994" t="str">
        <f t="shared" si="349"/>
        <v/>
      </c>
      <c r="L4018" s="1907" t="str">
        <f t="shared" si="350"/>
        <v/>
      </c>
      <c r="M4018" s="1906"/>
      <c r="N4018" s="2250"/>
      <c r="O4018" s="2250"/>
      <c r="P4018" s="2255"/>
    </row>
    <row r="4019" spans="2:16" s="986" customFormat="1" ht="15" customHeight="1" outlineLevel="1">
      <c r="B4019" s="1342"/>
      <c r="C4019" s="985"/>
      <c r="D4019" s="2553" t="s">
        <v>2170</v>
      </c>
      <c r="E4019" s="2554" t="s">
        <v>650</v>
      </c>
      <c r="F4019" s="1553" t="s">
        <v>2168</v>
      </c>
      <c r="G4019" s="1554"/>
      <c r="H4019" s="636"/>
      <c r="I4019" s="2252"/>
      <c r="J4019" s="2253"/>
      <c r="K4019" s="1994" t="str">
        <f t="shared" si="349"/>
        <v/>
      </c>
      <c r="L4019" s="1907" t="str">
        <f t="shared" si="350"/>
        <v/>
      </c>
      <c r="M4019" s="1906"/>
      <c r="N4019" s="2250"/>
      <c r="O4019" s="2250"/>
      <c r="P4019" s="2255"/>
    </row>
    <row r="4020" spans="2:16" s="986" customFormat="1" ht="15" customHeight="1" outlineLevel="1">
      <c r="B4020" s="1342"/>
      <c r="C4020" s="985"/>
      <c r="D4020" s="2553"/>
      <c r="E4020" s="2554"/>
      <c r="F4020" s="1553" t="s">
        <v>2169</v>
      </c>
      <c r="G4020" s="1554"/>
      <c r="H4020" s="636"/>
      <c r="I4020" s="2254"/>
      <c r="J4020" s="2255"/>
      <c r="K4020" s="1994" t="str">
        <f t="shared" si="349"/>
        <v/>
      </c>
      <c r="L4020" s="1907" t="str">
        <f t="shared" si="350"/>
        <v/>
      </c>
      <c r="M4020" s="1906"/>
      <c r="N4020" s="2250"/>
      <c r="O4020" s="2250"/>
      <c r="P4020" s="2255"/>
    </row>
    <row r="4021" spans="2:16" s="986" customFormat="1" ht="15" customHeight="1" outlineLevel="1">
      <c r="B4021" s="1342"/>
      <c r="C4021" s="985"/>
      <c r="D4021" s="2553" t="s">
        <v>873</v>
      </c>
      <c r="E4021" s="2554" t="s">
        <v>1822</v>
      </c>
      <c r="F4021" s="1553" t="s">
        <v>2168</v>
      </c>
      <c r="G4021" s="1555"/>
      <c r="H4021" s="636"/>
      <c r="I4021" s="2254"/>
      <c r="J4021" s="2255"/>
      <c r="K4021" s="1993" t="str">
        <f t="shared" si="349"/>
        <v/>
      </c>
      <c r="L4021" s="1906" t="str">
        <f t="shared" si="350"/>
        <v/>
      </c>
      <c r="M4021" s="1906"/>
      <c r="N4021" s="1907" t="str" cm="1">
        <f t="array" aca="1" ref="N4021" ca="1">IF(CELL("format",G4021)="D1","","X")</f>
        <v/>
      </c>
      <c r="O4021" s="2250"/>
      <c r="P4021" s="2255"/>
    </row>
    <row r="4022" spans="2:16" s="986" customFormat="1" ht="15" customHeight="1" outlineLevel="1">
      <c r="B4022" s="1211"/>
      <c r="C4022" s="1211"/>
      <c r="D4022" s="2553"/>
      <c r="E4022" s="2554"/>
      <c r="F4022" s="1553" t="s">
        <v>2169</v>
      </c>
      <c r="G4022" s="1555"/>
      <c r="H4022" s="636"/>
      <c r="I4022" s="2254"/>
      <c r="J4022" s="2255"/>
      <c r="K4022" s="1993" t="str">
        <f t="shared" si="349"/>
        <v/>
      </c>
      <c r="L4022" s="1906" t="str">
        <f t="shared" si="350"/>
        <v/>
      </c>
      <c r="M4022" s="1906"/>
      <c r="N4022" s="1907" t="str" cm="1">
        <f t="array" aca="1" ref="N4022" ca="1">IF(CELL("format",G4022)="D1","","X")</f>
        <v/>
      </c>
      <c r="O4022" s="2250"/>
      <c r="P4022" s="2255"/>
    </row>
    <row r="4023" spans="2:16" s="986" customFormat="1" ht="15" customHeight="1" outlineLevel="1">
      <c r="B4023" s="1211"/>
      <c r="C4023" s="1211"/>
      <c r="D4023" s="2553" t="s">
        <v>874</v>
      </c>
      <c r="E4023" s="2554" t="s">
        <v>1823</v>
      </c>
      <c r="F4023" s="1553" t="s">
        <v>2168</v>
      </c>
      <c r="G4023" s="1556"/>
      <c r="H4023" s="636"/>
      <c r="I4023" s="2254"/>
      <c r="J4023" s="2255"/>
      <c r="K4023" s="1993" t="str">
        <f t="shared" si="349"/>
        <v/>
      </c>
      <c r="L4023" s="1906" t="str">
        <f t="shared" si="350"/>
        <v/>
      </c>
      <c r="M4023" s="1906"/>
      <c r="N4023" s="2250"/>
      <c r="O4023" s="1907" t="str" cm="1">
        <f t="array" aca="1" ref="O4023" ca="1">IF(G4023="","",IF(CELL("format",G4023)="D9","","X"))</f>
        <v/>
      </c>
      <c r="P4023" s="2255"/>
    </row>
    <row r="4024" spans="2:16" s="986" customFormat="1" ht="15" customHeight="1" outlineLevel="1">
      <c r="B4024" s="1211"/>
      <c r="C4024" s="1211"/>
      <c r="D4024" s="2553"/>
      <c r="E4024" s="2554"/>
      <c r="F4024" s="1553" t="s">
        <v>2169</v>
      </c>
      <c r="G4024" s="1556"/>
      <c r="H4024" s="636"/>
      <c r="I4024" s="2254"/>
      <c r="J4024" s="2255"/>
      <c r="K4024" s="1993" t="str">
        <f t="shared" si="349"/>
        <v/>
      </c>
      <c r="L4024" s="1906" t="str">
        <f t="shared" si="350"/>
        <v/>
      </c>
      <c r="M4024" s="1906"/>
      <c r="N4024" s="2250"/>
      <c r="O4024" s="1907" t="str" cm="1">
        <f t="array" aca="1" ref="O4024" ca="1">IF(G4024="","",IF(CELL("format",G4024)="D9","","X"))</f>
        <v/>
      </c>
      <c r="P4024" s="2255"/>
    </row>
    <row r="4025" spans="2:16" s="986" customFormat="1" ht="15" customHeight="1" outlineLevel="1">
      <c r="B4025" s="1211"/>
      <c r="C4025" s="1211"/>
      <c r="D4025" s="2553" t="s">
        <v>2171</v>
      </c>
      <c r="E4025" s="2554" t="s">
        <v>2327</v>
      </c>
      <c r="F4025" s="1553" t="s">
        <v>2168</v>
      </c>
      <c r="G4025" s="1554"/>
      <c r="H4025" s="636"/>
      <c r="I4025" s="2254"/>
      <c r="J4025" s="2255"/>
      <c r="K4025" s="1993" t="str">
        <f t="shared" si="349"/>
        <v/>
      </c>
      <c r="L4025" s="1906" t="str">
        <f t="shared" si="350"/>
        <v/>
      </c>
      <c r="M4025" s="1906"/>
      <c r="N4025" s="2250"/>
      <c r="O4025" s="2250"/>
      <c r="P4025" s="1913" t="str">
        <f>IF(G4025="","",(IF(OR(G4025="Winter",G4025="Summer"),"","X")))</f>
        <v/>
      </c>
    </row>
    <row r="4026" spans="2:16" s="986" customFormat="1" ht="15" customHeight="1" outlineLevel="1">
      <c r="B4026" s="1211"/>
      <c r="C4026" s="1211"/>
      <c r="D4026" s="2553"/>
      <c r="E4026" s="2554"/>
      <c r="F4026" s="1553" t="s">
        <v>2169</v>
      </c>
      <c r="G4026" s="1554"/>
      <c r="H4026" s="636"/>
      <c r="I4026" s="2254"/>
      <c r="J4026" s="2255"/>
      <c r="K4026" s="1993" t="str">
        <f t="shared" si="349"/>
        <v/>
      </c>
      <c r="L4026" s="1906" t="str">
        <f t="shared" si="350"/>
        <v/>
      </c>
      <c r="M4026" s="1906"/>
      <c r="N4026" s="2250"/>
      <c r="O4026" s="2250"/>
      <c r="P4026" s="1913" t="str">
        <f>IF(G4026="","",(IF(OR(G4026="Winter",G4026="Summer"),"","X")))</f>
        <v/>
      </c>
    </row>
    <row r="4027" spans="2:16" s="986" customFormat="1" ht="15" customHeight="1" outlineLevel="1">
      <c r="B4027" s="1211"/>
      <c r="C4027" s="1211"/>
      <c r="D4027" s="2553" t="s">
        <v>2172</v>
      </c>
      <c r="E4027" s="2554" t="s">
        <v>638</v>
      </c>
      <c r="F4027" s="1553" t="s">
        <v>2168</v>
      </c>
      <c r="G4027" s="1554"/>
      <c r="H4027" s="636"/>
      <c r="I4027" s="2254"/>
      <c r="J4027" s="2255"/>
      <c r="K4027" s="1994" t="str">
        <f t="shared" si="349"/>
        <v/>
      </c>
      <c r="L4027" s="1907" t="str">
        <f t="shared" si="350"/>
        <v/>
      </c>
      <c r="M4027" s="1906"/>
      <c r="N4027" s="2250"/>
      <c r="O4027" s="2250"/>
      <c r="P4027" s="2255"/>
    </row>
    <row r="4028" spans="2:16" s="986" customFormat="1" ht="15" customHeight="1" outlineLevel="1">
      <c r="B4028" s="1211"/>
      <c r="C4028" s="1211"/>
      <c r="D4028" s="2553"/>
      <c r="E4028" s="2554"/>
      <c r="F4028" s="1553" t="s">
        <v>2169</v>
      </c>
      <c r="G4028" s="1554"/>
      <c r="I4028" s="2254"/>
      <c r="J4028" s="2255"/>
      <c r="K4028" s="1994" t="str">
        <f t="shared" si="349"/>
        <v/>
      </c>
      <c r="L4028" s="1907" t="str">
        <f t="shared" si="350"/>
        <v/>
      </c>
      <c r="M4028" s="1906"/>
      <c r="N4028" s="2250"/>
      <c r="O4028" s="2250"/>
      <c r="P4028" s="2255"/>
    </row>
    <row r="4029" spans="2:16" s="986" customFormat="1" ht="15" customHeight="1" outlineLevel="1">
      <c r="B4029" s="1211"/>
      <c r="C4029" s="1211"/>
      <c r="D4029" s="2553" t="s">
        <v>2173</v>
      </c>
      <c r="E4029" s="2554" t="s">
        <v>638</v>
      </c>
      <c r="F4029" s="1553" t="s">
        <v>2168</v>
      </c>
      <c r="G4029" s="1554"/>
      <c r="I4029" s="2254"/>
      <c r="J4029" s="2255"/>
      <c r="K4029" s="1994" t="str">
        <f t="shared" si="349"/>
        <v/>
      </c>
      <c r="L4029" s="1907" t="str">
        <f t="shared" si="350"/>
        <v/>
      </c>
      <c r="M4029" s="1906"/>
      <c r="N4029" s="2250"/>
      <c r="O4029" s="2250"/>
      <c r="P4029" s="2255"/>
    </row>
    <row r="4030" spans="2:16" s="986" customFormat="1" ht="15" customHeight="1" outlineLevel="1">
      <c r="B4030" s="1211"/>
      <c r="C4030" s="1211"/>
      <c r="D4030" s="2553"/>
      <c r="E4030" s="2554"/>
      <c r="F4030" s="1553" t="s">
        <v>2169</v>
      </c>
      <c r="G4030" s="1554"/>
      <c r="I4030" s="2254"/>
      <c r="J4030" s="2255"/>
      <c r="K4030" s="1994" t="str">
        <f t="shared" si="349"/>
        <v/>
      </c>
      <c r="L4030" s="1907" t="str">
        <f t="shared" si="350"/>
        <v/>
      </c>
      <c r="M4030" s="1906"/>
      <c r="N4030" s="2250"/>
      <c r="O4030" s="2250"/>
      <c r="P4030" s="2255"/>
    </row>
    <row r="4031" spans="2:16" s="986" customFormat="1" ht="15" customHeight="1" outlineLevel="1">
      <c r="B4031" s="1211"/>
      <c r="C4031" s="1211"/>
      <c r="D4031" s="2553" t="s">
        <v>2173</v>
      </c>
      <c r="E4031" s="2554" t="s">
        <v>650</v>
      </c>
      <c r="F4031" s="1553" t="s">
        <v>2168</v>
      </c>
      <c r="G4031" s="1554"/>
      <c r="I4031" s="2254"/>
      <c r="J4031" s="2255"/>
      <c r="K4031" s="1994" t="str">
        <f t="shared" si="349"/>
        <v/>
      </c>
      <c r="L4031" s="1907" t="str">
        <f t="shared" si="350"/>
        <v/>
      </c>
      <c r="M4031" s="1906"/>
      <c r="N4031" s="2250"/>
      <c r="O4031" s="2250"/>
      <c r="P4031" s="2255"/>
    </row>
    <row r="4032" spans="2:16" s="986" customFormat="1" ht="15" customHeight="1" outlineLevel="1">
      <c r="B4032" s="1211"/>
      <c r="C4032" s="1211"/>
      <c r="D4032" s="2553"/>
      <c r="E4032" s="2554"/>
      <c r="F4032" s="1553" t="s">
        <v>2169</v>
      </c>
      <c r="G4032" s="1554"/>
      <c r="I4032" s="2254"/>
      <c r="J4032" s="2255"/>
      <c r="K4032" s="1994" t="str">
        <f t="shared" si="349"/>
        <v/>
      </c>
      <c r="L4032" s="1907" t="str">
        <f t="shared" si="350"/>
        <v/>
      </c>
      <c r="M4032" s="1906"/>
      <c r="N4032" s="2250"/>
      <c r="O4032" s="2250"/>
      <c r="P4032" s="2255"/>
    </row>
    <row r="4033" spans="2:16" s="986" customFormat="1" ht="15" customHeight="1" outlineLevel="1">
      <c r="B4033" s="1211"/>
      <c r="C4033" s="1211"/>
      <c r="D4033" s="2553" t="s">
        <v>2174</v>
      </c>
      <c r="E4033" s="2554" t="s">
        <v>638</v>
      </c>
      <c r="F4033" s="1553" t="s">
        <v>2168</v>
      </c>
      <c r="G4033" s="1554"/>
      <c r="I4033" s="2254"/>
      <c r="J4033" s="2256"/>
      <c r="K4033" s="1994" t="str">
        <f t="shared" si="349"/>
        <v/>
      </c>
      <c r="L4033" s="1907" t="str">
        <f t="shared" si="350"/>
        <v/>
      </c>
      <c r="M4033" s="1906"/>
      <c r="N4033" s="2250"/>
      <c r="O4033" s="2250"/>
      <c r="P4033" s="2255"/>
    </row>
    <row r="4034" spans="2:16" s="986" customFormat="1" ht="15" customHeight="1" outlineLevel="1">
      <c r="B4034" s="1211"/>
      <c r="C4034" s="1211"/>
      <c r="D4034" s="2553"/>
      <c r="E4034" s="2554"/>
      <c r="F4034" s="1553" t="s">
        <v>2169</v>
      </c>
      <c r="G4034" s="1554"/>
      <c r="I4034" s="2254"/>
      <c r="J4034" s="2256"/>
      <c r="K4034" s="1994" t="str">
        <f t="shared" si="349"/>
        <v/>
      </c>
      <c r="L4034" s="1907" t="str">
        <f t="shared" si="350"/>
        <v/>
      </c>
      <c r="M4034" s="1906"/>
      <c r="N4034" s="2250"/>
      <c r="O4034" s="2250"/>
      <c r="P4034" s="2255"/>
    </row>
    <row r="4035" spans="2:16" s="986" customFormat="1" ht="15" customHeight="1" outlineLevel="1">
      <c r="B4035" s="1211"/>
      <c r="C4035" s="1211"/>
      <c r="D4035" s="2553" t="s">
        <v>2174</v>
      </c>
      <c r="E4035" s="2554" t="s">
        <v>650</v>
      </c>
      <c r="F4035" s="1553" t="s">
        <v>2168</v>
      </c>
      <c r="G4035" s="1554"/>
      <c r="I4035" s="2254"/>
      <c r="J4035" s="2256"/>
      <c r="K4035" s="1994" t="str">
        <f t="shared" si="349"/>
        <v/>
      </c>
      <c r="L4035" s="1907" t="str">
        <f t="shared" si="350"/>
        <v/>
      </c>
      <c r="M4035" s="1906"/>
      <c r="N4035" s="2250"/>
      <c r="O4035" s="2250"/>
      <c r="P4035" s="2255"/>
    </row>
    <row r="4036" spans="2:16" s="986" customFormat="1" ht="15" customHeight="1" outlineLevel="1">
      <c r="B4036" s="1211"/>
      <c r="C4036" s="1211"/>
      <c r="D4036" s="2555"/>
      <c r="E4036" s="2556"/>
      <c r="F4036" s="1557" t="s">
        <v>2169</v>
      </c>
      <c r="G4036" s="1558"/>
      <c r="I4036" s="2254"/>
      <c r="J4036" s="2256"/>
      <c r="K4036" s="1994" t="str">
        <f t="shared" si="349"/>
        <v/>
      </c>
      <c r="L4036" s="1907" t="str">
        <f t="shared" si="350"/>
        <v/>
      </c>
      <c r="M4036" s="1906"/>
      <c r="N4036" s="2250"/>
      <c r="O4036" s="2250"/>
      <c r="P4036" s="2255"/>
    </row>
    <row r="4037" spans="2:16" s="986" customFormat="1" ht="15" customHeight="1">
      <c r="B4037" s="1342"/>
      <c r="C4037" s="985"/>
      <c r="D4037" s="1307" t="s">
        <v>2166</v>
      </c>
      <c r="E4037" s="973"/>
      <c r="F4037" s="1549"/>
      <c r="G4037" s="1550"/>
      <c r="H4037" s="636"/>
      <c r="I4037" s="2251"/>
      <c r="J4037" s="1912"/>
      <c r="K4037" s="2254"/>
      <c r="L4037" s="2250"/>
      <c r="M4037" s="2250"/>
      <c r="N4037" s="2250"/>
      <c r="O4037" s="2250"/>
      <c r="P4037" s="2255"/>
    </row>
    <row r="4038" spans="2:16" s="986" customFormat="1" ht="15" customHeight="1" outlineLevel="1">
      <c r="B4038" s="1342"/>
      <c r="C4038" s="985"/>
      <c r="D4038" s="2557" t="s">
        <v>2167</v>
      </c>
      <c r="E4038" s="2558" t="s">
        <v>650</v>
      </c>
      <c r="F4038" s="1551" t="s">
        <v>2168</v>
      </c>
      <c r="G4038" s="1552"/>
      <c r="H4038" s="636"/>
      <c r="I4038" s="2252"/>
      <c r="J4038" s="2253"/>
      <c r="K4038" s="1994" t="str">
        <f>IF(ISNONTEXT(G4038)=TRUE,"","X")</f>
        <v/>
      </c>
      <c r="L4038" s="1907" t="str">
        <f>IF(AND(G4038&gt;=0)=TRUE,"","X")</f>
        <v/>
      </c>
      <c r="M4038" s="1906"/>
      <c r="N4038" s="2250"/>
      <c r="O4038" s="2250"/>
      <c r="P4038" s="2255"/>
    </row>
    <row r="4039" spans="2:16" s="986" customFormat="1" ht="15" customHeight="1" outlineLevel="1">
      <c r="B4039" s="1342"/>
      <c r="C4039" s="985"/>
      <c r="D4039" s="2553"/>
      <c r="E4039" s="2554"/>
      <c r="F4039" s="1553" t="s">
        <v>2169</v>
      </c>
      <c r="G4039" s="1554"/>
      <c r="H4039" s="636"/>
      <c r="I4039" s="2252"/>
      <c r="J4039" s="2253"/>
      <c r="K4039" s="1994" t="str">
        <f>IF(ISNONTEXT(G4039)=TRUE,"","X")</f>
        <v/>
      </c>
      <c r="L4039" s="1907" t="str">
        <f>IF(AND(G4039&gt;=0)=TRUE,"","X")</f>
        <v/>
      </c>
      <c r="M4039" s="1906"/>
      <c r="N4039" s="2250"/>
      <c r="O4039" s="2250"/>
      <c r="P4039" s="2255"/>
    </row>
    <row r="4040" spans="2:16" s="986" customFormat="1" ht="15" customHeight="1" outlineLevel="1">
      <c r="B4040" s="1342"/>
      <c r="C4040" s="985"/>
      <c r="D4040" s="2553" t="s">
        <v>2170</v>
      </c>
      <c r="E4040" s="2554" t="s">
        <v>638</v>
      </c>
      <c r="F4040" s="1553" t="s">
        <v>2168</v>
      </c>
      <c r="G4040" s="1554"/>
      <c r="H4040" s="636"/>
      <c r="I4040" s="2252"/>
      <c r="J4040" s="2253"/>
      <c r="K4040" s="1994" t="str">
        <f t="shared" ref="K4040:K4059" si="351">IF(ISNONTEXT(G4040)=TRUE,"","X")</f>
        <v/>
      </c>
      <c r="L4040" s="1907" t="str">
        <f t="shared" ref="L4040:L4059" si="352">IF(AND(G4040&gt;=0)=TRUE,"","X")</f>
        <v/>
      </c>
      <c r="M4040" s="1906"/>
      <c r="N4040" s="2250"/>
      <c r="O4040" s="2250"/>
      <c r="P4040" s="2255"/>
    </row>
    <row r="4041" spans="2:16" s="986" customFormat="1" ht="15" customHeight="1" outlineLevel="1">
      <c r="B4041" s="1342"/>
      <c r="C4041" s="985"/>
      <c r="D4041" s="2553"/>
      <c r="E4041" s="2554"/>
      <c r="F4041" s="1553" t="s">
        <v>2169</v>
      </c>
      <c r="G4041" s="1554"/>
      <c r="H4041" s="636"/>
      <c r="I4041" s="2252"/>
      <c r="J4041" s="2253"/>
      <c r="K4041" s="1994" t="str">
        <f t="shared" si="351"/>
        <v/>
      </c>
      <c r="L4041" s="1907" t="str">
        <f t="shared" si="352"/>
        <v/>
      </c>
      <c r="M4041" s="1906"/>
      <c r="N4041" s="2250"/>
      <c r="O4041" s="2250"/>
      <c r="P4041" s="2255"/>
    </row>
    <row r="4042" spans="2:16" s="986" customFormat="1" ht="15" customHeight="1" outlineLevel="1">
      <c r="B4042" s="1342"/>
      <c r="C4042" s="985"/>
      <c r="D4042" s="2553" t="s">
        <v>2170</v>
      </c>
      <c r="E4042" s="2554" t="s">
        <v>650</v>
      </c>
      <c r="F4042" s="1553" t="s">
        <v>2168</v>
      </c>
      <c r="G4042" s="1554"/>
      <c r="H4042" s="636"/>
      <c r="I4042" s="2252"/>
      <c r="J4042" s="2253"/>
      <c r="K4042" s="1994" t="str">
        <f t="shared" si="351"/>
        <v/>
      </c>
      <c r="L4042" s="1907" t="str">
        <f t="shared" si="352"/>
        <v/>
      </c>
      <c r="M4042" s="1906"/>
      <c r="N4042" s="2250"/>
      <c r="O4042" s="2250"/>
      <c r="P4042" s="2255"/>
    </row>
    <row r="4043" spans="2:16" s="986" customFormat="1" ht="15" customHeight="1" outlineLevel="1">
      <c r="B4043" s="1342"/>
      <c r="C4043" s="985"/>
      <c r="D4043" s="2553"/>
      <c r="E4043" s="2554"/>
      <c r="F4043" s="1553" t="s">
        <v>2169</v>
      </c>
      <c r="G4043" s="1554"/>
      <c r="H4043" s="636"/>
      <c r="I4043" s="2254"/>
      <c r="J4043" s="2255"/>
      <c r="K4043" s="1994" t="str">
        <f t="shared" si="351"/>
        <v/>
      </c>
      <c r="L4043" s="1907" t="str">
        <f t="shared" si="352"/>
        <v/>
      </c>
      <c r="M4043" s="1906"/>
      <c r="N4043" s="2250"/>
      <c r="O4043" s="2250"/>
      <c r="P4043" s="2255"/>
    </row>
    <row r="4044" spans="2:16" s="986" customFormat="1" ht="15" customHeight="1" outlineLevel="1">
      <c r="B4044" s="1342"/>
      <c r="C4044" s="985"/>
      <c r="D4044" s="2553" t="s">
        <v>873</v>
      </c>
      <c r="E4044" s="2554" t="s">
        <v>1822</v>
      </c>
      <c r="F4044" s="1553" t="s">
        <v>2168</v>
      </c>
      <c r="G4044" s="1555"/>
      <c r="H4044" s="636"/>
      <c r="I4044" s="2254"/>
      <c r="J4044" s="2255"/>
      <c r="K4044" s="1993" t="str">
        <f t="shared" si="351"/>
        <v/>
      </c>
      <c r="L4044" s="1906" t="str">
        <f t="shared" si="352"/>
        <v/>
      </c>
      <c r="M4044" s="1906"/>
      <c r="N4044" s="1907" t="str" cm="1">
        <f t="array" aca="1" ref="N4044" ca="1">IF(CELL("format",G4044)="D1","","X")</f>
        <v/>
      </c>
      <c r="O4044" s="2250"/>
      <c r="P4044" s="2255"/>
    </row>
    <row r="4045" spans="2:16" s="986" customFormat="1" ht="15" customHeight="1" outlineLevel="1">
      <c r="B4045" s="1211"/>
      <c r="C4045" s="1211"/>
      <c r="D4045" s="2553"/>
      <c r="E4045" s="2554"/>
      <c r="F4045" s="1553" t="s">
        <v>2169</v>
      </c>
      <c r="G4045" s="1555"/>
      <c r="H4045" s="636"/>
      <c r="I4045" s="2254"/>
      <c r="J4045" s="2255"/>
      <c r="K4045" s="1993" t="str">
        <f t="shared" si="351"/>
        <v/>
      </c>
      <c r="L4045" s="1906" t="str">
        <f t="shared" si="352"/>
        <v/>
      </c>
      <c r="M4045" s="1906"/>
      <c r="N4045" s="1907" t="str" cm="1">
        <f t="array" aca="1" ref="N4045" ca="1">IF(CELL("format",G4045)="D1","","X")</f>
        <v/>
      </c>
      <c r="O4045" s="2250"/>
      <c r="P4045" s="2255"/>
    </row>
    <row r="4046" spans="2:16" s="986" customFormat="1" ht="15" customHeight="1" outlineLevel="1">
      <c r="B4046" s="1211"/>
      <c r="C4046" s="1211"/>
      <c r="D4046" s="2553" t="s">
        <v>874</v>
      </c>
      <c r="E4046" s="2554" t="s">
        <v>1823</v>
      </c>
      <c r="F4046" s="1553" t="s">
        <v>2168</v>
      </c>
      <c r="G4046" s="1556"/>
      <c r="H4046" s="636"/>
      <c r="I4046" s="2254"/>
      <c r="J4046" s="2255"/>
      <c r="K4046" s="1993" t="str">
        <f t="shared" si="351"/>
        <v/>
      </c>
      <c r="L4046" s="1906" t="str">
        <f t="shared" si="352"/>
        <v/>
      </c>
      <c r="M4046" s="1906"/>
      <c r="N4046" s="2250"/>
      <c r="O4046" s="1907" t="str" cm="1">
        <f t="array" aca="1" ref="O4046" ca="1">IF(G4046="","",IF(CELL("format",G4046)="D9","","X"))</f>
        <v/>
      </c>
      <c r="P4046" s="2255"/>
    </row>
    <row r="4047" spans="2:16" s="986" customFormat="1" ht="15" customHeight="1" outlineLevel="1">
      <c r="B4047" s="1211"/>
      <c r="C4047" s="1211"/>
      <c r="D4047" s="2553"/>
      <c r="E4047" s="2554"/>
      <c r="F4047" s="1553" t="s">
        <v>2169</v>
      </c>
      <c r="G4047" s="1556"/>
      <c r="H4047" s="636"/>
      <c r="I4047" s="2254"/>
      <c r="J4047" s="2255"/>
      <c r="K4047" s="1993" t="str">
        <f t="shared" si="351"/>
        <v/>
      </c>
      <c r="L4047" s="1906" t="str">
        <f t="shared" si="352"/>
        <v/>
      </c>
      <c r="M4047" s="1906"/>
      <c r="N4047" s="2250"/>
      <c r="O4047" s="1907" t="str" cm="1">
        <f t="array" aca="1" ref="O4047" ca="1">IF(G4047="","",IF(CELL("format",G4047)="D9","","X"))</f>
        <v/>
      </c>
      <c r="P4047" s="2255"/>
    </row>
    <row r="4048" spans="2:16" s="986" customFormat="1" ht="15" customHeight="1" outlineLevel="1">
      <c r="B4048" s="1211"/>
      <c r="C4048" s="1211"/>
      <c r="D4048" s="2553" t="s">
        <v>2171</v>
      </c>
      <c r="E4048" s="2554" t="s">
        <v>2327</v>
      </c>
      <c r="F4048" s="1553" t="s">
        <v>2168</v>
      </c>
      <c r="G4048" s="1554"/>
      <c r="H4048" s="636"/>
      <c r="I4048" s="2254"/>
      <c r="J4048" s="2255"/>
      <c r="K4048" s="1993" t="str">
        <f t="shared" si="351"/>
        <v/>
      </c>
      <c r="L4048" s="1906" t="str">
        <f t="shared" si="352"/>
        <v/>
      </c>
      <c r="M4048" s="1906"/>
      <c r="N4048" s="2250"/>
      <c r="O4048" s="2250"/>
      <c r="P4048" s="1913" t="str">
        <f>IF(G4048="","",(IF(OR(G4048="Winter",G4048="Summer"),"","X")))</f>
        <v/>
      </c>
    </row>
    <row r="4049" spans="2:16" s="986" customFormat="1" ht="15" customHeight="1" outlineLevel="1">
      <c r="B4049" s="1211"/>
      <c r="C4049" s="1211"/>
      <c r="D4049" s="2553"/>
      <c r="E4049" s="2554"/>
      <c r="F4049" s="1553" t="s">
        <v>2169</v>
      </c>
      <c r="G4049" s="1554"/>
      <c r="H4049" s="636"/>
      <c r="I4049" s="2254"/>
      <c r="J4049" s="2255"/>
      <c r="K4049" s="1993" t="str">
        <f t="shared" si="351"/>
        <v/>
      </c>
      <c r="L4049" s="1906" t="str">
        <f t="shared" si="352"/>
        <v/>
      </c>
      <c r="M4049" s="1906"/>
      <c r="N4049" s="2250"/>
      <c r="O4049" s="2250"/>
      <c r="P4049" s="1913" t="str">
        <f>IF(G4049="","",(IF(OR(G4049="Winter",G4049="Summer"),"","X")))</f>
        <v/>
      </c>
    </row>
    <row r="4050" spans="2:16" s="986" customFormat="1" ht="15" customHeight="1" outlineLevel="1">
      <c r="B4050" s="1211"/>
      <c r="C4050" s="1211"/>
      <c r="D4050" s="2553" t="s">
        <v>2172</v>
      </c>
      <c r="E4050" s="2554" t="s">
        <v>638</v>
      </c>
      <c r="F4050" s="1553" t="s">
        <v>2168</v>
      </c>
      <c r="G4050" s="1554"/>
      <c r="H4050" s="636"/>
      <c r="I4050" s="2254"/>
      <c r="J4050" s="2255"/>
      <c r="K4050" s="1994" t="str">
        <f t="shared" si="351"/>
        <v/>
      </c>
      <c r="L4050" s="1907" t="str">
        <f t="shared" si="352"/>
        <v/>
      </c>
      <c r="M4050" s="1906"/>
      <c r="N4050" s="2250"/>
      <c r="O4050" s="2250"/>
      <c r="P4050" s="2255"/>
    </row>
    <row r="4051" spans="2:16" s="986" customFormat="1" ht="15" customHeight="1" outlineLevel="1">
      <c r="B4051" s="1211"/>
      <c r="C4051" s="1211"/>
      <c r="D4051" s="2553"/>
      <c r="E4051" s="2554"/>
      <c r="F4051" s="1553" t="s">
        <v>2169</v>
      </c>
      <c r="G4051" s="1554"/>
      <c r="I4051" s="2254"/>
      <c r="J4051" s="2255"/>
      <c r="K4051" s="1994" t="str">
        <f t="shared" si="351"/>
        <v/>
      </c>
      <c r="L4051" s="1907" t="str">
        <f t="shared" si="352"/>
        <v/>
      </c>
      <c r="M4051" s="1906"/>
      <c r="N4051" s="2250"/>
      <c r="O4051" s="2250"/>
      <c r="P4051" s="2255"/>
    </row>
    <row r="4052" spans="2:16" s="986" customFormat="1" ht="15" customHeight="1" outlineLevel="1">
      <c r="B4052" s="1211"/>
      <c r="C4052" s="1211"/>
      <c r="D4052" s="2553" t="s">
        <v>2173</v>
      </c>
      <c r="E4052" s="2554" t="s">
        <v>638</v>
      </c>
      <c r="F4052" s="1553" t="s">
        <v>2168</v>
      </c>
      <c r="G4052" s="1554"/>
      <c r="I4052" s="2254"/>
      <c r="J4052" s="2255"/>
      <c r="K4052" s="1994" t="str">
        <f t="shared" si="351"/>
        <v/>
      </c>
      <c r="L4052" s="1907" t="str">
        <f t="shared" si="352"/>
        <v/>
      </c>
      <c r="M4052" s="1906"/>
      <c r="N4052" s="2250"/>
      <c r="O4052" s="2250"/>
      <c r="P4052" s="2255"/>
    </row>
    <row r="4053" spans="2:16" s="986" customFormat="1" ht="15" customHeight="1" outlineLevel="1">
      <c r="B4053" s="1211"/>
      <c r="C4053" s="1211"/>
      <c r="D4053" s="2553"/>
      <c r="E4053" s="2554"/>
      <c r="F4053" s="1553" t="s">
        <v>2169</v>
      </c>
      <c r="G4053" s="1554"/>
      <c r="I4053" s="2254"/>
      <c r="J4053" s="2255"/>
      <c r="K4053" s="1994" t="str">
        <f t="shared" si="351"/>
        <v/>
      </c>
      <c r="L4053" s="1907" t="str">
        <f t="shared" si="352"/>
        <v/>
      </c>
      <c r="M4053" s="1906"/>
      <c r="N4053" s="2250"/>
      <c r="O4053" s="2250"/>
      <c r="P4053" s="2255"/>
    </row>
    <row r="4054" spans="2:16" s="986" customFormat="1" ht="15" customHeight="1" outlineLevel="1">
      <c r="B4054" s="1211"/>
      <c r="C4054" s="1211"/>
      <c r="D4054" s="2553" t="s">
        <v>2173</v>
      </c>
      <c r="E4054" s="2554" t="s">
        <v>650</v>
      </c>
      <c r="F4054" s="1553" t="s">
        <v>2168</v>
      </c>
      <c r="G4054" s="1554"/>
      <c r="I4054" s="2254"/>
      <c r="J4054" s="2255"/>
      <c r="K4054" s="1994" t="str">
        <f t="shared" si="351"/>
        <v/>
      </c>
      <c r="L4054" s="1907" t="str">
        <f t="shared" si="352"/>
        <v/>
      </c>
      <c r="M4054" s="1906"/>
      <c r="N4054" s="2250"/>
      <c r="O4054" s="2250"/>
      <c r="P4054" s="2255"/>
    </row>
    <row r="4055" spans="2:16" s="986" customFormat="1" ht="15" customHeight="1" outlineLevel="1">
      <c r="B4055" s="1211"/>
      <c r="C4055" s="1211"/>
      <c r="D4055" s="2553"/>
      <c r="E4055" s="2554"/>
      <c r="F4055" s="1553" t="s">
        <v>2169</v>
      </c>
      <c r="G4055" s="1554"/>
      <c r="I4055" s="2254"/>
      <c r="J4055" s="2255"/>
      <c r="K4055" s="1994" t="str">
        <f t="shared" si="351"/>
        <v/>
      </c>
      <c r="L4055" s="1907" t="str">
        <f t="shared" si="352"/>
        <v/>
      </c>
      <c r="M4055" s="1906"/>
      <c r="N4055" s="2250"/>
      <c r="O4055" s="2250"/>
      <c r="P4055" s="2255"/>
    </row>
    <row r="4056" spans="2:16" s="986" customFormat="1" ht="15" customHeight="1" outlineLevel="1">
      <c r="B4056" s="1211"/>
      <c r="C4056" s="1211"/>
      <c r="D4056" s="2553" t="s">
        <v>2174</v>
      </c>
      <c r="E4056" s="2554" t="s">
        <v>638</v>
      </c>
      <c r="F4056" s="1553" t="s">
        <v>2168</v>
      </c>
      <c r="G4056" s="1554"/>
      <c r="I4056" s="2254"/>
      <c r="J4056" s="2256"/>
      <c r="K4056" s="1994" t="str">
        <f t="shared" si="351"/>
        <v/>
      </c>
      <c r="L4056" s="1907" t="str">
        <f t="shared" si="352"/>
        <v/>
      </c>
      <c r="M4056" s="1906"/>
      <c r="N4056" s="2250"/>
      <c r="O4056" s="2250"/>
      <c r="P4056" s="2255"/>
    </row>
    <row r="4057" spans="2:16" s="986" customFormat="1" ht="15" customHeight="1" outlineLevel="1">
      <c r="B4057" s="1211"/>
      <c r="C4057" s="1211"/>
      <c r="D4057" s="2553"/>
      <c r="E4057" s="2554"/>
      <c r="F4057" s="1553" t="s">
        <v>2169</v>
      </c>
      <c r="G4057" s="1554"/>
      <c r="I4057" s="2254"/>
      <c r="J4057" s="2256"/>
      <c r="K4057" s="1994" t="str">
        <f t="shared" si="351"/>
        <v/>
      </c>
      <c r="L4057" s="1907" t="str">
        <f t="shared" si="352"/>
        <v/>
      </c>
      <c r="M4057" s="1906"/>
      <c r="N4057" s="2250"/>
      <c r="O4057" s="2250"/>
      <c r="P4057" s="2255"/>
    </row>
    <row r="4058" spans="2:16" s="986" customFormat="1" ht="15" customHeight="1" outlineLevel="1">
      <c r="B4058" s="1211"/>
      <c r="C4058" s="1211"/>
      <c r="D4058" s="2553" t="s">
        <v>2174</v>
      </c>
      <c r="E4058" s="2554" t="s">
        <v>650</v>
      </c>
      <c r="F4058" s="1553" t="s">
        <v>2168</v>
      </c>
      <c r="G4058" s="1554"/>
      <c r="I4058" s="2254"/>
      <c r="J4058" s="2256"/>
      <c r="K4058" s="1994" t="str">
        <f t="shared" si="351"/>
        <v/>
      </c>
      <c r="L4058" s="1907" t="str">
        <f t="shared" si="352"/>
        <v/>
      </c>
      <c r="M4058" s="1906"/>
      <c r="N4058" s="2250"/>
      <c r="O4058" s="2250"/>
      <c r="P4058" s="2255"/>
    </row>
    <row r="4059" spans="2:16" s="986" customFormat="1" ht="15" customHeight="1" outlineLevel="1">
      <c r="B4059" s="1211"/>
      <c r="C4059" s="1211"/>
      <c r="D4059" s="2555"/>
      <c r="E4059" s="2556"/>
      <c r="F4059" s="1557" t="s">
        <v>2169</v>
      </c>
      <c r="G4059" s="1558"/>
      <c r="I4059" s="2254"/>
      <c r="J4059" s="2256"/>
      <c r="K4059" s="1994" t="str">
        <f t="shared" si="351"/>
        <v/>
      </c>
      <c r="L4059" s="1907" t="str">
        <f t="shared" si="352"/>
        <v/>
      </c>
      <c r="M4059" s="1906"/>
      <c r="N4059" s="2250"/>
      <c r="O4059" s="2250"/>
      <c r="P4059" s="2255"/>
    </row>
    <row r="4060" spans="2:16" s="986" customFormat="1" ht="15" customHeight="1">
      <c r="B4060" s="1342"/>
      <c r="C4060" s="985"/>
      <c r="D4060" s="1307" t="s">
        <v>2166</v>
      </c>
      <c r="E4060" s="973"/>
      <c r="F4060" s="1549"/>
      <c r="G4060" s="1550"/>
      <c r="H4060" s="636"/>
      <c r="I4060" s="2251"/>
      <c r="J4060" s="1912"/>
      <c r="K4060" s="2254"/>
      <c r="L4060" s="2250"/>
      <c r="M4060" s="2250"/>
      <c r="N4060" s="2250"/>
      <c r="O4060" s="2250"/>
      <c r="P4060" s="2255"/>
    </row>
    <row r="4061" spans="2:16" s="986" customFormat="1" ht="15" customHeight="1" outlineLevel="1">
      <c r="B4061" s="1342"/>
      <c r="C4061" s="985"/>
      <c r="D4061" s="2557" t="s">
        <v>2167</v>
      </c>
      <c r="E4061" s="2558" t="s">
        <v>650</v>
      </c>
      <c r="F4061" s="1551" t="s">
        <v>2168</v>
      </c>
      <c r="G4061" s="1552"/>
      <c r="H4061" s="636"/>
      <c r="I4061" s="2252"/>
      <c r="J4061" s="2253"/>
      <c r="K4061" s="1994" t="str">
        <f>IF(ISNONTEXT(G4061)=TRUE,"","X")</f>
        <v/>
      </c>
      <c r="L4061" s="1907" t="str">
        <f>IF(AND(G4061&gt;=0)=TRUE,"","X")</f>
        <v/>
      </c>
      <c r="M4061" s="1906"/>
      <c r="N4061" s="2250"/>
      <c r="O4061" s="2250"/>
      <c r="P4061" s="2255"/>
    </row>
    <row r="4062" spans="2:16" s="986" customFormat="1" ht="15" customHeight="1" outlineLevel="1">
      <c r="B4062" s="1342"/>
      <c r="C4062" s="985"/>
      <c r="D4062" s="2553"/>
      <c r="E4062" s="2554"/>
      <c r="F4062" s="1553" t="s">
        <v>2169</v>
      </c>
      <c r="G4062" s="1554"/>
      <c r="H4062" s="636"/>
      <c r="I4062" s="2252"/>
      <c r="J4062" s="2253"/>
      <c r="K4062" s="1994" t="str">
        <f>IF(ISNONTEXT(G4062)=TRUE,"","X")</f>
        <v/>
      </c>
      <c r="L4062" s="1907" t="str">
        <f>IF(AND(G4062&gt;=0)=TRUE,"","X")</f>
        <v/>
      </c>
      <c r="M4062" s="1906"/>
      <c r="N4062" s="2250"/>
      <c r="O4062" s="2250"/>
      <c r="P4062" s="2255"/>
    </row>
    <row r="4063" spans="2:16" s="986" customFormat="1" ht="15" customHeight="1" outlineLevel="1">
      <c r="B4063" s="1342"/>
      <c r="C4063" s="985"/>
      <c r="D4063" s="2553" t="s">
        <v>2170</v>
      </c>
      <c r="E4063" s="2554" t="s">
        <v>638</v>
      </c>
      <c r="F4063" s="1553" t="s">
        <v>2168</v>
      </c>
      <c r="G4063" s="1554"/>
      <c r="H4063" s="636"/>
      <c r="I4063" s="2252"/>
      <c r="J4063" s="2253"/>
      <c r="K4063" s="1994" t="str">
        <f t="shared" ref="K4063:K4082" si="353">IF(ISNONTEXT(G4063)=TRUE,"","X")</f>
        <v/>
      </c>
      <c r="L4063" s="1907" t="str">
        <f t="shared" ref="L4063:L4082" si="354">IF(AND(G4063&gt;=0)=TRUE,"","X")</f>
        <v/>
      </c>
      <c r="M4063" s="1906"/>
      <c r="N4063" s="2250"/>
      <c r="O4063" s="2250"/>
      <c r="P4063" s="2255"/>
    </row>
    <row r="4064" spans="2:16" s="986" customFormat="1" ht="15" customHeight="1" outlineLevel="1">
      <c r="B4064" s="1342"/>
      <c r="C4064" s="985"/>
      <c r="D4064" s="2553"/>
      <c r="E4064" s="2554"/>
      <c r="F4064" s="1553" t="s">
        <v>2169</v>
      </c>
      <c r="G4064" s="1554"/>
      <c r="H4064" s="636"/>
      <c r="I4064" s="2252"/>
      <c r="J4064" s="2253"/>
      <c r="K4064" s="1994" t="str">
        <f t="shared" si="353"/>
        <v/>
      </c>
      <c r="L4064" s="1907" t="str">
        <f t="shared" si="354"/>
        <v/>
      </c>
      <c r="M4064" s="1906"/>
      <c r="N4064" s="2250"/>
      <c r="O4064" s="2250"/>
      <c r="P4064" s="2255"/>
    </row>
    <row r="4065" spans="2:16" s="986" customFormat="1" ht="15" customHeight="1" outlineLevel="1">
      <c r="B4065" s="1342"/>
      <c r="C4065" s="985"/>
      <c r="D4065" s="2553" t="s">
        <v>2170</v>
      </c>
      <c r="E4065" s="2554" t="s">
        <v>650</v>
      </c>
      <c r="F4065" s="1553" t="s">
        <v>2168</v>
      </c>
      <c r="G4065" s="1554"/>
      <c r="H4065" s="636"/>
      <c r="I4065" s="2252"/>
      <c r="J4065" s="2253"/>
      <c r="K4065" s="1994" t="str">
        <f t="shared" si="353"/>
        <v/>
      </c>
      <c r="L4065" s="1907" t="str">
        <f t="shared" si="354"/>
        <v/>
      </c>
      <c r="M4065" s="1906"/>
      <c r="N4065" s="2250"/>
      <c r="O4065" s="2250"/>
      <c r="P4065" s="2255"/>
    </row>
    <row r="4066" spans="2:16" s="986" customFormat="1" ht="15" customHeight="1" outlineLevel="1">
      <c r="B4066" s="1342"/>
      <c r="C4066" s="985"/>
      <c r="D4066" s="2553"/>
      <c r="E4066" s="2554"/>
      <c r="F4066" s="1553" t="s">
        <v>2169</v>
      </c>
      <c r="G4066" s="1554"/>
      <c r="H4066" s="636"/>
      <c r="I4066" s="2254"/>
      <c r="J4066" s="2255"/>
      <c r="K4066" s="1994" t="str">
        <f t="shared" si="353"/>
        <v/>
      </c>
      <c r="L4066" s="1907" t="str">
        <f t="shared" si="354"/>
        <v/>
      </c>
      <c r="M4066" s="1906"/>
      <c r="N4066" s="2250"/>
      <c r="O4066" s="2250"/>
      <c r="P4066" s="2255"/>
    </row>
    <row r="4067" spans="2:16" s="986" customFormat="1" ht="15" customHeight="1" outlineLevel="1">
      <c r="B4067" s="1342"/>
      <c r="C4067" s="985"/>
      <c r="D4067" s="2553" t="s">
        <v>873</v>
      </c>
      <c r="E4067" s="2554" t="s">
        <v>1822</v>
      </c>
      <c r="F4067" s="1553" t="s">
        <v>2168</v>
      </c>
      <c r="G4067" s="1555"/>
      <c r="H4067" s="636"/>
      <c r="I4067" s="2254"/>
      <c r="J4067" s="2255"/>
      <c r="K4067" s="1993" t="str">
        <f t="shared" si="353"/>
        <v/>
      </c>
      <c r="L4067" s="1906" t="str">
        <f t="shared" si="354"/>
        <v/>
      </c>
      <c r="M4067" s="1906"/>
      <c r="N4067" s="1907" t="str" cm="1">
        <f t="array" aca="1" ref="N4067" ca="1">IF(CELL("format",G4067)="D1","","X")</f>
        <v/>
      </c>
      <c r="O4067" s="2250"/>
      <c r="P4067" s="2255"/>
    </row>
    <row r="4068" spans="2:16" s="986" customFormat="1" ht="15" customHeight="1" outlineLevel="1">
      <c r="B4068" s="1211"/>
      <c r="C4068" s="1211"/>
      <c r="D4068" s="2553"/>
      <c r="E4068" s="2554"/>
      <c r="F4068" s="1553" t="s">
        <v>2169</v>
      </c>
      <c r="G4068" s="1555"/>
      <c r="H4068" s="636"/>
      <c r="I4068" s="2254"/>
      <c r="J4068" s="2255"/>
      <c r="K4068" s="1993" t="str">
        <f t="shared" si="353"/>
        <v/>
      </c>
      <c r="L4068" s="1906" t="str">
        <f t="shared" si="354"/>
        <v/>
      </c>
      <c r="M4068" s="1906"/>
      <c r="N4068" s="1907" t="str" cm="1">
        <f t="array" aca="1" ref="N4068" ca="1">IF(CELL("format",G4068)="D1","","X")</f>
        <v/>
      </c>
      <c r="O4068" s="2250"/>
      <c r="P4068" s="2255"/>
    </row>
    <row r="4069" spans="2:16" s="986" customFormat="1" ht="15" customHeight="1" outlineLevel="1">
      <c r="B4069" s="1211"/>
      <c r="C4069" s="1211"/>
      <c r="D4069" s="2553" t="s">
        <v>874</v>
      </c>
      <c r="E4069" s="2554" t="s">
        <v>1823</v>
      </c>
      <c r="F4069" s="1553" t="s">
        <v>2168</v>
      </c>
      <c r="G4069" s="1556"/>
      <c r="H4069" s="636"/>
      <c r="I4069" s="2254"/>
      <c r="J4069" s="2255"/>
      <c r="K4069" s="1993" t="str">
        <f t="shared" si="353"/>
        <v/>
      </c>
      <c r="L4069" s="1906" t="str">
        <f t="shared" si="354"/>
        <v/>
      </c>
      <c r="M4069" s="1906"/>
      <c r="N4069" s="2250"/>
      <c r="O4069" s="1907" t="str" cm="1">
        <f t="array" aca="1" ref="O4069" ca="1">IF(G4069="","",IF(CELL("format",G4069)="D9","","X"))</f>
        <v/>
      </c>
      <c r="P4069" s="2255"/>
    </row>
    <row r="4070" spans="2:16" s="986" customFormat="1" ht="15" customHeight="1" outlineLevel="1">
      <c r="B4070" s="1211"/>
      <c r="C4070" s="1211"/>
      <c r="D4070" s="2553"/>
      <c r="E4070" s="2554"/>
      <c r="F4070" s="1553" t="s">
        <v>2169</v>
      </c>
      <c r="G4070" s="1556"/>
      <c r="H4070" s="636"/>
      <c r="I4070" s="2254"/>
      <c r="J4070" s="2255"/>
      <c r="K4070" s="1993" t="str">
        <f t="shared" si="353"/>
        <v/>
      </c>
      <c r="L4070" s="1906" t="str">
        <f t="shared" si="354"/>
        <v/>
      </c>
      <c r="M4070" s="1906"/>
      <c r="N4070" s="2250"/>
      <c r="O4070" s="1907" t="str" cm="1">
        <f t="array" aca="1" ref="O4070" ca="1">IF(G4070="","",IF(CELL("format",G4070)="D9","","X"))</f>
        <v/>
      </c>
      <c r="P4070" s="2255"/>
    </row>
    <row r="4071" spans="2:16" s="986" customFormat="1" ht="15" customHeight="1" outlineLevel="1">
      <c r="B4071" s="1211"/>
      <c r="C4071" s="1211"/>
      <c r="D4071" s="2553" t="s">
        <v>2171</v>
      </c>
      <c r="E4071" s="2554" t="s">
        <v>2327</v>
      </c>
      <c r="F4071" s="1553" t="s">
        <v>2168</v>
      </c>
      <c r="G4071" s="1554"/>
      <c r="H4071" s="636"/>
      <c r="I4071" s="2254"/>
      <c r="J4071" s="2255"/>
      <c r="K4071" s="1993" t="str">
        <f t="shared" si="353"/>
        <v/>
      </c>
      <c r="L4071" s="1906" t="str">
        <f t="shared" si="354"/>
        <v/>
      </c>
      <c r="M4071" s="1906"/>
      <c r="N4071" s="2250"/>
      <c r="O4071" s="2250"/>
      <c r="P4071" s="1913" t="str">
        <f>IF(G4071="","",(IF(OR(G4071="Winter",G4071="Summer"),"","X")))</f>
        <v/>
      </c>
    </row>
    <row r="4072" spans="2:16" s="986" customFormat="1" ht="15" customHeight="1" outlineLevel="1">
      <c r="B4072" s="1211"/>
      <c r="C4072" s="1211"/>
      <c r="D4072" s="2553"/>
      <c r="E4072" s="2554"/>
      <c r="F4072" s="1553" t="s">
        <v>2169</v>
      </c>
      <c r="G4072" s="1554"/>
      <c r="H4072" s="636"/>
      <c r="I4072" s="2254"/>
      <c r="J4072" s="2255"/>
      <c r="K4072" s="1993" t="str">
        <f t="shared" si="353"/>
        <v/>
      </c>
      <c r="L4072" s="1906" t="str">
        <f t="shared" si="354"/>
        <v/>
      </c>
      <c r="M4072" s="1906"/>
      <c r="N4072" s="2250"/>
      <c r="O4072" s="2250"/>
      <c r="P4072" s="1913" t="str">
        <f>IF(G4072="","",(IF(OR(G4072="Winter",G4072="Summer"),"","X")))</f>
        <v/>
      </c>
    </row>
    <row r="4073" spans="2:16" s="986" customFormat="1" ht="15" customHeight="1" outlineLevel="1">
      <c r="B4073" s="1211"/>
      <c r="C4073" s="1211"/>
      <c r="D4073" s="2553" t="s">
        <v>2172</v>
      </c>
      <c r="E4073" s="2554" t="s">
        <v>638</v>
      </c>
      <c r="F4073" s="1553" t="s">
        <v>2168</v>
      </c>
      <c r="G4073" s="1554"/>
      <c r="H4073" s="636"/>
      <c r="I4073" s="2254"/>
      <c r="J4073" s="2255"/>
      <c r="K4073" s="1994" t="str">
        <f t="shared" si="353"/>
        <v/>
      </c>
      <c r="L4073" s="1907" t="str">
        <f t="shared" si="354"/>
        <v/>
      </c>
      <c r="M4073" s="1906"/>
      <c r="N4073" s="2250"/>
      <c r="O4073" s="2250"/>
      <c r="P4073" s="2255"/>
    </row>
    <row r="4074" spans="2:16" s="986" customFormat="1" ht="15" customHeight="1" outlineLevel="1">
      <c r="B4074" s="1211"/>
      <c r="C4074" s="1211"/>
      <c r="D4074" s="2553"/>
      <c r="E4074" s="2554"/>
      <c r="F4074" s="1553" t="s">
        <v>2169</v>
      </c>
      <c r="G4074" s="1554"/>
      <c r="I4074" s="2254"/>
      <c r="J4074" s="2255"/>
      <c r="K4074" s="1994" t="str">
        <f t="shared" si="353"/>
        <v/>
      </c>
      <c r="L4074" s="1907" t="str">
        <f t="shared" si="354"/>
        <v/>
      </c>
      <c r="M4074" s="1906"/>
      <c r="N4074" s="2250"/>
      <c r="O4074" s="2250"/>
      <c r="P4074" s="2255"/>
    </row>
    <row r="4075" spans="2:16" s="986" customFormat="1" ht="15" customHeight="1" outlineLevel="1">
      <c r="B4075" s="1211"/>
      <c r="C4075" s="1211"/>
      <c r="D4075" s="2553" t="s">
        <v>2173</v>
      </c>
      <c r="E4075" s="2554" t="s">
        <v>638</v>
      </c>
      <c r="F4075" s="1553" t="s">
        <v>2168</v>
      </c>
      <c r="G4075" s="1554"/>
      <c r="I4075" s="2254"/>
      <c r="J4075" s="2255"/>
      <c r="K4075" s="1994" t="str">
        <f t="shared" si="353"/>
        <v/>
      </c>
      <c r="L4075" s="1907" t="str">
        <f t="shared" si="354"/>
        <v/>
      </c>
      <c r="M4075" s="1906"/>
      <c r="N4075" s="2250"/>
      <c r="O4075" s="2250"/>
      <c r="P4075" s="2255"/>
    </row>
    <row r="4076" spans="2:16" s="986" customFormat="1" ht="15" customHeight="1" outlineLevel="1">
      <c r="B4076" s="1211"/>
      <c r="C4076" s="1211"/>
      <c r="D4076" s="2553"/>
      <c r="E4076" s="2554"/>
      <c r="F4076" s="1553" t="s">
        <v>2169</v>
      </c>
      <c r="G4076" s="1554"/>
      <c r="I4076" s="2254"/>
      <c r="J4076" s="2255"/>
      <c r="K4076" s="1994" t="str">
        <f t="shared" si="353"/>
        <v/>
      </c>
      <c r="L4076" s="1907" t="str">
        <f t="shared" si="354"/>
        <v/>
      </c>
      <c r="M4076" s="1906"/>
      <c r="N4076" s="2250"/>
      <c r="O4076" s="2250"/>
      <c r="P4076" s="2255"/>
    </row>
    <row r="4077" spans="2:16" s="986" customFormat="1" ht="15" customHeight="1" outlineLevel="1">
      <c r="B4077" s="1211"/>
      <c r="C4077" s="1211"/>
      <c r="D4077" s="2553" t="s">
        <v>2173</v>
      </c>
      <c r="E4077" s="2554" t="s">
        <v>650</v>
      </c>
      <c r="F4077" s="1553" t="s">
        <v>2168</v>
      </c>
      <c r="G4077" s="1554"/>
      <c r="I4077" s="2254"/>
      <c r="J4077" s="2255"/>
      <c r="K4077" s="1994" t="str">
        <f t="shared" si="353"/>
        <v/>
      </c>
      <c r="L4077" s="1907" t="str">
        <f t="shared" si="354"/>
        <v/>
      </c>
      <c r="M4077" s="1906"/>
      <c r="N4077" s="2250"/>
      <c r="O4077" s="2250"/>
      <c r="P4077" s="2255"/>
    </row>
    <row r="4078" spans="2:16" s="986" customFormat="1" ht="15" customHeight="1" outlineLevel="1">
      <c r="B4078" s="1211"/>
      <c r="C4078" s="1211"/>
      <c r="D4078" s="2553"/>
      <c r="E4078" s="2554"/>
      <c r="F4078" s="1553" t="s">
        <v>2169</v>
      </c>
      <c r="G4078" s="1554"/>
      <c r="I4078" s="2254"/>
      <c r="J4078" s="2255"/>
      <c r="K4078" s="1994" t="str">
        <f t="shared" si="353"/>
        <v/>
      </c>
      <c r="L4078" s="1907" t="str">
        <f t="shared" si="354"/>
        <v/>
      </c>
      <c r="M4078" s="1906"/>
      <c r="N4078" s="2250"/>
      <c r="O4078" s="2250"/>
      <c r="P4078" s="2255"/>
    </row>
    <row r="4079" spans="2:16" s="986" customFormat="1" ht="15" customHeight="1" outlineLevel="1">
      <c r="B4079" s="1211"/>
      <c r="C4079" s="1211"/>
      <c r="D4079" s="2553" t="s">
        <v>2174</v>
      </c>
      <c r="E4079" s="2554" t="s">
        <v>638</v>
      </c>
      <c r="F4079" s="1553" t="s">
        <v>2168</v>
      </c>
      <c r="G4079" s="1554"/>
      <c r="I4079" s="2254"/>
      <c r="J4079" s="2256"/>
      <c r="K4079" s="1994" t="str">
        <f t="shared" si="353"/>
        <v/>
      </c>
      <c r="L4079" s="1907" t="str">
        <f t="shared" si="354"/>
        <v/>
      </c>
      <c r="M4079" s="1906"/>
      <c r="N4079" s="2250"/>
      <c r="O4079" s="2250"/>
      <c r="P4079" s="2255"/>
    </row>
    <row r="4080" spans="2:16" s="986" customFormat="1" ht="15" customHeight="1" outlineLevel="1">
      <c r="B4080" s="1211"/>
      <c r="C4080" s="1211"/>
      <c r="D4080" s="2553"/>
      <c r="E4080" s="2554"/>
      <c r="F4080" s="1553" t="s">
        <v>2169</v>
      </c>
      <c r="G4080" s="1554"/>
      <c r="I4080" s="2254"/>
      <c r="J4080" s="2256"/>
      <c r="K4080" s="1994" t="str">
        <f t="shared" si="353"/>
        <v/>
      </c>
      <c r="L4080" s="1907" t="str">
        <f t="shared" si="354"/>
        <v/>
      </c>
      <c r="M4080" s="1906"/>
      <c r="N4080" s="2250"/>
      <c r="O4080" s="2250"/>
      <c r="P4080" s="2255"/>
    </row>
    <row r="4081" spans="2:16" s="986" customFormat="1" ht="15" customHeight="1" outlineLevel="1">
      <c r="B4081" s="1211"/>
      <c r="C4081" s="1211"/>
      <c r="D4081" s="2553" t="s">
        <v>2174</v>
      </c>
      <c r="E4081" s="2554" t="s">
        <v>650</v>
      </c>
      <c r="F4081" s="1553" t="s">
        <v>2168</v>
      </c>
      <c r="G4081" s="1554"/>
      <c r="I4081" s="2254"/>
      <c r="J4081" s="2256"/>
      <c r="K4081" s="1994" t="str">
        <f t="shared" si="353"/>
        <v/>
      </c>
      <c r="L4081" s="1907" t="str">
        <f t="shared" si="354"/>
        <v/>
      </c>
      <c r="M4081" s="1906"/>
      <c r="N4081" s="2250"/>
      <c r="O4081" s="2250"/>
      <c r="P4081" s="2255"/>
    </row>
    <row r="4082" spans="2:16" s="986" customFormat="1" ht="15" customHeight="1" outlineLevel="1">
      <c r="B4082" s="1211"/>
      <c r="C4082" s="1211"/>
      <c r="D4082" s="2555"/>
      <c r="E4082" s="2556"/>
      <c r="F4082" s="1557" t="s">
        <v>2169</v>
      </c>
      <c r="G4082" s="1558"/>
      <c r="I4082" s="2254"/>
      <c r="J4082" s="2256"/>
      <c r="K4082" s="1994" t="str">
        <f t="shared" si="353"/>
        <v/>
      </c>
      <c r="L4082" s="1907" t="str">
        <f t="shared" si="354"/>
        <v/>
      </c>
      <c r="M4082" s="1906"/>
      <c r="N4082" s="2250"/>
      <c r="O4082" s="2250"/>
      <c r="P4082" s="2255"/>
    </row>
    <row r="4083" spans="2:16" s="986" customFormat="1" ht="15" customHeight="1">
      <c r="B4083" s="1342"/>
      <c r="C4083" s="985"/>
      <c r="D4083" s="1307" t="s">
        <v>2166</v>
      </c>
      <c r="E4083" s="973"/>
      <c r="F4083" s="1549"/>
      <c r="G4083" s="1550"/>
      <c r="H4083" s="636"/>
      <c r="I4083" s="2251"/>
      <c r="J4083" s="1912"/>
      <c r="K4083" s="2254"/>
      <c r="L4083" s="2250"/>
      <c r="M4083" s="2250"/>
      <c r="N4083" s="2250"/>
      <c r="O4083" s="2250"/>
      <c r="P4083" s="2255"/>
    </row>
    <row r="4084" spans="2:16" s="986" customFormat="1" ht="15" customHeight="1" outlineLevel="1">
      <c r="B4084" s="1342"/>
      <c r="C4084" s="985"/>
      <c r="D4084" s="2557" t="s">
        <v>2167</v>
      </c>
      <c r="E4084" s="2558" t="s">
        <v>650</v>
      </c>
      <c r="F4084" s="1551" t="s">
        <v>2168</v>
      </c>
      <c r="G4084" s="1552"/>
      <c r="H4084" s="636"/>
      <c r="I4084" s="2252"/>
      <c r="J4084" s="2253"/>
      <c r="K4084" s="1994" t="str">
        <f>IF(ISNONTEXT(G4084)=TRUE,"","X")</f>
        <v/>
      </c>
      <c r="L4084" s="1907" t="str">
        <f>IF(AND(G4084&gt;=0)=TRUE,"","X")</f>
        <v/>
      </c>
      <c r="M4084" s="1906"/>
      <c r="N4084" s="2250"/>
      <c r="O4084" s="2250"/>
      <c r="P4084" s="2255"/>
    </row>
    <row r="4085" spans="2:16" s="986" customFormat="1" ht="15" customHeight="1" outlineLevel="1">
      <c r="B4085" s="1342"/>
      <c r="C4085" s="985"/>
      <c r="D4085" s="2553"/>
      <c r="E4085" s="2554"/>
      <c r="F4085" s="1553" t="s">
        <v>2169</v>
      </c>
      <c r="G4085" s="1554"/>
      <c r="H4085" s="636"/>
      <c r="I4085" s="2252"/>
      <c r="J4085" s="2253"/>
      <c r="K4085" s="1994" t="str">
        <f>IF(ISNONTEXT(G4085)=TRUE,"","X")</f>
        <v/>
      </c>
      <c r="L4085" s="1907" t="str">
        <f>IF(AND(G4085&gt;=0)=TRUE,"","X")</f>
        <v/>
      </c>
      <c r="M4085" s="1906"/>
      <c r="N4085" s="2250"/>
      <c r="O4085" s="2250"/>
      <c r="P4085" s="2255"/>
    </row>
    <row r="4086" spans="2:16" s="986" customFormat="1" ht="15" customHeight="1" outlineLevel="1">
      <c r="B4086" s="1342"/>
      <c r="C4086" s="985"/>
      <c r="D4086" s="2553" t="s">
        <v>2170</v>
      </c>
      <c r="E4086" s="2554" t="s">
        <v>638</v>
      </c>
      <c r="F4086" s="1553" t="s">
        <v>2168</v>
      </c>
      <c r="G4086" s="1554"/>
      <c r="H4086" s="636"/>
      <c r="I4086" s="2252"/>
      <c r="J4086" s="2253"/>
      <c r="K4086" s="1994" t="str">
        <f t="shared" ref="K4086:K4105" si="355">IF(ISNONTEXT(G4086)=TRUE,"","X")</f>
        <v/>
      </c>
      <c r="L4086" s="1907" t="str">
        <f t="shared" ref="L4086:L4105" si="356">IF(AND(G4086&gt;=0)=TRUE,"","X")</f>
        <v/>
      </c>
      <c r="M4086" s="1906"/>
      <c r="N4086" s="2250"/>
      <c r="O4086" s="2250"/>
      <c r="P4086" s="2255"/>
    </row>
    <row r="4087" spans="2:16" s="986" customFormat="1" ht="15" customHeight="1" outlineLevel="1">
      <c r="B4087" s="1342"/>
      <c r="C4087" s="985"/>
      <c r="D4087" s="2553"/>
      <c r="E4087" s="2554"/>
      <c r="F4087" s="1553" t="s">
        <v>2169</v>
      </c>
      <c r="G4087" s="1554"/>
      <c r="H4087" s="636"/>
      <c r="I4087" s="2252"/>
      <c r="J4087" s="2253"/>
      <c r="K4087" s="1994" t="str">
        <f t="shared" si="355"/>
        <v/>
      </c>
      <c r="L4087" s="1907" t="str">
        <f t="shared" si="356"/>
        <v/>
      </c>
      <c r="M4087" s="1906"/>
      <c r="N4087" s="2250"/>
      <c r="O4087" s="2250"/>
      <c r="P4087" s="2255"/>
    </row>
    <row r="4088" spans="2:16" s="986" customFormat="1" ht="15" customHeight="1" outlineLevel="1">
      <c r="B4088" s="1342"/>
      <c r="C4088" s="985"/>
      <c r="D4088" s="2553" t="s">
        <v>2170</v>
      </c>
      <c r="E4088" s="2554" t="s">
        <v>650</v>
      </c>
      <c r="F4088" s="1553" t="s">
        <v>2168</v>
      </c>
      <c r="G4088" s="1554"/>
      <c r="H4088" s="636"/>
      <c r="I4088" s="2252"/>
      <c r="J4088" s="2253"/>
      <c r="K4088" s="1994" t="str">
        <f t="shared" si="355"/>
        <v/>
      </c>
      <c r="L4088" s="1907" t="str">
        <f t="shared" si="356"/>
        <v/>
      </c>
      <c r="M4088" s="1906"/>
      <c r="N4088" s="2250"/>
      <c r="O4088" s="2250"/>
      <c r="P4088" s="2255"/>
    </row>
    <row r="4089" spans="2:16" s="986" customFormat="1" ht="15" customHeight="1" outlineLevel="1">
      <c r="B4089" s="1342"/>
      <c r="C4089" s="985"/>
      <c r="D4089" s="2553"/>
      <c r="E4089" s="2554"/>
      <c r="F4089" s="1553" t="s">
        <v>2169</v>
      </c>
      <c r="G4089" s="1554"/>
      <c r="H4089" s="636"/>
      <c r="I4089" s="2254"/>
      <c r="J4089" s="2255"/>
      <c r="K4089" s="1994" t="str">
        <f t="shared" si="355"/>
        <v/>
      </c>
      <c r="L4089" s="1907" t="str">
        <f t="shared" si="356"/>
        <v/>
      </c>
      <c r="M4089" s="1906"/>
      <c r="N4089" s="2250"/>
      <c r="O4089" s="2250"/>
      <c r="P4089" s="2255"/>
    </row>
    <row r="4090" spans="2:16" s="986" customFormat="1" ht="15" customHeight="1" outlineLevel="1">
      <c r="B4090" s="1342"/>
      <c r="C4090" s="985"/>
      <c r="D4090" s="2553" t="s">
        <v>873</v>
      </c>
      <c r="E4090" s="2554" t="s">
        <v>1822</v>
      </c>
      <c r="F4090" s="1553" t="s">
        <v>2168</v>
      </c>
      <c r="G4090" s="1555"/>
      <c r="H4090" s="636"/>
      <c r="I4090" s="2254"/>
      <c r="J4090" s="2255"/>
      <c r="K4090" s="1993" t="str">
        <f t="shared" si="355"/>
        <v/>
      </c>
      <c r="L4090" s="1906" t="str">
        <f t="shared" si="356"/>
        <v/>
      </c>
      <c r="M4090" s="1906"/>
      <c r="N4090" s="1907" t="str" cm="1">
        <f t="array" aca="1" ref="N4090" ca="1">IF(CELL("format",G4090)="D1","","X")</f>
        <v/>
      </c>
      <c r="O4090" s="2250"/>
      <c r="P4090" s="2255"/>
    </row>
    <row r="4091" spans="2:16" s="986" customFormat="1" ht="15" customHeight="1" outlineLevel="1">
      <c r="B4091" s="1211"/>
      <c r="C4091" s="1211"/>
      <c r="D4091" s="2553"/>
      <c r="E4091" s="2554"/>
      <c r="F4091" s="1553" t="s">
        <v>2169</v>
      </c>
      <c r="G4091" s="1555"/>
      <c r="H4091" s="636"/>
      <c r="I4091" s="2254"/>
      <c r="J4091" s="2255"/>
      <c r="K4091" s="1993" t="str">
        <f t="shared" si="355"/>
        <v/>
      </c>
      <c r="L4091" s="1906" t="str">
        <f t="shared" si="356"/>
        <v/>
      </c>
      <c r="M4091" s="1906"/>
      <c r="N4091" s="1907" t="str" cm="1">
        <f t="array" aca="1" ref="N4091" ca="1">IF(CELL("format",G4091)="D1","","X")</f>
        <v/>
      </c>
      <c r="O4091" s="2250"/>
      <c r="P4091" s="2255"/>
    </row>
    <row r="4092" spans="2:16" s="986" customFormat="1" ht="15" customHeight="1" outlineLevel="1">
      <c r="B4092" s="1211"/>
      <c r="C4092" s="1211"/>
      <c r="D4092" s="2553" t="s">
        <v>874</v>
      </c>
      <c r="E4092" s="2554" t="s">
        <v>1823</v>
      </c>
      <c r="F4092" s="1553" t="s">
        <v>2168</v>
      </c>
      <c r="G4092" s="1556"/>
      <c r="H4092" s="636"/>
      <c r="I4092" s="2254"/>
      <c r="J4092" s="2255"/>
      <c r="K4092" s="1993" t="str">
        <f t="shared" si="355"/>
        <v/>
      </c>
      <c r="L4092" s="1906" t="str">
        <f t="shared" si="356"/>
        <v/>
      </c>
      <c r="M4092" s="1906"/>
      <c r="N4092" s="2250"/>
      <c r="O4092" s="1907" t="str" cm="1">
        <f t="array" aca="1" ref="O4092" ca="1">IF(G4092="","",IF(CELL("format",G4092)="D9","","X"))</f>
        <v/>
      </c>
      <c r="P4092" s="2255"/>
    </row>
    <row r="4093" spans="2:16" s="986" customFormat="1" ht="15" customHeight="1" outlineLevel="1">
      <c r="B4093" s="1211"/>
      <c r="C4093" s="1211"/>
      <c r="D4093" s="2553"/>
      <c r="E4093" s="2554"/>
      <c r="F4093" s="1553" t="s">
        <v>2169</v>
      </c>
      <c r="G4093" s="1556"/>
      <c r="H4093" s="636"/>
      <c r="I4093" s="2254"/>
      <c r="J4093" s="2255"/>
      <c r="K4093" s="1993" t="str">
        <f t="shared" si="355"/>
        <v/>
      </c>
      <c r="L4093" s="1906" t="str">
        <f t="shared" si="356"/>
        <v/>
      </c>
      <c r="M4093" s="1906"/>
      <c r="N4093" s="2250"/>
      <c r="O4093" s="1907" t="str" cm="1">
        <f t="array" aca="1" ref="O4093" ca="1">IF(G4093="","",IF(CELL("format",G4093)="D9","","X"))</f>
        <v/>
      </c>
      <c r="P4093" s="2255"/>
    </row>
    <row r="4094" spans="2:16" s="986" customFormat="1" ht="15" customHeight="1" outlineLevel="1">
      <c r="B4094" s="1211"/>
      <c r="C4094" s="1211"/>
      <c r="D4094" s="2553" t="s">
        <v>2171</v>
      </c>
      <c r="E4094" s="2554" t="s">
        <v>2327</v>
      </c>
      <c r="F4094" s="1553" t="s">
        <v>2168</v>
      </c>
      <c r="G4094" s="1554"/>
      <c r="H4094" s="636"/>
      <c r="I4094" s="2254"/>
      <c r="J4094" s="2255"/>
      <c r="K4094" s="1993" t="str">
        <f t="shared" si="355"/>
        <v/>
      </c>
      <c r="L4094" s="1906" t="str">
        <f t="shared" si="356"/>
        <v/>
      </c>
      <c r="M4094" s="1906"/>
      <c r="N4094" s="2250"/>
      <c r="O4094" s="2250"/>
      <c r="P4094" s="1913" t="str">
        <f>IF(G4094="","",(IF(OR(G4094="Winter",G4094="Summer"),"","X")))</f>
        <v/>
      </c>
    </row>
    <row r="4095" spans="2:16" s="986" customFormat="1" ht="15" customHeight="1" outlineLevel="1">
      <c r="B4095" s="1211"/>
      <c r="C4095" s="1211"/>
      <c r="D4095" s="2553"/>
      <c r="E4095" s="2554"/>
      <c r="F4095" s="1553" t="s">
        <v>2169</v>
      </c>
      <c r="G4095" s="1554"/>
      <c r="H4095" s="636"/>
      <c r="I4095" s="2254"/>
      <c r="J4095" s="2255"/>
      <c r="K4095" s="1993" t="str">
        <f t="shared" si="355"/>
        <v/>
      </c>
      <c r="L4095" s="1906" t="str">
        <f t="shared" si="356"/>
        <v/>
      </c>
      <c r="M4095" s="1906"/>
      <c r="N4095" s="2250"/>
      <c r="O4095" s="2250"/>
      <c r="P4095" s="1913" t="str">
        <f>IF(G4095="","",(IF(OR(G4095="Winter",G4095="Summer"),"","X")))</f>
        <v/>
      </c>
    </row>
    <row r="4096" spans="2:16" s="986" customFormat="1" ht="15" customHeight="1" outlineLevel="1">
      <c r="B4096" s="1211"/>
      <c r="C4096" s="1211"/>
      <c r="D4096" s="2553" t="s">
        <v>2172</v>
      </c>
      <c r="E4096" s="2554" t="s">
        <v>638</v>
      </c>
      <c r="F4096" s="1553" t="s">
        <v>2168</v>
      </c>
      <c r="G4096" s="1554"/>
      <c r="H4096" s="636"/>
      <c r="I4096" s="2254"/>
      <c r="J4096" s="2255"/>
      <c r="K4096" s="1994" t="str">
        <f t="shared" si="355"/>
        <v/>
      </c>
      <c r="L4096" s="1907" t="str">
        <f t="shared" si="356"/>
        <v/>
      </c>
      <c r="M4096" s="1906"/>
      <c r="N4096" s="2250"/>
      <c r="O4096" s="2250"/>
      <c r="P4096" s="2255"/>
    </row>
    <row r="4097" spans="2:16" s="986" customFormat="1" ht="15" customHeight="1" outlineLevel="1">
      <c r="B4097" s="1211"/>
      <c r="C4097" s="1211"/>
      <c r="D4097" s="2553"/>
      <c r="E4097" s="2554"/>
      <c r="F4097" s="1553" t="s">
        <v>2169</v>
      </c>
      <c r="G4097" s="1554"/>
      <c r="I4097" s="2254"/>
      <c r="J4097" s="2255"/>
      <c r="K4097" s="1994" t="str">
        <f t="shared" si="355"/>
        <v/>
      </c>
      <c r="L4097" s="1907" t="str">
        <f t="shared" si="356"/>
        <v/>
      </c>
      <c r="M4097" s="1906"/>
      <c r="N4097" s="2250"/>
      <c r="O4097" s="2250"/>
      <c r="P4097" s="2255"/>
    </row>
    <row r="4098" spans="2:16" s="986" customFormat="1" ht="15" customHeight="1" outlineLevel="1">
      <c r="B4098" s="1211"/>
      <c r="C4098" s="1211"/>
      <c r="D4098" s="2553" t="s">
        <v>2173</v>
      </c>
      <c r="E4098" s="2554" t="s">
        <v>638</v>
      </c>
      <c r="F4098" s="1553" t="s">
        <v>2168</v>
      </c>
      <c r="G4098" s="1554"/>
      <c r="I4098" s="2254"/>
      <c r="J4098" s="2255"/>
      <c r="K4098" s="1994" t="str">
        <f t="shared" si="355"/>
        <v/>
      </c>
      <c r="L4098" s="1907" t="str">
        <f t="shared" si="356"/>
        <v/>
      </c>
      <c r="M4098" s="1906"/>
      <c r="N4098" s="2250"/>
      <c r="O4098" s="2250"/>
      <c r="P4098" s="2255"/>
    </row>
    <row r="4099" spans="2:16" s="986" customFormat="1" ht="15" customHeight="1" outlineLevel="1">
      <c r="B4099" s="1211"/>
      <c r="C4099" s="1211"/>
      <c r="D4099" s="2553"/>
      <c r="E4099" s="2554"/>
      <c r="F4099" s="1553" t="s">
        <v>2169</v>
      </c>
      <c r="G4099" s="1554"/>
      <c r="I4099" s="2254"/>
      <c r="J4099" s="2255"/>
      <c r="K4099" s="1994" t="str">
        <f t="shared" si="355"/>
        <v/>
      </c>
      <c r="L4099" s="1907" t="str">
        <f t="shared" si="356"/>
        <v/>
      </c>
      <c r="M4099" s="1906"/>
      <c r="N4099" s="2250"/>
      <c r="O4099" s="2250"/>
      <c r="P4099" s="2255"/>
    </row>
    <row r="4100" spans="2:16" s="986" customFormat="1" ht="15" customHeight="1" outlineLevel="1">
      <c r="B4100" s="1211"/>
      <c r="C4100" s="1211"/>
      <c r="D4100" s="2553" t="s">
        <v>2173</v>
      </c>
      <c r="E4100" s="2554" t="s">
        <v>650</v>
      </c>
      <c r="F4100" s="1553" t="s">
        <v>2168</v>
      </c>
      <c r="G4100" s="1554"/>
      <c r="I4100" s="2254"/>
      <c r="J4100" s="2255"/>
      <c r="K4100" s="1994" t="str">
        <f t="shared" si="355"/>
        <v/>
      </c>
      <c r="L4100" s="1907" t="str">
        <f t="shared" si="356"/>
        <v/>
      </c>
      <c r="M4100" s="1906"/>
      <c r="N4100" s="2250"/>
      <c r="O4100" s="2250"/>
      <c r="P4100" s="2255"/>
    </row>
    <row r="4101" spans="2:16" s="986" customFormat="1" ht="15" customHeight="1" outlineLevel="1">
      <c r="B4101" s="1211"/>
      <c r="C4101" s="1211"/>
      <c r="D4101" s="2553"/>
      <c r="E4101" s="2554"/>
      <c r="F4101" s="1553" t="s">
        <v>2169</v>
      </c>
      <c r="G4101" s="1554"/>
      <c r="I4101" s="2254"/>
      <c r="J4101" s="2255"/>
      <c r="K4101" s="1994" t="str">
        <f t="shared" si="355"/>
        <v/>
      </c>
      <c r="L4101" s="1907" t="str">
        <f t="shared" si="356"/>
        <v/>
      </c>
      <c r="M4101" s="1906"/>
      <c r="N4101" s="2250"/>
      <c r="O4101" s="2250"/>
      <c r="P4101" s="2255"/>
    </row>
    <row r="4102" spans="2:16" s="986" customFormat="1" ht="15" customHeight="1" outlineLevel="1">
      <c r="B4102" s="1211"/>
      <c r="C4102" s="1211"/>
      <c r="D4102" s="2553" t="s">
        <v>2174</v>
      </c>
      <c r="E4102" s="2554" t="s">
        <v>638</v>
      </c>
      <c r="F4102" s="1553" t="s">
        <v>2168</v>
      </c>
      <c r="G4102" s="1554"/>
      <c r="I4102" s="2254"/>
      <c r="J4102" s="2256"/>
      <c r="K4102" s="1994" t="str">
        <f t="shared" si="355"/>
        <v/>
      </c>
      <c r="L4102" s="1907" t="str">
        <f t="shared" si="356"/>
        <v/>
      </c>
      <c r="M4102" s="1906"/>
      <c r="N4102" s="2250"/>
      <c r="O4102" s="2250"/>
      <c r="P4102" s="2255"/>
    </row>
    <row r="4103" spans="2:16" s="986" customFormat="1" ht="15" customHeight="1" outlineLevel="1">
      <c r="B4103" s="1211"/>
      <c r="C4103" s="1211"/>
      <c r="D4103" s="2553"/>
      <c r="E4103" s="2554"/>
      <c r="F4103" s="1553" t="s">
        <v>2169</v>
      </c>
      <c r="G4103" s="1554"/>
      <c r="I4103" s="2254"/>
      <c r="J4103" s="2256"/>
      <c r="K4103" s="1994" t="str">
        <f t="shared" si="355"/>
        <v/>
      </c>
      <c r="L4103" s="1907" t="str">
        <f t="shared" si="356"/>
        <v/>
      </c>
      <c r="M4103" s="1906"/>
      <c r="N4103" s="2250"/>
      <c r="O4103" s="2250"/>
      <c r="P4103" s="2255"/>
    </row>
    <row r="4104" spans="2:16" s="986" customFormat="1" ht="15" customHeight="1" outlineLevel="1">
      <c r="B4104" s="1211"/>
      <c r="C4104" s="1211"/>
      <c r="D4104" s="2553" t="s">
        <v>2174</v>
      </c>
      <c r="E4104" s="2554" t="s">
        <v>650</v>
      </c>
      <c r="F4104" s="1553" t="s">
        <v>2168</v>
      </c>
      <c r="G4104" s="1554"/>
      <c r="I4104" s="2254"/>
      <c r="J4104" s="2256"/>
      <c r="K4104" s="1994" t="str">
        <f t="shared" si="355"/>
        <v/>
      </c>
      <c r="L4104" s="1907" t="str">
        <f t="shared" si="356"/>
        <v/>
      </c>
      <c r="M4104" s="1906"/>
      <c r="N4104" s="2250"/>
      <c r="O4104" s="2250"/>
      <c r="P4104" s="2255"/>
    </row>
    <row r="4105" spans="2:16" s="986" customFormat="1" ht="15" customHeight="1" outlineLevel="1">
      <c r="B4105" s="1211"/>
      <c r="C4105" s="1211"/>
      <c r="D4105" s="2555"/>
      <c r="E4105" s="2556"/>
      <c r="F4105" s="1557" t="s">
        <v>2169</v>
      </c>
      <c r="G4105" s="1558"/>
      <c r="I4105" s="2254"/>
      <c r="J4105" s="2256"/>
      <c r="K4105" s="1994" t="str">
        <f t="shared" si="355"/>
        <v/>
      </c>
      <c r="L4105" s="1907" t="str">
        <f t="shared" si="356"/>
        <v/>
      </c>
      <c r="M4105" s="1906"/>
      <c r="N4105" s="2250"/>
      <c r="O4105" s="2250"/>
      <c r="P4105" s="2255"/>
    </row>
    <row r="4106" spans="2:16" s="986" customFormat="1" ht="15" customHeight="1">
      <c r="B4106" s="1342"/>
      <c r="C4106" s="985"/>
      <c r="D4106" s="1307" t="s">
        <v>2166</v>
      </c>
      <c r="E4106" s="973"/>
      <c r="F4106" s="1549"/>
      <c r="G4106" s="1550"/>
      <c r="H4106" s="636"/>
      <c r="I4106" s="2251"/>
      <c r="J4106" s="1912"/>
      <c r="K4106" s="2254"/>
      <c r="L4106" s="2250"/>
      <c r="M4106" s="2250"/>
      <c r="N4106" s="2250"/>
      <c r="O4106" s="2250"/>
      <c r="P4106" s="2255"/>
    </row>
    <row r="4107" spans="2:16" s="986" customFormat="1" ht="15" customHeight="1" outlineLevel="1">
      <c r="B4107" s="1342"/>
      <c r="C4107" s="985"/>
      <c r="D4107" s="2557" t="s">
        <v>2167</v>
      </c>
      <c r="E4107" s="2558" t="s">
        <v>650</v>
      </c>
      <c r="F4107" s="1551" t="s">
        <v>2168</v>
      </c>
      <c r="G4107" s="1552"/>
      <c r="H4107" s="636"/>
      <c r="I4107" s="2252"/>
      <c r="J4107" s="2253"/>
      <c r="K4107" s="1994" t="str">
        <f>IF(ISNONTEXT(G4107)=TRUE,"","X")</f>
        <v/>
      </c>
      <c r="L4107" s="1907" t="str">
        <f>IF(AND(G4107&gt;=0)=TRUE,"","X")</f>
        <v/>
      </c>
      <c r="M4107" s="1906"/>
      <c r="N4107" s="2250"/>
      <c r="O4107" s="2250"/>
      <c r="P4107" s="2255"/>
    </row>
    <row r="4108" spans="2:16" s="986" customFormat="1" ht="15" customHeight="1" outlineLevel="1">
      <c r="B4108" s="1342"/>
      <c r="C4108" s="985"/>
      <c r="D4108" s="2553"/>
      <c r="E4108" s="2554"/>
      <c r="F4108" s="1553" t="s">
        <v>2169</v>
      </c>
      <c r="G4108" s="1554"/>
      <c r="H4108" s="636"/>
      <c r="I4108" s="2252"/>
      <c r="J4108" s="2253"/>
      <c r="K4108" s="1994" t="str">
        <f>IF(ISNONTEXT(G4108)=TRUE,"","X")</f>
        <v/>
      </c>
      <c r="L4108" s="1907" t="str">
        <f>IF(AND(G4108&gt;=0)=TRUE,"","X")</f>
        <v/>
      </c>
      <c r="M4108" s="1906"/>
      <c r="N4108" s="2250"/>
      <c r="O4108" s="2250"/>
      <c r="P4108" s="2255"/>
    </row>
    <row r="4109" spans="2:16" s="986" customFormat="1" ht="15" customHeight="1" outlineLevel="1">
      <c r="B4109" s="1342"/>
      <c r="C4109" s="985"/>
      <c r="D4109" s="2553" t="s">
        <v>2170</v>
      </c>
      <c r="E4109" s="2554" t="s">
        <v>638</v>
      </c>
      <c r="F4109" s="1553" t="s">
        <v>2168</v>
      </c>
      <c r="G4109" s="1554"/>
      <c r="H4109" s="636"/>
      <c r="I4109" s="2252"/>
      <c r="J4109" s="2253"/>
      <c r="K4109" s="1994" t="str">
        <f t="shared" ref="K4109:K4128" si="357">IF(ISNONTEXT(G4109)=TRUE,"","X")</f>
        <v/>
      </c>
      <c r="L4109" s="1907" t="str">
        <f t="shared" ref="L4109:L4128" si="358">IF(AND(G4109&gt;=0)=TRUE,"","X")</f>
        <v/>
      </c>
      <c r="M4109" s="1906"/>
      <c r="N4109" s="2250"/>
      <c r="O4109" s="2250"/>
      <c r="P4109" s="2255"/>
    </row>
    <row r="4110" spans="2:16" s="986" customFormat="1" ht="15" customHeight="1" outlineLevel="1">
      <c r="B4110" s="1342"/>
      <c r="C4110" s="985"/>
      <c r="D4110" s="2553"/>
      <c r="E4110" s="2554"/>
      <c r="F4110" s="1553" t="s">
        <v>2169</v>
      </c>
      <c r="G4110" s="1554"/>
      <c r="H4110" s="636"/>
      <c r="I4110" s="2252"/>
      <c r="J4110" s="2253"/>
      <c r="K4110" s="1994" t="str">
        <f t="shared" si="357"/>
        <v/>
      </c>
      <c r="L4110" s="1907" t="str">
        <f t="shared" si="358"/>
        <v/>
      </c>
      <c r="M4110" s="1906"/>
      <c r="N4110" s="2250"/>
      <c r="O4110" s="2250"/>
      <c r="P4110" s="2255"/>
    </row>
    <row r="4111" spans="2:16" s="986" customFormat="1" ht="15" customHeight="1" outlineLevel="1">
      <c r="B4111" s="1342"/>
      <c r="C4111" s="985"/>
      <c r="D4111" s="2553" t="s">
        <v>2170</v>
      </c>
      <c r="E4111" s="2554" t="s">
        <v>650</v>
      </c>
      <c r="F4111" s="1553" t="s">
        <v>2168</v>
      </c>
      <c r="G4111" s="1554"/>
      <c r="H4111" s="636"/>
      <c r="I4111" s="2252"/>
      <c r="J4111" s="2253"/>
      <c r="K4111" s="1994" t="str">
        <f t="shared" si="357"/>
        <v/>
      </c>
      <c r="L4111" s="1907" t="str">
        <f t="shared" si="358"/>
        <v/>
      </c>
      <c r="M4111" s="1906"/>
      <c r="N4111" s="2250"/>
      <c r="O4111" s="2250"/>
      <c r="P4111" s="2255"/>
    </row>
    <row r="4112" spans="2:16" s="986" customFormat="1" ht="15" customHeight="1" outlineLevel="1">
      <c r="B4112" s="1342"/>
      <c r="C4112" s="985"/>
      <c r="D4112" s="2553"/>
      <c r="E4112" s="2554"/>
      <c r="F4112" s="1553" t="s">
        <v>2169</v>
      </c>
      <c r="G4112" s="1554"/>
      <c r="H4112" s="636"/>
      <c r="I4112" s="2254"/>
      <c r="J4112" s="2255"/>
      <c r="K4112" s="1994" t="str">
        <f t="shared" si="357"/>
        <v/>
      </c>
      <c r="L4112" s="1907" t="str">
        <f t="shared" si="358"/>
        <v/>
      </c>
      <c r="M4112" s="1906"/>
      <c r="N4112" s="2250"/>
      <c r="O4112" s="2250"/>
      <c r="P4112" s="2255"/>
    </row>
    <row r="4113" spans="2:16" s="986" customFormat="1" ht="15" customHeight="1" outlineLevel="1">
      <c r="B4113" s="1342"/>
      <c r="C4113" s="985"/>
      <c r="D4113" s="2553" t="s">
        <v>873</v>
      </c>
      <c r="E4113" s="2554" t="s">
        <v>1822</v>
      </c>
      <c r="F4113" s="1553" t="s">
        <v>2168</v>
      </c>
      <c r="G4113" s="1555"/>
      <c r="H4113" s="636"/>
      <c r="I4113" s="2254"/>
      <c r="J4113" s="2255"/>
      <c r="K4113" s="1993" t="str">
        <f t="shared" si="357"/>
        <v/>
      </c>
      <c r="L4113" s="1906" t="str">
        <f t="shared" si="358"/>
        <v/>
      </c>
      <c r="M4113" s="1906"/>
      <c r="N4113" s="1907" t="str" cm="1">
        <f t="array" aca="1" ref="N4113" ca="1">IF(CELL("format",G4113)="D1","","X")</f>
        <v/>
      </c>
      <c r="O4113" s="2250"/>
      <c r="P4113" s="2255"/>
    </row>
    <row r="4114" spans="2:16" s="986" customFormat="1" ht="15" customHeight="1" outlineLevel="1">
      <c r="B4114" s="1211"/>
      <c r="C4114" s="1211"/>
      <c r="D4114" s="2553"/>
      <c r="E4114" s="2554"/>
      <c r="F4114" s="1553" t="s">
        <v>2169</v>
      </c>
      <c r="G4114" s="1555"/>
      <c r="H4114" s="636"/>
      <c r="I4114" s="2254"/>
      <c r="J4114" s="2255"/>
      <c r="K4114" s="1993" t="str">
        <f t="shared" si="357"/>
        <v/>
      </c>
      <c r="L4114" s="1906" t="str">
        <f t="shared" si="358"/>
        <v/>
      </c>
      <c r="M4114" s="1906"/>
      <c r="N4114" s="1907" t="str" cm="1">
        <f t="array" aca="1" ref="N4114" ca="1">IF(CELL("format",G4114)="D1","","X")</f>
        <v/>
      </c>
      <c r="O4114" s="2250"/>
      <c r="P4114" s="2255"/>
    </row>
    <row r="4115" spans="2:16" s="986" customFormat="1" ht="15" customHeight="1" outlineLevel="1">
      <c r="B4115" s="1211"/>
      <c r="C4115" s="1211"/>
      <c r="D4115" s="2553" t="s">
        <v>874</v>
      </c>
      <c r="E4115" s="2554" t="s">
        <v>1823</v>
      </c>
      <c r="F4115" s="1553" t="s">
        <v>2168</v>
      </c>
      <c r="G4115" s="1556"/>
      <c r="H4115" s="636"/>
      <c r="I4115" s="2254"/>
      <c r="J4115" s="2255"/>
      <c r="K4115" s="1993" t="str">
        <f t="shared" si="357"/>
        <v/>
      </c>
      <c r="L4115" s="1906" t="str">
        <f t="shared" si="358"/>
        <v/>
      </c>
      <c r="M4115" s="1906"/>
      <c r="N4115" s="2250"/>
      <c r="O4115" s="1907" t="str" cm="1">
        <f t="array" aca="1" ref="O4115" ca="1">IF(G4115="","",IF(CELL("format",G4115)="D9","","X"))</f>
        <v/>
      </c>
      <c r="P4115" s="2255"/>
    </row>
    <row r="4116" spans="2:16" s="986" customFormat="1" ht="15" customHeight="1" outlineLevel="1">
      <c r="B4116" s="1211"/>
      <c r="C4116" s="1211"/>
      <c r="D4116" s="2553"/>
      <c r="E4116" s="2554"/>
      <c r="F4116" s="1553" t="s">
        <v>2169</v>
      </c>
      <c r="G4116" s="1556"/>
      <c r="H4116" s="636"/>
      <c r="I4116" s="2254"/>
      <c r="J4116" s="2255"/>
      <c r="K4116" s="1993" t="str">
        <f t="shared" si="357"/>
        <v/>
      </c>
      <c r="L4116" s="1906" t="str">
        <f t="shared" si="358"/>
        <v/>
      </c>
      <c r="M4116" s="1906"/>
      <c r="N4116" s="2250"/>
      <c r="O4116" s="1907" t="str" cm="1">
        <f t="array" aca="1" ref="O4116" ca="1">IF(G4116="","",IF(CELL("format",G4116)="D9","","X"))</f>
        <v/>
      </c>
      <c r="P4116" s="2255"/>
    </row>
    <row r="4117" spans="2:16" s="986" customFormat="1" ht="15" customHeight="1" outlineLevel="1">
      <c r="B4117" s="1211"/>
      <c r="C4117" s="1211"/>
      <c r="D4117" s="2553" t="s">
        <v>2171</v>
      </c>
      <c r="E4117" s="2554" t="s">
        <v>2327</v>
      </c>
      <c r="F4117" s="1553" t="s">
        <v>2168</v>
      </c>
      <c r="G4117" s="1554"/>
      <c r="H4117" s="636"/>
      <c r="I4117" s="2254"/>
      <c r="J4117" s="2255"/>
      <c r="K4117" s="1993" t="str">
        <f t="shared" si="357"/>
        <v/>
      </c>
      <c r="L4117" s="1906" t="str">
        <f t="shared" si="358"/>
        <v/>
      </c>
      <c r="M4117" s="1906"/>
      <c r="N4117" s="2250"/>
      <c r="O4117" s="2250"/>
      <c r="P4117" s="1913" t="str">
        <f>IF(G4117="","",(IF(OR(G4117="Winter",G4117="Summer"),"","X")))</f>
        <v/>
      </c>
    </row>
    <row r="4118" spans="2:16" s="986" customFormat="1" ht="15" customHeight="1" outlineLevel="1">
      <c r="B4118" s="1211"/>
      <c r="C4118" s="1211"/>
      <c r="D4118" s="2553"/>
      <c r="E4118" s="2554"/>
      <c r="F4118" s="1553" t="s">
        <v>2169</v>
      </c>
      <c r="G4118" s="1554"/>
      <c r="H4118" s="636"/>
      <c r="I4118" s="2254"/>
      <c r="J4118" s="2255"/>
      <c r="K4118" s="1993" t="str">
        <f t="shared" si="357"/>
        <v/>
      </c>
      <c r="L4118" s="1906" t="str">
        <f t="shared" si="358"/>
        <v/>
      </c>
      <c r="M4118" s="1906"/>
      <c r="N4118" s="2250"/>
      <c r="O4118" s="2250"/>
      <c r="P4118" s="1913" t="str">
        <f>IF(G4118="","",(IF(OR(G4118="Winter",G4118="Summer"),"","X")))</f>
        <v/>
      </c>
    </row>
    <row r="4119" spans="2:16" s="986" customFormat="1" ht="15" customHeight="1" outlineLevel="1">
      <c r="B4119" s="1211"/>
      <c r="C4119" s="1211"/>
      <c r="D4119" s="2553" t="s">
        <v>2172</v>
      </c>
      <c r="E4119" s="2554" t="s">
        <v>638</v>
      </c>
      <c r="F4119" s="1553" t="s">
        <v>2168</v>
      </c>
      <c r="G4119" s="1554"/>
      <c r="H4119" s="636"/>
      <c r="I4119" s="2254"/>
      <c r="J4119" s="2255"/>
      <c r="K4119" s="1994" t="str">
        <f t="shared" si="357"/>
        <v/>
      </c>
      <c r="L4119" s="1907" t="str">
        <f t="shared" si="358"/>
        <v/>
      </c>
      <c r="M4119" s="1906"/>
      <c r="N4119" s="2250"/>
      <c r="O4119" s="2250"/>
      <c r="P4119" s="2255"/>
    </row>
    <row r="4120" spans="2:16" s="986" customFormat="1" ht="15" customHeight="1" outlineLevel="1">
      <c r="B4120" s="1211"/>
      <c r="C4120" s="1211"/>
      <c r="D4120" s="2553"/>
      <c r="E4120" s="2554"/>
      <c r="F4120" s="1553" t="s">
        <v>2169</v>
      </c>
      <c r="G4120" s="1554"/>
      <c r="I4120" s="2254"/>
      <c r="J4120" s="2255"/>
      <c r="K4120" s="1994" t="str">
        <f t="shared" si="357"/>
        <v/>
      </c>
      <c r="L4120" s="1907" t="str">
        <f t="shared" si="358"/>
        <v/>
      </c>
      <c r="M4120" s="1906"/>
      <c r="N4120" s="2250"/>
      <c r="O4120" s="2250"/>
      <c r="P4120" s="2255"/>
    </row>
    <row r="4121" spans="2:16" s="986" customFormat="1" ht="15" customHeight="1" outlineLevel="1">
      <c r="B4121" s="1211"/>
      <c r="C4121" s="1211"/>
      <c r="D4121" s="2553" t="s">
        <v>2173</v>
      </c>
      <c r="E4121" s="2554" t="s">
        <v>638</v>
      </c>
      <c r="F4121" s="1553" t="s">
        <v>2168</v>
      </c>
      <c r="G4121" s="1554"/>
      <c r="I4121" s="2254"/>
      <c r="J4121" s="2255"/>
      <c r="K4121" s="1994" t="str">
        <f t="shared" si="357"/>
        <v/>
      </c>
      <c r="L4121" s="1907" t="str">
        <f t="shared" si="358"/>
        <v/>
      </c>
      <c r="M4121" s="1906"/>
      <c r="N4121" s="2250"/>
      <c r="O4121" s="2250"/>
      <c r="P4121" s="2255"/>
    </row>
    <row r="4122" spans="2:16" s="986" customFormat="1" ht="15" customHeight="1" outlineLevel="1">
      <c r="B4122" s="1211"/>
      <c r="C4122" s="1211"/>
      <c r="D4122" s="2553"/>
      <c r="E4122" s="2554"/>
      <c r="F4122" s="1553" t="s">
        <v>2169</v>
      </c>
      <c r="G4122" s="1554"/>
      <c r="I4122" s="2254"/>
      <c r="J4122" s="2255"/>
      <c r="K4122" s="1994" t="str">
        <f t="shared" si="357"/>
        <v/>
      </c>
      <c r="L4122" s="1907" t="str">
        <f t="shared" si="358"/>
        <v/>
      </c>
      <c r="M4122" s="1906"/>
      <c r="N4122" s="2250"/>
      <c r="O4122" s="2250"/>
      <c r="P4122" s="2255"/>
    </row>
    <row r="4123" spans="2:16" s="986" customFormat="1" ht="15" customHeight="1" outlineLevel="1">
      <c r="B4123" s="1211"/>
      <c r="C4123" s="1211"/>
      <c r="D4123" s="2553" t="s">
        <v>2173</v>
      </c>
      <c r="E4123" s="2554" t="s">
        <v>650</v>
      </c>
      <c r="F4123" s="1553" t="s">
        <v>2168</v>
      </c>
      <c r="G4123" s="1554"/>
      <c r="I4123" s="2254"/>
      <c r="J4123" s="2255"/>
      <c r="K4123" s="1994" t="str">
        <f t="shared" si="357"/>
        <v/>
      </c>
      <c r="L4123" s="1907" t="str">
        <f t="shared" si="358"/>
        <v/>
      </c>
      <c r="M4123" s="1906"/>
      <c r="N4123" s="2250"/>
      <c r="O4123" s="2250"/>
      <c r="P4123" s="2255"/>
    </row>
    <row r="4124" spans="2:16" s="986" customFormat="1" ht="15" customHeight="1" outlineLevel="1">
      <c r="B4124" s="1211"/>
      <c r="C4124" s="1211"/>
      <c r="D4124" s="2553"/>
      <c r="E4124" s="2554"/>
      <c r="F4124" s="1553" t="s">
        <v>2169</v>
      </c>
      <c r="G4124" s="1554"/>
      <c r="I4124" s="2254"/>
      <c r="J4124" s="2255"/>
      <c r="K4124" s="1994" t="str">
        <f t="shared" si="357"/>
        <v/>
      </c>
      <c r="L4124" s="1907" t="str">
        <f t="shared" si="358"/>
        <v/>
      </c>
      <c r="M4124" s="1906"/>
      <c r="N4124" s="2250"/>
      <c r="O4124" s="2250"/>
      <c r="P4124" s="2255"/>
    </row>
    <row r="4125" spans="2:16" s="986" customFormat="1" ht="15" customHeight="1" outlineLevel="1">
      <c r="B4125" s="1211"/>
      <c r="C4125" s="1211"/>
      <c r="D4125" s="2553" t="s">
        <v>2174</v>
      </c>
      <c r="E4125" s="2554" t="s">
        <v>638</v>
      </c>
      <c r="F4125" s="1553" t="s">
        <v>2168</v>
      </c>
      <c r="G4125" s="1554"/>
      <c r="I4125" s="2254"/>
      <c r="J4125" s="2256"/>
      <c r="K4125" s="1994" t="str">
        <f t="shared" si="357"/>
        <v/>
      </c>
      <c r="L4125" s="1907" t="str">
        <f t="shared" si="358"/>
        <v/>
      </c>
      <c r="M4125" s="1906"/>
      <c r="N4125" s="2250"/>
      <c r="O4125" s="2250"/>
      <c r="P4125" s="2255"/>
    </row>
    <row r="4126" spans="2:16" s="986" customFormat="1" ht="15" customHeight="1" outlineLevel="1">
      <c r="B4126" s="1211"/>
      <c r="C4126" s="1211"/>
      <c r="D4126" s="2553"/>
      <c r="E4126" s="2554"/>
      <c r="F4126" s="1553" t="s">
        <v>2169</v>
      </c>
      <c r="G4126" s="1554"/>
      <c r="I4126" s="2254"/>
      <c r="J4126" s="2256"/>
      <c r="K4126" s="1994" t="str">
        <f t="shared" si="357"/>
        <v/>
      </c>
      <c r="L4126" s="1907" t="str">
        <f t="shared" si="358"/>
        <v/>
      </c>
      <c r="M4126" s="1906"/>
      <c r="N4126" s="2250"/>
      <c r="O4126" s="2250"/>
      <c r="P4126" s="2255"/>
    </row>
    <row r="4127" spans="2:16" s="986" customFormat="1" ht="15" customHeight="1" outlineLevel="1">
      <c r="B4127" s="1211"/>
      <c r="C4127" s="1211"/>
      <c r="D4127" s="2553" t="s">
        <v>2174</v>
      </c>
      <c r="E4127" s="2554" t="s">
        <v>650</v>
      </c>
      <c r="F4127" s="1553" t="s">
        <v>2168</v>
      </c>
      <c r="G4127" s="1554"/>
      <c r="I4127" s="2254"/>
      <c r="J4127" s="2256"/>
      <c r="K4127" s="1994" t="str">
        <f t="shared" si="357"/>
        <v/>
      </c>
      <c r="L4127" s="1907" t="str">
        <f t="shared" si="358"/>
        <v/>
      </c>
      <c r="M4127" s="1906"/>
      <c r="N4127" s="2250"/>
      <c r="O4127" s="2250"/>
      <c r="P4127" s="2255"/>
    </row>
    <row r="4128" spans="2:16" s="986" customFormat="1" ht="15" customHeight="1" outlineLevel="1">
      <c r="B4128" s="1211"/>
      <c r="C4128" s="1211"/>
      <c r="D4128" s="2555"/>
      <c r="E4128" s="2556"/>
      <c r="F4128" s="1557" t="s">
        <v>2169</v>
      </c>
      <c r="G4128" s="1558"/>
      <c r="I4128" s="2254"/>
      <c r="J4128" s="2256"/>
      <c r="K4128" s="1994" t="str">
        <f t="shared" si="357"/>
        <v/>
      </c>
      <c r="L4128" s="1907" t="str">
        <f t="shared" si="358"/>
        <v/>
      </c>
      <c r="M4128" s="1906"/>
      <c r="N4128" s="2250"/>
      <c r="O4128" s="2250"/>
      <c r="P4128" s="2255"/>
    </row>
    <row r="4129" spans="2:16" s="986" customFormat="1" ht="15" customHeight="1">
      <c r="B4129" s="1342"/>
      <c r="C4129" s="985"/>
      <c r="D4129" s="1307" t="s">
        <v>2166</v>
      </c>
      <c r="E4129" s="973"/>
      <c r="F4129" s="1549"/>
      <c r="G4129" s="1550"/>
      <c r="H4129" s="636"/>
      <c r="I4129" s="2251"/>
      <c r="J4129" s="1912"/>
      <c r="K4129" s="2254"/>
      <c r="L4129" s="2250"/>
      <c r="M4129" s="2250"/>
      <c r="N4129" s="2250"/>
      <c r="O4129" s="2250"/>
      <c r="P4129" s="2255"/>
    </row>
    <row r="4130" spans="2:16" s="986" customFormat="1" ht="15" customHeight="1" outlineLevel="1">
      <c r="B4130" s="1342"/>
      <c r="C4130" s="985"/>
      <c r="D4130" s="2557" t="s">
        <v>2167</v>
      </c>
      <c r="E4130" s="2558" t="s">
        <v>650</v>
      </c>
      <c r="F4130" s="1551" t="s">
        <v>2168</v>
      </c>
      <c r="G4130" s="1552"/>
      <c r="H4130" s="636"/>
      <c r="I4130" s="2252"/>
      <c r="J4130" s="2253"/>
      <c r="K4130" s="1994" t="str">
        <f>IF(ISNONTEXT(G4130)=TRUE,"","X")</f>
        <v/>
      </c>
      <c r="L4130" s="1907" t="str">
        <f>IF(AND(G4130&gt;=0)=TRUE,"","X")</f>
        <v/>
      </c>
      <c r="M4130" s="1906"/>
      <c r="N4130" s="2250"/>
      <c r="O4130" s="2250"/>
      <c r="P4130" s="2255"/>
    </row>
    <row r="4131" spans="2:16" s="986" customFormat="1" ht="15" customHeight="1" outlineLevel="1">
      <c r="B4131" s="1342"/>
      <c r="C4131" s="985"/>
      <c r="D4131" s="2553"/>
      <c r="E4131" s="2554"/>
      <c r="F4131" s="1553" t="s">
        <v>2169</v>
      </c>
      <c r="G4131" s="1554"/>
      <c r="H4131" s="636"/>
      <c r="I4131" s="2252"/>
      <c r="J4131" s="2253"/>
      <c r="K4131" s="1994" t="str">
        <f>IF(ISNONTEXT(G4131)=TRUE,"","X")</f>
        <v/>
      </c>
      <c r="L4131" s="1907" t="str">
        <f>IF(AND(G4131&gt;=0)=TRUE,"","X")</f>
        <v/>
      </c>
      <c r="M4131" s="1906"/>
      <c r="N4131" s="2250"/>
      <c r="O4131" s="2250"/>
      <c r="P4131" s="2255"/>
    </row>
    <row r="4132" spans="2:16" s="986" customFormat="1" ht="15" customHeight="1" outlineLevel="1">
      <c r="B4132" s="1342"/>
      <c r="C4132" s="985"/>
      <c r="D4132" s="2553" t="s">
        <v>2170</v>
      </c>
      <c r="E4132" s="2554" t="s">
        <v>638</v>
      </c>
      <c r="F4132" s="1553" t="s">
        <v>2168</v>
      </c>
      <c r="G4132" s="1554"/>
      <c r="H4132" s="636"/>
      <c r="I4132" s="2252"/>
      <c r="J4132" s="2253"/>
      <c r="K4132" s="1994" t="str">
        <f t="shared" ref="K4132:K4151" si="359">IF(ISNONTEXT(G4132)=TRUE,"","X")</f>
        <v/>
      </c>
      <c r="L4132" s="1907" t="str">
        <f t="shared" ref="L4132:L4151" si="360">IF(AND(G4132&gt;=0)=TRUE,"","X")</f>
        <v/>
      </c>
      <c r="M4132" s="1906"/>
      <c r="N4132" s="2250"/>
      <c r="O4132" s="2250"/>
      <c r="P4132" s="2255"/>
    </row>
    <row r="4133" spans="2:16" s="986" customFormat="1" ht="15" customHeight="1" outlineLevel="1">
      <c r="B4133" s="1342"/>
      <c r="C4133" s="985"/>
      <c r="D4133" s="2553"/>
      <c r="E4133" s="2554"/>
      <c r="F4133" s="1553" t="s">
        <v>2169</v>
      </c>
      <c r="G4133" s="1554"/>
      <c r="H4133" s="636"/>
      <c r="I4133" s="2252"/>
      <c r="J4133" s="2253"/>
      <c r="K4133" s="1994" t="str">
        <f t="shared" si="359"/>
        <v/>
      </c>
      <c r="L4133" s="1907" t="str">
        <f t="shared" si="360"/>
        <v/>
      </c>
      <c r="M4133" s="1906"/>
      <c r="N4133" s="2250"/>
      <c r="O4133" s="2250"/>
      <c r="P4133" s="2255"/>
    </row>
    <row r="4134" spans="2:16" s="986" customFormat="1" ht="15" customHeight="1" outlineLevel="1">
      <c r="B4134" s="1342"/>
      <c r="C4134" s="985"/>
      <c r="D4134" s="2553" t="s">
        <v>2170</v>
      </c>
      <c r="E4134" s="2554" t="s">
        <v>650</v>
      </c>
      <c r="F4134" s="1553" t="s">
        <v>2168</v>
      </c>
      <c r="G4134" s="1554"/>
      <c r="H4134" s="636"/>
      <c r="I4134" s="2252"/>
      <c r="J4134" s="2253"/>
      <c r="K4134" s="1994" t="str">
        <f t="shared" si="359"/>
        <v/>
      </c>
      <c r="L4134" s="1907" t="str">
        <f t="shared" si="360"/>
        <v/>
      </c>
      <c r="M4134" s="1906"/>
      <c r="N4134" s="2250"/>
      <c r="O4134" s="2250"/>
      <c r="P4134" s="2255"/>
    </row>
    <row r="4135" spans="2:16" s="986" customFormat="1" ht="15" customHeight="1" outlineLevel="1">
      <c r="B4135" s="1342"/>
      <c r="C4135" s="985"/>
      <c r="D4135" s="2553"/>
      <c r="E4135" s="2554"/>
      <c r="F4135" s="1553" t="s">
        <v>2169</v>
      </c>
      <c r="G4135" s="1554"/>
      <c r="H4135" s="636"/>
      <c r="I4135" s="2254"/>
      <c r="J4135" s="2255"/>
      <c r="K4135" s="1994" t="str">
        <f t="shared" si="359"/>
        <v/>
      </c>
      <c r="L4135" s="1907" t="str">
        <f t="shared" si="360"/>
        <v/>
      </c>
      <c r="M4135" s="1906"/>
      <c r="N4135" s="2250"/>
      <c r="O4135" s="2250"/>
      <c r="P4135" s="2255"/>
    </row>
    <row r="4136" spans="2:16" s="986" customFormat="1" ht="15" customHeight="1" outlineLevel="1">
      <c r="B4136" s="1342"/>
      <c r="C4136" s="985"/>
      <c r="D4136" s="2553" t="s">
        <v>873</v>
      </c>
      <c r="E4136" s="2554" t="s">
        <v>1822</v>
      </c>
      <c r="F4136" s="1553" t="s">
        <v>2168</v>
      </c>
      <c r="G4136" s="1555"/>
      <c r="H4136" s="636"/>
      <c r="I4136" s="2254"/>
      <c r="J4136" s="2255"/>
      <c r="K4136" s="1993" t="str">
        <f t="shared" si="359"/>
        <v/>
      </c>
      <c r="L4136" s="1906" t="str">
        <f t="shared" si="360"/>
        <v/>
      </c>
      <c r="M4136" s="1906"/>
      <c r="N4136" s="1907" t="str" cm="1">
        <f t="array" aca="1" ref="N4136" ca="1">IF(CELL("format",G4136)="D1","","X")</f>
        <v/>
      </c>
      <c r="O4136" s="2250"/>
      <c r="P4136" s="2255"/>
    </row>
    <row r="4137" spans="2:16" s="986" customFormat="1" ht="15" customHeight="1" outlineLevel="1">
      <c r="B4137" s="1211"/>
      <c r="C4137" s="1211"/>
      <c r="D4137" s="2553"/>
      <c r="E4137" s="2554"/>
      <c r="F4137" s="1553" t="s">
        <v>2169</v>
      </c>
      <c r="G4137" s="1555"/>
      <c r="H4137" s="636"/>
      <c r="I4137" s="2254"/>
      <c r="J4137" s="2255"/>
      <c r="K4137" s="1993" t="str">
        <f t="shared" si="359"/>
        <v/>
      </c>
      <c r="L4137" s="1906" t="str">
        <f t="shared" si="360"/>
        <v/>
      </c>
      <c r="M4137" s="1906"/>
      <c r="N4137" s="1907" t="str" cm="1">
        <f t="array" aca="1" ref="N4137" ca="1">IF(CELL("format",G4137)="D1","","X")</f>
        <v/>
      </c>
      <c r="O4137" s="2250"/>
      <c r="P4137" s="2255"/>
    </row>
    <row r="4138" spans="2:16" s="986" customFormat="1" ht="15" customHeight="1" outlineLevel="1">
      <c r="B4138" s="1211"/>
      <c r="C4138" s="1211"/>
      <c r="D4138" s="2553" t="s">
        <v>874</v>
      </c>
      <c r="E4138" s="2554" t="s">
        <v>1823</v>
      </c>
      <c r="F4138" s="1553" t="s">
        <v>2168</v>
      </c>
      <c r="G4138" s="1556"/>
      <c r="H4138" s="636"/>
      <c r="I4138" s="2254"/>
      <c r="J4138" s="2255"/>
      <c r="K4138" s="1993" t="str">
        <f t="shared" si="359"/>
        <v/>
      </c>
      <c r="L4138" s="1906" t="str">
        <f t="shared" si="360"/>
        <v/>
      </c>
      <c r="M4138" s="1906"/>
      <c r="N4138" s="2250"/>
      <c r="O4138" s="1907" t="str" cm="1">
        <f t="array" aca="1" ref="O4138" ca="1">IF(G4138="","",IF(CELL("format",G4138)="D9","","X"))</f>
        <v/>
      </c>
      <c r="P4138" s="2255"/>
    </row>
    <row r="4139" spans="2:16" s="986" customFormat="1" ht="15" customHeight="1" outlineLevel="1">
      <c r="B4139" s="1211"/>
      <c r="C4139" s="1211"/>
      <c r="D4139" s="2553"/>
      <c r="E4139" s="2554"/>
      <c r="F4139" s="1553" t="s">
        <v>2169</v>
      </c>
      <c r="G4139" s="1556"/>
      <c r="H4139" s="636"/>
      <c r="I4139" s="2254"/>
      <c r="J4139" s="2255"/>
      <c r="K4139" s="1993" t="str">
        <f t="shared" si="359"/>
        <v/>
      </c>
      <c r="L4139" s="1906" t="str">
        <f t="shared" si="360"/>
        <v/>
      </c>
      <c r="M4139" s="1906"/>
      <c r="N4139" s="2250"/>
      <c r="O4139" s="1907" t="str" cm="1">
        <f t="array" aca="1" ref="O4139" ca="1">IF(G4139="","",IF(CELL("format",G4139)="D9","","X"))</f>
        <v/>
      </c>
      <c r="P4139" s="2255"/>
    </row>
    <row r="4140" spans="2:16" s="986" customFormat="1" ht="15" customHeight="1" outlineLevel="1">
      <c r="B4140" s="1211"/>
      <c r="C4140" s="1211"/>
      <c r="D4140" s="2553" t="s">
        <v>2171</v>
      </c>
      <c r="E4140" s="2554" t="s">
        <v>2327</v>
      </c>
      <c r="F4140" s="1553" t="s">
        <v>2168</v>
      </c>
      <c r="G4140" s="1554"/>
      <c r="H4140" s="636"/>
      <c r="I4140" s="2254"/>
      <c r="J4140" s="2255"/>
      <c r="K4140" s="1993" t="str">
        <f t="shared" si="359"/>
        <v/>
      </c>
      <c r="L4140" s="1906" t="str">
        <f t="shared" si="360"/>
        <v/>
      </c>
      <c r="M4140" s="1906"/>
      <c r="N4140" s="2250"/>
      <c r="O4140" s="2250"/>
      <c r="P4140" s="1913" t="str">
        <f>IF(G4140="","",(IF(OR(G4140="Winter",G4140="Summer"),"","X")))</f>
        <v/>
      </c>
    </row>
    <row r="4141" spans="2:16" s="986" customFormat="1" ht="15" customHeight="1" outlineLevel="1">
      <c r="B4141" s="1211"/>
      <c r="C4141" s="1211"/>
      <c r="D4141" s="2553"/>
      <c r="E4141" s="2554"/>
      <c r="F4141" s="1553" t="s">
        <v>2169</v>
      </c>
      <c r="G4141" s="1554"/>
      <c r="H4141" s="636"/>
      <c r="I4141" s="2254"/>
      <c r="J4141" s="2255"/>
      <c r="K4141" s="1993" t="str">
        <f t="shared" si="359"/>
        <v/>
      </c>
      <c r="L4141" s="1906" t="str">
        <f t="shared" si="360"/>
        <v/>
      </c>
      <c r="M4141" s="1906"/>
      <c r="N4141" s="2250"/>
      <c r="O4141" s="2250"/>
      <c r="P4141" s="1913" t="str">
        <f>IF(G4141="","",(IF(OR(G4141="Winter",G4141="Summer"),"","X")))</f>
        <v/>
      </c>
    </row>
    <row r="4142" spans="2:16" s="986" customFormat="1" ht="15" customHeight="1" outlineLevel="1">
      <c r="B4142" s="1211"/>
      <c r="C4142" s="1211"/>
      <c r="D4142" s="2553" t="s">
        <v>2172</v>
      </c>
      <c r="E4142" s="2554" t="s">
        <v>638</v>
      </c>
      <c r="F4142" s="1553" t="s">
        <v>2168</v>
      </c>
      <c r="G4142" s="1554"/>
      <c r="H4142" s="636"/>
      <c r="I4142" s="2254"/>
      <c r="J4142" s="2255"/>
      <c r="K4142" s="1994" t="str">
        <f t="shared" si="359"/>
        <v/>
      </c>
      <c r="L4142" s="1907" t="str">
        <f t="shared" si="360"/>
        <v/>
      </c>
      <c r="M4142" s="1906"/>
      <c r="N4142" s="2250"/>
      <c r="O4142" s="2250"/>
      <c r="P4142" s="2255"/>
    </row>
    <row r="4143" spans="2:16" s="986" customFormat="1" ht="15" customHeight="1" outlineLevel="1">
      <c r="B4143" s="1211"/>
      <c r="C4143" s="1211"/>
      <c r="D4143" s="2553"/>
      <c r="E4143" s="2554"/>
      <c r="F4143" s="1553" t="s">
        <v>2169</v>
      </c>
      <c r="G4143" s="1554"/>
      <c r="I4143" s="2254"/>
      <c r="J4143" s="2255"/>
      <c r="K4143" s="1994" t="str">
        <f t="shared" si="359"/>
        <v/>
      </c>
      <c r="L4143" s="1907" t="str">
        <f t="shared" si="360"/>
        <v/>
      </c>
      <c r="M4143" s="1906"/>
      <c r="N4143" s="2250"/>
      <c r="O4143" s="2250"/>
      <c r="P4143" s="2255"/>
    </row>
    <row r="4144" spans="2:16" s="986" customFormat="1" ht="15" customHeight="1" outlineLevel="1">
      <c r="B4144" s="1211"/>
      <c r="C4144" s="1211"/>
      <c r="D4144" s="2553" t="s">
        <v>2173</v>
      </c>
      <c r="E4144" s="2554" t="s">
        <v>638</v>
      </c>
      <c r="F4144" s="1553" t="s">
        <v>2168</v>
      </c>
      <c r="G4144" s="1554"/>
      <c r="I4144" s="2254"/>
      <c r="J4144" s="2255"/>
      <c r="K4144" s="1994" t="str">
        <f t="shared" si="359"/>
        <v/>
      </c>
      <c r="L4144" s="1907" t="str">
        <f t="shared" si="360"/>
        <v/>
      </c>
      <c r="M4144" s="1906"/>
      <c r="N4144" s="2250"/>
      <c r="O4144" s="2250"/>
      <c r="P4144" s="2255"/>
    </row>
    <row r="4145" spans="2:16" s="986" customFormat="1" ht="15" customHeight="1" outlineLevel="1">
      <c r="B4145" s="1211"/>
      <c r="C4145" s="1211"/>
      <c r="D4145" s="2553"/>
      <c r="E4145" s="2554"/>
      <c r="F4145" s="1553" t="s">
        <v>2169</v>
      </c>
      <c r="G4145" s="1554"/>
      <c r="I4145" s="2254"/>
      <c r="J4145" s="2255"/>
      <c r="K4145" s="1994" t="str">
        <f t="shared" si="359"/>
        <v/>
      </c>
      <c r="L4145" s="1907" t="str">
        <f t="shared" si="360"/>
        <v/>
      </c>
      <c r="M4145" s="1906"/>
      <c r="N4145" s="2250"/>
      <c r="O4145" s="2250"/>
      <c r="P4145" s="2255"/>
    </row>
    <row r="4146" spans="2:16" s="986" customFormat="1" ht="15" customHeight="1" outlineLevel="1">
      <c r="B4146" s="1211"/>
      <c r="C4146" s="1211"/>
      <c r="D4146" s="2553" t="s">
        <v>2173</v>
      </c>
      <c r="E4146" s="2554" t="s">
        <v>650</v>
      </c>
      <c r="F4146" s="1553" t="s">
        <v>2168</v>
      </c>
      <c r="G4146" s="1554"/>
      <c r="I4146" s="2254"/>
      <c r="J4146" s="2255"/>
      <c r="K4146" s="1994" t="str">
        <f t="shared" si="359"/>
        <v/>
      </c>
      <c r="L4146" s="1907" t="str">
        <f t="shared" si="360"/>
        <v/>
      </c>
      <c r="M4146" s="1906"/>
      <c r="N4146" s="2250"/>
      <c r="O4146" s="2250"/>
      <c r="P4146" s="2255"/>
    </row>
    <row r="4147" spans="2:16" s="986" customFormat="1" ht="15" customHeight="1" outlineLevel="1">
      <c r="B4147" s="1211"/>
      <c r="C4147" s="1211"/>
      <c r="D4147" s="2553"/>
      <c r="E4147" s="2554"/>
      <c r="F4147" s="1553" t="s">
        <v>2169</v>
      </c>
      <c r="G4147" s="1554"/>
      <c r="I4147" s="2254"/>
      <c r="J4147" s="2255"/>
      <c r="K4147" s="1994" t="str">
        <f t="shared" si="359"/>
        <v/>
      </c>
      <c r="L4147" s="1907" t="str">
        <f t="shared" si="360"/>
        <v/>
      </c>
      <c r="M4147" s="1906"/>
      <c r="N4147" s="2250"/>
      <c r="O4147" s="2250"/>
      <c r="P4147" s="2255"/>
    </row>
    <row r="4148" spans="2:16" s="986" customFormat="1" ht="15" customHeight="1" outlineLevel="1">
      <c r="B4148" s="1211"/>
      <c r="C4148" s="1211"/>
      <c r="D4148" s="2553" t="s">
        <v>2174</v>
      </c>
      <c r="E4148" s="2554" t="s">
        <v>638</v>
      </c>
      <c r="F4148" s="1553" t="s">
        <v>2168</v>
      </c>
      <c r="G4148" s="1554"/>
      <c r="I4148" s="2254"/>
      <c r="J4148" s="2256"/>
      <c r="K4148" s="1994" t="str">
        <f t="shared" si="359"/>
        <v/>
      </c>
      <c r="L4148" s="1907" t="str">
        <f t="shared" si="360"/>
        <v/>
      </c>
      <c r="M4148" s="1906"/>
      <c r="N4148" s="2250"/>
      <c r="O4148" s="2250"/>
      <c r="P4148" s="2255"/>
    </row>
    <row r="4149" spans="2:16" s="986" customFormat="1" ht="15" customHeight="1" outlineLevel="1">
      <c r="B4149" s="1211"/>
      <c r="C4149" s="1211"/>
      <c r="D4149" s="2553"/>
      <c r="E4149" s="2554"/>
      <c r="F4149" s="1553" t="s">
        <v>2169</v>
      </c>
      <c r="G4149" s="1554"/>
      <c r="I4149" s="2254"/>
      <c r="J4149" s="2256"/>
      <c r="K4149" s="1994" t="str">
        <f t="shared" si="359"/>
        <v/>
      </c>
      <c r="L4149" s="1907" t="str">
        <f t="shared" si="360"/>
        <v/>
      </c>
      <c r="M4149" s="1906"/>
      <c r="N4149" s="2250"/>
      <c r="O4149" s="2250"/>
      <c r="P4149" s="2255"/>
    </row>
    <row r="4150" spans="2:16" s="986" customFormat="1" ht="15" customHeight="1" outlineLevel="1">
      <c r="B4150" s="1211"/>
      <c r="C4150" s="1211"/>
      <c r="D4150" s="2553" t="s">
        <v>2174</v>
      </c>
      <c r="E4150" s="2554" t="s">
        <v>650</v>
      </c>
      <c r="F4150" s="1553" t="s">
        <v>2168</v>
      </c>
      <c r="G4150" s="1554"/>
      <c r="I4150" s="2254"/>
      <c r="J4150" s="2256"/>
      <c r="K4150" s="1994" t="str">
        <f t="shared" si="359"/>
        <v/>
      </c>
      <c r="L4150" s="1907" t="str">
        <f t="shared" si="360"/>
        <v/>
      </c>
      <c r="M4150" s="1906"/>
      <c r="N4150" s="2250"/>
      <c r="O4150" s="2250"/>
      <c r="P4150" s="2255"/>
    </row>
    <row r="4151" spans="2:16" s="986" customFormat="1" ht="15" customHeight="1" outlineLevel="1">
      <c r="B4151" s="1211"/>
      <c r="C4151" s="1211"/>
      <c r="D4151" s="2555"/>
      <c r="E4151" s="2556"/>
      <c r="F4151" s="1557" t="s">
        <v>2169</v>
      </c>
      <c r="G4151" s="1558"/>
      <c r="I4151" s="2254"/>
      <c r="J4151" s="2256"/>
      <c r="K4151" s="1994" t="str">
        <f t="shared" si="359"/>
        <v/>
      </c>
      <c r="L4151" s="1907" t="str">
        <f t="shared" si="360"/>
        <v/>
      </c>
      <c r="M4151" s="1906"/>
      <c r="N4151" s="2250"/>
      <c r="O4151" s="2250"/>
      <c r="P4151" s="2255"/>
    </row>
    <row r="4152" spans="2:16" s="986" customFormat="1" ht="15" customHeight="1">
      <c r="B4152" s="1342"/>
      <c r="C4152" s="985"/>
      <c r="D4152" s="1307" t="s">
        <v>2166</v>
      </c>
      <c r="E4152" s="973"/>
      <c r="F4152" s="1549"/>
      <c r="G4152" s="1550"/>
      <c r="H4152" s="636"/>
      <c r="I4152" s="2251"/>
      <c r="J4152" s="1912"/>
      <c r="K4152" s="2254"/>
      <c r="L4152" s="2250"/>
      <c r="M4152" s="2250"/>
      <c r="N4152" s="2250"/>
      <c r="O4152" s="2250"/>
      <c r="P4152" s="2255"/>
    </row>
    <row r="4153" spans="2:16" s="986" customFormat="1" ht="15" customHeight="1" outlineLevel="1">
      <c r="B4153" s="1342"/>
      <c r="C4153" s="985"/>
      <c r="D4153" s="2557" t="s">
        <v>2167</v>
      </c>
      <c r="E4153" s="2558" t="s">
        <v>650</v>
      </c>
      <c r="F4153" s="1551" t="s">
        <v>2168</v>
      </c>
      <c r="G4153" s="1552"/>
      <c r="H4153" s="636"/>
      <c r="I4153" s="2252"/>
      <c r="J4153" s="2253"/>
      <c r="K4153" s="1994" t="str">
        <f>IF(ISNONTEXT(G4153)=TRUE,"","X")</f>
        <v/>
      </c>
      <c r="L4153" s="1907" t="str">
        <f>IF(AND(G4153&gt;=0)=TRUE,"","X")</f>
        <v/>
      </c>
      <c r="M4153" s="1906"/>
      <c r="N4153" s="2250"/>
      <c r="O4153" s="2250"/>
      <c r="P4153" s="2255"/>
    </row>
    <row r="4154" spans="2:16" s="986" customFormat="1" ht="15" customHeight="1" outlineLevel="1">
      <c r="B4154" s="1342"/>
      <c r="C4154" s="985"/>
      <c r="D4154" s="2553"/>
      <c r="E4154" s="2554"/>
      <c r="F4154" s="1553" t="s">
        <v>2169</v>
      </c>
      <c r="G4154" s="1554"/>
      <c r="H4154" s="636"/>
      <c r="I4154" s="2252"/>
      <c r="J4154" s="2253"/>
      <c r="K4154" s="1994" t="str">
        <f>IF(ISNONTEXT(G4154)=TRUE,"","X")</f>
        <v/>
      </c>
      <c r="L4154" s="1907" t="str">
        <f>IF(AND(G4154&gt;=0)=TRUE,"","X")</f>
        <v/>
      </c>
      <c r="M4154" s="1906"/>
      <c r="N4154" s="2250"/>
      <c r="O4154" s="2250"/>
      <c r="P4154" s="2255"/>
    </row>
    <row r="4155" spans="2:16" s="986" customFormat="1" ht="15" customHeight="1" outlineLevel="1">
      <c r="B4155" s="1342"/>
      <c r="C4155" s="985"/>
      <c r="D4155" s="2553" t="s">
        <v>2170</v>
      </c>
      <c r="E4155" s="2554" t="s">
        <v>638</v>
      </c>
      <c r="F4155" s="1553" t="s">
        <v>2168</v>
      </c>
      <c r="G4155" s="1554"/>
      <c r="H4155" s="636"/>
      <c r="I4155" s="2252"/>
      <c r="J4155" s="2253"/>
      <c r="K4155" s="1994" t="str">
        <f t="shared" ref="K4155:K4174" si="361">IF(ISNONTEXT(G4155)=TRUE,"","X")</f>
        <v/>
      </c>
      <c r="L4155" s="1907" t="str">
        <f t="shared" ref="L4155:L4174" si="362">IF(AND(G4155&gt;=0)=TRUE,"","X")</f>
        <v/>
      </c>
      <c r="M4155" s="1906"/>
      <c r="N4155" s="2250"/>
      <c r="O4155" s="2250"/>
      <c r="P4155" s="2255"/>
    </row>
    <row r="4156" spans="2:16" s="986" customFormat="1" ht="15" customHeight="1" outlineLevel="1">
      <c r="B4156" s="1342"/>
      <c r="C4156" s="985"/>
      <c r="D4156" s="2553"/>
      <c r="E4156" s="2554"/>
      <c r="F4156" s="1553" t="s">
        <v>2169</v>
      </c>
      <c r="G4156" s="1554"/>
      <c r="H4156" s="636"/>
      <c r="I4156" s="2252"/>
      <c r="J4156" s="2253"/>
      <c r="K4156" s="1994" t="str">
        <f t="shared" si="361"/>
        <v/>
      </c>
      <c r="L4156" s="1907" t="str">
        <f t="shared" si="362"/>
        <v/>
      </c>
      <c r="M4156" s="1906"/>
      <c r="N4156" s="2250"/>
      <c r="O4156" s="2250"/>
      <c r="P4156" s="2255"/>
    </row>
    <row r="4157" spans="2:16" s="986" customFormat="1" ht="15" customHeight="1" outlineLevel="1">
      <c r="B4157" s="1342"/>
      <c r="C4157" s="985"/>
      <c r="D4157" s="2553" t="s">
        <v>2170</v>
      </c>
      <c r="E4157" s="2554" t="s">
        <v>650</v>
      </c>
      <c r="F4157" s="1553" t="s">
        <v>2168</v>
      </c>
      <c r="G4157" s="1554"/>
      <c r="H4157" s="636"/>
      <c r="I4157" s="2252"/>
      <c r="J4157" s="2253"/>
      <c r="K4157" s="1994" t="str">
        <f t="shared" si="361"/>
        <v/>
      </c>
      <c r="L4157" s="1907" t="str">
        <f t="shared" si="362"/>
        <v/>
      </c>
      <c r="M4157" s="1906"/>
      <c r="N4157" s="2250"/>
      <c r="O4157" s="2250"/>
      <c r="P4157" s="2255"/>
    </row>
    <row r="4158" spans="2:16" s="986" customFormat="1" ht="15" customHeight="1" outlineLevel="1">
      <c r="B4158" s="1342"/>
      <c r="C4158" s="985"/>
      <c r="D4158" s="2553"/>
      <c r="E4158" s="2554"/>
      <c r="F4158" s="1553" t="s">
        <v>2169</v>
      </c>
      <c r="G4158" s="1554"/>
      <c r="H4158" s="636"/>
      <c r="I4158" s="2254"/>
      <c r="J4158" s="2255"/>
      <c r="K4158" s="1994" t="str">
        <f t="shared" si="361"/>
        <v/>
      </c>
      <c r="L4158" s="1907" t="str">
        <f t="shared" si="362"/>
        <v/>
      </c>
      <c r="M4158" s="1906"/>
      <c r="N4158" s="2250"/>
      <c r="O4158" s="2250"/>
      <c r="P4158" s="2255"/>
    </row>
    <row r="4159" spans="2:16" s="986" customFormat="1" ht="15" customHeight="1" outlineLevel="1">
      <c r="B4159" s="1342"/>
      <c r="C4159" s="985"/>
      <c r="D4159" s="2553" t="s">
        <v>873</v>
      </c>
      <c r="E4159" s="2554" t="s">
        <v>1822</v>
      </c>
      <c r="F4159" s="1553" t="s">
        <v>2168</v>
      </c>
      <c r="G4159" s="1555"/>
      <c r="H4159" s="636"/>
      <c r="I4159" s="2254"/>
      <c r="J4159" s="2255"/>
      <c r="K4159" s="1993" t="str">
        <f t="shared" si="361"/>
        <v/>
      </c>
      <c r="L4159" s="1906" t="str">
        <f t="shared" si="362"/>
        <v/>
      </c>
      <c r="M4159" s="1906"/>
      <c r="N4159" s="1907" t="str" cm="1">
        <f t="array" aca="1" ref="N4159" ca="1">IF(CELL("format",G4159)="D1","","X")</f>
        <v/>
      </c>
      <c r="O4159" s="2250"/>
      <c r="P4159" s="2255"/>
    </row>
    <row r="4160" spans="2:16" s="986" customFormat="1" ht="15" customHeight="1" outlineLevel="1">
      <c r="B4160" s="1211"/>
      <c r="C4160" s="1211"/>
      <c r="D4160" s="2553"/>
      <c r="E4160" s="2554"/>
      <c r="F4160" s="1553" t="s">
        <v>2169</v>
      </c>
      <c r="G4160" s="1555"/>
      <c r="H4160" s="636"/>
      <c r="I4160" s="2254"/>
      <c r="J4160" s="2255"/>
      <c r="K4160" s="1993" t="str">
        <f t="shared" si="361"/>
        <v/>
      </c>
      <c r="L4160" s="1906" t="str">
        <f t="shared" si="362"/>
        <v/>
      </c>
      <c r="M4160" s="1906"/>
      <c r="N4160" s="1907" t="str" cm="1">
        <f t="array" aca="1" ref="N4160" ca="1">IF(CELL("format",G4160)="D1","","X")</f>
        <v/>
      </c>
      <c r="O4160" s="2250"/>
      <c r="P4160" s="2255"/>
    </row>
    <row r="4161" spans="2:16" s="986" customFormat="1" ht="15" customHeight="1" outlineLevel="1">
      <c r="B4161" s="1211"/>
      <c r="C4161" s="1211"/>
      <c r="D4161" s="2553" t="s">
        <v>874</v>
      </c>
      <c r="E4161" s="2554" t="s">
        <v>1823</v>
      </c>
      <c r="F4161" s="1553" t="s">
        <v>2168</v>
      </c>
      <c r="G4161" s="1556"/>
      <c r="H4161" s="636"/>
      <c r="I4161" s="2254"/>
      <c r="J4161" s="2255"/>
      <c r="K4161" s="1993" t="str">
        <f t="shared" si="361"/>
        <v/>
      </c>
      <c r="L4161" s="1906" t="str">
        <f t="shared" si="362"/>
        <v/>
      </c>
      <c r="M4161" s="1906"/>
      <c r="N4161" s="2250"/>
      <c r="O4161" s="1907" t="str" cm="1">
        <f t="array" aca="1" ref="O4161" ca="1">IF(G4161="","",IF(CELL("format",G4161)="D9","","X"))</f>
        <v/>
      </c>
      <c r="P4161" s="2255"/>
    </row>
    <row r="4162" spans="2:16" s="986" customFormat="1" ht="15" customHeight="1" outlineLevel="1">
      <c r="B4162" s="1211"/>
      <c r="C4162" s="1211"/>
      <c r="D4162" s="2553"/>
      <c r="E4162" s="2554"/>
      <c r="F4162" s="1553" t="s">
        <v>2169</v>
      </c>
      <c r="G4162" s="1556"/>
      <c r="H4162" s="636"/>
      <c r="I4162" s="2254"/>
      <c r="J4162" s="2255"/>
      <c r="K4162" s="1993" t="str">
        <f t="shared" si="361"/>
        <v/>
      </c>
      <c r="L4162" s="1906" t="str">
        <f t="shared" si="362"/>
        <v/>
      </c>
      <c r="M4162" s="1906"/>
      <c r="N4162" s="2250"/>
      <c r="O4162" s="1907" t="str" cm="1">
        <f t="array" aca="1" ref="O4162" ca="1">IF(G4162="","",IF(CELL("format",G4162)="D9","","X"))</f>
        <v/>
      </c>
      <c r="P4162" s="2255"/>
    </row>
    <row r="4163" spans="2:16" s="986" customFormat="1" ht="15" customHeight="1" outlineLevel="1">
      <c r="B4163" s="1211"/>
      <c r="C4163" s="1211"/>
      <c r="D4163" s="2553" t="s">
        <v>2171</v>
      </c>
      <c r="E4163" s="2554" t="s">
        <v>2327</v>
      </c>
      <c r="F4163" s="1553" t="s">
        <v>2168</v>
      </c>
      <c r="G4163" s="1554"/>
      <c r="H4163" s="636"/>
      <c r="I4163" s="2254"/>
      <c r="J4163" s="2255"/>
      <c r="K4163" s="1993" t="str">
        <f t="shared" si="361"/>
        <v/>
      </c>
      <c r="L4163" s="1906" t="str">
        <f t="shared" si="362"/>
        <v/>
      </c>
      <c r="M4163" s="1906"/>
      <c r="N4163" s="2250"/>
      <c r="O4163" s="2250"/>
      <c r="P4163" s="1913" t="str">
        <f>IF(G4163="","",(IF(OR(G4163="Winter",G4163="Summer"),"","X")))</f>
        <v/>
      </c>
    </row>
    <row r="4164" spans="2:16" s="986" customFormat="1" ht="15" customHeight="1" outlineLevel="1">
      <c r="B4164" s="1211"/>
      <c r="C4164" s="1211"/>
      <c r="D4164" s="2553"/>
      <c r="E4164" s="2554"/>
      <c r="F4164" s="1553" t="s">
        <v>2169</v>
      </c>
      <c r="G4164" s="1554"/>
      <c r="H4164" s="636"/>
      <c r="I4164" s="2254"/>
      <c r="J4164" s="2255"/>
      <c r="K4164" s="1993" t="str">
        <f t="shared" si="361"/>
        <v/>
      </c>
      <c r="L4164" s="1906" t="str">
        <f t="shared" si="362"/>
        <v/>
      </c>
      <c r="M4164" s="1906"/>
      <c r="N4164" s="2250"/>
      <c r="O4164" s="2250"/>
      <c r="P4164" s="1913" t="str">
        <f>IF(G4164="","",(IF(OR(G4164="Winter",G4164="Summer"),"","X")))</f>
        <v/>
      </c>
    </row>
    <row r="4165" spans="2:16" s="986" customFormat="1" ht="15" customHeight="1" outlineLevel="1">
      <c r="B4165" s="1211"/>
      <c r="C4165" s="1211"/>
      <c r="D4165" s="2553" t="s">
        <v>2172</v>
      </c>
      <c r="E4165" s="2554" t="s">
        <v>638</v>
      </c>
      <c r="F4165" s="1553" t="s">
        <v>2168</v>
      </c>
      <c r="G4165" s="1554"/>
      <c r="H4165" s="636"/>
      <c r="I4165" s="2254"/>
      <c r="J4165" s="2255"/>
      <c r="K4165" s="1994" t="str">
        <f t="shared" si="361"/>
        <v/>
      </c>
      <c r="L4165" s="1907" t="str">
        <f t="shared" si="362"/>
        <v/>
      </c>
      <c r="M4165" s="1906"/>
      <c r="N4165" s="2250"/>
      <c r="O4165" s="2250"/>
      <c r="P4165" s="2255"/>
    </row>
    <row r="4166" spans="2:16" s="986" customFormat="1" ht="15" customHeight="1" outlineLevel="1">
      <c r="B4166" s="1211"/>
      <c r="C4166" s="1211"/>
      <c r="D4166" s="2553"/>
      <c r="E4166" s="2554"/>
      <c r="F4166" s="1553" t="s">
        <v>2169</v>
      </c>
      <c r="G4166" s="1554"/>
      <c r="I4166" s="2254"/>
      <c r="J4166" s="2255"/>
      <c r="K4166" s="1994" t="str">
        <f t="shared" si="361"/>
        <v/>
      </c>
      <c r="L4166" s="1907" t="str">
        <f t="shared" si="362"/>
        <v/>
      </c>
      <c r="M4166" s="1906"/>
      <c r="N4166" s="2250"/>
      <c r="O4166" s="2250"/>
      <c r="P4166" s="2255"/>
    </row>
    <row r="4167" spans="2:16" s="986" customFormat="1" ht="15" customHeight="1" outlineLevel="1">
      <c r="B4167" s="1211"/>
      <c r="C4167" s="1211"/>
      <c r="D4167" s="2553" t="s">
        <v>2173</v>
      </c>
      <c r="E4167" s="2554" t="s">
        <v>638</v>
      </c>
      <c r="F4167" s="1553" t="s">
        <v>2168</v>
      </c>
      <c r="G4167" s="1554"/>
      <c r="I4167" s="2254"/>
      <c r="J4167" s="2255"/>
      <c r="K4167" s="1994" t="str">
        <f t="shared" si="361"/>
        <v/>
      </c>
      <c r="L4167" s="1907" t="str">
        <f t="shared" si="362"/>
        <v/>
      </c>
      <c r="M4167" s="1906"/>
      <c r="N4167" s="2250"/>
      <c r="O4167" s="2250"/>
      <c r="P4167" s="2255"/>
    </row>
    <row r="4168" spans="2:16" s="986" customFormat="1" ht="15" customHeight="1" outlineLevel="1">
      <c r="B4168" s="1211"/>
      <c r="C4168" s="1211"/>
      <c r="D4168" s="2553"/>
      <c r="E4168" s="2554"/>
      <c r="F4168" s="1553" t="s">
        <v>2169</v>
      </c>
      <c r="G4168" s="1554"/>
      <c r="I4168" s="2254"/>
      <c r="J4168" s="2255"/>
      <c r="K4168" s="1994" t="str">
        <f t="shared" si="361"/>
        <v/>
      </c>
      <c r="L4168" s="1907" t="str">
        <f t="shared" si="362"/>
        <v/>
      </c>
      <c r="M4168" s="1906"/>
      <c r="N4168" s="2250"/>
      <c r="O4168" s="2250"/>
      <c r="P4168" s="2255"/>
    </row>
    <row r="4169" spans="2:16" s="986" customFormat="1" ht="15" customHeight="1" outlineLevel="1">
      <c r="B4169" s="1211"/>
      <c r="C4169" s="1211"/>
      <c r="D4169" s="2553" t="s">
        <v>2173</v>
      </c>
      <c r="E4169" s="2554" t="s">
        <v>650</v>
      </c>
      <c r="F4169" s="1553" t="s">
        <v>2168</v>
      </c>
      <c r="G4169" s="1554"/>
      <c r="I4169" s="2254"/>
      <c r="J4169" s="2255"/>
      <c r="K4169" s="1994" t="str">
        <f t="shared" si="361"/>
        <v/>
      </c>
      <c r="L4169" s="1907" t="str">
        <f t="shared" si="362"/>
        <v/>
      </c>
      <c r="M4169" s="1906"/>
      <c r="N4169" s="2250"/>
      <c r="O4169" s="2250"/>
      <c r="P4169" s="2255"/>
    </row>
    <row r="4170" spans="2:16" s="986" customFormat="1" ht="15" customHeight="1" outlineLevel="1">
      <c r="B4170" s="1211"/>
      <c r="C4170" s="1211"/>
      <c r="D4170" s="2553"/>
      <c r="E4170" s="2554"/>
      <c r="F4170" s="1553" t="s">
        <v>2169</v>
      </c>
      <c r="G4170" s="1554"/>
      <c r="I4170" s="2254"/>
      <c r="J4170" s="2255"/>
      <c r="K4170" s="1994" t="str">
        <f t="shared" si="361"/>
        <v/>
      </c>
      <c r="L4170" s="1907" t="str">
        <f t="shared" si="362"/>
        <v/>
      </c>
      <c r="M4170" s="1906"/>
      <c r="N4170" s="2250"/>
      <c r="O4170" s="2250"/>
      <c r="P4170" s="2255"/>
    </row>
    <row r="4171" spans="2:16" s="986" customFormat="1" ht="15" customHeight="1" outlineLevel="1">
      <c r="B4171" s="1211"/>
      <c r="C4171" s="1211"/>
      <c r="D4171" s="2553" t="s">
        <v>2174</v>
      </c>
      <c r="E4171" s="2554" t="s">
        <v>638</v>
      </c>
      <c r="F4171" s="1553" t="s">
        <v>2168</v>
      </c>
      <c r="G4171" s="1554"/>
      <c r="I4171" s="2254"/>
      <c r="J4171" s="2256"/>
      <c r="K4171" s="1994" t="str">
        <f t="shared" si="361"/>
        <v/>
      </c>
      <c r="L4171" s="1907" t="str">
        <f t="shared" si="362"/>
        <v/>
      </c>
      <c r="M4171" s="1906"/>
      <c r="N4171" s="2250"/>
      <c r="O4171" s="2250"/>
      <c r="P4171" s="2255"/>
    </row>
    <row r="4172" spans="2:16" s="986" customFormat="1" ht="15" customHeight="1" outlineLevel="1">
      <c r="B4172" s="1211"/>
      <c r="C4172" s="1211"/>
      <c r="D4172" s="2553"/>
      <c r="E4172" s="2554"/>
      <c r="F4172" s="1553" t="s">
        <v>2169</v>
      </c>
      <c r="G4172" s="1554"/>
      <c r="I4172" s="2254"/>
      <c r="J4172" s="2256"/>
      <c r="K4172" s="1994" t="str">
        <f t="shared" si="361"/>
        <v/>
      </c>
      <c r="L4172" s="1907" t="str">
        <f t="shared" si="362"/>
        <v/>
      </c>
      <c r="M4172" s="1906"/>
      <c r="N4172" s="2250"/>
      <c r="O4172" s="2250"/>
      <c r="P4172" s="2255"/>
    </row>
    <row r="4173" spans="2:16" s="986" customFormat="1" ht="15" customHeight="1" outlineLevel="1">
      <c r="B4173" s="1211"/>
      <c r="C4173" s="1211"/>
      <c r="D4173" s="2553" t="s">
        <v>2174</v>
      </c>
      <c r="E4173" s="2554" t="s">
        <v>650</v>
      </c>
      <c r="F4173" s="1553" t="s">
        <v>2168</v>
      </c>
      <c r="G4173" s="1554"/>
      <c r="I4173" s="2254"/>
      <c r="J4173" s="2256"/>
      <c r="K4173" s="1994" t="str">
        <f t="shared" si="361"/>
        <v/>
      </c>
      <c r="L4173" s="1907" t="str">
        <f t="shared" si="362"/>
        <v/>
      </c>
      <c r="M4173" s="1906"/>
      <c r="N4173" s="2250"/>
      <c r="O4173" s="2250"/>
      <c r="P4173" s="2255"/>
    </row>
    <row r="4174" spans="2:16" s="986" customFormat="1" ht="15" customHeight="1" outlineLevel="1">
      <c r="B4174" s="1211"/>
      <c r="C4174" s="1211"/>
      <c r="D4174" s="2555"/>
      <c r="E4174" s="2556"/>
      <c r="F4174" s="1557" t="s">
        <v>2169</v>
      </c>
      <c r="G4174" s="1558"/>
      <c r="I4174" s="2254"/>
      <c r="J4174" s="2256"/>
      <c r="K4174" s="1994" t="str">
        <f t="shared" si="361"/>
        <v/>
      </c>
      <c r="L4174" s="1907" t="str">
        <f t="shared" si="362"/>
        <v/>
      </c>
      <c r="M4174" s="1906"/>
      <c r="N4174" s="2250"/>
      <c r="O4174" s="2250"/>
      <c r="P4174" s="2255"/>
    </row>
    <row r="4175" spans="2:16" s="986" customFormat="1" ht="15" customHeight="1">
      <c r="B4175" s="1342"/>
      <c r="C4175" s="985"/>
      <c r="D4175" s="1307" t="s">
        <v>2166</v>
      </c>
      <c r="E4175" s="973"/>
      <c r="F4175" s="1549"/>
      <c r="G4175" s="1550"/>
      <c r="H4175" s="636"/>
      <c r="I4175" s="2251"/>
      <c r="J4175" s="1912"/>
      <c r="K4175" s="2254"/>
      <c r="L4175" s="2250"/>
      <c r="M4175" s="2250"/>
      <c r="N4175" s="2250"/>
      <c r="O4175" s="2250"/>
      <c r="P4175" s="2255"/>
    </row>
    <row r="4176" spans="2:16" s="986" customFormat="1" ht="15" customHeight="1" outlineLevel="1">
      <c r="B4176" s="1342"/>
      <c r="C4176" s="985"/>
      <c r="D4176" s="2557" t="s">
        <v>2167</v>
      </c>
      <c r="E4176" s="2558" t="s">
        <v>650</v>
      </c>
      <c r="F4176" s="1551" t="s">
        <v>2168</v>
      </c>
      <c r="G4176" s="1552"/>
      <c r="H4176" s="636"/>
      <c r="I4176" s="2252"/>
      <c r="J4176" s="2253"/>
      <c r="K4176" s="1994" t="str">
        <f>IF(ISNONTEXT(G4176)=TRUE,"","X")</f>
        <v/>
      </c>
      <c r="L4176" s="1907" t="str">
        <f>IF(AND(G4176&gt;=0)=TRUE,"","X")</f>
        <v/>
      </c>
      <c r="M4176" s="1906"/>
      <c r="N4176" s="2250"/>
      <c r="O4176" s="2250"/>
      <c r="P4176" s="2255"/>
    </row>
    <row r="4177" spans="2:16" s="986" customFormat="1" ht="15" customHeight="1" outlineLevel="1">
      <c r="B4177" s="1342"/>
      <c r="C4177" s="985"/>
      <c r="D4177" s="2553"/>
      <c r="E4177" s="2554"/>
      <c r="F4177" s="1553" t="s">
        <v>2169</v>
      </c>
      <c r="G4177" s="1554"/>
      <c r="H4177" s="636"/>
      <c r="I4177" s="2252"/>
      <c r="J4177" s="2253"/>
      <c r="K4177" s="1994" t="str">
        <f>IF(ISNONTEXT(G4177)=TRUE,"","X")</f>
        <v/>
      </c>
      <c r="L4177" s="1907" t="str">
        <f>IF(AND(G4177&gt;=0)=TRUE,"","X")</f>
        <v/>
      </c>
      <c r="M4177" s="1906"/>
      <c r="N4177" s="2250"/>
      <c r="O4177" s="2250"/>
      <c r="P4177" s="2255"/>
    </row>
    <row r="4178" spans="2:16" s="986" customFormat="1" ht="15" customHeight="1" outlineLevel="1">
      <c r="B4178" s="1342"/>
      <c r="C4178" s="985"/>
      <c r="D4178" s="2553" t="s">
        <v>2170</v>
      </c>
      <c r="E4178" s="2554" t="s">
        <v>638</v>
      </c>
      <c r="F4178" s="1553" t="s">
        <v>2168</v>
      </c>
      <c r="G4178" s="1554"/>
      <c r="H4178" s="636"/>
      <c r="I4178" s="2252"/>
      <c r="J4178" s="2253"/>
      <c r="K4178" s="1994" t="str">
        <f t="shared" ref="K4178:K4197" si="363">IF(ISNONTEXT(G4178)=TRUE,"","X")</f>
        <v/>
      </c>
      <c r="L4178" s="1907" t="str">
        <f t="shared" ref="L4178:L4197" si="364">IF(AND(G4178&gt;=0)=TRUE,"","X")</f>
        <v/>
      </c>
      <c r="M4178" s="1906"/>
      <c r="N4178" s="2250"/>
      <c r="O4178" s="2250"/>
      <c r="P4178" s="2255"/>
    </row>
    <row r="4179" spans="2:16" s="986" customFormat="1" ht="15" customHeight="1" outlineLevel="1">
      <c r="B4179" s="1342"/>
      <c r="C4179" s="985"/>
      <c r="D4179" s="2553"/>
      <c r="E4179" s="2554"/>
      <c r="F4179" s="1553" t="s">
        <v>2169</v>
      </c>
      <c r="G4179" s="1554"/>
      <c r="H4179" s="636"/>
      <c r="I4179" s="2252"/>
      <c r="J4179" s="2253"/>
      <c r="K4179" s="1994" t="str">
        <f t="shared" si="363"/>
        <v/>
      </c>
      <c r="L4179" s="1907" t="str">
        <f t="shared" si="364"/>
        <v/>
      </c>
      <c r="M4179" s="1906"/>
      <c r="N4179" s="2250"/>
      <c r="O4179" s="2250"/>
      <c r="P4179" s="2255"/>
    </row>
    <row r="4180" spans="2:16" s="986" customFormat="1" ht="15" customHeight="1" outlineLevel="1">
      <c r="B4180" s="1342"/>
      <c r="C4180" s="985"/>
      <c r="D4180" s="2553" t="s">
        <v>2170</v>
      </c>
      <c r="E4180" s="2554" t="s">
        <v>650</v>
      </c>
      <c r="F4180" s="1553" t="s">
        <v>2168</v>
      </c>
      <c r="G4180" s="1554"/>
      <c r="H4180" s="636"/>
      <c r="I4180" s="2252"/>
      <c r="J4180" s="2253"/>
      <c r="K4180" s="1994" t="str">
        <f t="shared" si="363"/>
        <v/>
      </c>
      <c r="L4180" s="1907" t="str">
        <f t="shared" si="364"/>
        <v/>
      </c>
      <c r="M4180" s="1906"/>
      <c r="N4180" s="2250"/>
      <c r="O4180" s="2250"/>
      <c r="P4180" s="2255"/>
    </row>
    <row r="4181" spans="2:16" s="986" customFormat="1" ht="15" customHeight="1" outlineLevel="1">
      <c r="B4181" s="1342"/>
      <c r="C4181" s="985"/>
      <c r="D4181" s="2553"/>
      <c r="E4181" s="2554"/>
      <c r="F4181" s="1553" t="s">
        <v>2169</v>
      </c>
      <c r="G4181" s="1554"/>
      <c r="H4181" s="636"/>
      <c r="I4181" s="2254"/>
      <c r="J4181" s="2255"/>
      <c r="K4181" s="1994" t="str">
        <f t="shared" si="363"/>
        <v/>
      </c>
      <c r="L4181" s="1907" t="str">
        <f t="shared" si="364"/>
        <v/>
      </c>
      <c r="M4181" s="1906"/>
      <c r="N4181" s="2250"/>
      <c r="O4181" s="2250"/>
      <c r="P4181" s="2255"/>
    </row>
    <row r="4182" spans="2:16" s="986" customFormat="1" ht="15" customHeight="1" outlineLevel="1">
      <c r="B4182" s="1342"/>
      <c r="C4182" s="985"/>
      <c r="D4182" s="2553" t="s">
        <v>873</v>
      </c>
      <c r="E4182" s="2554" t="s">
        <v>1822</v>
      </c>
      <c r="F4182" s="1553" t="s">
        <v>2168</v>
      </c>
      <c r="G4182" s="1555"/>
      <c r="H4182" s="636"/>
      <c r="I4182" s="2254"/>
      <c r="J4182" s="2255"/>
      <c r="K4182" s="1993" t="str">
        <f t="shared" si="363"/>
        <v/>
      </c>
      <c r="L4182" s="1906" t="str">
        <f t="shared" si="364"/>
        <v/>
      </c>
      <c r="M4182" s="1906"/>
      <c r="N4182" s="1907" t="str" cm="1">
        <f t="array" aca="1" ref="N4182" ca="1">IF(CELL("format",G4182)="D1","","X")</f>
        <v/>
      </c>
      <c r="O4182" s="2250"/>
      <c r="P4182" s="2255"/>
    </row>
    <row r="4183" spans="2:16" s="986" customFormat="1" ht="15" customHeight="1" outlineLevel="1">
      <c r="B4183" s="1211"/>
      <c r="C4183" s="1211"/>
      <c r="D4183" s="2553"/>
      <c r="E4183" s="2554"/>
      <c r="F4183" s="1553" t="s">
        <v>2169</v>
      </c>
      <c r="G4183" s="1555"/>
      <c r="H4183" s="636"/>
      <c r="I4183" s="2254"/>
      <c r="J4183" s="2255"/>
      <c r="K4183" s="1993" t="str">
        <f t="shared" si="363"/>
        <v/>
      </c>
      <c r="L4183" s="1906" t="str">
        <f t="shared" si="364"/>
        <v/>
      </c>
      <c r="M4183" s="1906"/>
      <c r="N4183" s="1907" t="str" cm="1">
        <f t="array" aca="1" ref="N4183" ca="1">IF(CELL("format",G4183)="D1","","X")</f>
        <v/>
      </c>
      <c r="O4183" s="2250"/>
      <c r="P4183" s="2255"/>
    </row>
    <row r="4184" spans="2:16" s="986" customFormat="1" ht="15" customHeight="1" outlineLevel="1">
      <c r="B4184" s="1211"/>
      <c r="C4184" s="1211"/>
      <c r="D4184" s="2553" t="s">
        <v>874</v>
      </c>
      <c r="E4184" s="2554" t="s">
        <v>1823</v>
      </c>
      <c r="F4184" s="1553" t="s">
        <v>2168</v>
      </c>
      <c r="G4184" s="1556"/>
      <c r="H4184" s="636"/>
      <c r="I4184" s="2254"/>
      <c r="J4184" s="2255"/>
      <c r="K4184" s="1993" t="str">
        <f t="shared" si="363"/>
        <v/>
      </c>
      <c r="L4184" s="1906" t="str">
        <f t="shared" si="364"/>
        <v/>
      </c>
      <c r="M4184" s="1906"/>
      <c r="N4184" s="2250"/>
      <c r="O4184" s="1907" t="str" cm="1">
        <f t="array" aca="1" ref="O4184" ca="1">IF(G4184="","",IF(CELL("format",G4184)="D9","","X"))</f>
        <v/>
      </c>
      <c r="P4184" s="2255"/>
    </row>
    <row r="4185" spans="2:16" s="986" customFormat="1" ht="15" customHeight="1" outlineLevel="1">
      <c r="B4185" s="1211"/>
      <c r="C4185" s="1211"/>
      <c r="D4185" s="2553"/>
      <c r="E4185" s="2554"/>
      <c r="F4185" s="1553" t="s">
        <v>2169</v>
      </c>
      <c r="G4185" s="1556"/>
      <c r="H4185" s="636"/>
      <c r="I4185" s="2254"/>
      <c r="J4185" s="2255"/>
      <c r="K4185" s="1993" t="str">
        <f t="shared" si="363"/>
        <v/>
      </c>
      <c r="L4185" s="1906" t="str">
        <f t="shared" si="364"/>
        <v/>
      </c>
      <c r="M4185" s="1906"/>
      <c r="N4185" s="2250"/>
      <c r="O4185" s="1907" t="str" cm="1">
        <f t="array" aca="1" ref="O4185" ca="1">IF(G4185="","",IF(CELL("format",G4185)="D9","","X"))</f>
        <v/>
      </c>
      <c r="P4185" s="2255"/>
    </row>
    <row r="4186" spans="2:16" s="986" customFormat="1" ht="15" customHeight="1" outlineLevel="1">
      <c r="B4186" s="1211"/>
      <c r="C4186" s="1211"/>
      <c r="D4186" s="2553" t="s">
        <v>2171</v>
      </c>
      <c r="E4186" s="2554" t="s">
        <v>2327</v>
      </c>
      <c r="F4186" s="1553" t="s">
        <v>2168</v>
      </c>
      <c r="G4186" s="1554"/>
      <c r="H4186" s="636"/>
      <c r="I4186" s="2254"/>
      <c r="J4186" s="2255"/>
      <c r="K4186" s="1993" t="str">
        <f t="shared" si="363"/>
        <v/>
      </c>
      <c r="L4186" s="1906" t="str">
        <f t="shared" si="364"/>
        <v/>
      </c>
      <c r="M4186" s="1906"/>
      <c r="N4186" s="2250"/>
      <c r="O4186" s="2250"/>
      <c r="P4186" s="1913" t="str">
        <f>IF(G4186="","",(IF(OR(G4186="Winter",G4186="Summer"),"","X")))</f>
        <v/>
      </c>
    </row>
    <row r="4187" spans="2:16" s="986" customFormat="1" ht="15" customHeight="1" outlineLevel="1">
      <c r="B4187" s="1211"/>
      <c r="C4187" s="1211"/>
      <c r="D4187" s="2553"/>
      <c r="E4187" s="2554"/>
      <c r="F4187" s="1553" t="s">
        <v>2169</v>
      </c>
      <c r="G4187" s="1554"/>
      <c r="H4187" s="636"/>
      <c r="I4187" s="2254"/>
      <c r="J4187" s="2255"/>
      <c r="K4187" s="1993" t="str">
        <f t="shared" si="363"/>
        <v/>
      </c>
      <c r="L4187" s="1906" t="str">
        <f t="shared" si="364"/>
        <v/>
      </c>
      <c r="M4187" s="1906"/>
      <c r="N4187" s="2250"/>
      <c r="O4187" s="2250"/>
      <c r="P4187" s="1913" t="str">
        <f>IF(G4187="","",(IF(OR(G4187="Winter",G4187="Summer"),"","X")))</f>
        <v/>
      </c>
    </row>
    <row r="4188" spans="2:16" s="986" customFormat="1" ht="15" customHeight="1" outlineLevel="1">
      <c r="B4188" s="1211"/>
      <c r="C4188" s="1211"/>
      <c r="D4188" s="2553" t="s">
        <v>2172</v>
      </c>
      <c r="E4188" s="2554" t="s">
        <v>638</v>
      </c>
      <c r="F4188" s="1553" t="s">
        <v>2168</v>
      </c>
      <c r="G4188" s="1554"/>
      <c r="H4188" s="636"/>
      <c r="I4188" s="2254"/>
      <c r="J4188" s="2255"/>
      <c r="K4188" s="1994" t="str">
        <f t="shared" si="363"/>
        <v/>
      </c>
      <c r="L4188" s="1907" t="str">
        <f t="shared" si="364"/>
        <v/>
      </c>
      <c r="M4188" s="1906"/>
      <c r="N4188" s="2250"/>
      <c r="O4188" s="2250"/>
      <c r="P4188" s="2255"/>
    </row>
    <row r="4189" spans="2:16" s="986" customFormat="1" ht="15" customHeight="1" outlineLevel="1">
      <c r="B4189" s="1211"/>
      <c r="C4189" s="1211"/>
      <c r="D4189" s="2553"/>
      <c r="E4189" s="2554"/>
      <c r="F4189" s="1553" t="s">
        <v>2169</v>
      </c>
      <c r="G4189" s="1554"/>
      <c r="I4189" s="2254"/>
      <c r="J4189" s="2255"/>
      <c r="K4189" s="1994" t="str">
        <f t="shared" si="363"/>
        <v/>
      </c>
      <c r="L4189" s="1907" t="str">
        <f t="shared" si="364"/>
        <v/>
      </c>
      <c r="M4189" s="1906"/>
      <c r="N4189" s="2250"/>
      <c r="O4189" s="2250"/>
      <c r="P4189" s="2255"/>
    </row>
    <row r="4190" spans="2:16" s="986" customFormat="1" ht="15" customHeight="1" outlineLevel="1">
      <c r="B4190" s="1211"/>
      <c r="C4190" s="1211"/>
      <c r="D4190" s="2553" t="s">
        <v>2173</v>
      </c>
      <c r="E4190" s="2554" t="s">
        <v>638</v>
      </c>
      <c r="F4190" s="1553" t="s">
        <v>2168</v>
      </c>
      <c r="G4190" s="1554"/>
      <c r="I4190" s="2254"/>
      <c r="J4190" s="2255"/>
      <c r="K4190" s="1994" t="str">
        <f t="shared" si="363"/>
        <v/>
      </c>
      <c r="L4190" s="1907" t="str">
        <f t="shared" si="364"/>
        <v/>
      </c>
      <c r="M4190" s="1906"/>
      <c r="N4190" s="2250"/>
      <c r="O4190" s="2250"/>
      <c r="P4190" s="2255"/>
    </row>
    <row r="4191" spans="2:16" s="986" customFormat="1" ht="15" customHeight="1" outlineLevel="1">
      <c r="B4191" s="1211"/>
      <c r="C4191" s="1211"/>
      <c r="D4191" s="2553"/>
      <c r="E4191" s="2554"/>
      <c r="F4191" s="1553" t="s">
        <v>2169</v>
      </c>
      <c r="G4191" s="1554"/>
      <c r="I4191" s="2254"/>
      <c r="J4191" s="2255"/>
      <c r="K4191" s="1994" t="str">
        <f t="shared" si="363"/>
        <v/>
      </c>
      <c r="L4191" s="1907" t="str">
        <f t="shared" si="364"/>
        <v/>
      </c>
      <c r="M4191" s="1906"/>
      <c r="N4191" s="2250"/>
      <c r="O4191" s="2250"/>
      <c r="P4191" s="2255"/>
    </row>
    <row r="4192" spans="2:16" s="986" customFormat="1" ht="15" customHeight="1" outlineLevel="1">
      <c r="B4192" s="1211"/>
      <c r="C4192" s="1211"/>
      <c r="D4192" s="2553" t="s">
        <v>2173</v>
      </c>
      <c r="E4192" s="2554" t="s">
        <v>650</v>
      </c>
      <c r="F4192" s="1553" t="s">
        <v>2168</v>
      </c>
      <c r="G4192" s="1554"/>
      <c r="I4192" s="2254"/>
      <c r="J4192" s="2255"/>
      <c r="K4192" s="1994" t="str">
        <f t="shared" si="363"/>
        <v/>
      </c>
      <c r="L4192" s="1907" t="str">
        <f t="shared" si="364"/>
        <v/>
      </c>
      <c r="M4192" s="1906"/>
      <c r="N4192" s="2250"/>
      <c r="O4192" s="2250"/>
      <c r="P4192" s="2255"/>
    </row>
    <row r="4193" spans="2:16" s="986" customFormat="1" ht="15" customHeight="1" outlineLevel="1">
      <c r="B4193" s="1211"/>
      <c r="C4193" s="1211"/>
      <c r="D4193" s="2553"/>
      <c r="E4193" s="2554"/>
      <c r="F4193" s="1553" t="s">
        <v>2169</v>
      </c>
      <c r="G4193" s="1554"/>
      <c r="I4193" s="2254"/>
      <c r="J4193" s="2255"/>
      <c r="K4193" s="1994" t="str">
        <f t="shared" si="363"/>
        <v/>
      </c>
      <c r="L4193" s="1907" t="str">
        <f t="shared" si="364"/>
        <v/>
      </c>
      <c r="M4193" s="1906"/>
      <c r="N4193" s="2250"/>
      <c r="O4193" s="2250"/>
      <c r="P4193" s="2255"/>
    </row>
    <row r="4194" spans="2:16" s="986" customFormat="1" ht="15" customHeight="1" outlineLevel="1">
      <c r="B4194" s="1211"/>
      <c r="C4194" s="1211"/>
      <c r="D4194" s="2553" t="s">
        <v>2174</v>
      </c>
      <c r="E4194" s="2554" t="s">
        <v>638</v>
      </c>
      <c r="F4194" s="1553" t="s">
        <v>2168</v>
      </c>
      <c r="G4194" s="1554"/>
      <c r="I4194" s="2254"/>
      <c r="J4194" s="2256"/>
      <c r="K4194" s="1994" t="str">
        <f t="shared" si="363"/>
        <v/>
      </c>
      <c r="L4194" s="1907" t="str">
        <f t="shared" si="364"/>
        <v/>
      </c>
      <c r="M4194" s="1906"/>
      <c r="N4194" s="2250"/>
      <c r="O4194" s="2250"/>
      <c r="P4194" s="2255"/>
    </row>
    <row r="4195" spans="2:16" s="986" customFormat="1" ht="15" customHeight="1" outlineLevel="1">
      <c r="B4195" s="1211"/>
      <c r="C4195" s="1211"/>
      <c r="D4195" s="2553"/>
      <c r="E4195" s="2554"/>
      <c r="F4195" s="1553" t="s">
        <v>2169</v>
      </c>
      <c r="G4195" s="1554"/>
      <c r="I4195" s="2254"/>
      <c r="J4195" s="2256"/>
      <c r="K4195" s="1994" t="str">
        <f t="shared" si="363"/>
        <v/>
      </c>
      <c r="L4195" s="1907" t="str">
        <f t="shared" si="364"/>
        <v/>
      </c>
      <c r="M4195" s="1906"/>
      <c r="N4195" s="2250"/>
      <c r="O4195" s="2250"/>
      <c r="P4195" s="2255"/>
    </row>
    <row r="4196" spans="2:16" s="986" customFormat="1" ht="15" customHeight="1" outlineLevel="1">
      <c r="B4196" s="1211"/>
      <c r="C4196" s="1211"/>
      <c r="D4196" s="2553" t="s">
        <v>2174</v>
      </c>
      <c r="E4196" s="2554" t="s">
        <v>650</v>
      </c>
      <c r="F4196" s="1553" t="s">
        <v>2168</v>
      </c>
      <c r="G4196" s="1554"/>
      <c r="I4196" s="2254"/>
      <c r="J4196" s="2256"/>
      <c r="K4196" s="1994" t="str">
        <f t="shared" si="363"/>
        <v/>
      </c>
      <c r="L4196" s="1907" t="str">
        <f t="shared" si="364"/>
        <v/>
      </c>
      <c r="M4196" s="1906"/>
      <c r="N4196" s="2250"/>
      <c r="O4196" s="2250"/>
      <c r="P4196" s="2255"/>
    </row>
    <row r="4197" spans="2:16" s="986" customFormat="1" ht="15" customHeight="1" outlineLevel="1">
      <c r="B4197" s="1211"/>
      <c r="C4197" s="1211"/>
      <c r="D4197" s="2555"/>
      <c r="E4197" s="2556"/>
      <c r="F4197" s="1557" t="s">
        <v>2169</v>
      </c>
      <c r="G4197" s="1558"/>
      <c r="I4197" s="2254"/>
      <c r="J4197" s="2256"/>
      <c r="K4197" s="1994" t="str">
        <f t="shared" si="363"/>
        <v/>
      </c>
      <c r="L4197" s="1907" t="str">
        <f t="shared" si="364"/>
        <v/>
      </c>
      <c r="M4197" s="1906"/>
      <c r="N4197" s="2250"/>
      <c r="O4197" s="2250"/>
      <c r="P4197" s="2255"/>
    </row>
    <row r="4198" spans="2:16" s="986" customFormat="1" ht="15" customHeight="1">
      <c r="B4198" s="1342"/>
      <c r="C4198" s="985"/>
      <c r="D4198" s="1307" t="s">
        <v>2166</v>
      </c>
      <c r="E4198" s="973"/>
      <c r="F4198" s="1549"/>
      <c r="G4198" s="1550"/>
      <c r="H4198" s="636"/>
      <c r="I4198" s="2251"/>
      <c r="J4198" s="1912"/>
      <c r="K4198" s="2254"/>
      <c r="L4198" s="2250"/>
      <c r="M4198" s="2250"/>
      <c r="N4198" s="2250"/>
      <c r="O4198" s="2250"/>
      <c r="P4198" s="2255"/>
    </row>
    <row r="4199" spans="2:16" s="986" customFormat="1" ht="15" customHeight="1" outlineLevel="1">
      <c r="B4199" s="1342"/>
      <c r="C4199" s="985"/>
      <c r="D4199" s="2557" t="s">
        <v>2167</v>
      </c>
      <c r="E4199" s="2558" t="s">
        <v>650</v>
      </c>
      <c r="F4199" s="1551" t="s">
        <v>2168</v>
      </c>
      <c r="G4199" s="1552"/>
      <c r="H4199" s="636"/>
      <c r="I4199" s="2252"/>
      <c r="J4199" s="2253"/>
      <c r="K4199" s="1994" t="str">
        <f>IF(ISNONTEXT(G4199)=TRUE,"","X")</f>
        <v/>
      </c>
      <c r="L4199" s="1907" t="str">
        <f>IF(AND(G4199&gt;=0)=TRUE,"","X")</f>
        <v/>
      </c>
      <c r="M4199" s="1906"/>
      <c r="N4199" s="2250"/>
      <c r="O4199" s="2250"/>
      <c r="P4199" s="2255"/>
    </row>
    <row r="4200" spans="2:16" s="986" customFormat="1" ht="15" customHeight="1" outlineLevel="1">
      <c r="B4200" s="1342"/>
      <c r="C4200" s="985"/>
      <c r="D4200" s="2553"/>
      <c r="E4200" s="2554"/>
      <c r="F4200" s="1553" t="s">
        <v>2169</v>
      </c>
      <c r="G4200" s="1554"/>
      <c r="H4200" s="636"/>
      <c r="I4200" s="2252"/>
      <c r="J4200" s="2253"/>
      <c r="K4200" s="1994" t="str">
        <f>IF(ISNONTEXT(G4200)=TRUE,"","X")</f>
        <v/>
      </c>
      <c r="L4200" s="1907" t="str">
        <f>IF(AND(G4200&gt;=0)=TRUE,"","X")</f>
        <v/>
      </c>
      <c r="M4200" s="1906"/>
      <c r="N4200" s="2250"/>
      <c r="O4200" s="2250"/>
      <c r="P4200" s="2255"/>
    </row>
    <row r="4201" spans="2:16" s="986" customFormat="1" ht="15" customHeight="1" outlineLevel="1">
      <c r="B4201" s="1342"/>
      <c r="C4201" s="985"/>
      <c r="D4201" s="2553" t="s">
        <v>2170</v>
      </c>
      <c r="E4201" s="2554" t="s">
        <v>638</v>
      </c>
      <c r="F4201" s="1553" t="s">
        <v>2168</v>
      </c>
      <c r="G4201" s="1554"/>
      <c r="H4201" s="636"/>
      <c r="I4201" s="2252"/>
      <c r="J4201" s="2253"/>
      <c r="K4201" s="1994" t="str">
        <f t="shared" ref="K4201:K4220" si="365">IF(ISNONTEXT(G4201)=TRUE,"","X")</f>
        <v/>
      </c>
      <c r="L4201" s="1907" t="str">
        <f t="shared" ref="L4201:L4220" si="366">IF(AND(G4201&gt;=0)=TRUE,"","X")</f>
        <v/>
      </c>
      <c r="M4201" s="1906"/>
      <c r="N4201" s="2250"/>
      <c r="O4201" s="2250"/>
      <c r="P4201" s="2255"/>
    </row>
    <row r="4202" spans="2:16" s="986" customFormat="1" ht="15" customHeight="1" outlineLevel="1">
      <c r="B4202" s="1342"/>
      <c r="C4202" s="985"/>
      <c r="D4202" s="2553"/>
      <c r="E4202" s="2554"/>
      <c r="F4202" s="1553" t="s">
        <v>2169</v>
      </c>
      <c r="G4202" s="1554"/>
      <c r="H4202" s="636"/>
      <c r="I4202" s="2252"/>
      <c r="J4202" s="2253"/>
      <c r="K4202" s="1994" t="str">
        <f t="shared" si="365"/>
        <v/>
      </c>
      <c r="L4202" s="1907" t="str">
        <f t="shared" si="366"/>
        <v/>
      </c>
      <c r="M4202" s="1906"/>
      <c r="N4202" s="2250"/>
      <c r="O4202" s="2250"/>
      <c r="P4202" s="2255"/>
    </row>
    <row r="4203" spans="2:16" s="986" customFormat="1" ht="15" customHeight="1" outlineLevel="1">
      <c r="B4203" s="1342"/>
      <c r="C4203" s="985"/>
      <c r="D4203" s="2553" t="s">
        <v>2170</v>
      </c>
      <c r="E4203" s="2554" t="s">
        <v>650</v>
      </c>
      <c r="F4203" s="1553" t="s">
        <v>2168</v>
      </c>
      <c r="G4203" s="1554"/>
      <c r="H4203" s="636"/>
      <c r="I4203" s="2252"/>
      <c r="J4203" s="2253"/>
      <c r="K4203" s="1994" t="str">
        <f t="shared" si="365"/>
        <v/>
      </c>
      <c r="L4203" s="1907" t="str">
        <f t="shared" si="366"/>
        <v/>
      </c>
      <c r="M4203" s="1906"/>
      <c r="N4203" s="2250"/>
      <c r="O4203" s="2250"/>
      <c r="P4203" s="2255"/>
    </row>
    <row r="4204" spans="2:16" s="986" customFormat="1" ht="15" customHeight="1" outlineLevel="1">
      <c r="B4204" s="1342"/>
      <c r="C4204" s="985"/>
      <c r="D4204" s="2553"/>
      <c r="E4204" s="2554"/>
      <c r="F4204" s="1553" t="s">
        <v>2169</v>
      </c>
      <c r="G4204" s="1554"/>
      <c r="H4204" s="636"/>
      <c r="I4204" s="2254"/>
      <c r="J4204" s="2255"/>
      <c r="K4204" s="1994" t="str">
        <f t="shared" si="365"/>
        <v/>
      </c>
      <c r="L4204" s="1907" t="str">
        <f t="shared" si="366"/>
        <v/>
      </c>
      <c r="M4204" s="1906"/>
      <c r="N4204" s="2250"/>
      <c r="O4204" s="2250"/>
      <c r="P4204" s="2255"/>
    </row>
    <row r="4205" spans="2:16" s="986" customFormat="1" ht="15" customHeight="1" outlineLevel="1">
      <c r="B4205" s="1342"/>
      <c r="C4205" s="985"/>
      <c r="D4205" s="2553" t="s">
        <v>873</v>
      </c>
      <c r="E4205" s="2554" t="s">
        <v>1822</v>
      </c>
      <c r="F4205" s="1553" t="s">
        <v>2168</v>
      </c>
      <c r="G4205" s="1555"/>
      <c r="H4205" s="636"/>
      <c r="I4205" s="2254"/>
      <c r="J4205" s="2255"/>
      <c r="K4205" s="1993" t="str">
        <f t="shared" si="365"/>
        <v/>
      </c>
      <c r="L4205" s="1906" t="str">
        <f t="shared" si="366"/>
        <v/>
      </c>
      <c r="M4205" s="1906"/>
      <c r="N4205" s="1907" t="str" cm="1">
        <f t="array" aca="1" ref="N4205" ca="1">IF(CELL("format",G4205)="D1","","X")</f>
        <v/>
      </c>
      <c r="O4205" s="2250"/>
      <c r="P4205" s="2255"/>
    </row>
    <row r="4206" spans="2:16" s="986" customFormat="1" ht="15" customHeight="1" outlineLevel="1">
      <c r="B4206" s="1211"/>
      <c r="C4206" s="1211"/>
      <c r="D4206" s="2553"/>
      <c r="E4206" s="2554"/>
      <c r="F4206" s="1553" t="s">
        <v>2169</v>
      </c>
      <c r="G4206" s="1555"/>
      <c r="H4206" s="636"/>
      <c r="I4206" s="2254"/>
      <c r="J4206" s="2255"/>
      <c r="K4206" s="1993" t="str">
        <f t="shared" si="365"/>
        <v/>
      </c>
      <c r="L4206" s="1906" t="str">
        <f t="shared" si="366"/>
        <v/>
      </c>
      <c r="M4206" s="1906"/>
      <c r="N4206" s="1907" t="str" cm="1">
        <f t="array" aca="1" ref="N4206" ca="1">IF(CELL("format",G4206)="D1","","X")</f>
        <v/>
      </c>
      <c r="O4206" s="2250"/>
      <c r="P4206" s="2255"/>
    </row>
    <row r="4207" spans="2:16" s="986" customFormat="1" ht="15" customHeight="1" outlineLevel="1">
      <c r="B4207" s="1211"/>
      <c r="C4207" s="1211"/>
      <c r="D4207" s="2553" t="s">
        <v>874</v>
      </c>
      <c r="E4207" s="2554" t="s">
        <v>1823</v>
      </c>
      <c r="F4207" s="1553" t="s">
        <v>2168</v>
      </c>
      <c r="G4207" s="1556"/>
      <c r="H4207" s="636"/>
      <c r="I4207" s="2254"/>
      <c r="J4207" s="2255"/>
      <c r="K4207" s="1993" t="str">
        <f t="shared" si="365"/>
        <v/>
      </c>
      <c r="L4207" s="1906" t="str">
        <f t="shared" si="366"/>
        <v/>
      </c>
      <c r="M4207" s="1906"/>
      <c r="N4207" s="2250"/>
      <c r="O4207" s="1907" t="str" cm="1">
        <f t="array" aca="1" ref="O4207" ca="1">IF(G4207="","",IF(CELL("format",G4207)="D9","","X"))</f>
        <v/>
      </c>
      <c r="P4207" s="2255"/>
    </row>
    <row r="4208" spans="2:16" s="986" customFormat="1" ht="15" customHeight="1" outlineLevel="1">
      <c r="B4208" s="1211"/>
      <c r="C4208" s="1211"/>
      <c r="D4208" s="2553"/>
      <c r="E4208" s="2554"/>
      <c r="F4208" s="1553" t="s">
        <v>2169</v>
      </c>
      <c r="G4208" s="1556"/>
      <c r="H4208" s="636"/>
      <c r="I4208" s="2254"/>
      <c r="J4208" s="2255"/>
      <c r="K4208" s="1993" t="str">
        <f t="shared" si="365"/>
        <v/>
      </c>
      <c r="L4208" s="1906" t="str">
        <f t="shared" si="366"/>
        <v/>
      </c>
      <c r="M4208" s="1906"/>
      <c r="N4208" s="2250"/>
      <c r="O4208" s="1907" t="str" cm="1">
        <f t="array" aca="1" ref="O4208" ca="1">IF(G4208="","",IF(CELL("format",G4208)="D9","","X"))</f>
        <v/>
      </c>
      <c r="P4208" s="2255"/>
    </row>
    <row r="4209" spans="2:16" s="986" customFormat="1" ht="15" customHeight="1" outlineLevel="1">
      <c r="B4209" s="1211"/>
      <c r="C4209" s="1211"/>
      <c r="D4209" s="2553" t="s">
        <v>2171</v>
      </c>
      <c r="E4209" s="2554" t="s">
        <v>2327</v>
      </c>
      <c r="F4209" s="1553" t="s">
        <v>2168</v>
      </c>
      <c r="G4209" s="1554"/>
      <c r="H4209" s="636"/>
      <c r="I4209" s="2254"/>
      <c r="J4209" s="2255"/>
      <c r="K4209" s="1993" t="str">
        <f t="shared" si="365"/>
        <v/>
      </c>
      <c r="L4209" s="1906" t="str">
        <f t="shared" si="366"/>
        <v/>
      </c>
      <c r="M4209" s="1906"/>
      <c r="N4209" s="2250"/>
      <c r="O4209" s="2250"/>
      <c r="P4209" s="1913" t="str">
        <f>IF(G4209="","",(IF(OR(G4209="Winter",G4209="Summer"),"","X")))</f>
        <v/>
      </c>
    </row>
    <row r="4210" spans="2:16" s="986" customFormat="1" ht="15" customHeight="1" outlineLevel="1">
      <c r="B4210" s="1211"/>
      <c r="C4210" s="1211"/>
      <c r="D4210" s="2553"/>
      <c r="E4210" s="2554"/>
      <c r="F4210" s="1553" t="s">
        <v>2169</v>
      </c>
      <c r="G4210" s="1554"/>
      <c r="H4210" s="636"/>
      <c r="I4210" s="2254"/>
      <c r="J4210" s="2255"/>
      <c r="K4210" s="1993" t="str">
        <f t="shared" si="365"/>
        <v/>
      </c>
      <c r="L4210" s="1906" t="str">
        <f t="shared" si="366"/>
        <v/>
      </c>
      <c r="M4210" s="1906"/>
      <c r="N4210" s="2250"/>
      <c r="O4210" s="2250"/>
      <c r="P4210" s="1913" t="str">
        <f>IF(G4210="","",(IF(OR(G4210="Winter",G4210="Summer"),"","X")))</f>
        <v/>
      </c>
    </row>
    <row r="4211" spans="2:16" s="986" customFormat="1" ht="15" customHeight="1" outlineLevel="1">
      <c r="B4211" s="1211"/>
      <c r="C4211" s="1211"/>
      <c r="D4211" s="2553" t="s">
        <v>2172</v>
      </c>
      <c r="E4211" s="2554" t="s">
        <v>638</v>
      </c>
      <c r="F4211" s="1553" t="s">
        <v>2168</v>
      </c>
      <c r="G4211" s="1554"/>
      <c r="H4211" s="636"/>
      <c r="I4211" s="2254"/>
      <c r="J4211" s="2255"/>
      <c r="K4211" s="1994" t="str">
        <f t="shared" si="365"/>
        <v/>
      </c>
      <c r="L4211" s="1907" t="str">
        <f t="shared" si="366"/>
        <v/>
      </c>
      <c r="M4211" s="1906"/>
      <c r="N4211" s="2250"/>
      <c r="O4211" s="2250"/>
      <c r="P4211" s="2255"/>
    </row>
    <row r="4212" spans="2:16" s="986" customFormat="1" ht="15" customHeight="1" outlineLevel="1">
      <c r="B4212" s="1211"/>
      <c r="C4212" s="1211"/>
      <c r="D4212" s="2553"/>
      <c r="E4212" s="2554"/>
      <c r="F4212" s="1553" t="s">
        <v>2169</v>
      </c>
      <c r="G4212" s="1554"/>
      <c r="I4212" s="2254"/>
      <c r="J4212" s="2255"/>
      <c r="K4212" s="1994" t="str">
        <f t="shared" si="365"/>
        <v/>
      </c>
      <c r="L4212" s="1907" t="str">
        <f t="shared" si="366"/>
        <v/>
      </c>
      <c r="M4212" s="1906"/>
      <c r="N4212" s="2250"/>
      <c r="O4212" s="2250"/>
      <c r="P4212" s="2255"/>
    </row>
    <row r="4213" spans="2:16" s="986" customFormat="1" ht="15" customHeight="1" outlineLevel="1">
      <c r="B4213" s="1211"/>
      <c r="C4213" s="1211"/>
      <c r="D4213" s="2553" t="s">
        <v>2173</v>
      </c>
      <c r="E4213" s="2554" t="s">
        <v>638</v>
      </c>
      <c r="F4213" s="1553" t="s">
        <v>2168</v>
      </c>
      <c r="G4213" s="1554"/>
      <c r="I4213" s="2254"/>
      <c r="J4213" s="2255"/>
      <c r="K4213" s="1994" t="str">
        <f t="shared" si="365"/>
        <v/>
      </c>
      <c r="L4213" s="1907" t="str">
        <f t="shared" si="366"/>
        <v/>
      </c>
      <c r="M4213" s="1906"/>
      <c r="N4213" s="2250"/>
      <c r="O4213" s="2250"/>
      <c r="P4213" s="2255"/>
    </row>
    <row r="4214" spans="2:16" s="986" customFormat="1" ht="15" customHeight="1" outlineLevel="1">
      <c r="B4214" s="1211"/>
      <c r="C4214" s="1211"/>
      <c r="D4214" s="2553"/>
      <c r="E4214" s="2554"/>
      <c r="F4214" s="1553" t="s">
        <v>2169</v>
      </c>
      <c r="G4214" s="1554"/>
      <c r="I4214" s="2254"/>
      <c r="J4214" s="2255"/>
      <c r="K4214" s="1994" t="str">
        <f t="shared" si="365"/>
        <v/>
      </c>
      <c r="L4214" s="1907" t="str">
        <f t="shared" si="366"/>
        <v/>
      </c>
      <c r="M4214" s="1906"/>
      <c r="N4214" s="2250"/>
      <c r="O4214" s="2250"/>
      <c r="P4214" s="2255"/>
    </row>
    <row r="4215" spans="2:16" s="986" customFormat="1" ht="15" customHeight="1" outlineLevel="1">
      <c r="B4215" s="1211"/>
      <c r="C4215" s="1211"/>
      <c r="D4215" s="2553" t="s">
        <v>2173</v>
      </c>
      <c r="E4215" s="2554" t="s">
        <v>650</v>
      </c>
      <c r="F4215" s="1553" t="s">
        <v>2168</v>
      </c>
      <c r="G4215" s="1554"/>
      <c r="I4215" s="2254"/>
      <c r="J4215" s="2255"/>
      <c r="K4215" s="1994" t="str">
        <f t="shared" si="365"/>
        <v/>
      </c>
      <c r="L4215" s="1907" t="str">
        <f t="shared" si="366"/>
        <v/>
      </c>
      <c r="M4215" s="1906"/>
      <c r="N4215" s="2250"/>
      <c r="O4215" s="2250"/>
      <c r="P4215" s="2255"/>
    </row>
    <row r="4216" spans="2:16" s="986" customFormat="1" ht="15" customHeight="1" outlineLevel="1">
      <c r="B4216" s="1211"/>
      <c r="C4216" s="1211"/>
      <c r="D4216" s="2553"/>
      <c r="E4216" s="2554"/>
      <c r="F4216" s="1553" t="s">
        <v>2169</v>
      </c>
      <c r="G4216" s="1554"/>
      <c r="I4216" s="2254"/>
      <c r="J4216" s="2255"/>
      <c r="K4216" s="1994" t="str">
        <f t="shared" si="365"/>
        <v/>
      </c>
      <c r="L4216" s="1907" t="str">
        <f t="shared" si="366"/>
        <v/>
      </c>
      <c r="M4216" s="1906"/>
      <c r="N4216" s="2250"/>
      <c r="O4216" s="2250"/>
      <c r="P4216" s="2255"/>
    </row>
    <row r="4217" spans="2:16" s="986" customFormat="1" ht="15" customHeight="1" outlineLevel="1">
      <c r="B4217" s="1211"/>
      <c r="C4217" s="1211"/>
      <c r="D4217" s="2553" t="s">
        <v>2174</v>
      </c>
      <c r="E4217" s="2554" t="s">
        <v>638</v>
      </c>
      <c r="F4217" s="1553" t="s">
        <v>2168</v>
      </c>
      <c r="G4217" s="1554"/>
      <c r="I4217" s="2254"/>
      <c r="J4217" s="2256"/>
      <c r="K4217" s="1994" t="str">
        <f t="shared" si="365"/>
        <v/>
      </c>
      <c r="L4217" s="1907" t="str">
        <f t="shared" si="366"/>
        <v/>
      </c>
      <c r="M4217" s="1906"/>
      <c r="N4217" s="2250"/>
      <c r="O4217" s="2250"/>
      <c r="P4217" s="2255"/>
    </row>
    <row r="4218" spans="2:16" s="986" customFormat="1" ht="15" customHeight="1" outlineLevel="1">
      <c r="B4218" s="1211"/>
      <c r="C4218" s="1211"/>
      <c r="D4218" s="2553"/>
      <c r="E4218" s="2554"/>
      <c r="F4218" s="1553" t="s">
        <v>2169</v>
      </c>
      <c r="G4218" s="1554"/>
      <c r="I4218" s="2254"/>
      <c r="J4218" s="2256"/>
      <c r="K4218" s="1994" t="str">
        <f t="shared" si="365"/>
        <v/>
      </c>
      <c r="L4218" s="1907" t="str">
        <f t="shared" si="366"/>
        <v/>
      </c>
      <c r="M4218" s="1906"/>
      <c r="N4218" s="2250"/>
      <c r="O4218" s="2250"/>
      <c r="P4218" s="2255"/>
    </row>
    <row r="4219" spans="2:16" s="986" customFormat="1" ht="15" customHeight="1" outlineLevel="1">
      <c r="B4219" s="1211"/>
      <c r="C4219" s="1211"/>
      <c r="D4219" s="2553" t="s">
        <v>2174</v>
      </c>
      <c r="E4219" s="2554" t="s">
        <v>650</v>
      </c>
      <c r="F4219" s="1553" t="s">
        <v>2168</v>
      </c>
      <c r="G4219" s="1554"/>
      <c r="I4219" s="2254"/>
      <c r="J4219" s="2256"/>
      <c r="K4219" s="1994" t="str">
        <f t="shared" si="365"/>
        <v/>
      </c>
      <c r="L4219" s="1907" t="str">
        <f t="shared" si="366"/>
        <v/>
      </c>
      <c r="M4219" s="1906"/>
      <c r="N4219" s="2250"/>
      <c r="O4219" s="2250"/>
      <c r="P4219" s="2255"/>
    </row>
    <row r="4220" spans="2:16" s="986" customFormat="1" ht="15" customHeight="1" outlineLevel="1">
      <c r="B4220" s="1211"/>
      <c r="C4220" s="1211"/>
      <c r="D4220" s="2555"/>
      <c r="E4220" s="2556"/>
      <c r="F4220" s="1557" t="s">
        <v>2169</v>
      </c>
      <c r="G4220" s="1558"/>
      <c r="I4220" s="2254"/>
      <c r="J4220" s="2256"/>
      <c r="K4220" s="1994" t="str">
        <f t="shared" si="365"/>
        <v/>
      </c>
      <c r="L4220" s="1907" t="str">
        <f t="shared" si="366"/>
        <v/>
      </c>
      <c r="M4220" s="1906"/>
      <c r="N4220" s="2250"/>
      <c r="O4220" s="2250"/>
      <c r="P4220" s="2255"/>
    </row>
    <row r="4221" spans="2:16" s="986" customFormat="1" ht="15" customHeight="1">
      <c r="B4221" s="1342"/>
      <c r="C4221" s="985"/>
      <c r="D4221" s="1307" t="s">
        <v>2166</v>
      </c>
      <c r="E4221" s="973"/>
      <c r="F4221" s="1549"/>
      <c r="G4221" s="1550"/>
      <c r="H4221" s="636"/>
      <c r="I4221" s="2251"/>
      <c r="J4221" s="1912"/>
      <c r="K4221" s="2254"/>
      <c r="L4221" s="2250"/>
      <c r="M4221" s="2250"/>
      <c r="N4221" s="2250"/>
      <c r="O4221" s="2250"/>
      <c r="P4221" s="2255"/>
    </row>
    <row r="4222" spans="2:16" s="986" customFormat="1" ht="15" customHeight="1" outlineLevel="1">
      <c r="B4222" s="1342"/>
      <c r="C4222" s="985"/>
      <c r="D4222" s="2557" t="s">
        <v>2167</v>
      </c>
      <c r="E4222" s="2558" t="s">
        <v>650</v>
      </c>
      <c r="F4222" s="1551" t="s">
        <v>2168</v>
      </c>
      <c r="G4222" s="1552"/>
      <c r="H4222" s="636"/>
      <c r="I4222" s="2252"/>
      <c r="J4222" s="2253"/>
      <c r="K4222" s="1994" t="str">
        <f>IF(ISNONTEXT(G4222)=TRUE,"","X")</f>
        <v/>
      </c>
      <c r="L4222" s="1907" t="str">
        <f>IF(AND(G4222&gt;=0)=TRUE,"","X")</f>
        <v/>
      </c>
      <c r="M4222" s="1906"/>
      <c r="N4222" s="2250"/>
      <c r="O4222" s="2250"/>
      <c r="P4222" s="2255"/>
    </row>
    <row r="4223" spans="2:16" s="986" customFormat="1" ht="15" customHeight="1" outlineLevel="1">
      <c r="B4223" s="1342"/>
      <c r="C4223" s="985"/>
      <c r="D4223" s="2553"/>
      <c r="E4223" s="2554"/>
      <c r="F4223" s="1553" t="s">
        <v>2169</v>
      </c>
      <c r="G4223" s="1554"/>
      <c r="H4223" s="636"/>
      <c r="I4223" s="2252"/>
      <c r="J4223" s="2253"/>
      <c r="K4223" s="1994" t="str">
        <f>IF(ISNONTEXT(G4223)=TRUE,"","X")</f>
        <v/>
      </c>
      <c r="L4223" s="1907" t="str">
        <f>IF(AND(G4223&gt;=0)=TRUE,"","X")</f>
        <v/>
      </c>
      <c r="M4223" s="1906"/>
      <c r="N4223" s="2250"/>
      <c r="O4223" s="2250"/>
      <c r="P4223" s="2255"/>
    </row>
    <row r="4224" spans="2:16" s="986" customFormat="1" ht="15" customHeight="1" outlineLevel="1">
      <c r="B4224" s="1342"/>
      <c r="C4224" s="985"/>
      <c r="D4224" s="2553" t="s">
        <v>2170</v>
      </c>
      <c r="E4224" s="2554" t="s">
        <v>638</v>
      </c>
      <c r="F4224" s="1553" t="s">
        <v>2168</v>
      </c>
      <c r="G4224" s="1554"/>
      <c r="H4224" s="636"/>
      <c r="I4224" s="2252"/>
      <c r="J4224" s="2253"/>
      <c r="K4224" s="1994" t="str">
        <f t="shared" ref="K4224:K4243" si="367">IF(ISNONTEXT(G4224)=TRUE,"","X")</f>
        <v/>
      </c>
      <c r="L4224" s="1907" t="str">
        <f t="shared" ref="L4224:L4243" si="368">IF(AND(G4224&gt;=0)=TRUE,"","X")</f>
        <v/>
      </c>
      <c r="M4224" s="1906"/>
      <c r="N4224" s="2250"/>
      <c r="O4224" s="2250"/>
      <c r="P4224" s="2255"/>
    </row>
    <row r="4225" spans="2:16" s="986" customFormat="1" ht="15" customHeight="1" outlineLevel="1">
      <c r="B4225" s="1342"/>
      <c r="C4225" s="985"/>
      <c r="D4225" s="2553"/>
      <c r="E4225" s="2554"/>
      <c r="F4225" s="1553" t="s">
        <v>2169</v>
      </c>
      <c r="G4225" s="1554"/>
      <c r="H4225" s="636"/>
      <c r="I4225" s="2252"/>
      <c r="J4225" s="2253"/>
      <c r="K4225" s="1994" t="str">
        <f t="shared" si="367"/>
        <v/>
      </c>
      <c r="L4225" s="1907" t="str">
        <f t="shared" si="368"/>
        <v/>
      </c>
      <c r="M4225" s="1906"/>
      <c r="N4225" s="2250"/>
      <c r="O4225" s="2250"/>
      <c r="P4225" s="2255"/>
    </row>
    <row r="4226" spans="2:16" s="986" customFormat="1" ht="15" customHeight="1" outlineLevel="1">
      <c r="B4226" s="1342"/>
      <c r="C4226" s="985"/>
      <c r="D4226" s="2553" t="s">
        <v>2170</v>
      </c>
      <c r="E4226" s="2554" t="s">
        <v>650</v>
      </c>
      <c r="F4226" s="1553" t="s">
        <v>2168</v>
      </c>
      <c r="G4226" s="1554"/>
      <c r="H4226" s="636"/>
      <c r="I4226" s="2252"/>
      <c r="J4226" s="2253"/>
      <c r="K4226" s="1994" t="str">
        <f t="shared" si="367"/>
        <v/>
      </c>
      <c r="L4226" s="1907" t="str">
        <f t="shared" si="368"/>
        <v/>
      </c>
      <c r="M4226" s="1906"/>
      <c r="N4226" s="2250"/>
      <c r="O4226" s="2250"/>
      <c r="P4226" s="2255"/>
    </row>
    <row r="4227" spans="2:16" s="986" customFormat="1" ht="15" customHeight="1" outlineLevel="1">
      <c r="B4227" s="1342"/>
      <c r="C4227" s="985"/>
      <c r="D4227" s="2553"/>
      <c r="E4227" s="2554"/>
      <c r="F4227" s="1553" t="s">
        <v>2169</v>
      </c>
      <c r="G4227" s="1554"/>
      <c r="H4227" s="636"/>
      <c r="I4227" s="2254"/>
      <c r="J4227" s="2255"/>
      <c r="K4227" s="1994" t="str">
        <f t="shared" si="367"/>
        <v/>
      </c>
      <c r="L4227" s="1907" t="str">
        <f t="shared" si="368"/>
        <v/>
      </c>
      <c r="M4227" s="1906"/>
      <c r="N4227" s="2250"/>
      <c r="O4227" s="2250"/>
      <c r="P4227" s="2255"/>
    </row>
    <row r="4228" spans="2:16" s="986" customFormat="1" ht="15" customHeight="1" outlineLevel="1">
      <c r="B4228" s="1342"/>
      <c r="C4228" s="985"/>
      <c r="D4228" s="2553" t="s">
        <v>873</v>
      </c>
      <c r="E4228" s="2554" t="s">
        <v>1822</v>
      </c>
      <c r="F4228" s="1553" t="s">
        <v>2168</v>
      </c>
      <c r="G4228" s="1555"/>
      <c r="H4228" s="636"/>
      <c r="I4228" s="2254"/>
      <c r="J4228" s="2255"/>
      <c r="K4228" s="1993" t="str">
        <f t="shared" si="367"/>
        <v/>
      </c>
      <c r="L4228" s="1906" t="str">
        <f t="shared" si="368"/>
        <v/>
      </c>
      <c r="M4228" s="1906"/>
      <c r="N4228" s="1907" t="str" cm="1">
        <f t="array" aca="1" ref="N4228" ca="1">IF(CELL("format",G4228)="D1","","X")</f>
        <v/>
      </c>
      <c r="O4228" s="2250"/>
      <c r="P4228" s="2255"/>
    </row>
    <row r="4229" spans="2:16" s="986" customFormat="1" ht="15" customHeight="1" outlineLevel="1">
      <c r="B4229" s="1211"/>
      <c r="C4229" s="1211"/>
      <c r="D4229" s="2553"/>
      <c r="E4229" s="2554"/>
      <c r="F4229" s="1553" t="s">
        <v>2169</v>
      </c>
      <c r="G4229" s="1555"/>
      <c r="H4229" s="636"/>
      <c r="I4229" s="2254"/>
      <c r="J4229" s="2255"/>
      <c r="K4229" s="1993" t="str">
        <f t="shared" si="367"/>
        <v/>
      </c>
      <c r="L4229" s="1906" t="str">
        <f t="shared" si="368"/>
        <v/>
      </c>
      <c r="M4229" s="1906"/>
      <c r="N4229" s="1907" t="str" cm="1">
        <f t="array" aca="1" ref="N4229" ca="1">IF(CELL("format",G4229)="D1","","X")</f>
        <v/>
      </c>
      <c r="O4229" s="2250"/>
      <c r="P4229" s="2255"/>
    </row>
    <row r="4230" spans="2:16" s="986" customFormat="1" ht="15" customHeight="1" outlineLevel="1">
      <c r="B4230" s="1211"/>
      <c r="C4230" s="1211"/>
      <c r="D4230" s="2553" t="s">
        <v>874</v>
      </c>
      <c r="E4230" s="2554" t="s">
        <v>1823</v>
      </c>
      <c r="F4230" s="1553" t="s">
        <v>2168</v>
      </c>
      <c r="G4230" s="1556"/>
      <c r="H4230" s="636"/>
      <c r="I4230" s="2254"/>
      <c r="J4230" s="2255"/>
      <c r="K4230" s="1993" t="str">
        <f t="shared" si="367"/>
        <v/>
      </c>
      <c r="L4230" s="1906" t="str">
        <f t="shared" si="368"/>
        <v/>
      </c>
      <c r="M4230" s="1906"/>
      <c r="N4230" s="2250"/>
      <c r="O4230" s="1907" t="str" cm="1">
        <f t="array" aca="1" ref="O4230" ca="1">IF(G4230="","",IF(CELL("format",G4230)="D9","","X"))</f>
        <v/>
      </c>
      <c r="P4230" s="2255"/>
    </row>
    <row r="4231" spans="2:16" s="986" customFormat="1" ht="15" customHeight="1" outlineLevel="1">
      <c r="B4231" s="1211"/>
      <c r="C4231" s="1211"/>
      <c r="D4231" s="2553"/>
      <c r="E4231" s="2554"/>
      <c r="F4231" s="1553" t="s">
        <v>2169</v>
      </c>
      <c r="G4231" s="1556"/>
      <c r="H4231" s="636"/>
      <c r="I4231" s="2254"/>
      <c r="J4231" s="2255"/>
      <c r="K4231" s="1993" t="str">
        <f t="shared" si="367"/>
        <v/>
      </c>
      <c r="L4231" s="1906" t="str">
        <f t="shared" si="368"/>
        <v/>
      </c>
      <c r="M4231" s="1906"/>
      <c r="N4231" s="2250"/>
      <c r="O4231" s="1907" t="str" cm="1">
        <f t="array" aca="1" ref="O4231" ca="1">IF(G4231="","",IF(CELL("format",G4231)="D9","","X"))</f>
        <v/>
      </c>
      <c r="P4231" s="2255"/>
    </row>
    <row r="4232" spans="2:16" s="986" customFormat="1" ht="15" customHeight="1" outlineLevel="1">
      <c r="B4232" s="1211"/>
      <c r="C4232" s="1211"/>
      <c r="D4232" s="2553" t="s">
        <v>2171</v>
      </c>
      <c r="E4232" s="2554" t="s">
        <v>2327</v>
      </c>
      <c r="F4232" s="1553" t="s">
        <v>2168</v>
      </c>
      <c r="G4232" s="1554"/>
      <c r="H4232" s="636"/>
      <c r="I4232" s="2254"/>
      <c r="J4232" s="2255"/>
      <c r="K4232" s="1993" t="str">
        <f t="shared" si="367"/>
        <v/>
      </c>
      <c r="L4232" s="1906" t="str">
        <f t="shared" si="368"/>
        <v/>
      </c>
      <c r="M4232" s="1906"/>
      <c r="N4232" s="2250"/>
      <c r="O4232" s="2250"/>
      <c r="P4232" s="1913" t="str">
        <f>IF(G4232="","",(IF(OR(G4232="Winter",G4232="Summer"),"","X")))</f>
        <v/>
      </c>
    </row>
    <row r="4233" spans="2:16" s="986" customFormat="1" ht="15" customHeight="1" outlineLevel="1">
      <c r="B4233" s="1211"/>
      <c r="C4233" s="1211"/>
      <c r="D4233" s="2553"/>
      <c r="E4233" s="2554"/>
      <c r="F4233" s="1553" t="s">
        <v>2169</v>
      </c>
      <c r="G4233" s="1554"/>
      <c r="H4233" s="636"/>
      <c r="I4233" s="2254"/>
      <c r="J4233" s="2255"/>
      <c r="K4233" s="1993" t="str">
        <f t="shared" si="367"/>
        <v/>
      </c>
      <c r="L4233" s="1906" t="str">
        <f t="shared" si="368"/>
        <v/>
      </c>
      <c r="M4233" s="1906"/>
      <c r="N4233" s="2250"/>
      <c r="O4233" s="2250"/>
      <c r="P4233" s="1913" t="str">
        <f>IF(G4233="","",(IF(OR(G4233="Winter",G4233="Summer"),"","X")))</f>
        <v/>
      </c>
    </row>
    <row r="4234" spans="2:16" s="986" customFormat="1" ht="15" customHeight="1" outlineLevel="1">
      <c r="B4234" s="1211"/>
      <c r="C4234" s="1211"/>
      <c r="D4234" s="2553" t="s">
        <v>2172</v>
      </c>
      <c r="E4234" s="2554" t="s">
        <v>638</v>
      </c>
      <c r="F4234" s="1553" t="s">
        <v>2168</v>
      </c>
      <c r="G4234" s="1554"/>
      <c r="H4234" s="636"/>
      <c r="I4234" s="2254"/>
      <c r="J4234" s="2255"/>
      <c r="K4234" s="1994" t="str">
        <f t="shared" si="367"/>
        <v/>
      </c>
      <c r="L4234" s="1907" t="str">
        <f t="shared" si="368"/>
        <v/>
      </c>
      <c r="M4234" s="1906"/>
      <c r="N4234" s="2250"/>
      <c r="O4234" s="2250"/>
      <c r="P4234" s="2255"/>
    </row>
    <row r="4235" spans="2:16" s="986" customFormat="1" ht="15" customHeight="1" outlineLevel="1">
      <c r="B4235" s="1211"/>
      <c r="C4235" s="1211"/>
      <c r="D4235" s="2553"/>
      <c r="E4235" s="2554"/>
      <c r="F4235" s="1553" t="s">
        <v>2169</v>
      </c>
      <c r="G4235" s="1554"/>
      <c r="I4235" s="2254"/>
      <c r="J4235" s="2255"/>
      <c r="K4235" s="1994" t="str">
        <f t="shared" si="367"/>
        <v/>
      </c>
      <c r="L4235" s="1907" t="str">
        <f t="shared" si="368"/>
        <v/>
      </c>
      <c r="M4235" s="1906"/>
      <c r="N4235" s="2250"/>
      <c r="O4235" s="2250"/>
      <c r="P4235" s="2255"/>
    </row>
    <row r="4236" spans="2:16" s="986" customFormat="1" ht="15" customHeight="1" outlineLevel="1">
      <c r="B4236" s="1211"/>
      <c r="C4236" s="1211"/>
      <c r="D4236" s="2553" t="s">
        <v>2173</v>
      </c>
      <c r="E4236" s="2554" t="s">
        <v>638</v>
      </c>
      <c r="F4236" s="1553" t="s">
        <v>2168</v>
      </c>
      <c r="G4236" s="1554"/>
      <c r="I4236" s="2254"/>
      <c r="J4236" s="2255"/>
      <c r="K4236" s="1994" t="str">
        <f t="shared" si="367"/>
        <v/>
      </c>
      <c r="L4236" s="1907" t="str">
        <f t="shared" si="368"/>
        <v/>
      </c>
      <c r="M4236" s="1906"/>
      <c r="N4236" s="2250"/>
      <c r="O4236" s="2250"/>
      <c r="P4236" s="2255"/>
    </row>
    <row r="4237" spans="2:16" s="986" customFormat="1" ht="15" customHeight="1" outlineLevel="1">
      <c r="B4237" s="1211"/>
      <c r="C4237" s="1211"/>
      <c r="D4237" s="2553"/>
      <c r="E4237" s="2554"/>
      <c r="F4237" s="1553" t="s">
        <v>2169</v>
      </c>
      <c r="G4237" s="1554"/>
      <c r="I4237" s="2254"/>
      <c r="J4237" s="2255"/>
      <c r="K4237" s="1994" t="str">
        <f t="shared" si="367"/>
        <v/>
      </c>
      <c r="L4237" s="1907" t="str">
        <f t="shared" si="368"/>
        <v/>
      </c>
      <c r="M4237" s="1906"/>
      <c r="N4237" s="2250"/>
      <c r="O4237" s="2250"/>
      <c r="P4237" s="2255"/>
    </row>
    <row r="4238" spans="2:16" s="986" customFormat="1" ht="15" customHeight="1" outlineLevel="1">
      <c r="B4238" s="1211"/>
      <c r="C4238" s="1211"/>
      <c r="D4238" s="2553" t="s">
        <v>2173</v>
      </c>
      <c r="E4238" s="2554" t="s">
        <v>650</v>
      </c>
      <c r="F4238" s="1553" t="s">
        <v>2168</v>
      </c>
      <c r="G4238" s="1554"/>
      <c r="I4238" s="2254"/>
      <c r="J4238" s="2255"/>
      <c r="K4238" s="1994" t="str">
        <f t="shared" si="367"/>
        <v/>
      </c>
      <c r="L4238" s="1907" t="str">
        <f t="shared" si="368"/>
        <v/>
      </c>
      <c r="M4238" s="1906"/>
      <c r="N4238" s="2250"/>
      <c r="O4238" s="2250"/>
      <c r="P4238" s="2255"/>
    </row>
    <row r="4239" spans="2:16" s="986" customFormat="1" ht="15" customHeight="1" outlineLevel="1">
      <c r="B4239" s="1211"/>
      <c r="C4239" s="1211"/>
      <c r="D4239" s="2553"/>
      <c r="E4239" s="2554"/>
      <c r="F4239" s="1553" t="s">
        <v>2169</v>
      </c>
      <c r="G4239" s="1554"/>
      <c r="I4239" s="2254"/>
      <c r="J4239" s="2255"/>
      <c r="K4239" s="1994" t="str">
        <f t="shared" si="367"/>
        <v/>
      </c>
      <c r="L4239" s="1907" t="str">
        <f t="shared" si="368"/>
        <v/>
      </c>
      <c r="M4239" s="1906"/>
      <c r="N4239" s="2250"/>
      <c r="O4239" s="2250"/>
      <c r="P4239" s="2255"/>
    </row>
    <row r="4240" spans="2:16" s="986" customFormat="1" ht="15" customHeight="1" outlineLevel="1">
      <c r="B4240" s="1211"/>
      <c r="C4240" s="1211"/>
      <c r="D4240" s="2553" t="s">
        <v>2174</v>
      </c>
      <c r="E4240" s="2554" t="s">
        <v>638</v>
      </c>
      <c r="F4240" s="1553" t="s">
        <v>2168</v>
      </c>
      <c r="G4240" s="1554"/>
      <c r="I4240" s="2254"/>
      <c r="J4240" s="2256"/>
      <c r="K4240" s="1994" t="str">
        <f t="shared" si="367"/>
        <v/>
      </c>
      <c r="L4240" s="1907" t="str">
        <f t="shared" si="368"/>
        <v/>
      </c>
      <c r="M4240" s="1906"/>
      <c r="N4240" s="2250"/>
      <c r="O4240" s="2250"/>
      <c r="P4240" s="2255"/>
    </row>
    <row r="4241" spans="2:16" s="986" customFormat="1" ht="15" customHeight="1" outlineLevel="1">
      <c r="B4241" s="1211"/>
      <c r="C4241" s="1211"/>
      <c r="D4241" s="2553"/>
      <c r="E4241" s="2554"/>
      <c r="F4241" s="1553" t="s">
        <v>2169</v>
      </c>
      <c r="G4241" s="1554"/>
      <c r="I4241" s="2254"/>
      <c r="J4241" s="2256"/>
      <c r="K4241" s="1994" t="str">
        <f t="shared" si="367"/>
        <v/>
      </c>
      <c r="L4241" s="1907" t="str">
        <f t="shared" si="368"/>
        <v/>
      </c>
      <c r="M4241" s="1906"/>
      <c r="N4241" s="2250"/>
      <c r="O4241" s="2250"/>
      <c r="P4241" s="2255"/>
    </row>
    <row r="4242" spans="2:16" s="986" customFormat="1" ht="15" customHeight="1" outlineLevel="1">
      <c r="B4242" s="1211"/>
      <c r="C4242" s="1211"/>
      <c r="D4242" s="2553" t="s">
        <v>2174</v>
      </c>
      <c r="E4242" s="2554" t="s">
        <v>650</v>
      </c>
      <c r="F4242" s="1553" t="s">
        <v>2168</v>
      </c>
      <c r="G4242" s="1554"/>
      <c r="I4242" s="2254"/>
      <c r="J4242" s="2256"/>
      <c r="K4242" s="1994" t="str">
        <f t="shared" si="367"/>
        <v/>
      </c>
      <c r="L4242" s="1907" t="str">
        <f t="shared" si="368"/>
        <v/>
      </c>
      <c r="M4242" s="1906"/>
      <c r="N4242" s="2250"/>
      <c r="O4242" s="2250"/>
      <c r="P4242" s="2255"/>
    </row>
    <row r="4243" spans="2:16" s="986" customFormat="1" ht="15" customHeight="1" outlineLevel="1">
      <c r="B4243" s="1211"/>
      <c r="C4243" s="1211"/>
      <c r="D4243" s="2555"/>
      <c r="E4243" s="2556"/>
      <c r="F4243" s="1557" t="s">
        <v>2169</v>
      </c>
      <c r="G4243" s="1558"/>
      <c r="I4243" s="2254"/>
      <c r="J4243" s="2256"/>
      <c r="K4243" s="1994" t="str">
        <f t="shared" si="367"/>
        <v/>
      </c>
      <c r="L4243" s="1907" t="str">
        <f t="shared" si="368"/>
        <v/>
      </c>
      <c r="M4243" s="1906"/>
      <c r="N4243" s="2250"/>
      <c r="O4243" s="2250"/>
      <c r="P4243" s="2255"/>
    </row>
    <row r="4244" spans="2:16" s="986" customFormat="1" ht="15" customHeight="1">
      <c r="B4244" s="1342"/>
      <c r="C4244" s="985"/>
      <c r="D4244" s="1307" t="s">
        <v>2166</v>
      </c>
      <c r="E4244" s="973"/>
      <c r="F4244" s="1549"/>
      <c r="G4244" s="1550"/>
      <c r="H4244" s="636"/>
      <c r="I4244" s="2251"/>
      <c r="J4244" s="1912"/>
      <c r="K4244" s="2254"/>
      <c r="L4244" s="2250"/>
      <c r="M4244" s="2250"/>
      <c r="N4244" s="2250"/>
      <c r="O4244" s="2250"/>
      <c r="P4244" s="2255"/>
    </row>
    <row r="4245" spans="2:16" s="986" customFormat="1" ht="15" customHeight="1" outlineLevel="1">
      <c r="B4245" s="1342"/>
      <c r="C4245" s="985"/>
      <c r="D4245" s="2557" t="s">
        <v>2167</v>
      </c>
      <c r="E4245" s="2558" t="s">
        <v>650</v>
      </c>
      <c r="F4245" s="1551" t="s">
        <v>2168</v>
      </c>
      <c r="G4245" s="1552"/>
      <c r="H4245" s="636"/>
      <c r="I4245" s="2252"/>
      <c r="J4245" s="2253"/>
      <c r="K4245" s="1994" t="str">
        <f>IF(ISNONTEXT(G4245)=TRUE,"","X")</f>
        <v/>
      </c>
      <c r="L4245" s="1907" t="str">
        <f>IF(AND(G4245&gt;=0)=TRUE,"","X")</f>
        <v/>
      </c>
      <c r="M4245" s="1906"/>
      <c r="N4245" s="2250"/>
      <c r="O4245" s="2250"/>
      <c r="P4245" s="2255"/>
    </row>
    <row r="4246" spans="2:16" s="986" customFormat="1" ht="15" customHeight="1" outlineLevel="1">
      <c r="B4246" s="1342"/>
      <c r="C4246" s="985"/>
      <c r="D4246" s="2553"/>
      <c r="E4246" s="2554"/>
      <c r="F4246" s="1553" t="s">
        <v>2169</v>
      </c>
      <c r="G4246" s="1554"/>
      <c r="H4246" s="636"/>
      <c r="I4246" s="2252"/>
      <c r="J4246" s="2253"/>
      <c r="K4246" s="1994" t="str">
        <f>IF(ISNONTEXT(G4246)=TRUE,"","X")</f>
        <v/>
      </c>
      <c r="L4246" s="1907" t="str">
        <f>IF(AND(G4246&gt;=0)=TRUE,"","X")</f>
        <v/>
      </c>
      <c r="M4246" s="1906"/>
      <c r="N4246" s="2250"/>
      <c r="O4246" s="2250"/>
      <c r="P4246" s="2255"/>
    </row>
    <row r="4247" spans="2:16" s="986" customFormat="1" ht="15" customHeight="1" outlineLevel="1">
      <c r="B4247" s="1342"/>
      <c r="C4247" s="985"/>
      <c r="D4247" s="2553" t="s">
        <v>2170</v>
      </c>
      <c r="E4247" s="2554" t="s">
        <v>638</v>
      </c>
      <c r="F4247" s="1553" t="s">
        <v>2168</v>
      </c>
      <c r="G4247" s="1554"/>
      <c r="H4247" s="636"/>
      <c r="I4247" s="2252"/>
      <c r="J4247" s="2253"/>
      <c r="K4247" s="1994" t="str">
        <f t="shared" ref="K4247:K4266" si="369">IF(ISNONTEXT(G4247)=TRUE,"","X")</f>
        <v/>
      </c>
      <c r="L4247" s="1907" t="str">
        <f t="shared" ref="L4247:L4266" si="370">IF(AND(G4247&gt;=0)=TRUE,"","X")</f>
        <v/>
      </c>
      <c r="M4247" s="1906"/>
      <c r="N4247" s="2250"/>
      <c r="O4247" s="2250"/>
      <c r="P4247" s="2255"/>
    </row>
    <row r="4248" spans="2:16" s="986" customFormat="1" ht="15" customHeight="1" outlineLevel="1">
      <c r="B4248" s="1342"/>
      <c r="C4248" s="985"/>
      <c r="D4248" s="2553"/>
      <c r="E4248" s="2554"/>
      <c r="F4248" s="1553" t="s">
        <v>2169</v>
      </c>
      <c r="G4248" s="1554"/>
      <c r="H4248" s="636"/>
      <c r="I4248" s="2252"/>
      <c r="J4248" s="2253"/>
      <c r="K4248" s="1994" t="str">
        <f t="shared" si="369"/>
        <v/>
      </c>
      <c r="L4248" s="1907" t="str">
        <f t="shared" si="370"/>
        <v/>
      </c>
      <c r="M4248" s="1906"/>
      <c r="N4248" s="2250"/>
      <c r="O4248" s="2250"/>
      <c r="P4248" s="2255"/>
    </row>
    <row r="4249" spans="2:16" s="986" customFormat="1" ht="15" customHeight="1" outlineLevel="1">
      <c r="B4249" s="1342"/>
      <c r="C4249" s="985"/>
      <c r="D4249" s="2553" t="s">
        <v>2170</v>
      </c>
      <c r="E4249" s="2554" t="s">
        <v>650</v>
      </c>
      <c r="F4249" s="1553" t="s">
        <v>2168</v>
      </c>
      <c r="G4249" s="1554"/>
      <c r="H4249" s="636"/>
      <c r="I4249" s="2252"/>
      <c r="J4249" s="2253"/>
      <c r="K4249" s="1994" t="str">
        <f t="shared" si="369"/>
        <v/>
      </c>
      <c r="L4249" s="1907" t="str">
        <f t="shared" si="370"/>
        <v/>
      </c>
      <c r="M4249" s="1906"/>
      <c r="N4249" s="2250"/>
      <c r="O4249" s="2250"/>
      <c r="P4249" s="2255"/>
    </row>
    <row r="4250" spans="2:16" s="986" customFormat="1" ht="15" customHeight="1" outlineLevel="1">
      <c r="B4250" s="1342"/>
      <c r="C4250" s="985"/>
      <c r="D4250" s="2553"/>
      <c r="E4250" s="2554"/>
      <c r="F4250" s="1553" t="s">
        <v>2169</v>
      </c>
      <c r="G4250" s="1554"/>
      <c r="H4250" s="636"/>
      <c r="I4250" s="2254"/>
      <c r="J4250" s="2255"/>
      <c r="K4250" s="1994" t="str">
        <f t="shared" si="369"/>
        <v/>
      </c>
      <c r="L4250" s="1907" t="str">
        <f t="shared" si="370"/>
        <v/>
      </c>
      <c r="M4250" s="1906"/>
      <c r="N4250" s="2250"/>
      <c r="O4250" s="2250"/>
      <c r="P4250" s="2255"/>
    </row>
    <row r="4251" spans="2:16" s="986" customFormat="1" ht="15" customHeight="1" outlineLevel="1">
      <c r="B4251" s="1342"/>
      <c r="C4251" s="985"/>
      <c r="D4251" s="2553" t="s">
        <v>873</v>
      </c>
      <c r="E4251" s="2554" t="s">
        <v>1822</v>
      </c>
      <c r="F4251" s="1553" t="s">
        <v>2168</v>
      </c>
      <c r="G4251" s="1555"/>
      <c r="H4251" s="636"/>
      <c r="I4251" s="2254"/>
      <c r="J4251" s="2255"/>
      <c r="K4251" s="1993" t="str">
        <f t="shared" si="369"/>
        <v/>
      </c>
      <c r="L4251" s="1906" t="str">
        <f t="shared" si="370"/>
        <v/>
      </c>
      <c r="M4251" s="1906"/>
      <c r="N4251" s="1907" t="str" cm="1">
        <f t="array" aca="1" ref="N4251" ca="1">IF(CELL("format",G4251)="D1","","X")</f>
        <v/>
      </c>
      <c r="O4251" s="2250"/>
      <c r="P4251" s="2255"/>
    </row>
    <row r="4252" spans="2:16" s="986" customFormat="1" ht="15" customHeight="1" outlineLevel="1">
      <c r="B4252" s="1211"/>
      <c r="C4252" s="1211"/>
      <c r="D4252" s="2553"/>
      <c r="E4252" s="2554"/>
      <c r="F4252" s="1553" t="s">
        <v>2169</v>
      </c>
      <c r="G4252" s="1555"/>
      <c r="H4252" s="636"/>
      <c r="I4252" s="2254"/>
      <c r="J4252" s="2255"/>
      <c r="K4252" s="1993" t="str">
        <f t="shared" si="369"/>
        <v/>
      </c>
      <c r="L4252" s="1906" t="str">
        <f t="shared" si="370"/>
        <v/>
      </c>
      <c r="M4252" s="1906"/>
      <c r="N4252" s="1907" t="str" cm="1">
        <f t="array" aca="1" ref="N4252" ca="1">IF(CELL("format",G4252)="D1","","X")</f>
        <v/>
      </c>
      <c r="O4252" s="2250"/>
      <c r="P4252" s="2255"/>
    </row>
    <row r="4253" spans="2:16" s="986" customFormat="1" ht="15" customHeight="1" outlineLevel="1">
      <c r="B4253" s="1211"/>
      <c r="C4253" s="1211"/>
      <c r="D4253" s="2553" t="s">
        <v>874</v>
      </c>
      <c r="E4253" s="2554" t="s">
        <v>1823</v>
      </c>
      <c r="F4253" s="1553" t="s">
        <v>2168</v>
      </c>
      <c r="G4253" s="1556"/>
      <c r="H4253" s="636"/>
      <c r="I4253" s="2254"/>
      <c r="J4253" s="2255"/>
      <c r="K4253" s="1993" t="str">
        <f t="shared" si="369"/>
        <v/>
      </c>
      <c r="L4253" s="1906" t="str">
        <f t="shared" si="370"/>
        <v/>
      </c>
      <c r="M4253" s="1906"/>
      <c r="N4253" s="2250"/>
      <c r="O4253" s="1907" t="str" cm="1">
        <f t="array" aca="1" ref="O4253" ca="1">IF(G4253="","",IF(CELL("format",G4253)="D9","","X"))</f>
        <v/>
      </c>
      <c r="P4253" s="2255"/>
    </row>
    <row r="4254" spans="2:16" s="986" customFormat="1" ht="15" customHeight="1" outlineLevel="1">
      <c r="B4254" s="1211"/>
      <c r="C4254" s="1211"/>
      <c r="D4254" s="2553"/>
      <c r="E4254" s="2554"/>
      <c r="F4254" s="1553" t="s">
        <v>2169</v>
      </c>
      <c r="G4254" s="1556"/>
      <c r="H4254" s="636"/>
      <c r="I4254" s="2254"/>
      <c r="J4254" s="2255"/>
      <c r="K4254" s="1993" t="str">
        <f t="shared" si="369"/>
        <v/>
      </c>
      <c r="L4254" s="1906" t="str">
        <f t="shared" si="370"/>
        <v/>
      </c>
      <c r="M4254" s="1906"/>
      <c r="N4254" s="2250"/>
      <c r="O4254" s="1907" t="str" cm="1">
        <f t="array" aca="1" ref="O4254" ca="1">IF(G4254="","",IF(CELL("format",G4254)="D9","","X"))</f>
        <v/>
      </c>
      <c r="P4254" s="2255"/>
    </row>
    <row r="4255" spans="2:16" s="986" customFormat="1" ht="15" customHeight="1" outlineLevel="1">
      <c r="B4255" s="1211"/>
      <c r="C4255" s="1211"/>
      <c r="D4255" s="2553" t="s">
        <v>2171</v>
      </c>
      <c r="E4255" s="2554" t="s">
        <v>2327</v>
      </c>
      <c r="F4255" s="1553" t="s">
        <v>2168</v>
      </c>
      <c r="G4255" s="1554"/>
      <c r="H4255" s="636"/>
      <c r="I4255" s="2254"/>
      <c r="J4255" s="2255"/>
      <c r="K4255" s="1993" t="str">
        <f t="shared" si="369"/>
        <v/>
      </c>
      <c r="L4255" s="1906" t="str">
        <f t="shared" si="370"/>
        <v/>
      </c>
      <c r="M4255" s="1906"/>
      <c r="N4255" s="2250"/>
      <c r="O4255" s="2250"/>
      <c r="P4255" s="1913" t="str">
        <f>IF(G4255="","",(IF(OR(G4255="Winter",G4255="Summer"),"","X")))</f>
        <v/>
      </c>
    </row>
    <row r="4256" spans="2:16" s="986" customFormat="1" ht="15" customHeight="1" outlineLevel="1">
      <c r="B4256" s="1211"/>
      <c r="C4256" s="1211"/>
      <c r="D4256" s="2553"/>
      <c r="E4256" s="2554"/>
      <c r="F4256" s="1553" t="s">
        <v>2169</v>
      </c>
      <c r="G4256" s="1554"/>
      <c r="H4256" s="636"/>
      <c r="I4256" s="2254"/>
      <c r="J4256" s="2255"/>
      <c r="K4256" s="1993" t="str">
        <f t="shared" si="369"/>
        <v/>
      </c>
      <c r="L4256" s="1906" t="str">
        <f t="shared" si="370"/>
        <v/>
      </c>
      <c r="M4256" s="1906"/>
      <c r="N4256" s="2250"/>
      <c r="O4256" s="2250"/>
      <c r="P4256" s="1913" t="str">
        <f>IF(G4256="","",(IF(OR(G4256="Winter",G4256="Summer"),"","X")))</f>
        <v/>
      </c>
    </row>
    <row r="4257" spans="2:16" s="986" customFormat="1" ht="15" customHeight="1" outlineLevel="1">
      <c r="B4257" s="1211"/>
      <c r="C4257" s="1211"/>
      <c r="D4257" s="2553" t="s">
        <v>2172</v>
      </c>
      <c r="E4257" s="2554" t="s">
        <v>638</v>
      </c>
      <c r="F4257" s="1553" t="s">
        <v>2168</v>
      </c>
      <c r="G4257" s="1554"/>
      <c r="H4257" s="636"/>
      <c r="I4257" s="2254"/>
      <c r="J4257" s="2255"/>
      <c r="K4257" s="1994" t="str">
        <f t="shared" si="369"/>
        <v/>
      </c>
      <c r="L4257" s="1907" t="str">
        <f t="shared" si="370"/>
        <v/>
      </c>
      <c r="M4257" s="1906"/>
      <c r="N4257" s="2250"/>
      <c r="O4257" s="2250"/>
      <c r="P4257" s="2255"/>
    </row>
    <row r="4258" spans="2:16" s="986" customFormat="1" ht="15" customHeight="1" outlineLevel="1">
      <c r="B4258" s="1211"/>
      <c r="C4258" s="1211"/>
      <c r="D4258" s="2553"/>
      <c r="E4258" s="2554"/>
      <c r="F4258" s="1553" t="s">
        <v>2169</v>
      </c>
      <c r="G4258" s="1554"/>
      <c r="I4258" s="2254"/>
      <c r="J4258" s="2255"/>
      <c r="K4258" s="1994" t="str">
        <f t="shared" si="369"/>
        <v/>
      </c>
      <c r="L4258" s="1907" t="str">
        <f t="shared" si="370"/>
        <v/>
      </c>
      <c r="M4258" s="1906"/>
      <c r="N4258" s="2250"/>
      <c r="O4258" s="2250"/>
      <c r="P4258" s="2255"/>
    </row>
    <row r="4259" spans="2:16" s="986" customFormat="1" ht="15" customHeight="1" outlineLevel="1">
      <c r="B4259" s="1211"/>
      <c r="C4259" s="1211"/>
      <c r="D4259" s="2553" t="s">
        <v>2173</v>
      </c>
      <c r="E4259" s="2554" t="s">
        <v>638</v>
      </c>
      <c r="F4259" s="1553" t="s">
        <v>2168</v>
      </c>
      <c r="G4259" s="1554"/>
      <c r="I4259" s="2254"/>
      <c r="J4259" s="2255"/>
      <c r="K4259" s="1994" t="str">
        <f t="shared" si="369"/>
        <v/>
      </c>
      <c r="L4259" s="1907" t="str">
        <f t="shared" si="370"/>
        <v/>
      </c>
      <c r="M4259" s="1906"/>
      <c r="N4259" s="2250"/>
      <c r="O4259" s="2250"/>
      <c r="P4259" s="2255"/>
    </row>
    <row r="4260" spans="2:16" s="986" customFormat="1" ht="15" customHeight="1" outlineLevel="1">
      <c r="B4260" s="1211"/>
      <c r="C4260" s="1211"/>
      <c r="D4260" s="2553"/>
      <c r="E4260" s="2554"/>
      <c r="F4260" s="1553" t="s">
        <v>2169</v>
      </c>
      <c r="G4260" s="1554"/>
      <c r="I4260" s="2254"/>
      <c r="J4260" s="2255"/>
      <c r="K4260" s="1994" t="str">
        <f t="shared" si="369"/>
        <v/>
      </c>
      <c r="L4260" s="1907" t="str">
        <f t="shared" si="370"/>
        <v/>
      </c>
      <c r="M4260" s="1906"/>
      <c r="N4260" s="2250"/>
      <c r="O4260" s="2250"/>
      <c r="P4260" s="2255"/>
    </row>
    <row r="4261" spans="2:16" s="986" customFormat="1" ht="15" customHeight="1" outlineLevel="1">
      <c r="B4261" s="1211"/>
      <c r="C4261" s="1211"/>
      <c r="D4261" s="2553" t="s">
        <v>2173</v>
      </c>
      <c r="E4261" s="2554" t="s">
        <v>650</v>
      </c>
      <c r="F4261" s="1553" t="s">
        <v>2168</v>
      </c>
      <c r="G4261" s="1554"/>
      <c r="I4261" s="2254"/>
      <c r="J4261" s="2255"/>
      <c r="K4261" s="1994" t="str">
        <f t="shared" si="369"/>
        <v/>
      </c>
      <c r="L4261" s="1907" t="str">
        <f t="shared" si="370"/>
        <v/>
      </c>
      <c r="M4261" s="1906"/>
      <c r="N4261" s="2250"/>
      <c r="O4261" s="2250"/>
      <c r="P4261" s="2255"/>
    </row>
    <row r="4262" spans="2:16" s="986" customFormat="1" ht="15" customHeight="1" outlineLevel="1">
      <c r="B4262" s="1211"/>
      <c r="C4262" s="1211"/>
      <c r="D4262" s="2553"/>
      <c r="E4262" s="2554"/>
      <c r="F4262" s="1553" t="s">
        <v>2169</v>
      </c>
      <c r="G4262" s="1554"/>
      <c r="I4262" s="2254"/>
      <c r="J4262" s="2255"/>
      <c r="K4262" s="1994" t="str">
        <f t="shared" si="369"/>
        <v/>
      </c>
      <c r="L4262" s="1907" t="str">
        <f t="shared" si="370"/>
        <v/>
      </c>
      <c r="M4262" s="1906"/>
      <c r="N4262" s="2250"/>
      <c r="O4262" s="2250"/>
      <c r="P4262" s="2255"/>
    </row>
    <row r="4263" spans="2:16" s="986" customFormat="1" ht="15" customHeight="1" outlineLevel="1">
      <c r="B4263" s="1211"/>
      <c r="C4263" s="1211"/>
      <c r="D4263" s="2553" t="s">
        <v>2174</v>
      </c>
      <c r="E4263" s="2554" t="s">
        <v>638</v>
      </c>
      <c r="F4263" s="1553" t="s">
        <v>2168</v>
      </c>
      <c r="G4263" s="1554"/>
      <c r="I4263" s="2254"/>
      <c r="J4263" s="2256"/>
      <c r="K4263" s="1994" t="str">
        <f t="shared" si="369"/>
        <v/>
      </c>
      <c r="L4263" s="1907" t="str">
        <f t="shared" si="370"/>
        <v/>
      </c>
      <c r="M4263" s="1906"/>
      <c r="N4263" s="2250"/>
      <c r="O4263" s="2250"/>
      <c r="P4263" s="2255"/>
    </row>
    <row r="4264" spans="2:16" s="986" customFormat="1" ht="15" customHeight="1" outlineLevel="1">
      <c r="B4264" s="1211"/>
      <c r="C4264" s="1211"/>
      <c r="D4264" s="2553"/>
      <c r="E4264" s="2554"/>
      <c r="F4264" s="1553" t="s">
        <v>2169</v>
      </c>
      <c r="G4264" s="1554"/>
      <c r="I4264" s="2254"/>
      <c r="J4264" s="2256"/>
      <c r="K4264" s="1994" t="str">
        <f t="shared" si="369"/>
        <v/>
      </c>
      <c r="L4264" s="1907" t="str">
        <f t="shared" si="370"/>
        <v/>
      </c>
      <c r="M4264" s="1906"/>
      <c r="N4264" s="2250"/>
      <c r="O4264" s="2250"/>
      <c r="P4264" s="2255"/>
    </row>
    <row r="4265" spans="2:16" s="986" customFormat="1" ht="15" customHeight="1" outlineLevel="1">
      <c r="B4265" s="1211"/>
      <c r="C4265" s="1211"/>
      <c r="D4265" s="2553" t="s">
        <v>2174</v>
      </c>
      <c r="E4265" s="2554" t="s">
        <v>650</v>
      </c>
      <c r="F4265" s="1553" t="s">
        <v>2168</v>
      </c>
      <c r="G4265" s="1554"/>
      <c r="I4265" s="2254"/>
      <c r="J4265" s="2256"/>
      <c r="K4265" s="1994" t="str">
        <f t="shared" si="369"/>
        <v/>
      </c>
      <c r="L4265" s="1907" t="str">
        <f t="shared" si="370"/>
        <v/>
      </c>
      <c r="M4265" s="1906"/>
      <c r="N4265" s="2250"/>
      <c r="O4265" s="2250"/>
      <c r="P4265" s="2255"/>
    </row>
    <row r="4266" spans="2:16" s="986" customFormat="1" ht="15" customHeight="1" outlineLevel="1">
      <c r="B4266" s="1211"/>
      <c r="C4266" s="1211"/>
      <c r="D4266" s="2555"/>
      <c r="E4266" s="2556"/>
      <c r="F4266" s="1557" t="s">
        <v>2169</v>
      </c>
      <c r="G4266" s="1558"/>
      <c r="I4266" s="2254"/>
      <c r="J4266" s="2256"/>
      <c r="K4266" s="1994" t="str">
        <f t="shared" si="369"/>
        <v/>
      </c>
      <c r="L4266" s="1907" t="str">
        <f t="shared" si="370"/>
        <v/>
      </c>
      <c r="M4266" s="1906"/>
      <c r="N4266" s="2250"/>
      <c r="O4266" s="2250"/>
      <c r="P4266" s="2255"/>
    </row>
    <row r="4267" spans="2:16" s="986" customFormat="1" ht="15" customHeight="1">
      <c r="B4267" s="1342"/>
      <c r="C4267" s="985"/>
      <c r="D4267" s="1307" t="s">
        <v>2166</v>
      </c>
      <c r="E4267" s="973"/>
      <c r="F4267" s="1549"/>
      <c r="G4267" s="1550"/>
      <c r="H4267" s="636"/>
      <c r="I4267" s="2251"/>
      <c r="J4267" s="1912"/>
      <c r="K4267" s="2254"/>
      <c r="L4267" s="2250"/>
      <c r="M4267" s="2250"/>
      <c r="N4267" s="2250"/>
      <c r="O4267" s="2250"/>
      <c r="P4267" s="2255"/>
    </row>
    <row r="4268" spans="2:16" s="986" customFormat="1" ht="15" customHeight="1" outlineLevel="1">
      <c r="B4268" s="1342"/>
      <c r="C4268" s="985"/>
      <c r="D4268" s="2557" t="s">
        <v>2167</v>
      </c>
      <c r="E4268" s="2558" t="s">
        <v>650</v>
      </c>
      <c r="F4268" s="1551" t="s">
        <v>2168</v>
      </c>
      <c r="G4268" s="1552"/>
      <c r="H4268" s="636"/>
      <c r="I4268" s="2252"/>
      <c r="J4268" s="2253"/>
      <c r="K4268" s="1994" t="str">
        <f>IF(ISNONTEXT(G4268)=TRUE,"","X")</f>
        <v/>
      </c>
      <c r="L4268" s="1907" t="str">
        <f>IF(AND(G4268&gt;=0)=TRUE,"","X")</f>
        <v/>
      </c>
      <c r="M4268" s="1906"/>
      <c r="N4268" s="2250"/>
      <c r="O4268" s="2250"/>
      <c r="P4268" s="2255"/>
    </row>
    <row r="4269" spans="2:16" s="986" customFormat="1" ht="15" customHeight="1" outlineLevel="1">
      <c r="B4269" s="1342"/>
      <c r="C4269" s="985"/>
      <c r="D4269" s="2553"/>
      <c r="E4269" s="2554"/>
      <c r="F4269" s="1553" t="s">
        <v>2169</v>
      </c>
      <c r="G4269" s="1554"/>
      <c r="H4269" s="636"/>
      <c r="I4269" s="2252"/>
      <c r="J4269" s="2253"/>
      <c r="K4269" s="1994" t="str">
        <f>IF(ISNONTEXT(G4269)=TRUE,"","X")</f>
        <v/>
      </c>
      <c r="L4269" s="1907" t="str">
        <f>IF(AND(G4269&gt;=0)=TRUE,"","X")</f>
        <v/>
      </c>
      <c r="M4269" s="1906"/>
      <c r="N4269" s="2250"/>
      <c r="O4269" s="2250"/>
      <c r="P4269" s="2255"/>
    </row>
    <row r="4270" spans="2:16" s="986" customFormat="1" ht="15" customHeight="1" outlineLevel="1">
      <c r="B4270" s="1342"/>
      <c r="C4270" s="985"/>
      <c r="D4270" s="2553" t="s">
        <v>2170</v>
      </c>
      <c r="E4270" s="2554" t="s">
        <v>638</v>
      </c>
      <c r="F4270" s="1553" t="s">
        <v>2168</v>
      </c>
      <c r="G4270" s="1554"/>
      <c r="H4270" s="636"/>
      <c r="I4270" s="2252"/>
      <c r="J4270" s="2253"/>
      <c r="K4270" s="1994" t="str">
        <f t="shared" ref="K4270:K4289" si="371">IF(ISNONTEXT(G4270)=TRUE,"","X")</f>
        <v/>
      </c>
      <c r="L4270" s="1907" t="str">
        <f t="shared" ref="L4270:L4289" si="372">IF(AND(G4270&gt;=0)=TRUE,"","X")</f>
        <v/>
      </c>
      <c r="M4270" s="1906"/>
      <c r="N4270" s="2250"/>
      <c r="O4270" s="2250"/>
      <c r="P4270" s="2255"/>
    </row>
    <row r="4271" spans="2:16" s="986" customFormat="1" ht="15" customHeight="1" outlineLevel="1">
      <c r="B4271" s="1342"/>
      <c r="C4271" s="985"/>
      <c r="D4271" s="2553"/>
      <c r="E4271" s="2554"/>
      <c r="F4271" s="1553" t="s">
        <v>2169</v>
      </c>
      <c r="G4271" s="1554"/>
      <c r="H4271" s="636"/>
      <c r="I4271" s="2252"/>
      <c r="J4271" s="2253"/>
      <c r="K4271" s="1994" t="str">
        <f t="shared" si="371"/>
        <v/>
      </c>
      <c r="L4271" s="1907" t="str">
        <f t="shared" si="372"/>
        <v/>
      </c>
      <c r="M4271" s="1906"/>
      <c r="N4271" s="2250"/>
      <c r="O4271" s="2250"/>
      <c r="P4271" s="2255"/>
    </row>
    <row r="4272" spans="2:16" s="986" customFormat="1" ht="15" customHeight="1" outlineLevel="1">
      <c r="B4272" s="1342"/>
      <c r="C4272" s="985"/>
      <c r="D4272" s="2553" t="s">
        <v>2170</v>
      </c>
      <c r="E4272" s="2554" t="s">
        <v>650</v>
      </c>
      <c r="F4272" s="1553" t="s">
        <v>2168</v>
      </c>
      <c r="G4272" s="1554"/>
      <c r="H4272" s="636"/>
      <c r="I4272" s="2252"/>
      <c r="J4272" s="2253"/>
      <c r="K4272" s="1994" t="str">
        <f t="shared" si="371"/>
        <v/>
      </c>
      <c r="L4272" s="1907" t="str">
        <f t="shared" si="372"/>
        <v/>
      </c>
      <c r="M4272" s="1906"/>
      <c r="N4272" s="2250"/>
      <c r="O4272" s="2250"/>
      <c r="P4272" s="2255"/>
    </row>
    <row r="4273" spans="2:16" s="986" customFormat="1" ht="15" customHeight="1" outlineLevel="1">
      <c r="B4273" s="1342"/>
      <c r="C4273" s="985"/>
      <c r="D4273" s="2553"/>
      <c r="E4273" s="2554"/>
      <c r="F4273" s="1553" t="s">
        <v>2169</v>
      </c>
      <c r="G4273" s="1554"/>
      <c r="H4273" s="636"/>
      <c r="I4273" s="2254"/>
      <c r="J4273" s="2255"/>
      <c r="K4273" s="1994" t="str">
        <f t="shared" si="371"/>
        <v/>
      </c>
      <c r="L4273" s="1907" t="str">
        <f t="shared" si="372"/>
        <v/>
      </c>
      <c r="M4273" s="1906"/>
      <c r="N4273" s="2250"/>
      <c r="O4273" s="2250"/>
      <c r="P4273" s="2255"/>
    </row>
    <row r="4274" spans="2:16" s="986" customFormat="1" ht="15" customHeight="1" outlineLevel="1">
      <c r="B4274" s="1342"/>
      <c r="C4274" s="985"/>
      <c r="D4274" s="2553" t="s">
        <v>873</v>
      </c>
      <c r="E4274" s="2554" t="s">
        <v>1822</v>
      </c>
      <c r="F4274" s="1553" t="s">
        <v>2168</v>
      </c>
      <c r="G4274" s="1555"/>
      <c r="H4274" s="636"/>
      <c r="I4274" s="2254"/>
      <c r="J4274" s="2255"/>
      <c r="K4274" s="1993" t="str">
        <f t="shared" si="371"/>
        <v/>
      </c>
      <c r="L4274" s="1906" t="str">
        <f t="shared" si="372"/>
        <v/>
      </c>
      <c r="M4274" s="1906"/>
      <c r="N4274" s="1907" t="str" cm="1">
        <f t="array" aca="1" ref="N4274" ca="1">IF(CELL("format",G4274)="D1","","X")</f>
        <v/>
      </c>
      <c r="O4274" s="2250"/>
      <c r="P4274" s="2255"/>
    </row>
    <row r="4275" spans="2:16" s="986" customFormat="1" ht="15" customHeight="1" outlineLevel="1">
      <c r="B4275" s="1211"/>
      <c r="C4275" s="1211"/>
      <c r="D4275" s="2553"/>
      <c r="E4275" s="2554"/>
      <c r="F4275" s="1553" t="s">
        <v>2169</v>
      </c>
      <c r="G4275" s="1555"/>
      <c r="H4275" s="636"/>
      <c r="I4275" s="2254"/>
      <c r="J4275" s="2255"/>
      <c r="K4275" s="1993" t="str">
        <f t="shared" si="371"/>
        <v/>
      </c>
      <c r="L4275" s="1906" t="str">
        <f t="shared" si="372"/>
        <v/>
      </c>
      <c r="M4275" s="1906"/>
      <c r="N4275" s="1907" t="str" cm="1">
        <f t="array" aca="1" ref="N4275" ca="1">IF(CELL("format",G4275)="D1","","X")</f>
        <v/>
      </c>
      <c r="O4275" s="2250"/>
      <c r="P4275" s="2255"/>
    </row>
    <row r="4276" spans="2:16" s="986" customFormat="1" ht="15" customHeight="1" outlineLevel="1">
      <c r="B4276" s="1211"/>
      <c r="C4276" s="1211"/>
      <c r="D4276" s="2553" t="s">
        <v>874</v>
      </c>
      <c r="E4276" s="2554" t="s">
        <v>1823</v>
      </c>
      <c r="F4276" s="1553" t="s">
        <v>2168</v>
      </c>
      <c r="G4276" s="1556"/>
      <c r="H4276" s="636"/>
      <c r="I4276" s="2254"/>
      <c r="J4276" s="2255"/>
      <c r="K4276" s="1993" t="str">
        <f t="shared" si="371"/>
        <v/>
      </c>
      <c r="L4276" s="1906" t="str">
        <f t="shared" si="372"/>
        <v/>
      </c>
      <c r="M4276" s="1906"/>
      <c r="N4276" s="2250"/>
      <c r="O4276" s="1907" t="str" cm="1">
        <f t="array" aca="1" ref="O4276" ca="1">IF(G4276="","",IF(CELL("format",G4276)="D9","","X"))</f>
        <v/>
      </c>
      <c r="P4276" s="2255"/>
    </row>
    <row r="4277" spans="2:16" s="986" customFormat="1" ht="15" customHeight="1" outlineLevel="1">
      <c r="B4277" s="1211"/>
      <c r="C4277" s="1211"/>
      <c r="D4277" s="2553"/>
      <c r="E4277" s="2554"/>
      <c r="F4277" s="1553" t="s">
        <v>2169</v>
      </c>
      <c r="G4277" s="1556"/>
      <c r="H4277" s="636"/>
      <c r="I4277" s="2254"/>
      <c r="J4277" s="2255"/>
      <c r="K4277" s="1993" t="str">
        <f t="shared" si="371"/>
        <v/>
      </c>
      <c r="L4277" s="1906" t="str">
        <f t="shared" si="372"/>
        <v/>
      </c>
      <c r="M4277" s="1906"/>
      <c r="N4277" s="2250"/>
      <c r="O4277" s="1907" t="str" cm="1">
        <f t="array" aca="1" ref="O4277" ca="1">IF(G4277="","",IF(CELL("format",G4277)="D9","","X"))</f>
        <v/>
      </c>
      <c r="P4277" s="2255"/>
    </row>
    <row r="4278" spans="2:16" s="986" customFormat="1" ht="15" customHeight="1" outlineLevel="1">
      <c r="B4278" s="1211"/>
      <c r="C4278" s="1211"/>
      <c r="D4278" s="2553" t="s">
        <v>2171</v>
      </c>
      <c r="E4278" s="2554" t="s">
        <v>2327</v>
      </c>
      <c r="F4278" s="1553" t="s">
        <v>2168</v>
      </c>
      <c r="G4278" s="1554"/>
      <c r="H4278" s="636"/>
      <c r="I4278" s="2254"/>
      <c r="J4278" s="2255"/>
      <c r="K4278" s="1993" t="str">
        <f t="shared" si="371"/>
        <v/>
      </c>
      <c r="L4278" s="1906" t="str">
        <f t="shared" si="372"/>
        <v/>
      </c>
      <c r="M4278" s="1906"/>
      <c r="N4278" s="2250"/>
      <c r="O4278" s="2250"/>
      <c r="P4278" s="1913" t="str">
        <f>IF(G4278="","",(IF(OR(G4278="Winter",G4278="Summer"),"","X")))</f>
        <v/>
      </c>
    </row>
    <row r="4279" spans="2:16" s="986" customFormat="1" ht="15" customHeight="1" outlineLevel="1">
      <c r="B4279" s="1211"/>
      <c r="C4279" s="1211"/>
      <c r="D4279" s="2553"/>
      <c r="E4279" s="2554"/>
      <c r="F4279" s="1553" t="s">
        <v>2169</v>
      </c>
      <c r="G4279" s="1554"/>
      <c r="H4279" s="636"/>
      <c r="I4279" s="2254"/>
      <c r="J4279" s="2255"/>
      <c r="K4279" s="1993" t="str">
        <f t="shared" si="371"/>
        <v/>
      </c>
      <c r="L4279" s="1906" t="str">
        <f t="shared" si="372"/>
        <v/>
      </c>
      <c r="M4279" s="1906"/>
      <c r="N4279" s="2250"/>
      <c r="O4279" s="2250"/>
      <c r="P4279" s="1913" t="str">
        <f>IF(G4279="","",(IF(OR(G4279="Winter",G4279="Summer"),"","X")))</f>
        <v/>
      </c>
    </row>
    <row r="4280" spans="2:16" s="986" customFormat="1" ht="15" customHeight="1" outlineLevel="1">
      <c r="B4280" s="1211"/>
      <c r="C4280" s="1211"/>
      <c r="D4280" s="2553" t="s">
        <v>2172</v>
      </c>
      <c r="E4280" s="2554" t="s">
        <v>638</v>
      </c>
      <c r="F4280" s="1553" t="s">
        <v>2168</v>
      </c>
      <c r="G4280" s="1554"/>
      <c r="H4280" s="636"/>
      <c r="I4280" s="2254"/>
      <c r="J4280" s="2255"/>
      <c r="K4280" s="1994" t="str">
        <f t="shared" si="371"/>
        <v/>
      </c>
      <c r="L4280" s="1907" t="str">
        <f t="shared" si="372"/>
        <v/>
      </c>
      <c r="M4280" s="1906"/>
      <c r="N4280" s="2250"/>
      <c r="O4280" s="2250"/>
      <c r="P4280" s="2255"/>
    </row>
    <row r="4281" spans="2:16" s="986" customFormat="1" ht="15" customHeight="1" outlineLevel="1">
      <c r="B4281" s="1211"/>
      <c r="C4281" s="1211"/>
      <c r="D4281" s="2553"/>
      <c r="E4281" s="2554"/>
      <c r="F4281" s="1553" t="s">
        <v>2169</v>
      </c>
      <c r="G4281" s="1554"/>
      <c r="I4281" s="2254"/>
      <c r="J4281" s="2255"/>
      <c r="K4281" s="1994" t="str">
        <f t="shared" si="371"/>
        <v/>
      </c>
      <c r="L4281" s="1907" t="str">
        <f t="shared" si="372"/>
        <v/>
      </c>
      <c r="M4281" s="1906"/>
      <c r="N4281" s="2250"/>
      <c r="O4281" s="2250"/>
      <c r="P4281" s="2255"/>
    </row>
    <row r="4282" spans="2:16" s="986" customFormat="1" ht="15" customHeight="1" outlineLevel="1">
      <c r="B4282" s="1211"/>
      <c r="C4282" s="1211"/>
      <c r="D4282" s="2553" t="s">
        <v>2173</v>
      </c>
      <c r="E4282" s="2554" t="s">
        <v>638</v>
      </c>
      <c r="F4282" s="1553" t="s">
        <v>2168</v>
      </c>
      <c r="G4282" s="1554"/>
      <c r="I4282" s="2254"/>
      <c r="J4282" s="2255"/>
      <c r="K4282" s="1994" t="str">
        <f t="shared" si="371"/>
        <v/>
      </c>
      <c r="L4282" s="1907" t="str">
        <f t="shared" si="372"/>
        <v/>
      </c>
      <c r="M4282" s="1906"/>
      <c r="N4282" s="2250"/>
      <c r="O4282" s="2250"/>
      <c r="P4282" s="2255"/>
    </row>
    <row r="4283" spans="2:16" s="986" customFormat="1" ht="15" customHeight="1" outlineLevel="1">
      <c r="B4283" s="1211"/>
      <c r="C4283" s="1211"/>
      <c r="D4283" s="2553"/>
      <c r="E4283" s="2554"/>
      <c r="F4283" s="1553" t="s">
        <v>2169</v>
      </c>
      <c r="G4283" s="1554"/>
      <c r="I4283" s="2254"/>
      <c r="J4283" s="2255"/>
      <c r="K4283" s="1994" t="str">
        <f t="shared" si="371"/>
        <v/>
      </c>
      <c r="L4283" s="1907" t="str">
        <f t="shared" si="372"/>
        <v/>
      </c>
      <c r="M4283" s="1906"/>
      <c r="N4283" s="2250"/>
      <c r="O4283" s="2250"/>
      <c r="P4283" s="2255"/>
    </row>
    <row r="4284" spans="2:16" s="986" customFormat="1" ht="15" customHeight="1" outlineLevel="1">
      <c r="B4284" s="1211"/>
      <c r="C4284" s="1211"/>
      <c r="D4284" s="2553" t="s">
        <v>2173</v>
      </c>
      <c r="E4284" s="2554" t="s">
        <v>650</v>
      </c>
      <c r="F4284" s="1553" t="s">
        <v>2168</v>
      </c>
      <c r="G4284" s="1554"/>
      <c r="I4284" s="2254"/>
      <c r="J4284" s="2255"/>
      <c r="K4284" s="1994" t="str">
        <f t="shared" si="371"/>
        <v/>
      </c>
      <c r="L4284" s="1907" t="str">
        <f t="shared" si="372"/>
        <v/>
      </c>
      <c r="M4284" s="1906"/>
      <c r="N4284" s="2250"/>
      <c r="O4284" s="2250"/>
      <c r="P4284" s="2255"/>
    </row>
    <row r="4285" spans="2:16" s="986" customFormat="1" ht="15" customHeight="1" outlineLevel="1">
      <c r="B4285" s="1211"/>
      <c r="C4285" s="1211"/>
      <c r="D4285" s="2553"/>
      <c r="E4285" s="2554"/>
      <c r="F4285" s="1553" t="s">
        <v>2169</v>
      </c>
      <c r="G4285" s="1554"/>
      <c r="I4285" s="2254"/>
      <c r="J4285" s="2255"/>
      <c r="K4285" s="1994" t="str">
        <f t="shared" si="371"/>
        <v/>
      </c>
      <c r="L4285" s="1907" t="str">
        <f t="shared" si="372"/>
        <v/>
      </c>
      <c r="M4285" s="1906"/>
      <c r="N4285" s="2250"/>
      <c r="O4285" s="2250"/>
      <c r="P4285" s="2255"/>
    </row>
    <row r="4286" spans="2:16" s="986" customFormat="1" ht="15" customHeight="1" outlineLevel="1">
      <c r="B4286" s="1211"/>
      <c r="C4286" s="1211"/>
      <c r="D4286" s="2553" t="s">
        <v>2174</v>
      </c>
      <c r="E4286" s="2554" t="s">
        <v>638</v>
      </c>
      <c r="F4286" s="1553" t="s">
        <v>2168</v>
      </c>
      <c r="G4286" s="1554"/>
      <c r="I4286" s="2254"/>
      <c r="J4286" s="2256"/>
      <c r="K4286" s="1994" t="str">
        <f t="shared" si="371"/>
        <v/>
      </c>
      <c r="L4286" s="1907" t="str">
        <f t="shared" si="372"/>
        <v/>
      </c>
      <c r="M4286" s="1906"/>
      <c r="N4286" s="2250"/>
      <c r="O4286" s="2250"/>
      <c r="P4286" s="2255"/>
    </row>
    <row r="4287" spans="2:16" s="986" customFormat="1" ht="15" customHeight="1" outlineLevel="1">
      <c r="B4287" s="1211"/>
      <c r="C4287" s="1211"/>
      <c r="D4287" s="2553"/>
      <c r="E4287" s="2554"/>
      <c r="F4287" s="1553" t="s">
        <v>2169</v>
      </c>
      <c r="G4287" s="1554"/>
      <c r="I4287" s="2254"/>
      <c r="J4287" s="2256"/>
      <c r="K4287" s="1994" t="str">
        <f t="shared" si="371"/>
        <v/>
      </c>
      <c r="L4287" s="1907" t="str">
        <f t="shared" si="372"/>
        <v/>
      </c>
      <c r="M4287" s="1906"/>
      <c r="N4287" s="2250"/>
      <c r="O4287" s="2250"/>
      <c r="P4287" s="2255"/>
    </row>
    <row r="4288" spans="2:16" s="986" customFormat="1" ht="15" customHeight="1" outlineLevel="1">
      <c r="B4288" s="1211"/>
      <c r="C4288" s="1211"/>
      <c r="D4288" s="2553" t="s">
        <v>2174</v>
      </c>
      <c r="E4288" s="2554" t="s">
        <v>650</v>
      </c>
      <c r="F4288" s="1553" t="s">
        <v>2168</v>
      </c>
      <c r="G4288" s="1554"/>
      <c r="I4288" s="2254"/>
      <c r="J4288" s="2256"/>
      <c r="K4288" s="1994" t="str">
        <f t="shared" si="371"/>
        <v/>
      </c>
      <c r="L4288" s="1907" t="str">
        <f t="shared" si="372"/>
        <v/>
      </c>
      <c r="M4288" s="1906"/>
      <c r="N4288" s="2250"/>
      <c r="O4288" s="2250"/>
      <c r="P4288" s="2255"/>
    </row>
    <row r="4289" spans="2:16" s="986" customFormat="1" ht="15" customHeight="1" outlineLevel="1">
      <c r="B4289" s="1211"/>
      <c r="C4289" s="1211"/>
      <c r="D4289" s="2555"/>
      <c r="E4289" s="2556"/>
      <c r="F4289" s="1557" t="s">
        <v>2169</v>
      </c>
      <c r="G4289" s="1558"/>
      <c r="I4289" s="2254"/>
      <c r="J4289" s="2256"/>
      <c r="K4289" s="1994" t="str">
        <f t="shared" si="371"/>
        <v/>
      </c>
      <c r="L4289" s="1907" t="str">
        <f t="shared" si="372"/>
        <v/>
      </c>
      <c r="M4289" s="1906"/>
      <c r="N4289" s="2250"/>
      <c r="O4289" s="2250"/>
      <c r="P4289" s="2255"/>
    </row>
    <row r="4290" spans="2:16" s="986" customFormat="1" ht="15" customHeight="1">
      <c r="B4290" s="1342"/>
      <c r="C4290" s="985"/>
      <c r="D4290" s="1307" t="s">
        <v>2166</v>
      </c>
      <c r="E4290" s="973"/>
      <c r="F4290" s="1549"/>
      <c r="G4290" s="1550"/>
      <c r="H4290" s="636"/>
      <c r="I4290" s="2251"/>
      <c r="J4290" s="1912"/>
      <c r="K4290" s="2254"/>
      <c r="L4290" s="2250"/>
      <c r="M4290" s="2250"/>
      <c r="N4290" s="2250"/>
      <c r="O4290" s="2250"/>
      <c r="P4290" s="2255"/>
    </row>
    <row r="4291" spans="2:16" s="986" customFormat="1" ht="15" customHeight="1" outlineLevel="1">
      <c r="B4291" s="1342"/>
      <c r="C4291" s="985"/>
      <c r="D4291" s="2557" t="s">
        <v>2167</v>
      </c>
      <c r="E4291" s="2558" t="s">
        <v>650</v>
      </c>
      <c r="F4291" s="1551" t="s">
        <v>2168</v>
      </c>
      <c r="G4291" s="1552"/>
      <c r="H4291" s="636"/>
      <c r="I4291" s="2252"/>
      <c r="J4291" s="2253"/>
      <c r="K4291" s="1994" t="str">
        <f>IF(ISNONTEXT(G4291)=TRUE,"","X")</f>
        <v/>
      </c>
      <c r="L4291" s="1907" t="str">
        <f>IF(AND(G4291&gt;=0)=TRUE,"","X")</f>
        <v/>
      </c>
      <c r="M4291" s="1906"/>
      <c r="N4291" s="2250"/>
      <c r="O4291" s="2250"/>
      <c r="P4291" s="2255"/>
    </row>
    <row r="4292" spans="2:16" s="986" customFormat="1" ht="15" customHeight="1" outlineLevel="1">
      <c r="B4292" s="1342"/>
      <c r="C4292" s="985"/>
      <c r="D4292" s="2553"/>
      <c r="E4292" s="2554"/>
      <c r="F4292" s="1553" t="s">
        <v>2169</v>
      </c>
      <c r="G4292" s="1554"/>
      <c r="H4292" s="636"/>
      <c r="I4292" s="2252"/>
      <c r="J4292" s="2253"/>
      <c r="K4292" s="1994" t="str">
        <f>IF(ISNONTEXT(G4292)=TRUE,"","X")</f>
        <v/>
      </c>
      <c r="L4292" s="1907" t="str">
        <f>IF(AND(G4292&gt;=0)=TRUE,"","X")</f>
        <v/>
      </c>
      <c r="M4292" s="1906"/>
      <c r="N4292" s="2250"/>
      <c r="O4292" s="2250"/>
      <c r="P4292" s="2255"/>
    </row>
    <row r="4293" spans="2:16" s="986" customFormat="1" ht="15" customHeight="1" outlineLevel="1">
      <c r="B4293" s="1342"/>
      <c r="C4293" s="985"/>
      <c r="D4293" s="2553" t="s">
        <v>2170</v>
      </c>
      <c r="E4293" s="2554" t="s">
        <v>638</v>
      </c>
      <c r="F4293" s="1553" t="s">
        <v>2168</v>
      </c>
      <c r="G4293" s="1554"/>
      <c r="H4293" s="636"/>
      <c r="I4293" s="2252"/>
      <c r="J4293" s="2253"/>
      <c r="K4293" s="1994" t="str">
        <f t="shared" ref="K4293:K4312" si="373">IF(ISNONTEXT(G4293)=TRUE,"","X")</f>
        <v/>
      </c>
      <c r="L4293" s="1907" t="str">
        <f t="shared" ref="L4293:L4312" si="374">IF(AND(G4293&gt;=0)=TRUE,"","X")</f>
        <v/>
      </c>
      <c r="M4293" s="1906"/>
      <c r="N4293" s="2250"/>
      <c r="O4293" s="2250"/>
      <c r="P4293" s="2255"/>
    </row>
    <row r="4294" spans="2:16" s="986" customFormat="1" ht="15" customHeight="1" outlineLevel="1">
      <c r="B4294" s="1342"/>
      <c r="C4294" s="985"/>
      <c r="D4294" s="2553"/>
      <c r="E4294" s="2554"/>
      <c r="F4294" s="1553" t="s">
        <v>2169</v>
      </c>
      <c r="G4294" s="1554"/>
      <c r="H4294" s="636"/>
      <c r="I4294" s="2252"/>
      <c r="J4294" s="2253"/>
      <c r="K4294" s="1994" t="str">
        <f t="shared" si="373"/>
        <v/>
      </c>
      <c r="L4294" s="1907" t="str">
        <f t="shared" si="374"/>
        <v/>
      </c>
      <c r="M4294" s="1906"/>
      <c r="N4294" s="2250"/>
      <c r="O4294" s="2250"/>
      <c r="P4294" s="2255"/>
    </row>
    <row r="4295" spans="2:16" s="986" customFormat="1" ht="15" customHeight="1" outlineLevel="1">
      <c r="B4295" s="1342"/>
      <c r="C4295" s="985"/>
      <c r="D4295" s="2553" t="s">
        <v>2170</v>
      </c>
      <c r="E4295" s="2554" t="s">
        <v>650</v>
      </c>
      <c r="F4295" s="1553" t="s">
        <v>2168</v>
      </c>
      <c r="G4295" s="1554"/>
      <c r="H4295" s="636"/>
      <c r="I4295" s="2252"/>
      <c r="J4295" s="2253"/>
      <c r="K4295" s="1994" t="str">
        <f t="shared" si="373"/>
        <v/>
      </c>
      <c r="L4295" s="1907" t="str">
        <f t="shared" si="374"/>
        <v/>
      </c>
      <c r="M4295" s="1906"/>
      <c r="N4295" s="2250"/>
      <c r="O4295" s="2250"/>
      <c r="P4295" s="2255"/>
    </row>
    <row r="4296" spans="2:16" s="986" customFormat="1" ht="15" customHeight="1" outlineLevel="1">
      <c r="B4296" s="1342"/>
      <c r="C4296" s="985"/>
      <c r="D4296" s="2553"/>
      <c r="E4296" s="2554"/>
      <c r="F4296" s="1553" t="s">
        <v>2169</v>
      </c>
      <c r="G4296" s="1554"/>
      <c r="H4296" s="636"/>
      <c r="I4296" s="2254"/>
      <c r="J4296" s="2255"/>
      <c r="K4296" s="1994" t="str">
        <f t="shared" si="373"/>
        <v/>
      </c>
      <c r="L4296" s="1907" t="str">
        <f t="shared" si="374"/>
        <v/>
      </c>
      <c r="M4296" s="1906"/>
      <c r="N4296" s="2250"/>
      <c r="O4296" s="2250"/>
      <c r="P4296" s="2255"/>
    </row>
    <row r="4297" spans="2:16" s="986" customFormat="1" ht="15" customHeight="1" outlineLevel="1">
      <c r="B4297" s="1342"/>
      <c r="C4297" s="985"/>
      <c r="D4297" s="2553" t="s">
        <v>873</v>
      </c>
      <c r="E4297" s="2554" t="s">
        <v>1822</v>
      </c>
      <c r="F4297" s="1553" t="s">
        <v>2168</v>
      </c>
      <c r="G4297" s="1555"/>
      <c r="H4297" s="636"/>
      <c r="I4297" s="2254"/>
      <c r="J4297" s="2255"/>
      <c r="K4297" s="1993" t="str">
        <f t="shared" si="373"/>
        <v/>
      </c>
      <c r="L4297" s="1906" t="str">
        <f t="shared" si="374"/>
        <v/>
      </c>
      <c r="M4297" s="1906"/>
      <c r="N4297" s="1907" t="str" cm="1">
        <f t="array" aca="1" ref="N4297" ca="1">IF(CELL("format",G4297)="D1","","X")</f>
        <v/>
      </c>
      <c r="O4297" s="2250"/>
      <c r="P4297" s="2255"/>
    </row>
    <row r="4298" spans="2:16" s="986" customFormat="1" ht="15" customHeight="1" outlineLevel="1">
      <c r="B4298" s="1211"/>
      <c r="C4298" s="1211"/>
      <c r="D4298" s="2553"/>
      <c r="E4298" s="2554"/>
      <c r="F4298" s="1553" t="s">
        <v>2169</v>
      </c>
      <c r="G4298" s="1555"/>
      <c r="H4298" s="636"/>
      <c r="I4298" s="2254"/>
      <c r="J4298" s="2255"/>
      <c r="K4298" s="1993" t="str">
        <f t="shared" si="373"/>
        <v/>
      </c>
      <c r="L4298" s="1906" t="str">
        <f t="shared" si="374"/>
        <v/>
      </c>
      <c r="M4298" s="1906"/>
      <c r="N4298" s="1907" t="str" cm="1">
        <f t="array" aca="1" ref="N4298" ca="1">IF(CELL("format",G4298)="D1","","X")</f>
        <v/>
      </c>
      <c r="O4298" s="2250"/>
      <c r="P4298" s="2255"/>
    </row>
    <row r="4299" spans="2:16" s="986" customFormat="1" ht="15" customHeight="1" outlineLevel="1">
      <c r="B4299" s="1211"/>
      <c r="C4299" s="1211"/>
      <c r="D4299" s="2553" t="s">
        <v>874</v>
      </c>
      <c r="E4299" s="2554" t="s">
        <v>1823</v>
      </c>
      <c r="F4299" s="1553" t="s">
        <v>2168</v>
      </c>
      <c r="G4299" s="1556"/>
      <c r="H4299" s="636"/>
      <c r="I4299" s="2254"/>
      <c r="J4299" s="2255"/>
      <c r="K4299" s="1993" t="str">
        <f t="shared" si="373"/>
        <v/>
      </c>
      <c r="L4299" s="1906" t="str">
        <f t="shared" si="374"/>
        <v/>
      </c>
      <c r="M4299" s="1906"/>
      <c r="N4299" s="2250"/>
      <c r="O4299" s="1907" t="str" cm="1">
        <f t="array" aca="1" ref="O4299" ca="1">IF(G4299="","",IF(CELL("format",G4299)="D9","","X"))</f>
        <v/>
      </c>
      <c r="P4299" s="2255"/>
    </row>
    <row r="4300" spans="2:16" s="986" customFormat="1" ht="15" customHeight="1" outlineLevel="1">
      <c r="B4300" s="1211"/>
      <c r="C4300" s="1211"/>
      <c r="D4300" s="2553"/>
      <c r="E4300" s="2554"/>
      <c r="F4300" s="1553" t="s">
        <v>2169</v>
      </c>
      <c r="G4300" s="1556"/>
      <c r="H4300" s="636"/>
      <c r="I4300" s="2254"/>
      <c r="J4300" s="2255"/>
      <c r="K4300" s="1993" t="str">
        <f t="shared" si="373"/>
        <v/>
      </c>
      <c r="L4300" s="1906" t="str">
        <f t="shared" si="374"/>
        <v/>
      </c>
      <c r="M4300" s="1906"/>
      <c r="N4300" s="2250"/>
      <c r="O4300" s="1907" t="str" cm="1">
        <f t="array" aca="1" ref="O4300" ca="1">IF(G4300="","",IF(CELL("format",G4300)="D9","","X"))</f>
        <v/>
      </c>
      <c r="P4300" s="2255"/>
    </row>
    <row r="4301" spans="2:16" s="986" customFormat="1" ht="15" customHeight="1" outlineLevel="1">
      <c r="B4301" s="1211"/>
      <c r="C4301" s="1211"/>
      <c r="D4301" s="2553" t="s">
        <v>2171</v>
      </c>
      <c r="E4301" s="2554" t="s">
        <v>2327</v>
      </c>
      <c r="F4301" s="1553" t="s">
        <v>2168</v>
      </c>
      <c r="G4301" s="1554"/>
      <c r="H4301" s="636"/>
      <c r="I4301" s="2254"/>
      <c r="J4301" s="2255"/>
      <c r="K4301" s="1993" t="str">
        <f t="shared" si="373"/>
        <v/>
      </c>
      <c r="L4301" s="1906" t="str">
        <f t="shared" si="374"/>
        <v/>
      </c>
      <c r="M4301" s="1906"/>
      <c r="N4301" s="2250"/>
      <c r="O4301" s="2250"/>
      <c r="P4301" s="1913" t="str">
        <f>IF(G4301="","",(IF(OR(G4301="Winter",G4301="Summer"),"","X")))</f>
        <v/>
      </c>
    </row>
    <row r="4302" spans="2:16" s="986" customFormat="1" ht="15" customHeight="1" outlineLevel="1">
      <c r="B4302" s="1211"/>
      <c r="C4302" s="1211"/>
      <c r="D4302" s="2553"/>
      <c r="E4302" s="2554"/>
      <c r="F4302" s="1553" t="s">
        <v>2169</v>
      </c>
      <c r="G4302" s="1554"/>
      <c r="H4302" s="636"/>
      <c r="I4302" s="2254"/>
      <c r="J4302" s="2255"/>
      <c r="K4302" s="1993" t="str">
        <f t="shared" si="373"/>
        <v/>
      </c>
      <c r="L4302" s="1906" t="str">
        <f t="shared" si="374"/>
        <v/>
      </c>
      <c r="M4302" s="1906"/>
      <c r="N4302" s="2250"/>
      <c r="O4302" s="2250"/>
      <c r="P4302" s="1913" t="str">
        <f>IF(G4302="","",(IF(OR(G4302="Winter",G4302="Summer"),"","X")))</f>
        <v/>
      </c>
    </row>
    <row r="4303" spans="2:16" s="986" customFormat="1" ht="15" customHeight="1" outlineLevel="1">
      <c r="B4303" s="1211"/>
      <c r="C4303" s="1211"/>
      <c r="D4303" s="2553" t="s">
        <v>2172</v>
      </c>
      <c r="E4303" s="2554" t="s">
        <v>638</v>
      </c>
      <c r="F4303" s="1553" t="s">
        <v>2168</v>
      </c>
      <c r="G4303" s="1554"/>
      <c r="H4303" s="636"/>
      <c r="I4303" s="2254"/>
      <c r="J4303" s="2255"/>
      <c r="K4303" s="1994" t="str">
        <f t="shared" si="373"/>
        <v/>
      </c>
      <c r="L4303" s="1907" t="str">
        <f t="shared" si="374"/>
        <v/>
      </c>
      <c r="M4303" s="1906"/>
      <c r="N4303" s="2250"/>
      <c r="O4303" s="2250"/>
      <c r="P4303" s="2255"/>
    </row>
    <row r="4304" spans="2:16" s="986" customFormat="1" ht="15" customHeight="1" outlineLevel="1">
      <c r="B4304" s="1211"/>
      <c r="C4304" s="1211"/>
      <c r="D4304" s="2553"/>
      <c r="E4304" s="2554"/>
      <c r="F4304" s="1553" t="s">
        <v>2169</v>
      </c>
      <c r="G4304" s="1554"/>
      <c r="I4304" s="2254"/>
      <c r="J4304" s="2255"/>
      <c r="K4304" s="1994" t="str">
        <f t="shared" si="373"/>
        <v/>
      </c>
      <c r="L4304" s="1907" t="str">
        <f t="shared" si="374"/>
        <v/>
      </c>
      <c r="M4304" s="1906"/>
      <c r="N4304" s="2250"/>
      <c r="O4304" s="2250"/>
      <c r="P4304" s="2255"/>
    </row>
    <row r="4305" spans="2:16" s="986" customFormat="1" ht="15" customHeight="1" outlineLevel="1">
      <c r="B4305" s="1211"/>
      <c r="C4305" s="1211"/>
      <c r="D4305" s="2553" t="s">
        <v>2173</v>
      </c>
      <c r="E4305" s="2554" t="s">
        <v>638</v>
      </c>
      <c r="F4305" s="1553" t="s">
        <v>2168</v>
      </c>
      <c r="G4305" s="1554"/>
      <c r="I4305" s="2254"/>
      <c r="J4305" s="2255"/>
      <c r="K4305" s="1994" t="str">
        <f t="shared" si="373"/>
        <v/>
      </c>
      <c r="L4305" s="1907" t="str">
        <f t="shared" si="374"/>
        <v/>
      </c>
      <c r="M4305" s="1906"/>
      <c r="N4305" s="2250"/>
      <c r="O4305" s="2250"/>
      <c r="P4305" s="2255"/>
    </row>
    <row r="4306" spans="2:16" s="986" customFormat="1" ht="15" customHeight="1" outlineLevel="1">
      <c r="B4306" s="1211"/>
      <c r="C4306" s="1211"/>
      <c r="D4306" s="2553"/>
      <c r="E4306" s="2554"/>
      <c r="F4306" s="1553" t="s">
        <v>2169</v>
      </c>
      <c r="G4306" s="1554"/>
      <c r="I4306" s="2254"/>
      <c r="J4306" s="2255"/>
      <c r="K4306" s="1994" t="str">
        <f t="shared" si="373"/>
        <v/>
      </c>
      <c r="L4306" s="1907" t="str">
        <f t="shared" si="374"/>
        <v/>
      </c>
      <c r="M4306" s="1906"/>
      <c r="N4306" s="2250"/>
      <c r="O4306" s="2250"/>
      <c r="P4306" s="2255"/>
    </row>
    <row r="4307" spans="2:16" s="986" customFormat="1" ht="15" customHeight="1" outlineLevel="1">
      <c r="B4307" s="1211"/>
      <c r="C4307" s="1211"/>
      <c r="D4307" s="2553" t="s">
        <v>2173</v>
      </c>
      <c r="E4307" s="2554" t="s">
        <v>650</v>
      </c>
      <c r="F4307" s="1553" t="s">
        <v>2168</v>
      </c>
      <c r="G4307" s="1554"/>
      <c r="I4307" s="2254"/>
      <c r="J4307" s="2255"/>
      <c r="K4307" s="1994" t="str">
        <f t="shared" si="373"/>
        <v/>
      </c>
      <c r="L4307" s="1907" t="str">
        <f t="shared" si="374"/>
        <v/>
      </c>
      <c r="M4307" s="1906"/>
      <c r="N4307" s="2250"/>
      <c r="O4307" s="2250"/>
      <c r="P4307" s="2255"/>
    </row>
    <row r="4308" spans="2:16" s="986" customFormat="1" ht="15" customHeight="1" outlineLevel="1">
      <c r="B4308" s="1211"/>
      <c r="C4308" s="1211"/>
      <c r="D4308" s="2553"/>
      <c r="E4308" s="2554"/>
      <c r="F4308" s="1553" t="s">
        <v>2169</v>
      </c>
      <c r="G4308" s="1554"/>
      <c r="I4308" s="2254"/>
      <c r="J4308" s="2255"/>
      <c r="K4308" s="1994" t="str">
        <f t="shared" si="373"/>
        <v/>
      </c>
      <c r="L4308" s="1907" t="str">
        <f t="shared" si="374"/>
        <v/>
      </c>
      <c r="M4308" s="1906"/>
      <c r="N4308" s="2250"/>
      <c r="O4308" s="2250"/>
      <c r="P4308" s="2255"/>
    </row>
    <row r="4309" spans="2:16" s="986" customFormat="1" ht="15" customHeight="1" outlineLevel="1">
      <c r="B4309" s="1211"/>
      <c r="C4309" s="1211"/>
      <c r="D4309" s="2553" t="s">
        <v>2174</v>
      </c>
      <c r="E4309" s="2554" t="s">
        <v>638</v>
      </c>
      <c r="F4309" s="1553" t="s">
        <v>2168</v>
      </c>
      <c r="G4309" s="1554"/>
      <c r="I4309" s="2254"/>
      <c r="J4309" s="2256"/>
      <c r="K4309" s="1994" t="str">
        <f t="shared" si="373"/>
        <v/>
      </c>
      <c r="L4309" s="1907" t="str">
        <f t="shared" si="374"/>
        <v/>
      </c>
      <c r="M4309" s="1906"/>
      <c r="N4309" s="2250"/>
      <c r="O4309" s="2250"/>
      <c r="P4309" s="2255"/>
    </row>
    <row r="4310" spans="2:16" s="986" customFormat="1" ht="15" customHeight="1" outlineLevel="1">
      <c r="B4310" s="1211"/>
      <c r="C4310" s="1211"/>
      <c r="D4310" s="2553"/>
      <c r="E4310" s="2554"/>
      <c r="F4310" s="1553" t="s">
        <v>2169</v>
      </c>
      <c r="G4310" s="1554"/>
      <c r="I4310" s="2254"/>
      <c r="J4310" s="2256"/>
      <c r="K4310" s="1994" t="str">
        <f t="shared" si="373"/>
        <v/>
      </c>
      <c r="L4310" s="1907" t="str">
        <f t="shared" si="374"/>
        <v/>
      </c>
      <c r="M4310" s="1906"/>
      <c r="N4310" s="2250"/>
      <c r="O4310" s="2250"/>
      <c r="P4310" s="2255"/>
    </row>
    <row r="4311" spans="2:16" s="986" customFormat="1" ht="15" customHeight="1" outlineLevel="1">
      <c r="B4311" s="1211"/>
      <c r="C4311" s="1211"/>
      <c r="D4311" s="2553" t="s">
        <v>2174</v>
      </c>
      <c r="E4311" s="2554" t="s">
        <v>650</v>
      </c>
      <c r="F4311" s="1553" t="s">
        <v>2168</v>
      </c>
      <c r="G4311" s="1554"/>
      <c r="I4311" s="2254"/>
      <c r="J4311" s="2256"/>
      <c r="K4311" s="1994" t="str">
        <f t="shared" si="373"/>
        <v/>
      </c>
      <c r="L4311" s="1907" t="str">
        <f t="shared" si="374"/>
        <v/>
      </c>
      <c r="M4311" s="1906"/>
      <c r="N4311" s="2250"/>
      <c r="O4311" s="2250"/>
      <c r="P4311" s="2255"/>
    </row>
    <row r="4312" spans="2:16" s="986" customFormat="1" ht="15" customHeight="1" outlineLevel="1">
      <c r="B4312" s="1211"/>
      <c r="C4312" s="1211"/>
      <c r="D4312" s="2555"/>
      <c r="E4312" s="2556"/>
      <c r="F4312" s="1557" t="s">
        <v>2169</v>
      </c>
      <c r="G4312" s="1558"/>
      <c r="I4312" s="2254"/>
      <c r="J4312" s="2256"/>
      <c r="K4312" s="1994" t="str">
        <f t="shared" si="373"/>
        <v/>
      </c>
      <c r="L4312" s="1907" t="str">
        <f t="shared" si="374"/>
        <v/>
      </c>
      <c r="M4312" s="1906"/>
      <c r="N4312" s="2250"/>
      <c r="O4312" s="2250"/>
      <c r="P4312" s="2255"/>
    </row>
    <row r="4313" spans="2:16" s="986" customFormat="1" ht="15" customHeight="1">
      <c r="B4313" s="1342"/>
      <c r="C4313" s="985"/>
      <c r="D4313" s="1307" t="s">
        <v>2166</v>
      </c>
      <c r="E4313" s="973"/>
      <c r="F4313" s="1549"/>
      <c r="G4313" s="1550"/>
      <c r="H4313" s="636"/>
      <c r="I4313" s="2251"/>
      <c r="J4313" s="1912"/>
      <c r="K4313" s="2254"/>
      <c r="L4313" s="2250"/>
      <c r="M4313" s="2250"/>
      <c r="N4313" s="2250"/>
      <c r="O4313" s="2250"/>
      <c r="P4313" s="2255"/>
    </row>
    <row r="4314" spans="2:16" s="986" customFormat="1" ht="15" customHeight="1" outlineLevel="1">
      <c r="B4314" s="1342"/>
      <c r="C4314" s="985"/>
      <c r="D4314" s="2557" t="s">
        <v>2167</v>
      </c>
      <c r="E4314" s="2558" t="s">
        <v>650</v>
      </c>
      <c r="F4314" s="1551" t="s">
        <v>2168</v>
      </c>
      <c r="G4314" s="1552"/>
      <c r="H4314" s="636"/>
      <c r="I4314" s="2252"/>
      <c r="J4314" s="2253"/>
      <c r="K4314" s="1994" t="str">
        <f>IF(ISNONTEXT(G4314)=TRUE,"","X")</f>
        <v/>
      </c>
      <c r="L4314" s="1907" t="str">
        <f>IF(AND(G4314&gt;=0)=TRUE,"","X")</f>
        <v/>
      </c>
      <c r="M4314" s="1906"/>
      <c r="N4314" s="2250"/>
      <c r="O4314" s="2250"/>
      <c r="P4314" s="2255"/>
    </row>
    <row r="4315" spans="2:16" s="986" customFormat="1" ht="15" customHeight="1" outlineLevel="1">
      <c r="B4315" s="1342"/>
      <c r="C4315" s="985"/>
      <c r="D4315" s="2553"/>
      <c r="E4315" s="2554"/>
      <c r="F4315" s="1553" t="s">
        <v>2169</v>
      </c>
      <c r="G4315" s="1554"/>
      <c r="H4315" s="636"/>
      <c r="I4315" s="2252"/>
      <c r="J4315" s="2253"/>
      <c r="K4315" s="1994" t="str">
        <f>IF(ISNONTEXT(G4315)=TRUE,"","X")</f>
        <v/>
      </c>
      <c r="L4315" s="1907" t="str">
        <f>IF(AND(G4315&gt;=0)=TRUE,"","X")</f>
        <v/>
      </c>
      <c r="M4315" s="1906"/>
      <c r="N4315" s="2250"/>
      <c r="O4315" s="2250"/>
      <c r="P4315" s="2255"/>
    </row>
    <row r="4316" spans="2:16" s="986" customFormat="1" ht="15" customHeight="1" outlineLevel="1">
      <c r="B4316" s="1342"/>
      <c r="C4316" s="985"/>
      <c r="D4316" s="2553" t="s">
        <v>2170</v>
      </c>
      <c r="E4316" s="2554" t="s">
        <v>638</v>
      </c>
      <c r="F4316" s="1553" t="s">
        <v>2168</v>
      </c>
      <c r="G4316" s="1554"/>
      <c r="H4316" s="636"/>
      <c r="I4316" s="2252"/>
      <c r="J4316" s="2253"/>
      <c r="K4316" s="1994" t="str">
        <f t="shared" ref="K4316:K4335" si="375">IF(ISNONTEXT(G4316)=TRUE,"","X")</f>
        <v/>
      </c>
      <c r="L4316" s="1907" t="str">
        <f t="shared" ref="L4316:L4335" si="376">IF(AND(G4316&gt;=0)=TRUE,"","X")</f>
        <v/>
      </c>
      <c r="M4316" s="1906"/>
      <c r="N4316" s="2250"/>
      <c r="O4316" s="2250"/>
      <c r="P4316" s="2255"/>
    </row>
    <row r="4317" spans="2:16" s="986" customFormat="1" ht="15" customHeight="1" outlineLevel="1">
      <c r="B4317" s="1342"/>
      <c r="C4317" s="985"/>
      <c r="D4317" s="2553"/>
      <c r="E4317" s="2554"/>
      <c r="F4317" s="1553" t="s">
        <v>2169</v>
      </c>
      <c r="G4317" s="1554"/>
      <c r="H4317" s="636"/>
      <c r="I4317" s="2252"/>
      <c r="J4317" s="2253"/>
      <c r="K4317" s="1994" t="str">
        <f t="shared" si="375"/>
        <v/>
      </c>
      <c r="L4317" s="1907" t="str">
        <f t="shared" si="376"/>
        <v/>
      </c>
      <c r="M4317" s="1906"/>
      <c r="N4317" s="2250"/>
      <c r="O4317" s="2250"/>
      <c r="P4317" s="2255"/>
    </row>
    <row r="4318" spans="2:16" s="986" customFormat="1" ht="15" customHeight="1" outlineLevel="1">
      <c r="B4318" s="1342"/>
      <c r="C4318" s="985"/>
      <c r="D4318" s="2553" t="s">
        <v>2170</v>
      </c>
      <c r="E4318" s="2554" t="s">
        <v>650</v>
      </c>
      <c r="F4318" s="1553" t="s">
        <v>2168</v>
      </c>
      <c r="G4318" s="1554"/>
      <c r="H4318" s="636"/>
      <c r="I4318" s="2252"/>
      <c r="J4318" s="2253"/>
      <c r="K4318" s="1994" t="str">
        <f t="shared" si="375"/>
        <v/>
      </c>
      <c r="L4318" s="1907" t="str">
        <f t="shared" si="376"/>
        <v/>
      </c>
      <c r="M4318" s="1906"/>
      <c r="N4318" s="2250"/>
      <c r="O4318" s="2250"/>
      <c r="P4318" s="2255"/>
    </row>
    <row r="4319" spans="2:16" s="986" customFormat="1" ht="15" customHeight="1" outlineLevel="1">
      <c r="B4319" s="1342"/>
      <c r="C4319" s="985"/>
      <c r="D4319" s="2553"/>
      <c r="E4319" s="2554"/>
      <c r="F4319" s="1553" t="s">
        <v>2169</v>
      </c>
      <c r="G4319" s="1554"/>
      <c r="H4319" s="636"/>
      <c r="I4319" s="2254"/>
      <c r="J4319" s="2255"/>
      <c r="K4319" s="1994" t="str">
        <f t="shared" si="375"/>
        <v/>
      </c>
      <c r="L4319" s="1907" t="str">
        <f t="shared" si="376"/>
        <v/>
      </c>
      <c r="M4319" s="1906"/>
      <c r="N4319" s="2250"/>
      <c r="O4319" s="2250"/>
      <c r="P4319" s="2255"/>
    </row>
    <row r="4320" spans="2:16" s="986" customFormat="1" ht="15" customHeight="1" outlineLevel="1">
      <c r="B4320" s="1342"/>
      <c r="C4320" s="985"/>
      <c r="D4320" s="2553" t="s">
        <v>873</v>
      </c>
      <c r="E4320" s="2554" t="s">
        <v>1822</v>
      </c>
      <c r="F4320" s="1553" t="s">
        <v>2168</v>
      </c>
      <c r="G4320" s="1555"/>
      <c r="H4320" s="636"/>
      <c r="I4320" s="2254"/>
      <c r="J4320" s="2255"/>
      <c r="K4320" s="1993" t="str">
        <f t="shared" si="375"/>
        <v/>
      </c>
      <c r="L4320" s="1906" t="str">
        <f t="shared" si="376"/>
        <v/>
      </c>
      <c r="M4320" s="1906"/>
      <c r="N4320" s="1907" t="str" cm="1">
        <f t="array" aca="1" ref="N4320" ca="1">IF(CELL("format",G4320)="D1","","X")</f>
        <v/>
      </c>
      <c r="O4320" s="2250"/>
      <c r="P4320" s="2255"/>
    </row>
    <row r="4321" spans="2:16" s="986" customFormat="1" ht="15" customHeight="1" outlineLevel="1">
      <c r="B4321" s="1211"/>
      <c r="C4321" s="1211"/>
      <c r="D4321" s="2553"/>
      <c r="E4321" s="2554"/>
      <c r="F4321" s="1553" t="s">
        <v>2169</v>
      </c>
      <c r="G4321" s="1555"/>
      <c r="H4321" s="636"/>
      <c r="I4321" s="2254"/>
      <c r="J4321" s="2255"/>
      <c r="K4321" s="1993" t="str">
        <f t="shared" si="375"/>
        <v/>
      </c>
      <c r="L4321" s="1906" t="str">
        <f t="shared" si="376"/>
        <v/>
      </c>
      <c r="M4321" s="1906"/>
      <c r="N4321" s="1907" t="str" cm="1">
        <f t="array" aca="1" ref="N4321" ca="1">IF(CELL("format",G4321)="D1","","X")</f>
        <v/>
      </c>
      <c r="O4321" s="2250"/>
      <c r="P4321" s="2255"/>
    </row>
    <row r="4322" spans="2:16" s="986" customFormat="1" ht="15" customHeight="1" outlineLevel="1">
      <c r="B4322" s="1211"/>
      <c r="C4322" s="1211"/>
      <c r="D4322" s="2553" t="s">
        <v>874</v>
      </c>
      <c r="E4322" s="2554" t="s">
        <v>1823</v>
      </c>
      <c r="F4322" s="1553" t="s">
        <v>2168</v>
      </c>
      <c r="G4322" s="1556"/>
      <c r="H4322" s="636"/>
      <c r="I4322" s="2254"/>
      <c r="J4322" s="2255"/>
      <c r="K4322" s="1993" t="str">
        <f t="shared" si="375"/>
        <v/>
      </c>
      <c r="L4322" s="1906" t="str">
        <f t="shared" si="376"/>
        <v/>
      </c>
      <c r="M4322" s="1906"/>
      <c r="N4322" s="2250"/>
      <c r="O4322" s="1907" t="str" cm="1">
        <f t="array" aca="1" ref="O4322" ca="1">IF(G4322="","",IF(CELL("format",G4322)="D9","","X"))</f>
        <v/>
      </c>
      <c r="P4322" s="2255"/>
    </row>
    <row r="4323" spans="2:16" s="986" customFormat="1" ht="15" customHeight="1" outlineLevel="1">
      <c r="B4323" s="1211"/>
      <c r="C4323" s="1211"/>
      <c r="D4323" s="2553"/>
      <c r="E4323" s="2554"/>
      <c r="F4323" s="1553" t="s">
        <v>2169</v>
      </c>
      <c r="G4323" s="1556"/>
      <c r="H4323" s="636"/>
      <c r="I4323" s="2254"/>
      <c r="J4323" s="2255"/>
      <c r="K4323" s="1993" t="str">
        <f t="shared" si="375"/>
        <v/>
      </c>
      <c r="L4323" s="1906" t="str">
        <f t="shared" si="376"/>
        <v/>
      </c>
      <c r="M4323" s="1906"/>
      <c r="N4323" s="2250"/>
      <c r="O4323" s="1907" t="str" cm="1">
        <f t="array" aca="1" ref="O4323" ca="1">IF(G4323="","",IF(CELL("format",G4323)="D9","","X"))</f>
        <v/>
      </c>
      <c r="P4323" s="2255"/>
    </row>
    <row r="4324" spans="2:16" s="986" customFormat="1" ht="15" customHeight="1" outlineLevel="1">
      <c r="B4324" s="1211"/>
      <c r="C4324" s="1211"/>
      <c r="D4324" s="2553" t="s">
        <v>2171</v>
      </c>
      <c r="E4324" s="2554" t="s">
        <v>2327</v>
      </c>
      <c r="F4324" s="1553" t="s">
        <v>2168</v>
      </c>
      <c r="G4324" s="1554"/>
      <c r="H4324" s="636"/>
      <c r="I4324" s="2254"/>
      <c r="J4324" s="2255"/>
      <c r="K4324" s="1993" t="str">
        <f t="shared" si="375"/>
        <v/>
      </c>
      <c r="L4324" s="1906" t="str">
        <f t="shared" si="376"/>
        <v/>
      </c>
      <c r="M4324" s="1906"/>
      <c r="N4324" s="2250"/>
      <c r="O4324" s="2250"/>
      <c r="P4324" s="1913" t="str">
        <f>IF(G4324="","",(IF(OR(G4324="Winter",G4324="Summer"),"","X")))</f>
        <v/>
      </c>
    </row>
    <row r="4325" spans="2:16" s="986" customFormat="1" ht="15" customHeight="1" outlineLevel="1">
      <c r="B4325" s="1211"/>
      <c r="C4325" s="1211"/>
      <c r="D4325" s="2553"/>
      <c r="E4325" s="2554"/>
      <c r="F4325" s="1553" t="s">
        <v>2169</v>
      </c>
      <c r="G4325" s="1554"/>
      <c r="H4325" s="636"/>
      <c r="I4325" s="2254"/>
      <c r="J4325" s="2255"/>
      <c r="K4325" s="1993" t="str">
        <f t="shared" si="375"/>
        <v/>
      </c>
      <c r="L4325" s="1906" t="str">
        <f t="shared" si="376"/>
        <v/>
      </c>
      <c r="M4325" s="1906"/>
      <c r="N4325" s="2250"/>
      <c r="O4325" s="2250"/>
      <c r="P4325" s="1913" t="str">
        <f>IF(G4325="","",(IF(OR(G4325="Winter",G4325="Summer"),"","X")))</f>
        <v/>
      </c>
    </row>
    <row r="4326" spans="2:16" s="986" customFormat="1" ht="15" customHeight="1" outlineLevel="1">
      <c r="B4326" s="1211"/>
      <c r="C4326" s="1211"/>
      <c r="D4326" s="2553" t="s">
        <v>2172</v>
      </c>
      <c r="E4326" s="2554" t="s">
        <v>638</v>
      </c>
      <c r="F4326" s="1553" t="s">
        <v>2168</v>
      </c>
      <c r="G4326" s="1554"/>
      <c r="H4326" s="636"/>
      <c r="I4326" s="2254"/>
      <c r="J4326" s="2255"/>
      <c r="K4326" s="1994" t="str">
        <f t="shared" si="375"/>
        <v/>
      </c>
      <c r="L4326" s="1907" t="str">
        <f t="shared" si="376"/>
        <v/>
      </c>
      <c r="M4326" s="1906"/>
      <c r="N4326" s="2250"/>
      <c r="O4326" s="2250"/>
      <c r="P4326" s="2255"/>
    </row>
    <row r="4327" spans="2:16" s="986" customFormat="1" ht="15" customHeight="1" outlineLevel="1">
      <c r="B4327" s="1211"/>
      <c r="C4327" s="1211"/>
      <c r="D4327" s="2553"/>
      <c r="E4327" s="2554"/>
      <c r="F4327" s="1553" t="s">
        <v>2169</v>
      </c>
      <c r="G4327" s="1554"/>
      <c r="I4327" s="2254"/>
      <c r="J4327" s="2255"/>
      <c r="K4327" s="1994" t="str">
        <f t="shared" si="375"/>
        <v/>
      </c>
      <c r="L4327" s="1907" t="str">
        <f t="shared" si="376"/>
        <v/>
      </c>
      <c r="M4327" s="1906"/>
      <c r="N4327" s="2250"/>
      <c r="O4327" s="2250"/>
      <c r="P4327" s="2255"/>
    </row>
    <row r="4328" spans="2:16" s="986" customFormat="1" ht="15" customHeight="1" outlineLevel="1">
      <c r="B4328" s="1211"/>
      <c r="C4328" s="1211"/>
      <c r="D4328" s="2553" t="s">
        <v>2173</v>
      </c>
      <c r="E4328" s="2554" t="s">
        <v>638</v>
      </c>
      <c r="F4328" s="1553" t="s">
        <v>2168</v>
      </c>
      <c r="G4328" s="1554"/>
      <c r="I4328" s="2254"/>
      <c r="J4328" s="2255"/>
      <c r="K4328" s="1994" t="str">
        <f t="shared" si="375"/>
        <v/>
      </c>
      <c r="L4328" s="1907" t="str">
        <f t="shared" si="376"/>
        <v/>
      </c>
      <c r="M4328" s="1906"/>
      <c r="N4328" s="2250"/>
      <c r="O4328" s="2250"/>
      <c r="P4328" s="2255"/>
    </row>
    <row r="4329" spans="2:16" s="986" customFormat="1" ht="15" customHeight="1" outlineLevel="1">
      <c r="B4329" s="1211"/>
      <c r="C4329" s="1211"/>
      <c r="D4329" s="2553"/>
      <c r="E4329" s="2554"/>
      <c r="F4329" s="1553" t="s">
        <v>2169</v>
      </c>
      <c r="G4329" s="1554"/>
      <c r="I4329" s="2254"/>
      <c r="J4329" s="2255"/>
      <c r="K4329" s="1994" t="str">
        <f t="shared" si="375"/>
        <v/>
      </c>
      <c r="L4329" s="1907" t="str">
        <f t="shared" si="376"/>
        <v/>
      </c>
      <c r="M4329" s="1906"/>
      <c r="N4329" s="2250"/>
      <c r="O4329" s="2250"/>
      <c r="P4329" s="2255"/>
    </row>
    <row r="4330" spans="2:16" s="986" customFormat="1" ht="15" customHeight="1" outlineLevel="1">
      <c r="B4330" s="1211"/>
      <c r="C4330" s="1211"/>
      <c r="D4330" s="2553" t="s">
        <v>2173</v>
      </c>
      <c r="E4330" s="2554" t="s">
        <v>650</v>
      </c>
      <c r="F4330" s="1553" t="s">
        <v>2168</v>
      </c>
      <c r="G4330" s="1554"/>
      <c r="I4330" s="2254"/>
      <c r="J4330" s="2255"/>
      <c r="K4330" s="1994" t="str">
        <f t="shared" si="375"/>
        <v/>
      </c>
      <c r="L4330" s="1907" t="str">
        <f t="shared" si="376"/>
        <v/>
      </c>
      <c r="M4330" s="1906"/>
      <c r="N4330" s="2250"/>
      <c r="O4330" s="2250"/>
      <c r="P4330" s="2255"/>
    </row>
    <row r="4331" spans="2:16" s="986" customFormat="1" ht="15" customHeight="1" outlineLevel="1">
      <c r="B4331" s="1211"/>
      <c r="C4331" s="1211"/>
      <c r="D4331" s="2553"/>
      <c r="E4331" s="2554"/>
      <c r="F4331" s="1553" t="s">
        <v>2169</v>
      </c>
      <c r="G4331" s="1554"/>
      <c r="I4331" s="2254"/>
      <c r="J4331" s="2255"/>
      <c r="K4331" s="1994" t="str">
        <f t="shared" si="375"/>
        <v/>
      </c>
      <c r="L4331" s="1907" t="str">
        <f t="shared" si="376"/>
        <v/>
      </c>
      <c r="M4331" s="1906"/>
      <c r="N4331" s="2250"/>
      <c r="O4331" s="2250"/>
      <c r="P4331" s="2255"/>
    </row>
    <row r="4332" spans="2:16" s="986" customFormat="1" ht="15" customHeight="1" outlineLevel="1">
      <c r="B4332" s="1211"/>
      <c r="C4332" s="1211"/>
      <c r="D4332" s="2553" t="s">
        <v>2174</v>
      </c>
      <c r="E4332" s="2554" t="s">
        <v>638</v>
      </c>
      <c r="F4332" s="1553" t="s">
        <v>2168</v>
      </c>
      <c r="G4332" s="1554"/>
      <c r="I4332" s="2254"/>
      <c r="J4332" s="2256"/>
      <c r="K4332" s="1994" t="str">
        <f t="shared" si="375"/>
        <v/>
      </c>
      <c r="L4332" s="1907" t="str">
        <f t="shared" si="376"/>
        <v/>
      </c>
      <c r="M4332" s="1906"/>
      <c r="N4332" s="2250"/>
      <c r="O4332" s="2250"/>
      <c r="P4332" s="2255"/>
    </row>
    <row r="4333" spans="2:16" s="986" customFormat="1" ht="15" customHeight="1" outlineLevel="1">
      <c r="B4333" s="1211"/>
      <c r="C4333" s="1211"/>
      <c r="D4333" s="2553"/>
      <c r="E4333" s="2554"/>
      <c r="F4333" s="1553" t="s">
        <v>2169</v>
      </c>
      <c r="G4333" s="1554"/>
      <c r="I4333" s="2254"/>
      <c r="J4333" s="2256"/>
      <c r="K4333" s="1994" t="str">
        <f t="shared" si="375"/>
        <v/>
      </c>
      <c r="L4333" s="1907" t="str">
        <f t="shared" si="376"/>
        <v/>
      </c>
      <c r="M4333" s="1906"/>
      <c r="N4333" s="2250"/>
      <c r="O4333" s="2250"/>
      <c r="P4333" s="2255"/>
    </row>
    <row r="4334" spans="2:16" s="986" customFormat="1" ht="15" customHeight="1" outlineLevel="1">
      <c r="B4334" s="1211"/>
      <c r="C4334" s="1211"/>
      <c r="D4334" s="2553" t="s">
        <v>2174</v>
      </c>
      <c r="E4334" s="2554" t="s">
        <v>650</v>
      </c>
      <c r="F4334" s="1553" t="s">
        <v>2168</v>
      </c>
      <c r="G4334" s="1554"/>
      <c r="I4334" s="2254"/>
      <c r="J4334" s="2256"/>
      <c r="K4334" s="1994" t="str">
        <f t="shared" si="375"/>
        <v/>
      </c>
      <c r="L4334" s="1907" t="str">
        <f t="shared" si="376"/>
        <v/>
      </c>
      <c r="M4334" s="1906"/>
      <c r="N4334" s="2250"/>
      <c r="O4334" s="2250"/>
      <c r="P4334" s="2255"/>
    </row>
    <row r="4335" spans="2:16" s="986" customFormat="1" ht="15" customHeight="1" outlineLevel="1">
      <c r="B4335" s="1211"/>
      <c r="C4335" s="1211"/>
      <c r="D4335" s="2555"/>
      <c r="E4335" s="2556"/>
      <c r="F4335" s="1557" t="s">
        <v>2169</v>
      </c>
      <c r="G4335" s="1558"/>
      <c r="I4335" s="2254"/>
      <c r="J4335" s="2256"/>
      <c r="K4335" s="1994" t="str">
        <f t="shared" si="375"/>
        <v/>
      </c>
      <c r="L4335" s="1907" t="str">
        <f t="shared" si="376"/>
        <v/>
      </c>
      <c r="M4335" s="1906"/>
      <c r="N4335" s="2250"/>
      <c r="O4335" s="2250"/>
      <c r="P4335" s="2255"/>
    </row>
    <row r="4336" spans="2:16" s="986" customFormat="1" ht="15" customHeight="1">
      <c r="B4336" s="1342"/>
      <c r="C4336" s="985"/>
      <c r="D4336" s="1307" t="s">
        <v>2166</v>
      </c>
      <c r="E4336" s="973"/>
      <c r="F4336" s="1549"/>
      <c r="G4336" s="1550"/>
      <c r="H4336" s="636"/>
      <c r="I4336" s="2251"/>
      <c r="J4336" s="1912"/>
      <c r="K4336" s="2254"/>
      <c r="L4336" s="2250"/>
      <c r="M4336" s="2250"/>
      <c r="N4336" s="2250"/>
      <c r="O4336" s="2250"/>
      <c r="P4336" s="2255"/>
    </row>
    <row r="4337" spans="2:16" s="986" customFormat="1" ht="15" customHeight="1" outlineLevel="1">
      <c r="B4337" s="1342"/>
      <c r="C4337" s="985"/>
      <c r="D4337" s="2557" t="s">
        <v>2167</v>
      </c>
      <c r="E4337" s="2558" t="s">
        <v>650</v>
      </c>
      <c r="F4337" s="1551" t="s">
        <v>2168</v>
      </c>
      <c r="G4337" s="1552"/>
      <c r="H4337" s="636"/>
      <c r="I4337" s="2252"/>
      <c r="J4337" s="2253"/>
      <c r="K4337" s="1994" t="str">
        <f>IF(ISNONTEXT(G4337)=TRUE,"","X")</f>
        <v/>
      </c>
      <c r="L4337" s="1907" t="str">
        <f>IF(AND(G4337&gt;=0)=TRUE,"","X")</f>
        <v/>
      </c>
      <c r="M4337" s="1906"/>
      <c r="N4337" s="2250"/>
      <c r="O4337" s="2250"/>
      <c r="P4337" s="2255"/>
    </row>
    <row r="4338" spans="2:16" s="986" customFormat="1" ht="15" customHeight="1" outlineLevel="1">
      <c r="B4338" s="1342"/>
      <c r="C4338" s="985"/>
      <c r="D4338" s="2553"/>
      <c r="E4338" s="2554"/>
      <c r="F4338" s="1553" t="s">
        <v>2169</v>
      </c>
      <c r="G4338" s="1554"/>
      <c r="H4338" s="636"/>
      <c r="I4338" s="2252"/>
      <c r="J4338" s="2253"/>
      <c r="K4338" s="1994" t="str">
        <f>IF(ISNONTEXT(G4338)=TRUE,"","X")</f>
        <v/>
      </c>
      <c r="L4338" s="1907" t="str">
        <f>IF(AND(G4338&gt;=0)=TRUE,"","X")</f>
        <v/>
      </c>
      <c r="M4338" s="1906"/>
      <c r="N4338" s="2250"/>
      <c r="O4338" s="2250"/>
      <c r="P4338" s="2255"/>
    </row>
    <row r="4339" spans="2:16" s="986" customFormat="1" ht="15" customHeight="1" outlineLevel="1">
      <c r="B4339" s="1342"/>
      <c r="C4339" s="985"/>
      <c r="D4339" s="2553" t="s">
        <v>2170</v>
      </c>
      <c r="E4339" s="2554" t="s">
        <v>638</v>
      </c>
      <c r="F4339" s="1553" t="s">
        <v>2168</v>
      </c>
      <c r="G4339" s="1554"/>
      <c r="H4339" s="636"/>
      <c r="I4339" s="2252"/>
      <c r="J4339" s="2253"/>
      <c r="K4339" s="1994" t="str">
        <f t="shared" ref="K4339:K4358" si="377">IF(ISNONTEXT(G4339)=TRUE,"","X")</f>
        <v/>
      </c>
      <c r="L4339" s="1907" t="str">
        <f t="shared" ref="L4339:L4358" si="378">IF(AND(G4339&gt;=0)=TRUE,"","X")</f>
        <v/>
      </c>
      <c r="M4339" s="1906"/>
      <c r="N4339" s="2250"/>
      <c r="O4339" s="2250"/>
      <c r="P4339" s="2255"/>
    </row>
    <row r="4340" spans="2:16" s="986" customFormat="1" ht="15" customHeight="1" outlineLevel="1">
      <c r="B4340" s="1342"/>
      <c r="C4340" s="985"/>
      <c r="D4340" s="2553"/>
      <c r="E4340" s="2554"/>
      <c r="F4340" s="1553" t="s">
        <v>2169</v>
      </c>
      <c r="G4340" s="1554"/>
      <c r="H4340" s="636"/>
      <c r="I4340" s="2252"/>
      <c r="J4340" s="2253"/>
      <c r="K4340" s="1994" t="str">
        <f t="shared" si="377"/>
        <v/>
      </c>
      <c r="L4340" s="1907" t="str">
        <f t="shared" si="378"/>
        <v/>
      </c>
      <c r="M4340" s="1906"/>
      <c r="N4340" s="2250"/>
      <c r="O4340" s="2250"/>
      <c r="P4340" s="2255"/>
    </row>
    <row r="4341" spans="2:16" s="986" customFormat="1" ht="15" customHeight="1" outlineLevel="1">
      <c r="B4341" s="1342"/>
      <c r="C4341" s="985"/>
      <c r="D4341" s="2553" t="s">
        <v>2170</v>
      </c>
      <c r="E4341" s="2554" t="s">
        <v>650</v>
      </c>
      <c r="F4341" s="1553" t="s">
        <v>2168</v>
      </c>
      <c r="G4341" s="1554"/>
      <c r="H4341" s="636"/>
      <c r="I4341" s="2252"/>
      <c r="J4341" s="2253"/>
      <c r="K4341" s="1994" t="str">
        <f t="shared" si="377"/>
        <v/>
      </c>
      <c r="L4341" s="1907" t="str">
        <f t="shared" si="378"/>
        <v/>
      </c>
      <c r="M4341" s="1906"/>
      <c r="N4341" s="2250"/>
      <c r="O4341" s="2250"/>
      <c r="P4341" s="2255"/>
    </row>
    <row r="4342" spans="2:16" s="986" customFormat="1" ht="15" customHeight="1" outlineLevel="1">
      <c r="B4342" s="1342"/>
      <c r="C4342" s="985"/>
      <c r="D4342" s="2553"/>
      <c r="E4342" s="2554"/>
      <c r="F4342" s="1553" t="s">
        <v>2169</v>
      </c>
      <c r="G4342" s="1554"/>
      <c r="H4342" s="636"/>
      <c r="I4342" s="2254"/>
      <c r="J4342" s="2255"/>
      <c r="K4342" s="1994" t="str">
        <f t="shared" si="377"/>
        <v/>
      </c>
      <c r="L4342" s="1907" t="str">
        <f t="shared" si="378"/>
        <v/>
      </c>
      <c r="M4342" s="1906"/>
      <c r="N4342" s="2250"/>
      <c r="O4342" s="2250"/>
      <c r="P4342" s="2255"/>
    </row>
    <row r="4343" spans="2:16" s="986" customFormat="1" ht="15" customHeight="1" outlineLevel="1">
      <c r="B4343" s="1342"/>
      <c r="C4343" s="985"/>
      <c r="D4343" s="2553" t="s">
        <v>873</v>
      </c>
      <c r="E4343" s="2554" t="s">
        <v>1822</v>
      </c>
      <c r="F4343" s="1553" t="s">
        <v>2168</v>
      </c>
      <c r="G4343" s="1555"/>
      <c r="H4343" s="636"/>
      <c r="I4343" s="2254"/>
      <c r="J4343" s="2255"/>
      <c r="K4343" s="1993" t="str">
        <f t="shared" si="377"/>
        <v/>
      </c>
      <c r="L4343" s="1906" t="str">
        <f t="shared" si="378"/>
        <v/>
      </c>
      <c r="M4343" s="1906"/>
      <c r="N4343" s="1907" t="str" cm="1">
        <f t="array" aca="1" ref="N4343" ca="1">IF(CELL("format",G4343)="D1","","X")</f>
        <v/>
      </c>
      <c r="O4343" s="2250"/>
      <c r="P4343" s="2255"/>
    </row>
    <row r="4344" spans="2:16" s="986" customFormat="1" ht="15" customHeight="1" outlineLevel="1">
      <c r="B4344" s="1211"/>
      <c r="C4344" s="1211"/>
      <c r="D4344" s="2553"/>
      <c r="E4344" s="2554"/>
      <c r="F4344" s="1553" t="s">
        <v>2169</v>
      </c>
      <c r="G4344" s="1555"/>
      <c r="H4344" s="636"/>
      <c r="I4344" s="2254"/>
      <c r="J4344" s="2255"/>
      <c r="K4344" s="1993" t="str">
        <f t="shared" si="377"/>
        <v/>
      </c>
      <c r="L4344" s="1906" t="str">
        <f t="shared" si="378"/>
        <v/>
      </c>
      <c r="M4344" s="1906"/>
      <c r="N4344" s="1907" t="str" cm="1">
        <f t="array" aca="1" ref="N4344" ca="1">IF(CELL("format",G4344)="D1","","X")</f>
        <v/>
      </c>
      <c r="O4344" s="2250"/>
      <c r="P4344" s="2255"/>
    </row>
    <row r="4345" spans="2:16" s="986" customFormat="1" ht="15" customHeight="1" outlineLevel="1">
      <c r="B4345" s="1211"/>
      <c r="C4345" s="1211"/>
      <c r="D4345" s="2553" t="s">
        <v>874</v>
      </c>
      <c r="E4345" s="2554" t="s">
        <v>1823</v>
      </c>
      <c r="F4345" s="1553" t="s">
        <v>2168</v>
      </c>
      <c r="G4345" s="1556"/>
      <c r="H4345" s="636"/>
      <c r="I4345" s="2254"/>
      <c r="J4345" s="2255"/>
      <c r="K4345" s="1993" t="str">
        <f t="shared" si="377"/>
        <v/>
      </c>
      <c r="L4345" s="1906" t="str">
        <f t="shared" si="378"/>
        <v/>
      </c>
      <c r="M4345" s="1906"/>
      <c r="N4345" s="2250"/>
      <c r="O4345" s="1907" t="str" cm="1">
        <f t="array" aca="1" ref="O4345" ca="1">IF(G4345="","",IF(CELL("format",G4345)="D9","","X"))</f>
        <v/>
      </c>
      <c r="P4345" s="2255"/>
    </row>
    <row r="4346" spans="2:16" s="986" customFormat="1" ht="15" customHeight="1" outlineLevel="1">
      <c r="B4346" s="1211"/>
      <c r="C4346" s="1211"/>
      <c r="D4346" s="2553"/>
      <c r="E4346" s="2554"/>
      <c r="F4346" s="1553" t="s">
        <v>2169</v>
      </c>
      <c r="G4346" s="1556"/>
      <c r="H4346" s="636"/>
      <c r="I4346" s="2254"/>
      <c r="J4346" s="2255"/>
      <c r="K4346" s="1993" t="str">
        <f t="shared" si="377"/>
        <v/>
      </c>
      <c r="L4346" s="1906" t="str">
        <f t="shared" si="378"/>
        <v/>
      </c>
      <c r="M4346" s="1906"/>
      <c r="N4346" s="2250"/>
      <c r="O4346" s="1907" t="str" cm="1">
        <f t="array" aca="1" ref="O4346" ca="1">IF(G4346="","",IF(CELL("format",G4346)="D9","","X"))</f>
        <v/>
      </c>
      <c r="P4346" s="2255"/>
    </row>
    <row r="4347" spans="2:16" s="986" customFormat="1" ht="15" customHeight="1" outlineLevel="1">
      <c r="B4347" s="1211"/>
      <c r="C4347" s="1211"/>
      <c r="D4347" s="2553" t="s">
        <v>2171</v>
      </c>
      <c r="E4347" s="2554" t="s">
        <v>2327</v>
      </c>
      <c r="F4347" s="1553" t="s">
        <v>2168</v>
      </c>
      <c r="G4347" s="1554"/>
      <c r="H4347" s="636"/>
      <c r="I4347" s="2254"/>
      <c r="J4347" s="2255"/>
      <c r="K4347" s="1993" t="str">
        <f t="shared" si="377"/>
        <v/>
      </c>
      <c r="L4347" s="1906" t="str">
        <f t="shared" si="378"/>
        <v/>
      </c>
      <c r="M4347" s="1906"/>
      <c r="N4347" s="2250"/>
      <c r="O4347" s="2250"/>
      <c r="P4347" s="1913" t="str">
        <f>IF(G4347="","",(IF(OR(G4347="Winter",G4347="Summer"),"","X")))</f>
        <v/>
      </c>
    </row>
    <row r="4348" spans="2:16" s="986" customFormat="1" ht="15" customHeight="1" outlineLevel="1">
      <c r="B4348" s="1211"/>
      <c r="C4348" s="1211"/>
      <c r="D4348" s="2553"/>
      <c r="E4348" s="2554"/>
      <c r="F4348" s="1553" t="s">
        <v>2169</v>
      </c>
      <c r="G4348" s="1554"/>
      <c r="H4348" s="636"/>
      <c r="I4348" s="2254"/>
      <c r="J4348" s="2255"/>
      <c r="K4348" s="1993" t="str">
        <f t="shared" si="377"/>
        <v/>
      </c>
      <c r="L4348" s="1906" t="str">
        <f t="shared" si="378"/>
        <v/>
      </c>
      <c r="M4348" s="1906"/>
      <c r="N4348" s="2250"/>
      <c r="O4348" s="2250"/>
      <c r="P4348" s="1913" t="str">
        <f>IF(G4348="","",(IF(OR(G4348="Winter",G4348="Summer"),"","X")))</f>
        <v/>
      </c>
    </row>
    <row r="4349" spans="2:16" s="986" customFormat="1" ht="15" customHeight="1" outlineLevel="1">
      <c r="B4349" s="1211"/>
      <c r="C4349" s="1211"/>
      <c r="D4349" s="2553" t="s">
        <v>2172</v>
      </c>
      <c r="E4349" s="2554" t="s">
        <v>638</v>
      </c>
      <c r="F4349" s="1553" t="s">
        <v>2168</v>
      </c>
      <c r="G4349" s="1554"/>
      <c r="H4349" s="636"/>
      <c r="I4349" s="2254"/>
      <c r="J4349" s="2255"/>
      <c r="K4349" s="1994" t="str">
        <f t="shared" si="377"/>
        <v/>
      </c>
      <c r="L4349" s="1907" t="str">
        <f t="shared" si="378"/>
        <v/>
      </c>
      <c r="M4349" s="1906"/>
      <c r="N4349" s="2250"/>
      <c r="O4349" s="2250"/>
      <c r="P4349" s="2255"/>
    </row>
    <row r="4350" spans="2:16" s="986" customFormat="1" ht="15" customHeight="1" outlineLevel="1">
      <c r="B4350" s="1211"/>
      <c r="C4350" s="1211"/>
      <c r="D4350" s="2553"/>
      <c r="E4350" s="2554"/>
      <c r="F4350" s="1553" t="s">
        <v>2169</v>
      </c>
      <c r="G4350" s="1554"/>
      <c r="I4350" s="2254"/>
      <c r="J4350" s="2255"/>
      <c r="K4350" s="1994" t="str">
        <f t="shared" si="377"/>
        <v/>
      </c>
      <c r="L4350" s="1907" t="str">
        <f t="shared" si="378"/>
        <v/>
      </c>
      <c r="M4350" s="1906"/>
      <c r="N4350" s="2250"/>
      <c r="O4350" s="2250"/>
      <c r="P4350" s="2255"/>
    </row>
    <row r="4351" spans="2:16" s="986" customFormat="1" ht="15" customHeight="1" outlineLevel="1">
      <c r="B4351" s="1211"/>
      <c r="C4351" s="1211"/>
      <c r="D4351" s="2553" t="s">
        <v>2173</v>
      </c>
      <c r="E4351" s="2554" t="s">
        <v>638</v>
      </c>
      <c r="F4351" s="1553" t="s">
        <v>2168</v>
      </c>
      <c r="G4351" s="1554"/>
      <c r="I4351" s="2254"/>
      <c r="J4351" s="2255"/>
      <c r="K4351" s="1994" t="str">
        <f t="shared" si="377"/>
        <v/>
      </c>
      <c r="L4351" s="1907" t="str">
        <f t="shared" si="378"/>
        <v/>
      </c>
      <c r="M4351" s="1906"/>
      <c r="N4351" s="2250"/>
      <c r="O4351" s="2250"/>
      <c r="P4351" s="2255"/>
    </row>
    <row r="4352" spans="2:16" s="986" customFormat="1" ht="15" customHeight="1" outlineLevel="1">
      <c r="B4352" s="1211"/>
      <c r="C4352" s="1211"/>
      <c r="D4352" s="2553"/>
      <c r="E4352" s="2554"/>
      <c r="F4352" s="1553" t="s">
        <v>2169</v>
      </c>
      <c r="G4352" s="1554"/>
      <c r="I4352" s="2254"/>
      <c r="J4352" s="2255"/>
      <c r="K4352" s="1994" t="str">
        <f t="shared" si="377"/>
        <v/>
      </c>
      <c r="L4352" s="1907" t="str">
        <f t="shared" si="378"/>
        <v/>
      </c>
      <c r="M4352" s="1906"/>
      <c r="N4352" s="2250"/>
      <c r="O4352" s="2250"/>
      <c r="P4352" s="2255"/>
    </row>
    <row r="4353" spans="2:16" s="986" customFormat="1" ht="15" customHeight="1" outlineLevel="1">
      <c r="B4353" s="1211"/>
      <c r="C4353" s="1211"/>
      <c r="D4353" s="2553" t="s">
        <v>2173</v>
      </c>
      <c r="E4353" s="2554" t="s">
        <v>650</v>
      </c>
      <c r="F4353" s="1553" t="s">
        <v>2168</v>
      </c>
      <c r="G4353" s="1554"/>
      <c r="I4353" s="2254"/>
      <c r="J4353" s="2255"/>
      <c r="K4353" s="1994" t="str">
        <f t="shared" si="377"/>
        <v/>
      </c>
      <c r="L4353" s="1907" t="str">
        <f t="shared" si="378"/>
        <v/>
      </c>
      <c r="M4353" s="1906"/>
      <c r="N4353" s="2250"/>
      <c r="O4353" s="2250"/>
      <c r="P4353" s="2255"/>
    </row>
    <row r="4354" spans="2:16" s="986" customFormat="1" ht="15" customHeight="1" outlineLevel="1">
      <c r="B4354" s="1211"/>
      <c r="C4354" s="1211"/>
      <c r="D4354" s="2553"/>
      <c r="E4354" s="2554"/>
      <c r="F4354" s="1553" t="s">
        <v>2169</v>
      </c>
      <c r="G4354" s="1554"/>
      <c r="I4354" s="2254"/>
      <c r="J4354" s="2255"/>
      <c r="K4354" s="1994" t="str">
        <f t="shared" si="377"/>
        <v/>
      </c>
      <c r="L4354" s="1907" t="str">
        <f t="shared" si="378"/>
        <v/>
      </c>
      <c r="M4354" s="1906"/>
      <c r="N4354" s="2250"/>
      <c r="O4354" s="2250"/>
      <c r="P4354" s="2255"/>
    </row>
    <row r="4355" spans="2:16" s="986" customFormat="1" ht="15" customHeight="1" outlineLevel="1">
      <c r="B4355" s="1211"/>
      <c r="C4355" s="1211"/>
      <c r="D4355" s="2553" t="s">
        <v>2174</v>
      </c>
      <c r="E4355" s="2554" t="s">
        <v>638</v>
      </c>
      <c r="F4355" s="1553" t="s">
        <v>2168</v>
      </c>
      <c r="G4355" s="1554"/>
      <c r="I4355" s="2254"/>
      <c r="J4355" s="2256"/>
      <c r="K4355" s="1994" t="str">
        <f t="shared" si="377"/>
        <v/>
      </c>
      <c r="L4355" s="1907" t="str">
        <f t="shared" si="378"/>
        <v/>
      </c>
      <c r="M4355" s="1906"/>
      <c r="N4355" s="2250"/>
      <c r="O4355" s="2250"/>
      <c r="P4355" s="2255"/>
    </row>
    <row r="4356" spans="2:16" s="986" customFormat="1" ht="15" customHeight="1" outlineLevel="1">
      <c r="B4356" s="1211"/>
      <c r="C4356" s="1211"/>
      <c r="D4356" s="2553"/>
      <c r="E4356" s="2554"/>
      <c r="F4356" s="1553" t="s">
        <v>2169</v>
      </c>
      <c r="G4356" s="1554"/>
      <c r="I4356" s="2254"/>
      <c r="J4356" s="2256"/>
      <c r="K4356" s="1994" t="str">
        <f t="shared" si="377"/>
        <v/>
      </c>
      <c r="L4356" s="1907" t="str">
        <f t="shared" si="378"/>
        <v/>
      </c>
      <c r="M4356" s="1906"/>
      <c r="N4356" s="2250"/>
      <c r="O4356" s="2250"/>
      <c r="P4356" s="2255"/>
    </row>
    <row r="4357" spans="2:16" s="986" customFormat="1" ht="15" customHeight="1" outlineLevel="1">
      <c r="B4357" s="1211"/>
      <c r="C4357" s="1211"/>
      <c r="D4357" s="2553" t="s">
        <v>2174</v>
      </c>
      <c r="E4357" s="2554" t="s">
        <v>650</v>
      </c>
      <c r="F4357" s="1553" t="s">
        <v>2168</v>
      </c>
      <c r="G4357" s="1554"/>
      <c r="I4357" s="2254"/>
      <c r="J4357" s="2256"/>
      <c r="K4357" s="1994" t="str">
        <f t="shared" si="377"/>
        <v/>
      </c>
      <c r="L4357" s="1907" t="str">
        <f t="shared" si="378"/>
        <v/>
      </c>
      <c r="M4357" s="1906"/>
      <c r="N4357" s="2250"/>
      <c r="O4357" s="2250"/>
      <c r="P4357" s="2255"/>
    </row>
    <row r="4358" spans="2:16" s="986" customFormat="1" ht="15" customHeight="1" outlineLevel="1">
      <c r="B4358" s="1211"/>
      <c r="C4358" s="1211"/>
      <c r="D4358" s="2555"/>
      <c r="E4358" s="2556"/>
      <c r="F4358" s="1557" t="s">
        <v>2169</v>
      </c>
      <c r="G4358" s="1558"/>
      <c r="I4358" s="2254"/>
      <c r="J4358" s="2256"/>
      <c r="K4358" s="1994" t="str">
        <f t="shared" si="377"/>
        <v/>
      </c>
      <c r="L4358" s="1907" t="str">
        <f t="shared" si="378"/>
        <v/>
      </c>
      <c r="M4358" s="1906"/>
      <c r="N4358" s="2250"/>
      <c r="O4358" s="2250"/>
      <c r="P4358" s="2255"/>
    </row>
    <row r="4359" spans="2:16" s="986" customFormat="1" ht="15" customHeight="1">
      <c r="B4359" s="1342"/>
      <c r="C4359" s="985"/>
      <c r="D4359" s="1307" t="s">
        <v>2166</v>
      </c>
      <c r="E4359" s="973"/>
      <c r="F4359" s="1549"/>
      <c r="G4359" s="1550"/>
      <c r="H4359" s="636"/>
      <c r="I4359" s="2251"/>
      <c r="J4359" s="1912"/>
      <c r="K4359" s="2254"/>
      <c r="L4359" s="2250"/>
      <c r="M4359" s="2250"/>
      <c r="N4359" s="2250"/>
      <c r="O4359" s="2250"/>
      <c r="P4359" s="2255"/>
    </row>
    <row r="4360" spans="2:16" s="986" customFormat="1" ht="15" customHeight="1" outlineLevel="1">
      <c r="B4360" s="1342"/>
      <c r="C4360" s="985"/>
      <c r="D4360" s="2557" t="s">
        <v>2167</v>
      </c>
      <c r="E4360" s="2558" t="s">
        <v>650</v>
      </c>
      <c r="F4360" s="1551" t="s">
        <v>2168</v>
      </c>
      <c r="G4360" s="1552"/>
      <c r="H4360" s="636"/>
      <c r="I4360" s="2252"/>
      <c r="J4360" s="2253"/>
      <c r="K4360" s="1994" t="str">
        <f>IF(ISNONTEXT(G4360)=TRUE,"","X")</f>
        <v/>
      </c>
      <c r="L4360" s="1907" t="str">
        <f>IF(AND(G4360&gt;=0)=TRUE,"","X")</f>
        <v/>
      </c>
      <c r="M4360" s="1906"/>
      <c r="N4360" s="2250"/>
      <c r="O4360" s="2250"/>
      <c r="P4360" s="2255"/>
    </row>
    <row r="4361" spans="2:16" s="986" customFormat="1" ht="15" customHeight="1" outlineLevel="1">
      <c r="B4361" s="1342"/>
      <c r="C4361" s="985"/>
      <c r="D4361" s="2553"/>
      <c r="E4361" s="2554"/>
      <c r="F4361" s="1553" t="s">
        <v>2169</v>
      </c>
      <c r="G4361" s="1554"/>
      <c r="H4361" s="636"/>
      <c r="I4361" s="2252"/>
      <c r="J4361" s="2253"/>
      <c r="K4361" s="1994" t="str">
        <f>IF(ISNONTEXT(G4361)=TRUE,"","X")</f>
        <v/>
      </c>
      <c r="L4361" s="1907" t="str">
        <f>IF(AND(G4361&gt;=0)=TRUE,"","X")</f>
        <v/>
      </c>
      <c r="M4361" s="1906"/>
      <c r="N4361" s="2250"/>
      <c r="O4361" s="2250"/>
      <c r="P4361" s="2255"/>
    </row>
    <row r="4362" spans="2:16" s="986" customFormat="1" ht="15" customHeight="1" outlineLevel="1">
      <c r="B4362" s="1342"/>
      <c r="C4362" s="985"/>
      <c r="D4362" s="2553" t="s">
        <v>2170</v>
      </c>
      <c r="E4362" s="2554" t="s">
        <v>638</v>
      </c>
      <c r="F4362" s="1553" t="s">
        <v>2168</v>
      </c>
      <c r="G4362" s="1554"/>
      <c r="H4362" s="636"/>
      <c r="I4362" s="2252"/>
      <c r="J4362" s="2253"/>
      <c r="K4362" s="1994" t="str">
        <f t="shared" ref="K4362:K4381" si="379">IF(ISNONTEXT(G4362)=TRUE,"","X")</f>
        <v/>
      </c>
      <c r="L4362" s="1907" t="str">
        <f t="shared" ref="L4362:L4381" si="380">IF(AND(G4362&gt;=0)=TRUE,"","X")</f>
        <v/>
      </c>
      <c r="M4362" s="1906"/>
      <c r="N4362" s="2250"/>
      <c r="O4362" s="2250"/>
      <c r="P4362" s="2255"/>
    </row>
    <row r="4363" spans="2:16" s="986" customFormat="1" ht="15" customHeight="1" outlineLevel="1">
      <c r="B4363" s="1342"/>
      <c r="C4363" s="985"/>
      <c r="D4363" s="2553"/>
      <c r="E4363" s="2554"/>
      <c r="F4363" s="1553" t="s">
        <v>2169</v>
      </c>
      <c r="G4363" s="1554"/>
      <c r="H4363" s="636"/>
      <c r="I4363" s="2252"/>
      <c r="J4363" s="2253"/>
      <c r="K4363" s="1994" t="str">
        <f t="shared" si="379"/>
        <v/>
      </c>
      <c r="L4363" s="1907" t="str">
        <f t="shared" si="380"/>
        <v/>
      </c>
      <c r="M4363" s="1906"/>
      <c r="N4363" s="2250"/>
      <c r="O4363" s="2250"/>
      <c r="P4363" s="2255"/>
    </row>
    <row r="4364" spans="2:16" s="986" customFormat="1" ht="15" customHeight="1" outlineLevel="1">
      <c r="B4364" s="1342"/>
      <c r="C4364" s="985"/>
      <c r="D4364" s="2553" t="s">
        <v>2170</v>
      </c>
      <c r="E4364" s="2554" t="s">
        <v>650</v>
      </c>
      <c r="F4364" s="1553" t="s">
        <v>2168</v>
      </c>
      <c r="G4364" s="1554"/>
      <c r="H4364" s="636"/>
      <c r="I4364" s="2252"/>
      <c r="J4364" s="2253"/>
      <c r="K4364" s="1994" t="str">
        <f t="shared" si="379"/>
        <v/>
      </c>
      <c r="L4364" s="1907" t="str">
        <f t="shared" si="380"/>
        <v/>
      </c>
      <c r="M4364" s="1906"/>
      <c r="N4364" s="2250"/>
      <c r="O4364" s="2250"/>
      <c r="P4364" s="2255"/>
    </row>
    <row r="4365" spans="2:16" s="986" customFormat="1" ht="15" customHeight="1" outlineLevel="1">
      <c r="B4365" s="1342"/>
      <c r="C4365" s="985"/>
      <c r="D4365" s="2553"/>
      <c r="E4365" s="2554"/>
      <c r="F4365" s="1553" t="s">
        <v>2169</v>
      </c>
      <c r="G4365" s="1554"/>
      <c r="H4365" s="636"/>
      <c r="I4365" s="2254"/>
      <c r="J4365" s="2255"/>
      <c r="K4365" s="1994" t="str">
        <f t="shared" si="379"/>
        <v/>
      </c>
      <c r="L4365" s="1907" t="str">
        <f t="shared" si="380"/>
        <v/>
      </c>
      <c r="M4365" s="1906"/>
      <c r="N4365" s="2250"/>
      <c r="O4365" s="2250"/>
      <c r="P4365" s="2255"/>
    </row>
    <row r="4366" spans="2:16" s="986" customFormat="1" ht="15" customHeight="1" outlineLevel="1">
      <c r="B4366" s="1342"/>
      <c r="C4366" s="985"/>
      <c r="D4366" s="2553" t="s">
        <v>873</v>
      </c>
      <c r="E4366" s="2554" t="s">
        <v>1822</v>
      </c>
      <c r="F4366" s="1553" t="s">
        <v>2168</v>
      </c>
      <c r="G4366" s="1555"/>
      <c r="H4366" s="636"/>
      <c r="I4366" s="2254"/>
      <c r="J4366" s="2255"/>
      <c r="K4366" s="1993" t="str">
        <f t="shared" si="379"/>
        <v/>
      </c>
      <c r="L4366" s="1906" t="str">
        <f t="shared" si="380"/>
        <v/>
      </c>
      <c r="M4366" s="1906"/>
      <c r="N4366" s="1907" t="str" cm="1">
        <f t="array" aca="1" ref="N4366" ca="1">IF(CELL("format",G4366)="D1","","X")</f>
        <v/>
      </c>
      <c r="O4366" s="2250"/>
      <c r="P4366" s="2255"/>
    </row>
    <row r="4367" spans="2:16" s="986" customFormat="1" ht="15" customHeight="1" outlineLevel="1">
      <c r="B4367" s="1211"/>
      <c r="C4367" s="1211"/>
      <c r="D4367" s="2553"/>
      <c r="E4367" s="2554"/>
      <c r="F4367" s="1553" t="s">
        <v>2169</v>
      </c>
      <c r="G4367" s="1555"/>
      <c r="H4367" s="636"/>
      <c r="I4367" s="2254"/>
      <c r="J4367" s="2255"/>
      <c r="K4367" s="1993" t="str">
        <f t="shared" si="379"/>
        <v/>
      </c>
      <c r="L4367" s="1906" t="str">
        <f t="shared" si="380"/>
        <v/>
      </c>
      <c r="M4367" s="1906"/>
      <c r="N4367" s="1907" t="str" cm="1">
        <f t="array" aca="1" ref="N4367" ca="1">IF(CELL("format",G4367)="D1","","X")</f>
        <v/>
      </c>
      <c r="O4367" s="2250"/>
      <c r="P4367" s="2255"/>
    </row>
    <row r="4368" spans="2:16" s="986" customFormat="1" ht="15" customHeight="1" outlineLevel="1">
      <c r="B4368" s="1211"/>
      <c r="C4368" s="1211"/>
      <c r="D4368" s="2553" t="s">
        <v>874</v>
      </c>
      <c r="E4368" s="2554" t="s">
        <v>1823</v>
      </c>
      <c r="F4368" s="1553" t="s">
        <v>2168</v>
      </c>
      <c r="G4368" s="1556"/>
      <c r="H4368" s="636"/>
      <c r="I4368" s="2254"/>
      <c r="J4368" s="2255"/>
      <c r="K4368" s="1993" t="str">
        <f t="shared" si="379"/>
        <v/>
      </c>
      <c r="L4368" s="1906" t="str">
        <f t="shared" si="380"/>
        <v/>
      </c>
      <c r="M4368" s="1906"/>
      <c r="N4368" s="2250"/>
      <c r="O4368" s="1907" t="str" cm="1">
        <f t="array" aca="1" ref="O4368" ca="1">IF(G4368="","",IF(CELL("format",G4368)="D9","","X"))</f>
        <v/>
      </c>
      <c r="P4368" s="2255"/>
    </row>
    <row r="4369" spans="2:16" s="986" customFormat="1" ht="15" customHeight="1" outlineLevel="1">
      <c r="B4369" s="1211"/>
      <c r="C4369" s="1211"/>
      <c r="D4369" s="2553"/>
      <c r="E4369" s="2554"/>
      <c r="F4369" s="1553" t="s">
        <v>2169</v>
      </c>
      <c r="G4369" s="1556"/>
      <c r="H4369" s="636"/>
      <c r="I4369" s="2254"/>
      <c r="J4369" s="2255"/>
      <c r="K4369" s="1993" t="str">
        <f t="shared" si="379"/>
        <v/>
      </c>
      <c r="L4369" s="1906" t="str">
        <f t="shared" si="380"/>
        <v/>
      </c>
      <c r="M4369" s="1906"/>
      <c r="N4369" s="2250"/>
      <c r="O4369" s="1907" t="str" cm="1">
        <f t="array" aca="1" ref="O4369" ca="1">IF(G4369="","",IF(CELL("format",G4369)="D9","","X"))</f>
        <v/>
      </c>
      <c r="P4369" s="2255"/>
    </row>
    <row r="4370" spans="2:16" s="986" customFormat="1" ht="15" customHeight="1" outlineLevel="1">
      <c r="B4370" s="1211"/>
      <c r="C4370" s="1211"/>
      <c r="D4370" s="2553" t="s">
        <v>2171</v>
      </c>
      <c r="E4370" s="2554" t="s">
        <v>2327</v>
      </c>
      <c r="F4370" s="1553" t="s">
        <v>2168</v>
      </c>
      <c r="G4370" s="1554"/>
      <c r="H4370" s="636"/>
      <c r="I4370" s="2254"/>
      <c r="J4370" s="2255"/>
      <c r="K4370" s="1993" t="str">
        <f t="shared" si="379"/>
        <v/>
      </c>
      <c r="L4370" s="1906" t="str">
        <f t="shared" si="380"/>
        <v/>
      </c>
      <c r="M4370" s="1906"/>
      <c r="N4370" s="2250"/>
      <c r="O4370" s="2250"/>
      <c r="P4370" s="1913" t="str">
        <f>IF(G4370="","",(IF(OR(G4370="Winter",G4370="Summer"),"","X")))</f>
        <v/>
      </c>
    </row>
    <row r="4371" spans="2:16" s="986" customFormat="1" ht="15" customHeight="1" outlineLevel="1">
      <c r="B4371" s="1211"/>
      <c r="C4371" s="1211"/>
      <c r="D4371" s="2553"/>
      <c r="E4371" s="2554"/>
      <c r="F4371" s="1553" t="s">
        <v>2169</v>
      </c>
      <c r="G4371" s="1554"/>
      <c r="H4371" s="636"/>
      <c r="I4371" s="2254"/>
      <c r="J4371" s="2255"/>
      <c r="K4371" s="1993" t="str">
        <f t="shared" si="379"/>
        <v/>
      </c>
      <c r="L4371" s="1906" t="str">
        <f t="shared" si="380"/>
        <v/>
      </c>
      <c r="M4371" s="1906"/>
      <c r="N4371" s="2250"/>
      <c r="O4371" s="2250"/>
      <c r="P4371" s="1913" t="str">
        <f>IF(G4371="","",(IF(OR(G4371="Winter",G4371="Summer"),"","X")))</f>
        <v/>
      </c>
    </row>
    <row r="4372" spans="2:16" s="986" customFormat="1" ht="15" customHeight="1" outlineLevel="1">
      <c r="B4372" s="1211"/>
      <c r="C4372" s="1211"/>
      <c r="D4372" s="2553" t="s">
        <v>2172</v>
      </c>
      <c r="E4372" s="2554" t="s">
        <v>638</v>
      </c>
      <c r="F4372" s="1553" t="s">
        <v>2168</v>
      </c>
      <c r="G4372" s="1554"/>
      <c r="H4372" s="636"/>
      <c r="I4372" s="2254"/>
      <c r="J4372" s="2255"/>
      <c r="K4372" s="1994" t="str">
        <f t="shared" si="379"/>
        <v/>
      </c>
      <c r="L4372" s="1907" t="str">
        <f t="shared" si="380"/>
        <v/>
      </c>
      <c r="M4372" s="1906"/>
      <c r="N4372" s="2250"/>
      <c r="O4372" s="2250"/>
      <c r="P4372" s="2255"/>
    </row>
    <row r="4373" spans="2:16" s="986" customFormat="1" ht="15" customHeight="1" outlineLevel="1">
      <c r="B4373" s="1211"/>
      <c r="C4373" s="1211"/>
      <c r="D4373" s="2553"/>
      <c r="E4373" s="2554"/>
      <c r="F4373" s="1553" t="s">
        <v>2169</v>
      </c>
      <c r="G4373" s="1554"/>
      <c r="I4373" s="2254"/>
      <c r="J4373" s="2255"/>
      <c r="K4373" s="1994" t="str">
        <f t="shared" si="379"/>
        <v/>
      </c>
      <c r="L4373" s="1907" t="str">
        <f t="shared" si="380"/>
        <v/>
      </c>
      <c r="M4373" s="1906"/>
      <c r="N4373" s="2250"/>
      <c r="O4373" s="2250"/>
      <c r="P4373" s="2255"/>
    </row>
    <row r="4374" spans="2:16" s="986" customFormat="1" ht="15" customHeight="1" outlineLevel="1">
      <c r="B4374" s="1211"/>
      <c r="C4374" s="1211"/>
      <c r="D4374" s="2553" t="s">
        <v>2173</v>
      </c>
      <c r="E4374" s="2554" t="s">
        <v>638</v>
      </c>
      <c r="F4374" s="1553" t="s">
        <v>2168</v>
      </c>
      <c r="G4374" s="1554"/>
      <c r="I4374" s="2254"/>
      <c r="J4374" s="2255"/>
      <c r="K4374" s="1994" t="str">
        <f t="shared" si="379"/>
        <v/>
      </c>
      <c r="L4374" s="1907" t="str">
        <f t="shared" si="380"/>
        <v/>
      </c>
      <c r="M4374" s="1906"/>
      <c r="N4374" s="2250"/>
      <c r="O4374" s="2250"/>
      <c r="P4374" s="2255"/>
    </row>
    <row r="4375" spans="2:16" s="986" customFormat="1" ht="15" customHeight="1" outlineLevel="1">
      <c r="B4375" s="1211"/>
      <c r="C4375" s="1211"/>
      <c r="D4375" s="2553"/>
      <c r="E4375" s="2554"/>
      <c r="F4375" s="1553" t="s">
        <v>2169</v>
      </c>
      <c r="G4375" s="1554"/>
      <c r="I4375" s="2254"/>
      <c r="J4375" s="2255"/>
      <c r="K4375" s="1994" t="str">
        <f t="shared" si="379"/>
        <v/>
      </c>
      <c r="L4375" s="1907" t="str">
        <f t="shared" si="380"/>
        <v/>
      </c>
      <c r="M4375" s="1906"/>
      <c r="N4375" s="2250"/>
      <c r="O4375" s="2250"/>
      <c r="P4375" s="2255"/>
    </row>
    <row r="4376" spans="2:16" s="986" customFormat="1" ht="15" customHeight="1" outlineLevel="1">
      <c r="B4376" s="1211"/>
      <c r="C4376" s="1211"/>
      <c r="D4376" s="2553" t="s">
        <v>2173</v>
      </c>
      <c r="E4376" s="2554" t="s">
        <v>650</v>
      </c>
      <c r="F4376" s="1553" t="s">
        <v>2168</v>
      </c>
      <c r="G4376" s="1554"/>
      <c r="I4376" s="2254"/>
      <c r="J4376" s="2255"/>
      <c r="K4376" s="1994" t="str">
        <f t="shared" si="379"/>
        <v/>
      </c>
      <c r="L4376" s="1907" t="str">
        <f t="shared" si="380"/>
        <v/>
      </c>
      <c r="M4376" s="1906"/>
      <c r="N4376" s="2250"/>
      <c r="O4376" s="2250"/>
      <c r="P4376" s="2255"/>
    </row>
    <row r="4377" spans="2:16" s="986" customFormat="1" ht="15" customHeight="1" outlineLevel="1">
      <c r="B4377" s="1211"/>
      <c r="C4377" s="1211"/>
      <c r="D4377" s="2553"/>
      <c r="E4377" s="2554"/>
      <c r="F4377" s="1553" t="s">
        <v>2169</v>
      </c>
      <c r="G4377" s="1554"/>
      <c r="I4377" s="2254"/>
      <c r="J4377" s="2255"/>
      <c r="K4377" s="1994" t="str">
        <f t="shared" si="379"/>
        <v/>
      </c>
      <c r="L4377" s="1907" t="str">
        <f t="shared" si="380"/>
        <v/>
      </c>
      <c r="M4377" s="1906"/>
      <c r="N4377" s="2250"/>
      <c r="O4377" s="2250"/>
      <c r="P4377" s="2255"/>
    </row>
    <row r="4378" spans="2:16" s="986" customFormat="1" ht="15" customHeight="1" outlineLevel="1">
      <c r="B4378" s="1211"/>
      <c r="C4378" s="1211"/>
      <c r="D4378" s="2553" t="s">
        <v>2174</v>
      </c>
      <c r="E4378" s="2554" t="s">
        <v>638</v>
      </c>
      <c r="F4378" s="1553" t="s">
        <v>2168</v>
      </c>
      <c r="G4378" s="1554"/>
      <c r="I4378" s="2254"/>
      <c r="J4378" s="2256"/>
      <c r="K4378" s="1994" t="str">
        <f t="shared" si="379"/>
        <v/>
      </c>
      <c r="L4378" s="1907" t="str">
        <f t="shared" si="380"/>
        <v/>
      </c>
      <c r="M4378" s="1906"/>
      <c r="N4378" s="2250"/>
      <c r="O4378" s="2250"/>
      <c r="P4378" s="2255"/>
    </row>
    <row r="4379" spans="2:16" s="986" customFormat="1" ht="15" customHeight="1" outlineLevel="1">
      <c r="B4379" s="1211"/>
      <c r="C4379" s="1211"/>
      <c r="D4379" s="2553"/>
      <c r="E4379" s="2554"/>
      <c r="F4379" s="1553" t="s">
        <v>2169</v>
      </c>
      <c r="G4379" s="1554"/>
      <c r="I4379" s="2254"/>
      <c r="J4379" s="2256"/>
      <c r="K4379" s="1994" t="str">
        <f t="shared" si="379"/>
        <v/>
      </c>
      <c r="L4379" s="1907" t="str">
        <f t="shared" si="380"/>
        <v/>
      </c>
      <c r="M4379" s="1906"/>
      <c r="N4379" s="2250"/>
      <c r="O4379" s="2250"/>
      <c r="P4379" s="2255"/>
    </row>
    <row r="4380" spans="2:16" s="986" customFormat="1" ht="15" customHeight="1" outlineLevel="1">
      <c r="B4380" s="1211"/>
      <c r="C4380" s="1211"/>
      <c r="D4380" s="2553" t="s">
        <v>2174</v>
      </c>
      <c r="E4380" s="2554" t="s">
        <v>650</v>
      </c>
      <c r="F4380" s="1553" t="s">
        <v>2168</v>
      </c>
      <c r="G4380" s="1554"/>
      <c r="I4380" s="2254"/>
      <c r="J4380" s="2256"/>
      <c r="K4380" s="1994" t="str">
        <f t="shared" si="379"/>
        <v/>
      </c>
      <c r="L4380" s="1907" t="str">
        <f t="shared" si="380"/>
        <v/>
      </c>
      <c r="M4380" s="1906"/>
      <c r="N4380" s="2250"/>
      <c r="O4380" s="2250"/>
      <c r="P4380" s="2255"/>
    </row>
    <row r="4381" spans="2:16" s="986" customFormat="1" ht="15" customHeight="1" outlineLevel="1">
      <c r="B4381" s="1211"/>
      <c r="C4381" s="1211"/>
      <c r="D4381" s="2555"/>
      <c r="E4381" s="2556"/>
      <c r="F4381" s="1557" t="s">
        <v>2169</v>
      </c>
      <c r="G4381" s="1558"/>
      <c r="I4381" s="2254"/>
      <c r="J4381" s="2256"/>
      <c r="K4381" s="1994" t="str">
        <f t="shared" si="379"/>
        <v/>
      </c>
      <c r="L4381" s="1907" t="str">
        <f t="shared" si="380"/>
        <v/>
      </c>
      <c r="M4381" s="1906"/>
      <c r="N4381" s="2250"/>
      <c r="O4381" s="2250"/>
      <c r="P4381" s="2255"/>
    </row>
    <row r="4382" spans="2:16" s="986" customFormat="1" ht="15" customHeight="1">
      <c r="B4382" s="1342"/>
      <c r="C4382" s="985"/>
      <c r="D4382" s="1307" t="s">
        <v>2166</v>
      </c>
      <c r="E4382" s="973"/>
      <c r="F4382" s="1549"/>
      <c r="G4382" s="1550"/>
      <c r="H4382" s="636"/>
      <c r="I4382" s="2251"/>
      <c r="J4382" s="1912"/>
      <c r="K4382" s="2254"/>
      <c r="L4382" s="2250"/>
      <c r="M4382" s="2250"/>
      <c r="N4382" s="2250"/>
      <c r="O4382" s="2250"/>
      <c r="P4382" s="2255"/>
    </row>
    <row r="4383" spans="2:16" s="986" customFormat="1" ht="15" customHeight="1" outlineLevel="1">
      <c r="B4383" s="1342"/>
      <c r="C4383" s="985"/>
      <c r="D4383" s="2557" t="s">
        <v>2167</v>
      </c>
      <c r="E4383" s="2558" t="s">
        <v>650</v>
      </c>
      <c r="F4383" s="1551" t="s">
        <v>2168</v>
      </c>
      <c r="G4383" s="1552"/>
      <c r="H4383" s="636"/>
      <c r="I4383" s="2252"/>
      <c r="J4383" s="2253"/>
      <c r="K4383" s="1994" t="str">
        <f>IF(ISNONTEXT(G4383)=TRUE,"","X")</f>
        <v/>
      </c>
      <c r="L4383" s="1907" t="str">
        <f>IF(AND(G4383&gt;=0)=TRUE,"","X")</f>
        <v/>
      </c>
      <c r="M4383" s="1906"/>
      <c r="N4383" s="2250"/>
      <c r="O4383" s="2250"/>
      <c r="P4383" s="2255"/>
    </row>
    <row r="4384" spans="2:16" s="986" customFormat="1" ht="15" customHeight="1" outlineLevel="1">
      <c r="B4384" s="1342"/>
      <c r="C4384" s="985"/>
      <c r="D4384" s="2553"/>
      <c r="E4384" s="2554"/>
      <c r="F4384" s="1553" t="s">
        <v>2169</v>
      </c>
      <c r="G4384" s="1554"/>
      <c r="H4384" s="636"/>
      <c r="I4384" s="2252"/>
      <c r="J4384" s="2253"/>
      <c r="K4384" s="1994" t="str">
        <f>IF(ISNONTEXT(G4384)=TRUE,"","X")</f>
        <v/>
      </c>
      <c r="L4384" s="1907" t="str">
        <f>IF(AND(G4384&gt;=0)=TRUE,"","X")</f>
        <v/>
      </c>
      <c r="M4384" s="1906"/>
      <c r="N4384" s="2250"/>
      <c r="O4384" s="2250"/>
      <c r="P4384" s="2255"/>
    </row>
    <row r="4385" spans="2:16" s="986" customFormat="1" ht="15" customHeight="1" outlineLevel="1">
      <c r="B4385" s="1342"/>
      <c r="C4385" s="985"/>
      <c r="D4385" s="2553" t="s">
        <v>2170</v>
      </c>
      <c r="E4385" s="2554" t="s">
        <v>638</v>
      </c>
      <c r="F4385" s="1553" t="s">
        <v>2168</v>
      </c>
      <c r="G4385" s="1554"/>
      <c r="H4385" s="636"/>
      <c r="I4385" s="2252"/>
      <c r="J4385" s="2253"/>
      <c r="K4385" s="1994" t="str">
        <f t="shared" ref="K4385:K4404" si="381">IF(ISNONTEXT(G4385)=TRUE,"","X")</f>
        <v/>
      </c>
      <c r="L4385" s="1907" t="str">
        <f t="shared" ref="L4385:L4404" si="382">IF(AND(G4385&gt;=0)=TRUE,"","X")</f>
        <v/>
      </c>
      <c r="M4385" s="1906"/>
      <c r="N4385" s="2250"/>
      <c r="O4385" s="2250"/>
      <c r="P4385" s="2255"/>
    </row>
    <row r="4386" spans="2:16" s="986" customFormat="1" ht="15" customHeight="1" outlineLevel="1">
      <c r="B4386" s="1342"/>
      <c r="C4386" s="985"/>
      <c r="D4386" s="2553"/>
      <c r="E4386" s="2554"/>
      <c r="F4386" s="1553" t="s">
        <v>2169</v>
      </c>
      <c r="G4386" s="1554"/>
      <c r="H4386" s="636"/>
      <c r="I4386" s="2252"/>
      <c r="J4386" s="2253"/>
      <c r="K4386" s="1994" t="str">
        <f t="shared" si="381"/>
        <v/>
      </c>
      <c r="L4386" s="1907" t="str">
        <f t="shared" si="382"/>
        <v/>
      </c>
      <c r="M4386" s="1906"/>
      <c r="N4386" s="2250"/>
      <c r="O4386" s="2250"/>
      <c r="P4386" s="2255"/>
    </row>
    <row r="4387" spans="2:16" s="986" customFormat="1" ht="15" customHeight="1" outlineLevel="1">
      <c r="B4387" s="1342"/>
      <c r="C4387" s="985"/>
      <c r="D4387" s="2553" t="s">
        <v>2170</v>
      </c>
      <c r="E4387" s="2554" t="s">
        <v>650</v>
      </c>
      <c r="F4387" s="1553" t="s">
        <v>2168</v>
      </c>
      <c r="G4387" s="1554"/>
      <c r="H4387" s="636"/>
      <c r="I4387" s="2252"/>
      <c r="J4387" s="2253"/>
      <c r="K4387" s="1994" t="str">
        <f t="shared" si="381"/>
        <v/>
      </c>
      <c r="L4387" s="1907" t="str">
        <f t="shared" si="382"/>
        <v/>
      </c>
      <c r="M4387" s="1906"/>
      <c r="N4387" s="2250"/>
      <c r="O4387" s="2250"/>
      <c r="P4387" s="2255"/>
    </row>
    <row r="4388" spans="2:16" s="986" customFormat="1" ht="15" customHeight="1" outlineLevel="1">
      <c r="B4388" s="1342"/>
      <c r="C4388" s="985"/>
      <c r="D4388" s="2553"/>
      <c r="E4388" s="2554"/>
      <c r="F4388" s="1553" t="s">
        <v>2169</v>
      </c>
      <c r="G4388" s="1554"/>
      <c r="H4388" s="636"/>
      <c r="I4388" s="2254"/>
      <c r="J4388" s="2255"/>
      <c r="K4388" s="1994" t="str">
        <f t="shared" si="381"/>
        <v/>
      </c>
      <c r="L4388" s="1907" t="str">
        <f t="shared" si="382"/>
        <v/>
      </c>
      <c r="M4388" s="1906"/>
      <c r="N4388" s="2250"/>
      <c r="O4388" s="2250"/>
      <c r="P4388" s="2255"/>
    </row>
    <row r="4389" spans="2:16" s="986" customFormat="1" ht="15" customHeight="1" outlineLevel="1">
      <c r="B4389" s="1342"/>
      <c r="C4389" s="985"/>
      <c r="D4389" s="2553" t="s">
        <v>873</v>
      </c>
      <c r="E4389" s="2554" t="s">
        <v>1822</v>
      </c>
      <c r="F4389" s="1553" t="s">
        <v>2168</v>
      </c>
      <c r="G4389" s="1555"/>
      <c r="H4389" s="636"/>
      <c r="I4389" s="2254"/>
      <c r="J4389" s="2255"/>
      <c r="K4389" s="1993" t="str">
        <f t="shared" si="381"/>
        <v/>
      </c>
      <c r="L4389" s="1906" t="str">
        <f t="shared" si="382"/>
        <v/>
      </c>
      <c r="M4389" s="1906"/>
      <c r="N4389" s="1907" t="str" cm="1">
        <f t="array" aca="1" ref="N4389" ca="1">IF(CELL("format",G4389)="D1","","X")</f>
        <v/>
      </c>
      <c r="O4389" s="2250"/>
      <c r="P4389" s="2255"/>
    </row>
    <row r="4390" spans="2:16" s="986" customFormat="1" ht="15" customHeight="1" outlineLevel="1">
      <c r="B4390" s="1211"/>
      <c r="C4390" s="1211"/>
      <c r="D4390" s="2553"/>
      <c r="E4390" s="2554"/>
      <c r="F4390" s="1553" t="s">
        <v>2169</v>
      </c>
      <c r="G4390" s="1555"/>
      <c r="H4390" s="636"/>
      <c r="I4390" s="2254"/>
      <c r="J4390" s="2255"/>
      <c r="K4390" s="1993" t="str">
        <f t="shared" si="381"/>
        <v/>
      </c>
      <c r="L4390" s="1906" t="str">
        <f t="shared" si="382"/>
        <v/>
      </c>
      <c r="M4390" s="1906"/>
      <c r="N4390" s="1907" t="str" cm="1">
        <f t="array" aca="1" ref="N4390" ca="1">IF(CELL("format",G4390)="D1","","X")</f>
        <v/>
      </c>
      <c r="O4390" s="2250"/>
      <c r="P4390" s="2255"/>
    </row>
    <row r="4391" spans="2:16" s="986" customFormat="1" ht="15" customHeight="1" outlineLevel="1">
      <c r="B4391" s="1211"/>
      <c r="C4391" s="1211"/>
      <c r="D4391" s="2553" t="s">
        <v>874</v>
      </c>
      <c r="E4391" s="2554" t="s">
        <v>1823</v>
      </c>
      <c r="F4391" s="1553" t="s">
        <v>2168</v>
      </c>
      <c r="G4391" s="1556"/>
      <c r="H4391" s="636"/>
      <c r="I4391" s="2254"/>
      <c r="J4391" s="2255"/>
      <c r="K4391" s="1993" t="str">
        <f t="shared" si="381"/>
        <v/>
      </c>
      <c r="L4391" s="1906" t="str">
        <f t="shared" si="382"/>
        <v/>
      </c>
      <c r="M4391" s="1906"/>
      <c r="N4391" s="2250"/>
      <c r="O4391" s="1907" t="str" cm="1">
        <f t="array" aca="1" ref="O4391" ca="1">IF(G4391="","",IF(CELL("format",G4391)="D9","","X"))</f>
        <v/>
      </c>
      <c r="P4391" s="2255"/>
    </row>
    <row r="4392" spans="2:16" s="986" customFormat="1" ht="15" customHeight="1" outlineLevel="1">
      <c r="B4392" s="1211"/>
      <c r="C4392" s="1211"/>
      <c r="D4392" s="2553"/>
      <c r="E4392" s="2554"/>
      <c r="F4392" s="1553" t="s">
        <v>2169</v>
      </c>
      <c r="G4392" s="1556"/>
      <c r="H4392" s="636"/>
      <c r="I4392" s="2254"/>
      <c r="J4392" s="2255"/>
      <c r="K4392" s="1993" t="str">
        <f t="shared" si="381"/>
        <v/>
      </c>
      <c r="L4392" s="1906" t="str">
        <f t="shared" si="382"/>
        <v/>
      </c>
      <c r="M4392" s="1906"/>
      <c r="N4392" s="2250"/>
      <c r="O4392" s="1907" t="str" cm="1">
        <f t="array" aca="1" ref="O4392" ca="1">IF(G4392="","",IF(CELL("format",G4392)="D9","","X"))</f>
        <v/>
      </c>
      <c r="P4392" s="2255"/>
    </row>
    <row r="4393" spans="2:16" s="986" customFormat="1" ht="15" customHeight="1" outlineLevel="1">
      <c r="B4393" s="1211"/>
      <c r="C4393" s="1211"/>
      <c r="D4393" s="2553" t="s">
        <v>2171</v>
      </c>
      <c r="E4393" s="2554" t="s">
        <v>2327</v>
      </c>
      <c r="F4393" s="1553" t="s">
        <v>2168</v>
      </c>
      <c r="G4393" s="1554"/>
      <c r="H4393" s="636"/>
      <c r="I4393" s="2254"/>
      <c r="J4393" s="2255"/>
      <c r="K4393" s="1993" t="str">
        <f t="shared" si="381"/>
        <v/>
      </c>
      <c r="L4393" s="1906" t="str">
        <f t="shared" si="382"/>
        <v/>
      </c>
      <c r="M4393" s="1906"/>
      <c r="N4393" s="2250"/>
      <c r="O4393" s="2250"/>
      <c r="P4393" s="1913" t="str">
        <f>IF(G4393="","",(IF(OR(G4393="Winter",G4393="Summer"),"","X")))</f>
        <v/>
      </c>
    </row>
    <row r="4394" spans="2:16" s="986" customFormat="1" ht="15" customHeight="1" outlineLevel="1">
      <c r="B4394" s="1211"/>
      <c r="C4394" s="1211"/>
      <c r="D4394" s="2553"/>
      <c r="E4394" s="2554"/>
      <c r="F4394" s="1553" t="s">
        <v>2169</v>
      </c>
      <c r="G4394" s="1554"/>
      <c r="H4394" s="636"/>
      <c r="I4394" s="2254"/>
      <c r="J4394" s="2255"/>
      <c r="K4394" s="1993" t="str">
        <f t="shared" si="381"/>
        <v/>
      </c>
      <c r="L4394" s="1906" t="str">
        <f t="shared" si="382"/>
        <v/>
      </c>
      <c r="M4394" s="1906"/>
      <c r="N4394" s="2250"/>
      <c r="O4394" s="2250"/>
      <c r="P4394" s="1913" t="str">
        <f>IF(G4394="","",(IF(OR(G4394="Winter",G4394="Summer"),"","X")))</f>
        <v/>
      </c>
    </row>
    <row r="4395" spans="2:16" s="986" customFormat="1" ht="15" customHeight="1" outlineLevel="1">
      <c r="B4395" s="1211"/>
      <c r="C4395" s="1211"/>
      <c r="D4395" s="2553" t="s">
        <v>2172</v>
      </c>
      <c r="E4395" s="2554" t="s">
        <v>638</v>
      </c>
      <c r="F4395" s="1553" t="s">
        <v>2168</v>
      </c>
      <c r="G4395" s="1554"/>
      <c r="H4395" s="636"/>
      <c r="I4395" s="2254"/>
      <c r="J4395" s="2255"/>
      <c r="K4395" s="1994" t="str">
        <f t="shared" si="381"/>
        <v/>
      </c>
      <c r="L4395" s="1907" t="str">
        <f t="shared" si="382"/>
        <v/>
      </c>
      <c r="M4395" s="1906"/>
      <c r="N4395" s="2250"/>
      <c r="O4395" s="2250"/>
      <c r="P4395" s="2255"/>
    </row>
    <row r="4396" spans="2:16" s="986" customFormat="1" ht="15" customHeight="1" outlineLevel="1">
      <c r="B4396" s="1211"/>
      <c r="C4396" s="1211"/>
      <c r="D4396" s="2553"/>
      <c r="E4396" s="2554"/>
      <c r="F4396" s="1553" t="s">
        <v>2169</v>
      </c>
      <c r="G4396" s="1554"/>
      <c r="I4396" s="2254"/>
      <c r="J4396" s="2255"/>
      <c r="K4396" s="1994" t="str">
        <f t="shared" si="381"/>
        <v/>
      </c>
      <c r="L4396" s="1907" t="str">
        <f t="shared" si="382"/>
        <v/>
      </c>
      <c r="M4396" s="1906"/>
      <c r="N4396" s="2250"/>
      <c r="O4396" s="2250"/>
      <c r="P4396" s="2255"/>
    </row>
    <row r="4397" spans="2:16" s="986" customFormat="1" ht="15" customHeight="1" outlineLevel="1">
      <c r="B4397" s="1211"/>
      <c r="C4397" s="1211"/>
      <c r="D4397" s="2553" t="s">
        <v>2173</v>
      </c>
      <c r="E4397" s="2554" t="s">
        <v>638</v>
      </c>
      <c r="F4397" s="1553" t="s">
        <v>2168</v>
      </c>
      <c r="G4397" s="1554"/>
      <c r="I4397" s="2254"/>
      <c r="J4397" s="2255"/>
      <c r="K4397" s="1994" t="str">
        <f t="shared" si="381"/>
        <v/>
      </c>
      <c r="L4397" s="1907" t="str">
        <f t="shared" si="382"/>
        <v/>
      </c>
      <c r="M4397" s="1906"/>
      <c r="N4397" s="2250"/>
      <c r="O4397" s="2250"/>
      <c r="P4397" s="2255"/>
    </row>
    <row r="4398" spans="2:16" s="986" customFormat="1" ht="15" customHeight="1" outlineLevel="1">
      <c r="B4398" s="1211"/>
      <c r="C4398" s="1211"/>
      <c r="D4398" s="2553"/>
      <c r="E4398" s="2554"/>
      <c r="F4398" s="1553" t="s">
        <v>2169</v>
      </c>
      <c r="G4398" s="1554"/>
      <c r="I4398" s="2254"/>
      <c r="J4398" s="2255"/>
      <c r="K4398" s="1994" t="str">
        <f t="shared" si="381"/>
        <v/>
      </c>
      <c r="L4398" s="1907" t="str">
        <f t="shared" si="382"/>
        <v/>
      </c>
      <c r="M4398" s="1906"/>
      <c r="N4398" s="2250"/>
      <c r="O4398" s="2250"/>
      <c r="P4398" s="2255"/>
    </row>
    <row r="4399" spans="2:16" s="986" customFormat="1" ht="15" customHeight="1" outlineLevel="1">
      <c r="B4399" s="1211"/>
      <c r="C4399" s="1211"/>
      <c r="D4399" s="2553" t="s">
        <v>2173</v>
      </c>
      <c r="E4399" s="2554" t="s">
        <v>650</v>
      </c>
      <c r="F4399" s="1553" t="s">
        <v>2168</v>
      </c>
      <c r="G4399" s="1554"/>
      <c r="I4399" s="2254"/>
      <c r="J4399" s="2255"/>
      <c r="K4399" s="1994" t="str">
        <f t="shared" si="381"/>
        <v/>
      </c>
      <c r="L4399" s="1907" t="str">
        <f t="shared" si="382"/>
        <v/>
      </c>
      <c r="M4399" s="1906"/>
      <c r="N4399" s="2250"/>
      <c r="O4399" s="2250"/>
      <c r="P4399" s="2255"/>
    </row>
    <row r="4400" spans="2:16" s="986" customFormat="1" ht="15" customHeight="1" outlineLevel="1">
      <c r="B4400" s="1211"/>
      <c r="C4400" s="1211"/>
      <c r="D4400" s="2553"/>
      <c r="E4400" s="2554"/>
      <c r="F4400" s="1553" t="s">
        <v>2169</v>
      </c>
      <c r="G4400" s="1554"/>
      <c r="I4400" s="2254"/>
      <c r="J4400" s="2255"/>
      <c r="K4400" s="1994" t="str">
        <f t="shared" si="381"/>
        <v/>
      </c>
      <c r="L4400" s="1907" t="str">
        <f t="shared" si="382"/>
        <v/>
      </c>
      <c r="M4400" s="1906"/>
      <c r="N4400" s="2250"/>
      <c r="O4400" s="2250"/>
      <c r="P4400" s="2255"/>
    </row>
    <row r="4401" spans="2:16" s="986" customFormat="1" ht="15" customHeight="1" outlineLevel="1">
      <c r="B4401" s="1211"/>
      <c r="C4401" s="1211"/>
      <c r="D4401" s="2553" t="s">
        <v>2174</v>
      </c>
      <c r="E4401" s="2554" t="s">
        <v>638</v>
      </c>
      <c r="F4401" s="1553" t="s">
        <v>2168</v>
      </c>
      <c r="G4401" s="1554"/>
      <c r="I4401" s="2254"/>
      <c r="J4401" s="2256"/>
      <c r="K4401" s="1994" t="str">
        <f t="shared" si="381"/>
        <v/>
      </c>
      <c r="L4401" s="1907" t="str">
        <f t="shared" si="382"/>
        <v/>
      </c>
      <c r="M4401" s="1906"/>
      <c r="N4401" s="2250"/>
      <c r="O4401" s="2250"/>
      <c r="P4401" s="2255"/>
    </row>
    <row r="4402" spans="2:16" s="986" customFormat="1" ht="15" customHeight="1" outlineLevel="1">
      <c r="B4402" s="1211"/>
      <c r="C4402" s="1211"/>
      <c r="D4402" s="2553"/>
      <c r="E4402" s="2554"/>
      <c r="F4402" s="1553" t="s">
        <v>2169</v>
      </c>
      <c r="G4402" s="1554"/>
      <c r="I4402" s="2254"/>
      <c r="J4402" s="2256"/>
      <c r="K4402" s="1994" t="str">
        <f t="shared" si="381"/>
        <v/>
      </c>
      <c r="L4402" s="1907" t="str">
        <f t="shared" si="382"/>
        <v/>
      </c>
      <c r="M4402" s="1906"/>
      <c r="N4402" s="2250"/>
      <c r="O4402" s="2250"/>
      <c r="P4402" s="2255"/>
    </row>
    <row r="4403" spans="2:16" s="986" customFormat="1" ht="15" customHeight="1" outlineLevel="1">
      <c r="B4403" s="1211"/>
      <c r="C4403" s="1211"/>
      <c r="D4403" s="2553" t="s">
        <v>2174</v>
      </c>
      <c r="E4403" s="2554" t="s">
        <v>650</v>
      </c>
      <c r="F4403" s="1553" t="s">
        <v>2168</v>
      </c>
      <c r="G4403" s="1554"/>
      <c r="I4403" s="2254"/>
      <c r="J4403" s="2256"/>
      <c r="K4403" s="1994" t="str">
        <f t="shared" si="381"/>
        <v/>
      </c>
      <c r="L4403" s="1907" t="str">
        <f t="shared" si="382"/>
        <v/>
      </c>
      <c r="M4403" s="1906"/>
      <c r="N4403" s="2250"/>
      <c r="O4403" s="2250"/>
      <c r="P4403" s="2255"/>
    </row>
    <row r="4404" spans="2:16" s="986" customFormat="1" ht="15" customHeight="1" outlineLevel="1">
      <c r="B4404" s="1211"/>
      <c r="C4404" s="1211"/>
      <c r="D4404" s="2555"/>
      <c r="E4404" s="2556"/>
      <c r="F4404" s="1557" t="s">
        <v>2169</v>
      </c>
      <c r="G4404" s="1558"/>
      <c r="I4404" s="2254"/>
      <c r="J4404" s="2256"/>
      <c r="K4404" s="1994" t="str">
        <f t="shared" si="381"/>
        <v/>
      </c>
      <c r="L4404" s="1907" t="str">
        <f t="shared" si="382"/>
        <v/>
      </c>
      <c r="M4404" s="1906"/>
      <c r="N4404" s="2250"/>
      <c r="O4404" s="2250"/>
      <c r="P4404" s="2255"/>
    </row>
    <row r="4405" spans="2:16" s="986" customFormat="1" ht="15" customHeight="1">
      <c r="B4405" s="1342"/>
      <c r="C4405" s="985"/>
      <c r="D4405" s="1307" t="s">
        <v>2166</v>
      </c>
      <c r="E4405" s="973"/>
      <c r="F4405" s="1549"/>
      <c r="G4405" s="1550"/>
      <c r="H4405" s="636"/>
      <c r="I4405" s="2251"/>
      <c r="J4405" s="1912"/>
      <c r="K4405" s="2254"/>
      <c r="L4405" s="2250"/>
      <c r="M4405" s="2250"/>
      <c r="N4405" s="2250"/>
      <c r="O4405" s="2250"/>
      <c r="P4405" s="2255"/>
    </row>
    <row r="4406" spans="2:16" s="986" customFormat="1" ht="15" customHeight="1" outlineLevel="1">
      <c r="B4406" s="1342"/>
      <c r="C4406" s="985"/>
      <c r="D4406" s="2557" t="s">
        <v>2167</v>
      </c>
      <c r="E4406" s="2558" t="s">
        <v>650</v>
      </c>
      <c r="F4406" s="1551" t="s">
        <v>2168</v>
      </c>
      <c r="G4406" s="1552"/>
      <c r="H4406" s="636"/>
      <c r="I4406" s="2252"/>
      <c r="J4406" s="2253"/>
      <c r="K4406" s="1994" t="str">
        <f>IF(ISNONTEXT(G4406)=TRUE,"","X")</f>
        <v/>
      </c>
      <c r="L4406" s="1907" t="str">
        <f>IF(AND(G4406&gt;=0)=TRUE,"","X")</f>
        <v/>
      </c>
      <c r="M4406" s="1906"/>
      <c r="N4406" s="2250"/>
      <c r="O4406" s="2250"/>
      <c r="P4406" s="2255"/>
    </row>
    <row r="4407" spans="2:16" s="986" customFormat="1" ht="15" customHeight="1" outlineLevel="1">
      <c r="B4407" s="1342"/>
      <c r="C4407" s="985"/>
      <c r="D4407" s="2553"/>
      <c r="E4407" s="2554"/>
      <c r="F4407" s="1553" t="s">
        <v>2169</v>
      </c>
      <c r="G4407" s="1554"/>
      <c r="H4407" s="636"/>
      <c r="I4407" s="2252"/>
      <c r="J4407" s="2253"/>
      <c r="K4407" s="1994" t="str">
        <f>IF(ISNONTEXT(G4407)=TRUE,"","X")</f>
        <v/>
      </c>
      <c r="L4407" s="1907" t="str">
        <f>IF(AND(G4407&gt;=0)=TRUE,"","X")</f>
        <v/>
      </c>
      <c r="M4407" s="1906"/>
      <c r="N4407" s="2250"/>
      <c r="O4407" s="2250"/>
      <c r="P4407" s="2255"/>
    </row>
    <row r="4408" spans="2:16" s="986" customFormat="1" ht="15" customHeight="1" outlineLevel="1">
      <c r="B4408" s="1342"/>
      <c r="C4408" s="985"/>
      <c r="D4408" s="2553" t="s">
        <v>2170</v>
      </c>
      <c r="E4408" s="2554" t="s">
        <v>638</v>
      </c>
      <c r="F4408" s="1553" t="s">
        <v>2168</v>
      </c>
      <c r="G4408" s="1554"/>
      <c r="H4408" s="636"/>
      <c r="I4408" s="2252"/>
      <c r="J4408" s="2253"/>
      <c r="K4408" s="1994" t="str">
        <f t="shared" ref="K4408:K4427" si="383">IF(ISNONTEXT(G4408)=TRUE,"","X")</f>
        <v/>
      </c>
      <c r="L4408" s="1907" t="str">
        <f t="shared" ref="L4408:L4427" si="384">IF(AND(G4408&gt;=0)=TRUE,"","X")</f>
        <v/>
      </c>
      <c r="M4408" s="1906"/>
      <c r="N4408" s="2250"/>
      <c r="O4408" s="2250"/>
      <c r="P4408" s="2255"/>
    </row>
    <row r="4409" spans="2:16" s="986" customFormat="1" ht="15" customHeight="1" outlineLevel="1">
      <c r="B4409" s="1342"/>
      <c r="C4409" s="985"/>
      <c r="D4409" s="2553"/>
      <c r="E4409" s="2554"/>
      <c r="F4409" s="1553" t="s">
        <v>2169</v>
      </c>
      <c r="G4409" s="1554"/>
      <c r="H4409" s="636"/>
      <c r="I4409" s="2252"/>
      <c r="J4409" s="2253"/>
      <c r="K4409" s="1994" t="str">
        <f t="shared" si="383"/>
        <v/>
      </c>
      <c r="L4409" s="1907" t="str">
        <f t="shared" si="384"/>
        <v/>
      </c>
      <c r="M4409" s="1906"/>
      <c r="N4409" s="2250"/>
      <c r="O4409" s="2250"/>
      <c r="P4409" s="2255"/>
    </row>
    <row r="4410" spans="2:16" s="986" customFormat="1" ht="15" customHeight="1" outlineLevel="1">
      <c r="B4410" s="1342"/>
      <c r="C4410" s="985"/>
      <c r="D4410" s="2553" t="s">
        <v>2170</v>
      </c>
      <c r="E4410" s="2554" t="s">
        <v>650</v>
      </c>
      <c r="F4410" s="1553" t="s">
        <v>2168</v>
      </c>
      <c r="G4410" s="1554"/>
      <c r="H4410" s="636"/>
      <c r="I4410" s="2252"/>
      <c r="J4410" s="2253"/>
      <c r="K4410" s="1994" t="str">
        <f t="shared" si="383"/>
        <v/>
      </c>
      <c r="L4410" s="1907" t="str">
        <f t="shared" si="384"/>
        <v/>
      </c>
      <c r="M4410" s="1906"/>
      <c r="N4410" s="2250"/>
      <c r="O4410" s="2250"/>
      <c r="P4410" s="2255"/>
    </row>
    <row r="4411" spans="2:16" s="986" customFormat="1" ht="15" customHeight="1" outlineLevel="1">
      <c r="B4411" s="1342"/>
      <c r="C4411" s="985"/>
      <c r="D4411" s="2553"/>
      <c r="E4411" s="2554"/>
      <c r="F4411" s="1553" t="s">
        <v>2169</v>
      </c>
      <c r="G4411" s="1554"/>
      <c r="H4411" s="636"/>
      <c r="I4411" s="2254"/>
      <c r="J4411" s="2255"/>
      <c r="K4411" s="1994" t="str">
        <f t="shared" si="383"/>
        <v/>
      </c>
      <c r="L4411" s="1907" t="str">
        <f t="shared" si="384"/>
        <v/>
      </c>
      <c r="M4411" s="1906"/>
      <c r="N4411" s="2250"/>
      <c r="O4411" s="2250"/>
      <c r="P4411" s="2255"/>
    </row>
    <row r="4412" spans="2:16" s="986" customFormat="1" ht="15" customHeight="1" outlineLevel="1">
      <c r="B4412" s="1342"/>
      <c r="C4412" s="985"/>
      <c r="D4412" s="2553" t="s">
        <v>873</v>
      </c>
      <c r="E4412" s="2554" t="s">
        <v>1822</v>
      </c>
      <c r="F4412" s="1553" t="s">
        <v>2168</v>
      </c>
      <c r="G4412" s="1555"/>
      <c r="H4412" s="636"/>
      <c r="I4412" s="2254"/>
      <c r="J4412" s="2255"/>
      <c r="K4412" s="1993" t="str">
        <f t="shared" si="383"/>
        <v/>
      </c>
      <c r="L4412" s="1906" t="str">
        <f t="shared" si="384"/>
        <v/>
      </c>
      <c r="M4412" s="1906"/>
      <c r="N4412" s="1907" t="str" cm="1">
        <f t="array" aca="1" ref="N4412" ca="1">IF(CELL("format",G4412)="D1","","X")</f>
        <v/>
      </c>
      <c r="O4412" s="2250"/>
      <c r="P4412" s="2255"/>
    </row>
    <row r="4413" spans="2:16" s="986" customFormat="1" ht="15" customHeight="1" outlineLevel="1">
      <c r="B4413" s="1211"/>
      <c r="C4413" s="1211"/>
      <c r="D4413" s="2553"/>
      <c r="E4413" s="2554"/>
      <c r="F4413" s="1553" t="s">
        <v>2169</v>
      </c>
      <c r="G4413" s="1555"/>
      <c r="H4413" s="636"/>
      <c r="I4413" s="2254"/>
      <c r="J4413" s="2255"/>
      <c r="K4413" s="1993" t="str">
        <f t="shared" si="383"/>
        <v/>
      </c>
      <c r="L4413" s="1906" t="str">
        <f t="shared" si="384"/>
        <v/>
      </c>
      <c r="M4413" s="1906"/>
      <c r="N4413" s="1907" t="str" cm="1">
        <f t="array" aca="1" ref="N4413" ca="1">IF(CELL("format",G4413)="D1","","X")</f>
        <v/>
      </c>
      <c r="O4413" s="2250"/>
      <c r="P4413" s="2255"/>
    </row>
    <row r="4414" spans="2:16" s="986" customFormat="1" ht="15" customHeight="1" outlineLevel="1">
      <c r="B4414" s="1211"/>
      <c r="C4414" s="1211"/>
      <c r="D4414" s="2553" t="s">
        <v>874</v>
      </c>
      <c r="E4414" s="2554" t="s">
        <v>1823</v>
      </c>
      <c r="F4414" s="1553" t="s">
        <v>2168</v>
      </c>
      <c r="G4414" s="1556"/>
      <c r="H4414" s="636"/>
      <c r="I4414" s="2254"/>
      <c r="J4414" s="2255"/>
      <c r="K4414" s="1993" t="str">
        <f t="shared" si="383"/>
        <v/>
      </c>
      <c r="L4414" s="1906" t="str">
        <f t="shared" si="384"/>
        <v/>
      </c>
      <c r="M4414" s="1906"/>
      <c r="N4414" s="2250"/>
      <c r="O4414" s="1907" t="str" cm="1">
        <f t="array" aca="1" ref="O4414" ca="1">IF(G4414="","",IF(CELL("format",G4414)="D9","","X"))</f>
        <v/>
      </c>
      <c r="P4414" s="2255"/>
    </row>
    <row r="4415" spans="2:16" s="986" customFormat="1" ht="15" customHeight="1" outlineLevel="1">
      <c r="B4415" s="1211"/>
      <c r="C4415" s="1211"/>
      <c r="D4415" s="2553"/>
      <c r="E4415" s="2554"/>
      <c r="F4415" s="1553" t="s">
        <v>2169</v>
      </c>
      <c r="G4415" s="1556"/>
      <c r="H4415" s="636"/>
      <c r="I4415" s="2254"/>
      <c r="J4415" s="2255"/>
      <c r="K4415" s="1993" t="str">
        <f t="shared" si="383"/>
        <v/>
      </c>
      <c r="L4415" s="1906" t="str">
        <f t="shared" si="384"/>
        <v/>
      </c>
      <c r="M4415" s="1906"/>
      <c r="N4415" s="2250"/>
      <c r="O4415" s="1907" t="str" cm="1">
        <f t="array" aca="1" ref="O4415" ca="1">IF(G4415="","",IF(CELL("format",G4415)="D9","","X"))</f>
        <v/>
      </c>
      <c r="P4415" s="2255"/>
    </row>
    <row r="4416" spans="2:16" s="986" customFormat="1" ht="15" customHeight="1" outlineLevel="1">
      <c r="B4416" s="1211"/>
      <c r="C4416" s="1211"/>
      <c r="D4416" s="2553" t="s">
        <v>2171</v>
      </c>
      <c r="E4416" s="2554" t="s">
        <v>2327</v>
      </c>
      <c r="F4416" s="1553" t="s">
        <v>2168</v>
      </c>
      <c r="G4416" s="1554"/>
      <c r="H4416" s="636"/>
      <c r="I4416" s="2254"/>
      <c r="J4416" s="2255"/>
      <c r="K4416" s="1993" t="str">
        <f t="shared" si="383"/>
        <v/>
      </c>
      <c r="L4416" s="1906" t="str">
        <f t="shared" si="384"/>
        <v/>
      </c>
      <c r="M4416" s="1906"/>
      <c r="N4416" s="2250"/>
      <c r="O4416" s="2250"/>
      <c r="P4416" s="1913" t="str">
        <f>IF(G4416="","",(IF(OR(G4416="Winter",G4416="Summer"),"","X")))</f>
        <v/>
      </c>
    </row>
    <row r="4417" spans="2:16" s="986" customFormat="1" ht="15" customHeight="1" outlineLevel="1">
      <c r="B4417" s="1211"/>
      <c r="C4417" s="1211"/>
      <c r="D4417" s="2553"/>
      <c r="E4417" s="2554"/>
      <c r="F4417" s="1553" t="s">
        <v>2169</v>
      </c>
      <c r="G4417" s="1554"/>
      <c r="H4417" s="636"/>
      <c r="I4417" s="2254"/>
      <c r="J4417" s="2255"/>
      <c r="K4417" s="1993" t="str">
        <f t="shared" si="383"/>
        <v/>
      </c>
      <c r="L4417" s="1906" t="str">
        <f t="shared" si="384"/>
        <v/>
      </c>
      <c r="M4417" s="1906"/>
      <c r="N4417" s="2250"/>
      <c r="O4417" s="2250"/>
      <c r="P4417" s="1913" t="str">
        <f>IF(G4417="","",(IF(OR(G4417="Winter",G4417="Summer"),"","X")))</f>
        <v/>
      </c>
    </row>
    <row r="4418" spans="2:16" s="986" customFormat="1" ht="15" customHeight="1" outlineLevel="1">
      <c r="B4418" s="1211"/>
      <c r="C4418" s="1211"/>
      <c r="D4418" s="2553" t="s">
        <v>2172</v>
      </c>
      <c r="E4418" s="2554" t="s">
        <v>638</v>
      </c>
      <c r="F4418" s="1553" t="s">
        <v>2168</v>
      </c>
      <c r="G4418" s="1554"/>
      <c r="H4418" s="636"/>
      <c r="I4418" s="2254"/>
      <c r="J4418" s="2255"/>
      <c r="K4418" s="1994" t="str">
        <f t="shared" si="383"/>
        <v/>
      </c>
      <c r="L4418" s="1907" t="str">
        <f t="shared" si="384"/>
        <v/>
      </c>
      <c r="M4418" s="1906"/>
      <c r="N4418" s="2250"/>
      <c r="O4418" s="2250"/>
      <c r="P4418" s="2255"/>
    </row>
    <row r="4419" spans="2:16" s="986" customFormat="1" ht="15" customHeight="1" outlineLevel="1">
      <c r="B4419" s="1211"/>
      <c r="C4419" s="1211"/>
      <c r="D4419" s="2553"/>
      <c r="E4419" s="2554"/>
      <c r="F4419" s="1553" t="s">
        <v>2169</v>
      </c>
      <c r="G4419" s="1554"/>
      <c r="I4419" s="2254"/>
      <c r="J4419" s="2255"/>
      <c r="K4419" s="1994" t="str">
        <f t="shared" si="383"/>
        <v/>
      </c>
      <c r="L4419" s="1907" t="str">
        <f t="shared" si="384"/>
        <v/>
      </c>
      <c r="M4419" s="1906"/>
      <c r="N4419" s="2250"/>
      <c r="O4419" s="2250"/>
      <c r="P4419" s="2255"/>
    </row>
    <row r="4420" spans="2:16" s="986" customFormat="1" ht="15" customHeight="1" outlineLevel="1">
      <c r="B4420" s="1211"/>
      <c r="C4420" s="1211"/>
      <c r="D4420" s="2553" t="s">
        <v>2173</v>
      </c>
      <c r="E4420" s="2554" t="s">
        <v>638</v>
      </c>
      <c r="F4420" s="1553" t="s">
        <v>2168</v>
      </c>
      <c r="G4420" s="1554"/>
      <c r="I4420" s="2254"/>
      <c r="J4420" s="2255"/>
      <c r="K4420" s="1994" t="str">
        <f t="shared" si="383"/>
        <v/>
      </c>
      <c r="L4420" s="1907" t="str">
        <f t="shared" si="384"/>
        <v/>
      </c>
      <c r="M4420" s="1906"/>
      <c r="N4420" s="2250"/>
      <c r="O4420" s="2250"/>
      <c r="P4420" s="2255"/>
    </row>
    <row r="4421" spans="2:16" s="986" customFormat="1" ht="15" customHeight="1" outlineLevel="1">
      <c r="B4421" s="1211"/>
      <c r="C4421" s="1211"/>
      <c r="D4421" s="2553"/>
      <c r="E4421" s="2554"/>
      <c r="F4421" s="1553" t="s">
        <v>2169</v>
      </c>
      <c r="G4421" s="1554"/>
      <c r="I4421" s="2254"/>
      <c r="J4421" s="2255"/>
      <c r="K4421" s="1994" t="str">
        <f t="shared" si="383"/>
        <v/>
      </c>
      <c r="L4421" s="1907" t="str">
        <f t="shared" si="384"/>
        <v/>
      </c>
      <c r="M4421" s="1906"/>
      <c r="N4421" s="2250"/>
      <c r="O4421" s="2250"/>
      <c r="P4421" s="2255"/>
    </row>
    <row r="4422" spans="2:16" s="986" customFormat="1" ht="15" customHeight="1" outlineLevel="1">
      <c r="B4422" s="1211"/>
      <c r="C4422" s="1211"/>
      <c r="D4422" s="2553" t="s">
        <v>2173</v>
      </c>
      <c r="E4422" s="2554" t="s">
        <v>650</v>
      </c>
      <c r="F4422" s="1553" t="s">
        <v>2168</v>
      </c>
      <c r="G4422" s="1554"/>
      <c r="I4422" s="2254"/>
      <c r="J4422" s="2255"/>
      <c r="K4422" s="1994" t="str">
        <f t="shared" si="383"/>
        <v/>
      </c>
      <c r="L4422" s="1907" t="str">
        <f t="shared" si="384"/>
        <v/>
      </c>
      <c r="M4422" s="1906"/>
      <c r="N4422" s="2250"/>
      <c r="O4422" s="2250"/>
      <c r="P4422" s="2255"/>
    </row>
    <row r="4423" spans="2:16" s="986" customFormat="1" ht="15" customHeight="1" outlineLevel="1">
      <c r="B4423" s="1211"/>
      <c r="C4423" s="1211"/>
      <c r="D4423" s="2553"/>
      <c r="E4423" s="2554"/>
      <c r="F4423" s="1553" t="s">
        <v>2169</v>
      </c>
      <c r="G4423" s="1554"/>
      <c r="I4423" s="2254"/>
      <c r="J4423" s="2255"/>
      <c r="K4423" s="1994" t="str">
        <f t="shared" si="383"/>
        <v/>
      </c>
      <c r="L4423" s="1907" t="str">
        <f t="shared" si="384"/>
        <v/>
      </c>
      <c r="M4423" s="1906"/>
      <c r="N4423" s="2250"/>
      <c r="O4423" s="2250"/>
      <c r="P4423" s="2255"/>
    </row>
    <row r="4424" spans="2:16" s="986" customFormat="1" ht="15" customHeight="1" outlineLevel="1">
      <c r="B4424" s="1211"/>
      <c r="C4424" s="1211"/>
      <c r="D4424" s="2553" t="s">
        <v>2174</v>
      </c>
      <c r="E4424" s="2554" t="s">
        <v>638</v>
      </c>
      <c r="F4424" s="1553" t="s">
        <v>2168</v>
      </c>
      <c r="G4424" s="1554"/>
      <c r="I4424" s="2254"/>
      <c r="J4424" s="2256"/>
      <c r="K4424" s="1994" t="str">
        <f t="shared" si="383"/>
        <v/>
      </c>
      <c r="L4424" s="1907" t="str">
        <f t="shared" si="384"/>
        <v/>
      </c>
      <c r="M4424" s="1906"/>
      <c r="N4424" s="2250"/>
      <c r="O4424" s="2250"/>
      <c r="P4424" s="2255"/>
    </row>
    <row r="4425" spans="2:16" s="986" customFormat="1" ht="15" customHeight="1" outlineLevel="1">
      <c r="B4425" s="1211"/>
      <c r="C4425" s="1211"/>
      <c r="D4425" s="2553"/>
      <c r="E4425" s="2554"/>
      <c r="F4425" s="1553" t="s">
        <v>2169</v>
      </c>
      <c r="G4425" s="1554"/>
      <c r="I4425" s="2254"/>
      <c r="J4425" s="2256"/>
      <c r="K4425" s="1994" t="str">
        <f t="shared" si="383"/>
        <v/>
      </c>
      <c r="L4425" s="1907" t="str">
        <f t="shared" si="384"/>
        <v/>
      </c>
      <c r="M4425" s="1906"/>
      <c r="N4425" s="2250"/>
      <c r="O4425" s="2250"/>
      <c r="P4425" s="2255"/>
    </row>
    <row r="4426" spans="2:16" s="986" customFormat="1" ht="15" customHeight="1" outlineLevel="1">
      <c r="B4426" s="1211"/>
      <c r="C4426" s="1211"/>
      <c r="D4426" s="2553" t="s">
        <v>2174</v>
      </c>
      <c r="E4426" s="2554" t="s">
        <v>650</v>
      </c>
      <c r="F4426" s="1553" t="s">
        <v>2168</v>
      </c>
      <c r="G4426" s="1554"/>
      <c r="I4426" s="2254"/>
      <c r="J4426" s="2256"/>
      <c r="K4426" s="1994" t="str">
        <f t="shared" si="383"/>
        <v/>
      </c>
      <c r="L4426" s="1907" t="str">
        <f t="shared" si="384"/>
        <v/>
      </c>
      <c r="M4426" s="1906"/>
      <c r="N4426" s="2250"/>
      <c r="O4426" s="2250"/>
      <c r="P4426" s="2255"/>
    </row>
    <row r="4427" spans="2:16" s="986" customFormat="1" ht="15" customHeight="1" outlineLevel="1">
      <c r="B4427" s="1211"/>
      <c r="C4427" s="1211"/>
      <c r="D4427" s="2555"/>
      <c r="E4427" s="2556"/>
      <c r="F4427" s="1557" t="s">
        <v>2169</v>
      </c>
      <c r="G4427" s="1558"/>
      <c r="I4427" s="2254"/>
      <c r="J4427" s="2256"/>
      <c r="K4427" s="1994" t="str">
        <f t="shared" si="383"/>
        <v/>
      </c>
      <c r="L4427" s="1907" t="str">
        <f t="shared" si="384"/>
        <v/>
      </c>
      <c r="M4427" s="1906"/>
      <c r="N4427" s="2250"/>
      <c r="O4427" s="2250"/>
      <c r="P4427" s="2255"/>
    </row>
    <row r="4428" spans="2:16" s="986" customFormat="1" ht="15" customHeight="1">
      <c r="B4428" s="1342"/>
      <c r="C4428" s="985"/>
      <c r="D4428" s="1307" t="s">
        <v>2166</v>
      </c>
      <c r="E4428" s="973"/>
      <c r="F4428" s="1549"/>
      <c r="G4428" s="1550"/>
      <c r="H4428" s="636"/>
      <c r="I4428" s="2251"/>
      <c r="J4428" s="1912"/>
      <c r="K4428" s="2254"/>
      <c r="L4428" s="2250"/>
      <c r="M4428" s="2250"/>
      <c r="N4428" s="2250"/>
      <c r="O4428" s="2250"/>
      <c r="P4428" s="2255"/>
    </row>
    <row r="4429" spans="2:16" s="986" customFormat="1" ht="15" customHeight="1" outlineLevel="1">
      <c r="B4429" s="1342"/>
      <c r="C4429" s="985"/>
      <c r="D4429" s="2557" t="s">
        <v>2167</v>
      </c>
      <c r="E4429" s="2558" t="s">
        <v>650</v>
      </c>
      <c r="F4429" s="1551" t="s">
        <v>2168</v>
      </c>
      <c r="G4429" s="1552"/>
      <c r="H4429" s="636"/>
      <c r="I4429" s="2252"/>
      <c r="J4429" s="2253"/>
      <c r="K4429" s="1994" t="str">
        <f>IF(ISNONTEXT(G4429)=TRUE,"","X")</f>
        <v/>
      </c>
      <c r="L4429" s="1907" t="str">
        <f>IF(AND(G4429&gt;=0)=TRUE,"","X")</f>
        <v/>
      </c>
      <c r="M4429" s="1906"/>
      <c r="N4429" s="2250"/>
      <c r="O4429" s="2250"/>
      <c r="P4429" s="2255"/>
    </row>
    <row r="4430" spans="2:16" s="986" customFormat="1" ht="15" customHeight="1" outlineLevel="1">
      <c r="B4430" s="1342"/>
      <c r="C4430" s="985"/>
      <c r="D4430" s="2553"/>
      <c r="E4430" s="2554"/>
      <c r="F4430" s="1553" t="s">
        <v>2169</v>
      </c>
      <c r="G4430" s="1554"/>
      <c r="H4430" s="636"/>
      <c r="I4430" s="2252"/>
      <c r="J4430" s="2253"/>
      <c r="K4430" s="1994" t="str">
        <f>IF(ISNONTEXT(G4430)=TRUE,"","X")</f>
        <v/>
      </c>
      <c r="L4430" s="1907" t="str">
        <f>IF(AND(G4430&gt;=0)=TRUE,"","X")</f>
        <v/>
      </c>
      <c r="M4430" s="1906"/>
      <c r="N4430" s="2250"/>
      <c r="O4430" s="2250"/>
      <c r="P4430" s="2255"/>
    </row>
    <row r="4431" spans="2:16" s="986" customFormat="1" ht="15" customHeight="1" outlineLevel="1">
      <c r="B4431" s="1342"/>
      <c r="C4431" s="985"/>
      <c r="D4431" s="2553" t="s">
        <v>2170</v>
      </c>
      <c r="E4431" s="2554" t="s">
        <v>638</v>
      </c>
      <c r="F4431" s="1553" t="s">
        <v>2168</v>
      </c>
      <c r="G4431" s="1554"/>
      <c r="H4431" s="636"/>
      <c r="I4431" s="2252"/>
      <c r="J4431" s="2253"/>
      <c r="K4431" s="1994" t="str">
        <f t="shared" ref="K4431:K4450" si="385">IF(ISNONTEXT(G4431)=TRUE,"","X")</f>
        <v/>
      </c>
      <c r="L4431" s="1907" t="str">
        <f t="shared" ref="L4431:L4450" si="386">IF(AND(G4431&gt;=0)=TRUE,"","X")</f>
        <v/>
      </c>
      <c r="M4431" s="1906"/>
      <c r="N4431" s="2250"/>
      <c r="O4431" s="2250"/>
      <c r="P4431" s="2255"/>
    </row>
    <row r="4432" spans="2:16" s="986" customFormat="1" ht="15" customHeight="1" outlineLevel="1">
      <c r="B4432" s="1342"/>
      <c r="C4432" s="985"/>
      <c r="D4432" s="2553"/>
      <c r="E4432" s="2554"/>
      <c r="F4432" s="1553" t="s">
        <v>2169</v>
      </c>
      <c r="G4432" s="1554"/>
      <c r="H4432" s="636"/>
      <c r="I4432" s="2252"/>
      <c r="J4432" s="2253"/>
      <c r="K4432" s="1994" t="str">
        <f t="shared" si="385"/>
        <v/>
      </c>
      <c r="L4432" s="1907" t="str">
        <f t="shared" si="386"/>
        <v/>
      </c>
      <c r="M4432" s="1906"/>
      <c r="N4432" s="2250"/>
      <c r="O4432" s="2250"/>
      <c r="P4432" s="2255"/>
    </row>
    <row r="4433" spans="2:16" s="986" customFormat="1" ht="15" customHeight="1" outlineLevel="1">
      <c r="B4433" s="1342"/>
      <c r="C4433" s="985"/>
      <c r="D4433" s="2553" t="s">
        <v>2170</v>
      </c>
      <c r="E4433" s="2554" t="s">
        <v>650</v>
      </c>
      <c r="F4433" s="1553" t="s">
        <v>2168</v>
      </c>
      <c r="G4433" s="1554"/>
      <c r="H4433" s="636"/>
      <c r="I4433" s="2252"/>
      <c r="J4433" s="2253"/>
      <c r="K4433" s="1994" t="str">
        <f t="shared" si="385"/>
        <v/>
      </c>
      <c r="L4433" s="1907" t="str">
        <f t="shared" si="386"/>
        <v/>
      </c>
      <c r="M4433" s="1906"/>
      <c r="N4433" s="2250"/>
      <c r="O4433" s="2250"/>
      <c r="P4433" s="2255"/>
    </row>
    <row r="4434" spans="2:16" s="986" customFormat="1" ht="15" customHeight="1" outlineLevel="1">
      <c r="B4434" s="1342"/>
      <c r="C4434" s="985"/>
      <c r="D4434" s="2553"/>
      <c r="E4434" s="2554"/>
      <c r="F4434" s="1553" t="s">
        <v>2169</v>
      </c>
      <c r="G4434" s="1554"/>
      <c r="H4434" s="636"/>
      <c r="I4434" s="2254"/>
      <c r="J4434" s="2255"/>
      <c r="K4434" s="1994" t="str">
        <f t="shared" si="385"/>
        <v/>
      </c>
      <c r="L4434" s="1907" t="str">
        <f t="shared" si="386"/>
        <v/>
      </c>
      <c r="M4434" s="1906"/>
      <c r="N4434" s="2250"/>
      <c r="O4434" s="2250"/>
      <c r="P4434" s="2255"/>
    </row>
    <row r="4435" spans="2:16" s="986" customFormat="1" ht="15" customHeight="1" outlineLevel="1">
      <c r="B4435" s="1342"/>
      <c r="C4435" s="985"/>
      <c r="D4435" s="2553" t="s">
        <v>873</v>
      </c>
      <c r="E4435" s="2554" t="s">
        <v>1822</v>
      </c>
      <c r="F4435" s="1553" t="s">
        <v>2168</v>
      </c>
      <c r="G4435" s="1555"/>
      <c r="H4435" s="636"/>
      <c r="I4435" s="2254"/>
      <c r="J4435" s="2255"/>
      <c r="K4435" s="1993" t="str">
        <f t="shared" si="385"/>
        <v/>
      </c>
      <c r="L4435" s="1906" t="str">
        <f t="shared" si="386"/>
        <v/>
      </c>
      <c r="M4435" s="1906"/>
      <c r="N4435" s="1907" t="str" cm="1">
        <f t="array" aca="1" ref="N4435" ca="1">IF(CELL("format",G4435)="D1","","X")</f>
        <v/>
      </c>
      <c r="O4435" s="2250"/>
      <c r="P4435" s="2255"/>
    </row>
    <row r="4436" spans="2:16" s="986" customFormat="1" ht="15" customHeight="1" outlineLevel="1">
      <c r="B4436" s="1211"/>
      <c r="C4436" s="1211"/>
      <c r="D4436" s="2553"/>
      <c r="E4436" s="2554"/>
      <c r="F4436" s="1553" t="s">
        <v>2169</v>
      </c>
      <c r="G4436" s="1555"/>
      <c r="H4436" s="636"/>
      <c r="I4436" s="2254"/>
      <c r="J4436" s="2255"/>
      <c r="K4436" s="1993" t="str">
        <f t="shared" si="385"/>
        <v/>
      </c>
      <c r="L4436" s="1906" t="str">
        <f t="shared" si="386"/>
        <v/>
      </c>
      <c r="M4436" s="1906"/>
      <c r="N4436" s="1907" t="str" cm="1">
        <f t="array" aca="1" ref="N4436" ca="1">IF(CELL("format",G4436)="D1","","X")</f>
        <v/>
      </c>
      <c r="O4436" s="2250"/>
      <c r="P4436" s="2255"/>
    </row>
    <row r="4437" spans="2:16" s="986" customFormat="1" ht="15" customHeight="1" outlineLevel="1">
      <c r="B4437" s="1211"/>
      <c r="C4437" s="1211"/>
      <c r="D4437" s="2553" t="s">
        <v>874</v>
      </c>
      <c r="E4437" s="2554" t="s">
        <v>1823</v>
      </c>
      <c r="F4437" s="1553" t="s">
        <v>2168</v>
      </c>
      <c r="G4437" s="1556"/>
      <c r="H4437" s="636"/>
      <c r="I4437" s="2254"/>
      <c r="J4437" s="2255"/>
      <c r="K4437" s="1993" t="str">
        <f t="shared" si="385"/>
        <v/>
      </c>
      <c r="L4437" s="1906" t="str">
        <f t="shared" si="386"/>
        <v/>
      </c>
      <c r="M4437" s="1906"/>
      <c r="N4437" s="2250"/>
      <c r="O4437" s="1907" t="str" cm="1">
        <f t="array" aca="1" ref="O4437" ca="1">IF(G4437="","",IF(CELL("format",G4437)="D9","","X"))</f>
        <v/>
      </c>
      <c r="P4437" s="2255"/>
    </row>
    <row r="4438" spans="2:16" s="986" customFormat="1" ht="15" customHeight="1" outlineLevel="1">
      <c r="B4438" s="1211"/>
      <c r="C4438" s="1211"/>
      <c r="D4438" s="2553"/>
      <c r="E4438" s="2554"/>
      <c r="F4438" s="1553" t="s">
        <v>2169</v>
      </c>
      <c r="G4438" s="1556"/>
      <c r="H4438" s="636"/>
      <c r="I4438" s="2254"/>
      <c r="J4438" s="2255"/>
      <c r="K4438" s="1993" t="str">
        <f t="shared" si="385"/>
        <v/>
      </c>
      <c r="L4438" s="1906" t="str">
        <f t="shared" si="386"/>
        <v/>
      </c>
      <c r="M4438" s="1906"/>
      <c r="N4438" s="2250"/>
      <c r="O4438" s="1907" t="str" cm="1">
        <f t="array" aca="1" ref="O4438" ca="1">IF(G4438="","",IF(CELL("format",G4438)="D9","","X"))</f>
        <v/>
      </c>
      <c r="P4438" s="2255"/>
    </row>
    <row r="4439" spans="2:16" s="986" customFormat="1" ht="15" customHeight="1" outlineLevel="1">
      <c r="B4439" s="1211"/>
      <c r="C4439" s="1211"/>
      <c r="D4439" s="2553" t="s">
        <v>2171</v>
      </c>
      <c r="E4439" s="2554" t="s">
        <v>2327</v>
      </c>
      <c r="F4439" s="1553" t="s">
        <v>2168</v>
      </c>
      <c r="G4439" s="1554"/>
      <c r="H4439" s="636"/>
      <c r="I4439" s="2254"/>
      <c r="J4439" s="2255"/>
      <c r="K4439" s="1993" t="str">
        <f t="shared" si="385"/>
        <v/>
      </c>
      <c r="L4439" s="1906" t="str">
        <f t="shared" si="386"/>
        <v/>
      </c>
      <c r="M4439" s="1906"/>
      <c r="N4439" s="2250"/>
      <c r="O4439" s="2250"/>
      <c r="P4439" s="1913" t="str">
        <f>IF(G4439="","",(IF(OR(G4439="Winter",G4439="Summer"),"","X")))</f>
        <v/>
      </c>
    </row>
    <row r="4440" spans="2:16" s="986" customFormat="1" ht="15" customHeight="1" outlineLevel="1">
      <c r="B4440" s="1211"/>
      <c r="C4440" s="1211"/>
      <c r="D4440" s="2553"/>
      <c r="E4440" s="2554"/>
      <c r="F4440" s="1553" t="s">
        <v>2169</v>
      </c>
      <c r="G4440" s="1554"/>
      <c r="H4440" s="636"/>
      <c r="I4440" s="2254"/>
      <c r="J4440" s="2255"/>
      <c r="K4440" s="1993" t="str">
        <f t="shared" si="385"/>
        <v/>
      </c>
      <c r="L4440" s="1906" t="str">
        <f t="shared" si="386"/>
        <v/>
      </c>
      <c r="M4440" s="1906"/>
      <c r="N4440" s="2250"/>
      <c r="O4440" s="2250"/>
      <c r="P4440" s="1913" t="str">
        <f>IF(G4440="","",(IF(OR(G4440="Winter",G4440="Summer"),"","X")))</f>
        <v/>
      </c>
    </row>
    <row r="4441" spans="2:16" s="986" customFormat="1" ht="15" customHeight="1" outlineLevel="1">
      <c r="B4441" s="1211"/>
      <c r="C4441" s="1211"/>
      <c r="D4441" s="2553" t="s">
        <v>2172</v>
      </c>
      <c r="E4441" s="2554" t="s">
        <v>638</v>
      </c>
      <c r="F4441" s="1553" t="s">
        <v>2168</v>
      </c>
      <c r="G4441" s="1554"/>
      <c r="H4441" s="636"/>
      <c r="I4441" s="2254"/>
      <c r="J4441" s="2255"/>
      <c r="K4441" s="1994" t="str">
        <f t="shared" si="385"/>
        <v/>
      </c>
      <c r="L4441" s="1907" t="str">
        <f t="shared" si="386"/>
        <v/>
      </c>
      <c r="M4441" s="1906"/>
      <c r="N4441" s="2250"/>
      <c r="O4441" s="2250"/>
      <c r="P4441" s="2255"/>
    </row>
    <row r="4442" spans="2:16" s="986" customFormat="1" ht="15" customHeight="1" outlineLevel="1">
      <c r="B4442" s="1211"/>
      <c r="C4442" s="1211"/>
      <c r="D4442" s="2553"/>
      <c r="E4442" s="2554"/>
      <c r="F4442" s="1553" t="s">
        <v>2169</v>
      </c>
      <c r="G4442" s="1554"/>
      <c r="I4442" s="2254"/>
      <c r="J4442" s="2255"/>
      <c r="K4442" s="1994" t="str">
        <f t="shared" si="385"/>
        <v/>
      </c>
      <c r="L4442" s="1907" t="str">
        <f t="shared" si="386"/>
        <v/>
      </c>
      <c r="M4442" s="1906"/>
      <c r="N4442" s="2250"/>
      <c r="O4442" s="2250"/>
      <c r="P4442" s="2255"/>
    </row>
    <row r="4443" spans="2:16" s="986" customFormat="1" ht="15" customHeight="1" outlineLevel="1">
      <c r="B4443" s="1211"/>
      <c r="C4443" s="1211"/>
      <c r="D4443" s="2553" t="s">
        <v>2173</v>
      </c>
      <c r="E4443" s="2554" t="s">
        <v>638</v>
      </c>
      <c r="F4443" s="1553" t="s">
        <v>2168</v>
      </c>
      <c r="G4443" s="1554"/>
      <c r="I4443" s="2254"/>
      <c r="J4443" s="2255"/>
      <c r="K4443" s="1994" t="str">
        <f t="shared" si="385"/>
        <v/>
      </c>
      <c r="L4443" s="1907" t="str">
        <f t="shared" si="386"/>
        <v/>
      </c>
      <c r="M4443" s="1906"/>
      <c r="N4443" s="2250"/>
      <c r="O4443" s="2250"/>
      <c r="P4443" s="2255"/>
    </row>
    <row r="4444" spans="2:16" s="986" customFormat="1" ht="15" customHeight="1" outlineLevel="1">
      <c r="B4444" s="1211"/>
      <c r="C4444" s="1211"/>
      <c r="D4444" s="2553"/>
      <c r="E4444" s="2554"/>
      <c r="F4444" s="1553" t="s">
        <v>2169</v>
      </c>
      <c r="G4444" s="1554"/>
      <c r="I4444" s="2254"/>
      <c r="J4444" s="2255"/>
      <c r="K4444" s="1994" t="str">
        <f t="shared" si="385"/>
        <v/>
      </c>
      <c r="L4444" s="1907" t="str">
        <f t="shared" si="386"/>
        <v/>
      </c>
      <c r="M4444" s="1906"/>
      <c r="N4444" s="2250"/>
      <c r="O4444" s="2250"/>
      <c r="P4444" s="2255"/>
    </row>
    <row r="4445" spans="2:16" s="986" customFormat="1" ht="15" customHeight="1" outlineLevel="1">
      <c r="B4445" s="1211"/>
      <c r="C4445" s="1211"/>
      <c r="D4445" s="2553" t="s">
        <v>2173</v>
      </c>
      <c r="E4445" s="2554" t="s">
        <v>650</v>
      </c>
      <c r="F4445" s="1553" t="s">
        <v>2168</v>
      </c>
      <c r="G4445" s="1554"/>
      <c r="I4445" s="2254"/>
      <c r="J4445" s="2255"/>
      <c r="K4445" s="1994" t="str">
        <f t="shared" si="385"/>
        <v/>
      </c>
      <c r="L4445" s="1907" t="str">
        <f t="shared" si="386"/>
        <v/>
      </c>
      <c r="M4445" s="1906"/>
      <c r="N4445" s="2250"/>
      <c r="O4445" s="2250"/>
      <c r="P4445" s="2255"/>
    </row>
    <row r="4446" spans="2:16" s="986" customFormat="1" ht="15" customHeight="1" outlineLevel="1">
      <c r="B4446" s="1211"/>
      <c r="C4446" s="1211"/>
      <c r="D4446" s="2553"/>
      <c r="E4446" s="2554"/>
      <c r="F4446" s="1553" t="s">
        <v>2169</v>
      </c>
      <c r="G4446" s="1554"/>
      <c r="I4446" s="2254"/>
      <c r="J4446" s="2255"/>
      <c r="K4446" s="1994" t="str">
        <f t="shared" si="385"/>
        <v/>
      </c>
      <c r="L4446" s="1907" t="str">
        <f t="shared" si="386"/>
        <v/>
      </c>
      <c r="M4446" s="1906"/>
      <c r="N4446" s="2250"/>
      <c r="O4446" s="2250"/>
      <c r="P4446" s="2255"/>
    </row>
    <row r="4447" spans="2:16" s="986" customFormat="1" ht="15" customHeight="1" outlineLevel="1">
      <c r="B4447" s="1211"/>
      <c r="C4447" s="1211"/>
      <c r="D4447" s="2553" t="s">
        <v>2174</v>
      </c>
      <c r="E4447" s="2554" t="s">
        <v>638</v>
      </c>
      <c r="F4447" s="1553" t="s">
        <v>2168</v>
      </c>
      <c r="G4447" s="1554"/>
      <c r="I4447" s="2254"/>
      <c r="J4447" s="2256"/>
      <c r="K4447" s="1994" t="str">
        <f t="shared" si="385"/>
        <v/>
      </c>
      <c r="L4447" s="1907" t="str">
        <f t="shared" si="386"/>
        <v/>
      </c>
      <c r="M4447" s="1906"/>
      <c r="N4447" s="2250"/>
      <c r="O4447" s="2250"/>
      <c r="P4447" s="2255"/>
    </row>
    <row r="4448" spans="2:16" s="986" customFormat="1" ht="15" customHeight="1" outlineLevel="1">
      <c r="B4448" s="1211"/>
      <c r="C4448" s="1211"/>
      <c r="D4448" s="2553"/>
      <c r="E4448" s="2554"/>
      <c r="F4448" s="1553" t="s">
        <v>2169</v>
      </c>
      <c r="G4448" s="1554"/>
      <c r="I4448" s="2254"/>
      <c r="J4448" s="2256"/>
      <c r="K4448" s="1994" t="str">
        <f t="shared" si="385"/>
        <v/>
      </c>
      <c r="L4448" s="1907" t="str">
        <f t="shared" si="386"/>
        <v/>
      </c>
      <c r="M4448" s="1906"/>
      <c r="N4448" s="2250"/>
      <c r="O4448" s="2250"/>
      <c r="P4448" s="2255"/>
    </row>
    <row r="4449" spans="2:16" s="986" customFormat="1" ht="15" customHeight="1" outlineLevel="1">
      <c r="B4449" s="1211"/>
      <c r="C4449" s="1211"/>
      <c r="D4449" s="2553" t="s">
        <v>2174</v>
      </c>
      <c r="E4449" s="2554" t="s">
        <v>650</v>
      </c>
      <c r="F4449" s="1553" t="s">
        <v>2168</v>
      </c>
      <c r="G4449" s="1554"/>
      <c r="I4449" s="2254"/>
      <c r="J4449" s="2256"/>
      <c r="K4449" s="1994" t="str">
        <f t="shared" si="385"/>
        <v/>
      </c>
      <c r="L4449" s="1907" t="str">
        <f t="shared" si="386"/>
        <v/>
      </c>
      <c r="M4449" s="1906"/>
      <c r="N4449" s="2250"/>
      <c r="O4449" s="2250"/>
      <c r="P4449" s="2255"/>
    </row>
    <row r="4450" spans="2:16" s="986" customFormat="1" ht="15" customHeight="1" outlineLevel="1">
      <c r="B4450" s="1211"/>
      <c r="C4450" s="1211"/>
      <c r="D4450" s="2555"/>
      <c r="E4450" s="2556"/>
      <c r="F4450" s="1557" t="s">
        <v>2169</v>
      </c>
      <c r="G4450" s="1558"/>
      <c r="I4450" s="2254"/>
      <c r="J4450" s="2256"/>
      <c r="K4450" s="1994" t="str">
        <f t="shared" si="385"/>
        <v/>
      </c>
      <c r="L4450" s="1907" t="str">
        <f t="shared" si="386"/>
        <v/>
      </c>
      <c r="M4450" s="1906"/>
      <c r="N4450" s="2250"/>
      <c r="O4450" s="2250"/>
      <c r="P4450" s="2255"/>
    </row>
    <row r="4451" spans="2:16" s="986" customFormat="1" ht="15" customHeight="1">
      <c r="B4451" s="1342"/>
      <c r="C4451" s="985"/>
      <c r="D4451" s="1307" t="s">
        <v>2166</v>
      </c>
      <c r="E4451" s="973"/>
      <c r="F4451" s="1549"/>
      <c r="G4451" s="1550"/>
      <c r="H4451" s="636"/>
      <c r="I4451" s="2251"/>
      <c r="J4451" s="1912"/>
      <c r="K4451" s="2254"/>
      <c r="L4451" s="2250"/>
      <c r="M4451" s="2250"/>
      <c r="N4451" s="2250"/>
      <c r="O4451" s="2250"/>
      <c r="P4451" s="2255"/>
    </row>
    <row r="4452" spans="2:16" s="986" customFormat="1" ht="15" customHeight="1" outlineLevel="1">
      <c r="B4452" s="1342"/>
      <c r="C4452" s="985"/>
      <c r="D4452" s="2557" t="s">
        <v>2167</v>
      </c>
      <c r="E4452" s="2558" t="s">
        <v>650</v>
      </c>
      <c r="F4452" s="1551" t="s">
        <v>2168</v>
      </c>
      <c r="G4452" s="1552"/>
      <c r="H4452" s="636"/>
      <c r="I4452" s="2252"/>
      <c r="J4452" s="2253"/>
      <c r="K4452" s="1994" t="str">
        <f>IF(ISNONTEXT(G4452)=TRUE,"","X")</f>
        <v/>
      </c>
      <c r="L4452" s="1907" t="str">
        <f>IF(AND(G4452&gt;=0)=TRUE,"","X")</f>
        <v/>
      </c>
      <c r="M4452" s="1906"/>
      <c r="N4452" s="2250"/>
      <c r="O4452" s="2250"/>
      <c r="P4452" s="2255"/>
    </row>
    <row r="4453" spans="2:16" s="986" customFormat="1" ht="15" customHeight="1" outlineLevel="1">
      <c r="B4453" s="1342"/>
      <c r="C4453" s="985"/>
      <c r="D4453" s="2553"/>
      <c r="E4453" s="2554"/>
      <c r="F4453" s="1553" t="s">
        <v>2169</v>
      </c>
      <c r="G4453" s="1554"/>
      <c r="H4453" s="636"/>
      <c r="I4453" s="2252"/>
      <c r="J4453" s="2253"/>
      <c r="K4453" s="1994" t="str">
        <f>IF(ISNONTEXT(G4453)=TRUE,"","X")</f>
        <v/>
      </c>
      <c r="L4453" s="1907" t="str">
        <f>IF(AND(G4453&gt;=0)=TRUE,"","X")</f>
        <v/>
      </c>
      <c r="M4453" s="1906"/>
      <c r="N4453" s="2250"/>
      <c r="O4453" s="2250"/>
      <c r="P4453" s="2255"/>
    </row>
    <row r="4454" spans="2:16" s="986" customFormat="1" ht="15" customHeight="1" outlineLevel="1">
      <c r="B4454" s="1342"/>
      <c r="C4454" s="985"/>
      <c r="D4454" s="2553" t="s">
        <v>2170</v>
      </c>
      <c r="E4454" s="2554" t="s">
        <v>638</v>
      </c>
      <c r="F4454" s="1553" t="s">
        <v>2168</v>
      </c>
      <c r="G4454" s="1554"/>
      <c r="H4454" s="636"/>
      <c r="I4454" s="2252"/>
      <c r="J4454" s="2253"/>
      <c r="K4454" s="1994" t="str">
        <f t="shared" ref="K4454:K4473" si="387">IF(ISNONTEXT(G4454)=TRUE,"","X")</f>
        <v/>
      </c>
      <c r="L4454" s="1907" t="str">
        <f t="shared" ref="L4454:L4473" si="388">IF(AND(G4454&gt;=0)=TRUE,"","X")</f>
        <v/>
      </c>
      <c r="M4454" s="1906"/>
      <c r="N4454" s="2250"/>
      <c r="O4454" s="2250"/>
      <c r="P4454" s="2255"/>
    </row>
    <row r="4455" spans="2:16" s="986" customFormat="1" ht="15" customHeight="1" outlineLevel="1">
      <c r="B4455" s="1342"/>
      <c r="C4455" s="985"/>
      <c r="D4455" s="2553"/>
      <c r="E4455" s="2554"/>
      <c r="F4455" s="1553" t="s">
        <v>2169</v>
      </c>
      <c r="G4455" s="1554"/>
      <c r="H4455" s="636"/>
      <c r="I4455" s="2252"/>
      <c r="J4455" s="2253"/>
      <c r="K4455" s="1994" t="str">
        <f t="shared" si="387"/>
        <v/>
      </c>
      <c r="L4455" s="1907" t="str">
        <f t="shared" si="388"/>
        <v/>
      </c>
      <c r="M4455" s="1906"/>
      <c r="N4455" s="2250"/>
      <c r="O4455" s="2250"/>
      <c r="P4455" s="2255"/>
    </row>
    <row r="4456" spans="2:16" s="986" customFormat="1" ht="15" customHeight="1" outlineLevel="1">
      <c r="B4456" s="1342"/>
      <c r="C4456" s="985"/>
      <c r="D4456" s="2553" t="s">
        <v>2170</v>
      </c>
      <c r="E4456" s="2554" t="s">
        <v>650</v>
      </c>
      <c r="F4456" s="1553" t="s">
        <v>2168</v>
      </c>
      <c r="G4456" s="1554"/>
      <c r="H4456" s="636"/>
      <c r="I4456" s="2252"/>
      <c r="J4456" s="2253"/>
      <c r="K4456" s="1994" t="str">
        <f t="shared" si="387"/>
        <v/>
      </c>
      <c r="L4456" s="1907" t="str">
        <f t="shared" si="388"/>
        <v/>
      </c>
      <c r="M4456" s="1906"/>
      <c r="N4456" s="2250"/>
      <c r="O4456" s="2250"/>
      <c r="P4456" s="2255"/>
    </row>
    <row r="4457" spans="2:16" s="986" customFormat="1" ht="15" customHeight="1" outlineLevel="1">
      <c r="B4457" s="1342"/>
      <c r="C4457" s="985"/>
      <c r="D4457" s="2553"/>
      <c r="E4457" s="2554"/>
      <c r="F4457" s="1553" t="s">
        <v>2169</v>
      </c>
      <c r="G4457" s="1554"/>
      <c r="H4457" s="636"/>
      <c r="I4457" s="2254"/>
      <c r="J4457" s="2255"/>
      <c r="K4457" s="1994" t="str">
        <f t="shared" si="387"/>
        <v/>
      </c>
      <c r="L4457" s="1907" t="str">
        <f t="shared" si="388"/>
        <v/>
      </c>
      <c r="M4457" s="1906"/>
      <c r="N4457" s="2250"/>
      <c r="O4457" s="2250"/>
      <c r="P4457" s="2255"/>
    </row>
    <row r="4458" spans="2:16" s="986" customFormat="1" ht="15" customHeight="1" outlineLevel="1">
      <c r="B4458" s="1342"/>
      <c r="C4458" s="985"/>
      <c r="D4458" s="2553" t="s">
        <v>873</v>
      </c>
      <c r="E4458" s="2554" t="s">
        <v>1822</v>
      </c>
      <c r="F4458" s="1553" t="s">
        <v>2168</v>
      </c>
      <c r="G4458" s="1555"/>
      <c r="H4458" s="636"/>
      <c r="I4458" s="2254"/>
      <c r="J4458" s="2255"/>
      <c r="K4458" s="1993" t="str">
        <f t="shared" si="387"/>
        <v/>
      </c>
      <c r="L4458" s="1906" t="str">
        <f t="shared" si="388"/>
        <v/>
      </c>
      <c r="M4458" s="1906"/>
      <c r="N4458" s="1907" t="str" cm="1">
        <f t="array" aca="1" ref="N4458" ca="1">IF(CELL("format",G4458)="D1","","X")</f>
        <v/>
      </c>
      <c r="O4458" s="2250"/>
      <c r="P4458" s="2255"/>
    </row>
    <row r="4459" spans="2:16" s="986" customFormat="1" ht="15" customHeight="1" outlineLevel="1">
      <c r="B4459" s="1211"/>
      <c r="C4459" s="1211"/>
      <c r="D4459" s="2553"/>
      <c r="E4459" s="2554"/>
      <c r="F4459" s="1553" t="s">
        <v>2169</v>
      </c>
      <c r="G4459" s="1555"/>
      <c r="H4459" s="636"/>
      <c r="I4459" s="2254"/>
      <c r="J4459" s="2255"/>
      <c r="K4459" s="1993" t="str">
        <f t="shared" si="387"/>
        <v/>
      </c>
      <c r="L4459" s="1906" t="str">
        <f t="shared" si="388"/>
        <v/>
      </c>
      <c r="M4459" s="1906"/>
      <c r="N4459" s="1907" t="str" cm="1">
        <f t="array" aca="1" ref="N4459" ca="1">IF(CELL("format",G4459)="D1","","X")</f>
        <v/>
      </c>
      <c r="O4459" s="2250"/>
      <c r="P4459" s="2255"/>
    </row>
    <row r="4460" spans="2:16" s="986" customFormat="1" ht="15" customHeight="1" outlineLevel="1">
      <c r="B4460" s="1211"/>
      <c r="C4460" s="1211"/>
      <c r="D4460" s="2553" t="s">
        <v>874</v>
      </c>
      <c r="E4460" s="2554" t="s">
        <v>1823</v>
      </c>
      <c r="F4460" s="1553" t="s">
        <v>2168</v>
      </c>
      <c r="G4460" s="1556"/>
      <c r="H4460" s="636"/>
      <c r="I4460" s="2254"/>
      <c r="J4460" s="2255"/>
      <c r="K4460" s="1993" t="str">
        <f t="shared" si="387"/>
        <v/>
      </c>
      <c r="L4460" s="1906" t="str">
        <f t="shared" si="388"/>
        <v/>
      </c>
      <c r="M4460" s="1906"/>
      <c r="N4460" s="2250"/>
      <c r="O4460" s="1907" t="str" cm="1">
        <f t="array" aca="1" ref="O4460" ca="1">IF(G4460="","",IF(CELL("format",G4460)="D9","","X"))</f>
        <v/>
      </c>
      <c r="P4460" s="2255"/>
    </row>
    <row r="4461" spans="2:16" s="986" customFormat="1" ht="15" customHeight="1" outlineLevel="1">
      <c r="B4461" s="1211"/>
      <c r="C4461" s="1211"/>
      <c r="D4461" s="2553"/>
      <c r="E4461" s="2554"/>
      <c r="F4461" s="1553" t="s">
        <v>2169</v>
      </c>
      <c r="G4461" s="1556"/>
      <c r="H4461" s="636"/>
      <c r="I4461" s="2254"/>
      <c r="J4461" s="2255"/>
      <c r="K4461" s="1993" t="str">
        <f t="shared" si="387"/>
        <v/>
      </c>
      <c r="L4461" s="1906" t="str">
        <f t="shared" si="388"/>
        <v/>
      </c>
      <c r="M4461" s="1906"/>
      <c r="N4461" s="2250"/>
      <c r="O4461" s="1907" t="str" cm="1">
        <f t="array" aca="1" ref="O4461" ca="1">IF(G4461="","",IF(CELL("format",G4461)="D9","","X"))</f>
        <v/>
      </c>
      <c r="P4461" s="2255"/>
    </row>
    <row r="4462" spans="2:16" s="986" customFormat="1" ht="15" customHeight="1" outlineLevel="1">
      <c r="B4462" s="1211"/>
      <c r="C4462" s="1211"/>
      <c r="D4462" s="2553" t="s">
        <v>2171</v>
      </c>
      <c r="E4462" s="2554" t="s">
        <v>2327</v>
      </c>
      <c r="F4462" s="1553" t="s">
        <v>2168</v>
      </c>
      <c r="G4462" s="1554"/>
      <c r="H4462" s="636"/>
      <c r="I4462" s="2254"/>
      <c r="J4462" s="2255"/>
      <c r="K4462" s="1993" t="str">
        <f t="shared" si="387"/>
        <v/>
      </c>
      <c r="L4462" s="1906" t="str">
        <f t="shared" si="388"/>
        <v/>
      </c>
      <c r="M4462" s="1906"/>
      <c r="N4462" s="2250"/>
      <c r="O4462" s="2250"/>
      <c r="P4462" s="1913" t="str">
        <f>IF(G4462="","",(IF(OR(G4462="Winter",G4462="Summer"),"","X")))</f>
        <v/>
      </c>
    </row>
    <row r="4463" spans="2:16" s="986" customFormat="1" ht="15" customHeight="1" outlineLevel="1">
      <c r="B4463" s="1211"/>
      <c r="C4463" s="1211"/>
      <c r="D4463" s="2553"/>
      <c r="E4463" s="2554"/>
      <c r="F4463" s="1553" t="s">
        <v>2169</v>
      </c>
      <c r="G4463" s="1554"/>
      <c r="H4463" s="636"/>
      <c r="I4463" s="2254"/>
      <c r="J4463" s="2255"/>
      <c r="K4463" s="1993" t="str">
        <f t="shared" si="387"/>
        <v/>
      </c>
      <c r="L4463" s="1906" t="str">
        <f t="shared" si="388"/>
        <v/>
      </c>
      <c r="M4463" s="1906"/>
      <c r="N4463" s="2250"/>
      <c r="O4463" s="2250"/>
      <c r="P4463" s="1913" t="str">
        <f>IF(G4463="","",(IF(OR(G4463="Winter",G4463="Summer"),"","X")))</f>
        <v/>
      </c>
    </row>
    <row r="4464" spans="2:16" s="986" customFormat="1" ht="15" customHeight="1" outlineLevel="1">
      <c r="B4464" s="1211"/>
      <c r="C4464" s="1211"/>
      <c r="D4464" s="2553" t="s">
        <v>2172</v>
      </c>
      <c r="E4464" s="2554" t="s">
        <v>638</v>
      </c>
      <c r="F4464" s="1553" t="s">
        <v>2168</v>
      </c>
      <c r="G4464" s="1554"/>
      <c r="H4464" s="636"/>
      <c r="I4464" s="2254"/>
      <c r="J4464" s="2255"/>
      <c r="K4464" s="1994" t="str">
        <f t="shared" si="387"/>
        <v/>
      </c>
      <c r="L4464" s="1907" t="str">
        <f t="shared" si="388"/>
        <v/>
      </c>
      <c r="M4464" s="1906"/>
      <c r="N4464" s="2250"/>
      <c r="O4464" s="2250"/>
      <c r="P4464" s="2255"/>
    </row>
    <row r="4465" spans="2:16" s="986" customFormat="1" ht="15" customHeight="1" outlineLevel="1">
      <c r="B4465" s="1211"/>
      <c r="C4465" s="1211"/>
      <c r="D4465" s="2553"/>
      <c r="E4465" s="2554"/>
      <c r="F4465" s="1553" t="s">
        <v>2169</v>
      </c>
      <c r="G4465" s="1554"/>
      <c r="I4465" s="2254"/>
      <c r="J4465" s="2255"/>
      <c r="K4465" s="1994" t="str">
        <f t="shared" si="387"/>
        <v/>
      </c>
      <c r="L4465" s="1907" t="str">
        <f t="shared" si="388"/>
        <v/>
      </c>
      <c r="M4465" s="1906"/>
      <c r="N4465" s="2250"/>
      <c r="O4465" s="2250"/>
      <c r="P4465" s="2255"/>
    </row>
    <row r="4466" spans="2:16" s="986" customFormat="1" ht="15" customHeight="1" outlineLevel="1">
      <c r="B4466" s="1211"/>
      <c r="C4466" s="1211"/>
      <c r="D4466" s="2553" t="s">
        <v>2173</v>
      </c>
      <c r="E4466" s="2554" t="s">
        <v>638</v>
      </c>
      <c r="F4466" s="1553" t="s">
        <v>2168</v>
      </c>
      <c r="G4466" s="1554"/>
      <c r="I4466" s="2254"/>
      <c r="J4466" s="2255"/>
      <c r="K4466" s="1994" t="str">
        <f t="shared" si="387"/>
        <v/>
      </c>
      <c r="L4466" s="1907" t="str">
        <f t="shared" si="388"/>
        <v/>
      </c>
      <c r="M4466" s="1906"/>
      <c r="N4466" s="2250"/>
      <c r="O4466" s="2250"/>
      <c r="P4466" s="2255"/>
    </row>
    <row r="4467" spans="2:16" s="986" customFormat="1" ht="15" customHeight="1" outlineLevel="1">
      <c r="B4467" s="1211"/>
      <c r="C4467" s="1211"/>
      <c r="D4467" s="2553"/>
      <c r="E4467" s="2554"/>
      <c r="F4467" s="1553" t="s">
        <v>2169</v>
      </c>
      <c r="G4467" s="1554"/>
      <c r="I4467" s="2254"/>
      <c r="J4467" s="2255"/>
      <c r="K4467" s="1994" t="str">
        <f t="shared" si="387"/>
        <v/>
      </c>
      <c r="L4467" s="1907" t="str">
        <f t="shared" si="388"/>
        <v/>
      </c>
      <c r="M4467" s="1906"/>
      <c r="N4467" s="2250"/>
      <c r="O4467" s="2250"/>
      <c r="P4467" s="2255"/>
    </row>
    <row r="4468" spans="2:16" s="986" customFormat="1" ht="15" customHeight="1" outlineLevel="1">
      <c r="B4468" s="1211"/>
      <c r="C4468" s="1211"/>
      <c r="D4468" s="2553" t="s">
        <v>2173</v>
      </c>
      <c r="E4468" s="2554" t="s">
        <v>650</v>
      </c>
      <c r="F4468" s="1553" t="s">
        <v>2168</v>
      </c>
      <c r="G4468" s="1554"/>
      <c r="I4468" s="2254"/>
      <c r="J4468" s="2255"/>
      <c r="K4468" s="1994" t="str">
        <f t="shared" si="387"/>
        <v/>
      </c>
      <c r="L4468" s="1907" t="str">
        <f t="shared" si="388"/>
        <v/>
      </c>
      <c r="M4468" s="1906"/>
      <c r="N4468" s="2250"/>
      <c r="O4468" s="2250"/>
      <c r="P4468" s="2255"/>
    </row>
    <row r="4469" spans="2:16" s="986" customFormat="1" ht="15" customHeight="1" outlineLevel="1">
      <c r="B4469" s="1211"/>
      <c r="C4469" s="1211"/>
      <c r="D4469" s="2553"/>
      <c r="E4469" s="2554"/>
      <c r="F4469" s="1553" t="s">
        <v>2169</v>
      </c>
      <c r="G4469" s="1554"/>
      <c r="I4469" s="2254"/>
      <c r="J4469" s="2255"/>
      <c r="K4469" s="1994" t="str">
        <f t="shared" si="387"/>
        <v/>
      </c>
      <c r="L4469" s="1907" t="str">
        <f t="shared" si="388"/>
        <v/>
      </c>
      <c r="M4469" s="1906"/>
      <c r="N4469" s="2250"/>
      <c r="O4469" s="2250"/>
      <c r="P4469" s="2255"/>
    </row>
    <row r="4470" spans="2:16" s="986" customFormat="1" ht="15" customHeight="1" outlineLevel="1">
      <c r="B4470" s="1211"/>
      <c r="C4470" s="1211"/>
      <c r="D4470" s="2553" t="s">
        <v>2174</v>
      </c>
      <c r="E4470" s="2554" t="s">
        <v>638</v>
      </c>
      <c r="F4470" s="1553" t="s">
        <v>2168</v>
      </c>
      <c r="G4470" s="1554"/>
      <c r="I4470" s="2254"/>
      <c r="J4470" s="2256"/>
      <c r="K4470" s="1994" t="str">
        <f t="shared" si="387"/>
        <v/>
      </c>
      <c r="L4470" s="1907" t="str">
        <f t="shared" si="388"/>
        <v/>
      </c>
      <c r="M4470" s="1906"/>
      <c r="N4470" s="2250"/>
      <c r="O4470" s="2250"/>
      <c r="P4470" s="2255"/>
    </row>
    <row r="4471" spans="2:16" s="986" customFormat="1" ht="15" customHeight="1" outlineLevel="1">
      <c r="B4471" s="1211"/>
      <c r="C4471" s="1211"/>
      <c r="D4471" s="2553"/>
      <c r="E4471" s="2554"/>
      <c r="F4471" s="1553" t="s">
        <v>2169</v>
      </c>
      <c r="G4471" s="1554"/>
      <c r="I4471" s="2254"/>
      <c r="J4471" s="2256"/>
      <c r="K4471" s="1994" t="str">
        <f t="shared" si="387"/>
        <v/>
      </c>
      <c r="L4471" s="1907" t="str">
        <f t="shared" si="388"/>
        <v/>
      </c>
      <c r="M4471" s="1906"/>
      <c r="N4471" s="2250"/>
      <c r="O4471" s="2250"/>
      <c r="P4471" s="2255"/>
    </row>
    <row r="4472" spans="2:16" s="986" customFormat="1" ht="15" customHeight="1" outlineLevel="1">
      <c r="B4472" s="1211"/>
      <c r="C4472" s="1211"/>
      <c r="D4472" s="2553" t="s">
        <v>2174</v>
      </c>
      <c r="E4472" s="2554" t="s">
        <v>650</v>
      </c>
      <c r="F4472" s="1553" t="s">
        <v>2168</v>
      </c>
      <c r="G4472" s="1554"/>
      <c r="I4472" s="2254"/>
      <c r="J4472" s="2256"/>
      <c r="K4472" s="1994" t="str">
        <f t="shared" si="387"/>
        <v/>
      </c>
      <c r="L4472" s="1907" t="str">
        <f t="shared" si="388"/>
        <v/>
      </c>
      <c r="M4472" s="1906"/>
      <c r="N4472" s="2250"/>
      <c r="O4472" s="2250"/>
      <c r="P4472" s="2255"/>
    </row>
    <row r="4473" spans="2:16" s="986" customFormat="1" ht="15" customHeight="1" outlineLevel="1">
      <c r="B4473" s="1211"/>
      <c r="C4473" s="1211"/>
      <c r="D4473" s="2555"/>
      <c r="E4473" s="2556"/>
      <c r="F4473" s="1557" t="s">
        <v>2169</v>
      </c>
      <c r="G4473" s="1558"/>
      <c r="I4473" s="2254"/>
      <c r="J4473" s="2256"/>
      <c r="K4473" s="1994" t="str">
        <f t="shared" si="387"/>
        <v/>
      </c>
      <c r="L4473" s="1907" t="str">
        <f t="shared" si="388"/>
        <v/>
      </c>
      <c r="M4473" s="1906"/>
      <c r="N4473" s="2250"/>
      <c r="O4473" s="2250"/>
      <c r="P4473" s="2255"/>
    </row>
    <row r="4474" spans="2:16" s="986" customFormat="1" ht="15" customHeight="1">
      <c r="B4474" s="1342"/>
      <c r="C4474" s="985"/>
      <c r="D4474" s="1307" t="s">
        <v>2166</v>
      </c>
      <c r="E4474" s="973"/>
      <c r="F4474" s="1549"/>
      <c r="G4474" s="1550"/>
      <c r="H4474" s="636"/>
      <c r="I4474" s="2251"/>
      <c r="J4474" s="1912"/>
      <c r="K4474" s="2254"/>
      <c r="L4474" s="2250"/>
      <c r="M4474" s="2250"/>
      <c r="N4474" s="2250"/>
      <c r="O4474" s="2250"/>
      <c r="P4474" s="2255"/>
    </row>
    <row r="4475" spans="2:16" s="986" customFormat="1" ht="15" customHeight="1" outlineLevel="1">
      <c r="B4475" s="1342"/>
      <c r="C4475" s="985"/>
      <c r="D4475" s="2557" t="s">
        <v>2167</v>
      </c>
      <c r="E4475" s="2558" t="s">
        <v>650</v>
      </c>
      <c r="F4475" s="1551" t="s">
        <v>2168</v>
      </c>
      <c r="G4475" s="1552"/>
      <c r="H4475" s="636"/>
      <c r="I4475" s="2252"/>
      <c r="J4475" s="2253"/>
      <c r="K4475" s="1994" t="str">
        <f>IF(ISNONTEXT(G4475)=TRUE,"","X")</f>
        <v/>
      </c>
      <c r="L4475" s="1907" t="str">
        <f>IF(AND(G4475&gt;=0)=TRUE,"","X")</f>
        <v/>
      </c>
      <c r="M4475" s="1906"/>
      <c r="N4475" s="2250"/>
      <c r="O4475" s="2250"/>
      <c r="P4475" s="2255"/>
    </row>
    <row r="4476" spans="2:16" s="986" customFormat="1" ht="15" customHeight="1" outlineLevel="1">
      <c r="B4476" s="1342"/>
      <c r="C4476" s="985"/>
      <c r="D4476" s="2553"/>
      <c r="E4476" s="2554"/>
      <c r="F4476" s="1553" t="s">
        <v>2169</v>
      </c>
      <c r="G4476" s="1554"/>
      <c r="H4476" s="636"/>
      <c r="I4476" s="2252"/>
      <c r="J4476" s="2253"/>
      <c r="K4476" s="1994" t="str">
        <f>IF(ISNONTEXT(G4476)=TRUE,"","X")</f>
        <v/>
      </c>
      <c r="L4476" s="1907" t="str">
        <f>IF(AND(G4476&gt;=0)=TRUE,"","X")</f>
        <v/>
      </c>
      <c r="M4476" s="1906"/>
      <c r="N4476" s="2250"/>
      <c r="O4476" s="2250"/>
      <c r="P4476" s="2255"/>
    </row>
    <row r="4477" spans="2:16" s="986" customFormat="1" ht="15" customHeight="1" outlineLevel="1">
      <c r="B4477" s="1342"/>
      <c r="C4477" s="985"/>
      <c r="D4477" s="2553" t="s">
        <v>2170</v>
      </c>
      <c r="E4477" s="2554" t="s">
        <v>638</v>
      </c>
      <c r="F4477" s="1553" t="s">
        <v>2168</v>
      </c>
      <c r="G4477" s="1554"/>
      <c r="H4477" s="636"/>
      <c r="I4477" s="2252"/>
      <c r="J4477" s="2253"/>
      <c r="K4477" s="1994" t="str">
        <f t="shared" ref="K4477:K4496" si="389">IF(ISNONTEXT(G4477)=TRUE,"","X")</f>
        <v/>
      </c>
      <c r="L4477" s="1907" t="str">
        <f t="shared" ref="L4477:L4496" si="390">IF(AND(G4477&gt;=0)=TRUE,"","X")</f>
        <v/>
      </c>
      <c r="M4477" s="1906"/>
      <c r="N4477" s="2250"/>
      <c r="O4477" s="2250"/>
      <c r="P4477" s="2255"/>
    </row>
    <row r="4478" spans="2:16" s="986" customFormat="1" ht="15" customHeight="1" outlineLevel="1">
      <c r="B4478" s="1342"/>
      <c r="C4478" s="985"/>
      <c r="D4478" s="2553"/>
      <c r="E4478" s="2554"/>
      <c r="F4478" s="1553" t="s">
        <v>2169</v>
      </c>
      <c r="G4478" s="1554"/>
      <c r="H4478" s="636"/>
      <c r="I4478" s="2252"/>
      <c r="J4478" s="2253"/>
      <c r="K4478" s="1994" t="str">
        <f t="shared" si="389"/>
        <v/>
      </c>
      <c r="L4478" s="1907" t="str">
        <f t="shared" si="390"/>
        <v/>
      </c>
      <c r="M4478" s="1906"/>
      <c r="N4478" s="2250"/>
      <c r="O4478" s="2250"/>
      <c r="P4478" s="2255"/>
    </row>
    <row r="4479" spans="2:16" s="986" customFormat="1" ht="15" customHeight="1" outlineLevel="1">
      <c r="B4479" s="1342"/>
      <c r="C4479" s="985"/>
      <c r="D4479" s="2553" t="s">
        <v>2170</v>
      </c>
      <c r="E4479" s="2554" t="s">
        <v>650</v>
      </c>
      <c r="F4479" s="1553" t="s">
        <v>2168</v>
      </c>
      <c r="G4479" s="1554"/>
      <c r="H4479" s="636"/>
      <c r="I4479" s="2252"/>
      <c r="J4479" s="2253"/>
      <c r="K4479" s="1994" t="str">
        <f t="shared" si="389"/>
        <v/>
      </c>
      <c r="L4479" s="1907" t="str">
        <f t="shared" si="390"/>
        <v/>
      </c>
      <c r="M4479" s="1906"/>
      <c r="N4479" s="2250"/>
      <c r="O4479" s="2250"/>
      <c r="P4479" s="2255"/>
    </row>
    <row r="4480" spans="2:16" s="986" customFormat="1" ht="15" customHeight="1" outlineLevel="1">
      <c r="B4480" s="1342"/>
      <c r="C4480" s="985"/>
      <c r="D4480" s="2553"/>
      <c r="E4480" s="2554"/>
      <c r="F4480" s="1553" t="s">
        <v>2169</v>
      </c>
      <c r="G4480" s="1554"/>
      <c r="H4480" s="636"/>
      <c r="I4480" s="2254"/>
      <c r="J4480" s="2255"/>
      <c r="K4480" s="1994" t="str">
        <f t="shared" si="389"/>
        <v/>
      </c>
      <c r="L4480" s="1907" t="str">
        <f t="shared" si="390"/>
        <v/>
      </c>
      <c r="M4480" s="1906"/>
      <c r="N4480" s="2250"/>
      <c r="O4480" s="2250"/>
      <c r="P4480" s="2255"/>
    </row>
    <row r="4481" spans="2:16" s="986" customFormat="1" ht="15" customHeight="1" outlineLevel="1">
      <c r="B4481" s="1342"/>
      <c r="C4481" s="985"/>
      <c r="D4481" s="2553" t="s">
        <v>873</v>
      </c>
      <c r="E4481" s="2554" t="s">
        <v>1822</v>
      </c>
      <c r="F4481" s="1553" t="s">
        <v>2168</v>
      </c>
      <c r="G4481" s="1555"/>
      <c r="H4481" s="636"/>
      <c r="I4481" s="2254"/>
      <c r="J4481" s="2255"/>
      <c r="K4481" s="1993" t="str">
        <f t="shared" si="389"/>
        <v/>
      </c>
      <c r="L4481" s="1906" t="str">
        <f t="shared" si="390"/>
        <v/>
      </c>
      <c r="M4481" s="1906"/>
      <c r="N4481" s="1907" t="str" cm="1">
        <f t="array" aca="1" ref="N4481" ca="1">IF(CELL("format",G4481)="D1","","X")</f>
        <v/>
      </c>
      <c r="O4481" s="2250"/>
      <c r="P4481" s="2255"/>
    </row>
    <row r="4482" spans="2:16" s="986" customFormat="1" ht="15" customHeight="1" outlineLevel="1">
      <c r="B4482" s="1211"/>
      <c r="C4482" s="1211"/>
      <c r="D4482" s="2553"/>
      <c r="E4482" s="2554"/>
      <c r="F4482" s="1553" t="s">
        <v>2169</v>
      </c>
      <c r="G4482" s="1555"/>
      <c r="H4482" s="636"/>
      <c r="I4482" s="2254"/>
      <c r="J4482" s="2255"/>
      <c r="K4482" s="1993" t="str">
        <f t="shared" si="389"/>
        <v/>
      </c>
      <c r="L4482" s="1906" t="str">
        <f t="shared" si="390"/>
        <v/>
      </c>
      <c r="M4482" s="1906"/>
      <c r="N4482" s="1907" t="str" cm="1">
        <f t="array" aca="1" ref="N4482" ca="1">IF(CELL("format",G4482)="D1","","X")</f>
        <v/>
      </c>
      <c r="O4482" s="2250"/>
      <c r="P4482" s="2255"/>
    </row>
    <row r="4483" spans="2:16" s="986" customFormat="1" ht="15" customHeight="1" outlineLevel="1">
      <c r="B4483" s="1211"/>
      <c r="C4483" s="1211"/>
      <c r="D4483" s="2553" t="s">
        <v>874</v>
      </c>
      <c r="E4483" s="2554" t="s">
        <v>1823</v>
      </c>
      <c r="F4483" s="1553" t="s">
        <v>2168</v>
      </c>
      <c r="G4483" s="1556"/>
      <c r="H4483" s="636"/>
      <c r="I4483" s="2254"/>
      <c r="J4483" s="2255"/>
      <c r="K4483" s="1993" t="str">
        <f t="shared" si="389"/>
        <v/>
      </c>
      <c r="L4483" s="1906" t="str">
        <f t="shared" si="390"/>
        <v/>
      </c>
      <c r="M4483" s="1906"/>
      <c r="N4483" s="2250"/>
      <c r="O4483" s="1907" t="str" cm="1">
        <f t="array" aca="1" ref="O4483" ca="1">IF(G4483="","",IF(CELL("format",G4483)="D9","","X"))</f>
        <v/>
      </c>
      <c r="P4483" s="2255"/>
    </row>
    <row r="4484" spans="2:16" s="986" customFormat="1" ht="15" customHeight="1" outlineLevel="1">
      <c r="B4484" s="1211"/>
      <c r="C4484" s="1211"/>
      <c r="D4484" s="2553"/>
      <c r="E4484" s="2554"/>
      <c r="F4484" s="1553" t="s">
        <v>2169</v>
      </c>
      <c r="G4484" s="1556"/>
      <c r="H4484" s="636"/>
      <c r="I4484" s="2254"/>
      <c r="J4484" s="2255"/>
      <c r="K4484" s="1993" t="str">
        <f t="shared" si="389"/>
        <v/>
      </c>
      <c r="L4484" s="1906" t="str">
        <f t="shared" si="390"/>
        <v/>
      </c>
      <c r="M4484" s="1906"/>
      <c r="N4484" s="2250"/>
      <c r="O4484" s="1907" t="str" cm="1">
        <f t="array" aca="1" ref="O4484" ca="1">IF(G4484="","",IF(CELL("format",G4484)="D9","","X"))</f>
        <v/>
      </c>
      <c r="P4484" s="2255"/>
    </row>
    <row r="4485" spans="2:16" s="986" customFormat="1" ht="15" customHeight="1" outlineLevel="1">
      <c r="B4485" s="1211"/>
      <c r="C4485" s="1211"/>
      <c r="D4485" s="2553" t="s">
        <v>2171</v>
      </c>
      <c r="E4485" s="2554" t="s">
        <v>2327</v>
      </c>
      <c r="F4485" s="1553" t="s">
        <v>2168</v>
      </c>
      <c r="G4485" s="1554"/>
      <c r="H4485" s="636"/>
      <c r="I4485" s="2254"/>
      <c r="J4485" s="2255"/>
      <c r="K4485" s="1993" t="str">
        <f t="shared" si="389"/>
        <v/>
      </c>
      <c r="L4485" s="1906" t="str">
        <f t="shared" si="390"/>
        <v/>
      </c>
      <c r="M4485" s="1906"/>
      <c r="N4485" s="2250"/>
      <c r="O4485" s="2250"/>
      <c r="P4485" s="1913" t="str">
        <f>IF(G4485="","",(IF(OR(G4485="Winter",G4485="Summer"),"","X")))</f>
        <v/>
      </c>
    </row>
    <row r="4486" spans="2:16" s="986" customFormat="1" ht="15" customHeight="1" outlineLevel="1">
      <c r="B4486" s="1211"/>
      <c r="C4486" s="1211"/>
      <c r="D4486" s="2553"/>
      <c r="E4486" s="2554"/>
      <c r="F4486" s="1553" t="s">
        <v>2169</v>
      </c>
      <c r="G4486" s="1554"/>
      <c r="H4486" s="636"/>
      <c r="I4486" s="2254"/>
      <c r="J4486" s="2255"/>
      <c r="K4486" s="1993" t="str">
        <f t="shared" si="389"/>
        <v/>
      </c>
      <c r="L4486" s="1906" t="str">
        <f t="shared" si="390"/>
        <v/>
      </c>
      <c r="M4486" s="1906"/>
      <c r="N4486" s="2250"/>
      <c r="O4486" s="2250"/>
      <c r="P4486" s="1913" t="str">
        <f>IF(G4486="","",(IF(OR(G4486="Winter",G4486="Summer"),"","X")))</f>
        <v/>
      </c>
    </row>
    <row r="4487" spans="2:16" s="986" customFormat="1" ht="15" customHeight="1" outlineLevel="1">
      <c r="B4487" s="1211"/>
      <c r="C4487" s="1211"/>
      <c r="D4487" s="2553" t="s">
        <v>2172</v>
      </c>
      <c r="E4487" s="2554" t="s">
        <v>638</v>
      </c>
      <c r="F4487" s="1553" t="s">
        <v>2168</v>
      </c>
      <c r="G4487" s="1554"/>
      <c r="H4487" s="636"/>
      <c r="I4487" s="2254"/>
      <c r="J4487" s="2255"/>
      <c r="K4487" s="1994" t="str">
        <f t="shared" si="389"/>
        <v/>
      </c>
      <c r="L4487" s="1907" t="str">
        <f t="shared" si="390"/>
        <v/>
      </c>
      <c r="M4487" s="1906"/>
      <c r="N4487" s="2250"/>
      <c r="O4487" s="2250"/>
      <c r="P4487" s="2255"/>
    </row>
    <row r="4488" spans="2:16" s="986" customFormat="1" ht="15" customHeight="1" outlineLevel="1">
      <c r="B4488" s="1211"/>
      <c r="C4488" s="1211"/>
      <c r="D4488" s="2553"/>
      <c r="E4488" s="2554"/>
      <c r="F4488" s="1553" t="s">
        <v>2169</v>
      </c>
      <c r="G4488" s="1554"/>
      <c r="I4488" s="2254"/>
      <c r="J4488" s="2255"/>
      <c r="K4488" s="1994" t="str">
        <f t="shared" si="389"/>
        <v/>
      </c>
      <c r="L4488" s="1907" t="str">
        <f t="shared" si="390"/>
        <v/>
      </c>
      <c r="M4488" s="1906"/>
      <c r="N4488" s="2250"/>
      <c r="O4488" s="2250"/>
      <c r="P4488" s="2255"/>
    </row>
    <row r="4489" spans="2:16" s="986" customFormat="1" ht="15" customHeight="1" outlineLevel="1">
      <c r="B4489" s="1211"/>
      <c r="C4489" s="1211"/>
      <c r="D4489" s="2553" t="s">
        <v>2173</v>
      </c>
      <c r="E4489" s="2554" t="s">
        <v>638</v>
      </c>
      <c r="F4489" s="1553" t="s">
        <v>2168</v>
      </c>
      <c r="G4489" s="1554"/>
      <c r="I4489" s="2254"/>
      <c r="J4489" s="2255"/>
      <c r="K4489" s="1994" t="str">
        <f t="shared" si="389"/>
        <v/>
      </c>
      <c r="L4489" s="1907" t="str">
        <f t="shared" si="390"/>
        <v/>
      </c>
      <c r="M4489" s="1906"/>
      <c r="N4489" s="2250"/>
      <c r="O4489" s="2250"/>
      <c r="P4489" s="2255"/>
    </row>
    <row r="4490" spans="2:16" s="986" customFormat="1" ht="15" customHeight="1" outlineLevel="1">
      <c r="B4490" s="1211"/>
      <c r="C4490" s="1211"/>
      <c r="D4490" s="2553"/>
      <c r="E4490" s="2554"/>
      <c r="F4490" s="1553" t="s">
        <v>2169</v>
      </c>
      <c r="G4490" s="1554"/>
      <c r="I4490" s="2254"/>
      <c r="J4490" s="2255"/>
      <c r="K4490" s="1994" t="str">
        <f t="shared" si="389"/>
        <v/>
      </c>
      <c r="L4490" s="1907" t="str">
        <f t="shared" si="390"/>
        <v/>
      </c>
      <c r="M4490" s="1906"/>
      <c r="N4490" s="2250"/>
      <c r="O4490" s="2250"/>
      <c r="P4490" s="2255"/>
    </row>
    <row r="4491" spans="2:16" s="986" customFormat="1" ht="15" customHeight="1" outlineLevel="1">
      <c r="B4491" s="1211"/>
      <c r="C4491" s="1211"/>
      <c r="D4491" s="2553" t="s">
        <v>2173</v>
      </c>
      <c r="E4491" s="2554" t="s">
        <v>650</v>
      </c>
      <c r="F4491" s="1553" t="s">
        <v>2168</v>
      </c>
      <c r="G4491" s="1554"/>
      <c r="I4491" s="2254"/>
      <c r="J4491" s="2255"/>
      <c r="K4491" s="1994" t="str">
        <f t="shared" si="389"/>
        <v/>
      </c>
      <c r="L4491" s="1907" t="str">
        <f t="shared" si="390"/>
        <v/>
      </c>
      <c r="M4491" s="1906"/>
      <c r="N4491" s="2250"/>
      <c r="O4491" s="2250"/>
      <c r="P4491" s="2255"/>
    </row>
    <row r="4492" spans="2:16" s="986" customFormat="1" ht="15" customHeight="1" outlineLevel="1">
      <c r="B4492" s="1211"/>
      <c r="C4492" s="1211"/>
      <c r="D4492" s="2553"/>
      <c r="E4492" s="2554"/>
      <c r="F4492" s="1553" t="s">
        <v>2169</v>
      </c>
      <c r="G4492" s="1554"/>
      <c r="I4492" s="2254"/>
      <c r="J4492" s="2255"/>
      <c r="K4492" s="1994" t="str">
        <f t="shared" si="389"/>
        <v/>
      </c>
      <c r="L4492" s="1907" t="str">
        <f t="shared" si="390"/>
        <v/>
      </c>
      <c r="M4492" s="1906"/>
      <c r="N4492" s="2250"/>
      <c r="O4492" s="2250"/>
      <c r="P4492" s="2255"/>
    </row>
    <row r="4493" spans="2:16" s="986" customFormat="1" ht="15" customHeight="1" outlineLevel="1">
      <c r="B4493" s="1211"/>
      <c r="C4493" s="1211"/>
      <c r="D4493" s="2553" t="s">
        <v>2174</v>
      </c>
      <c r="E4493" s="2554" t="s">
        <v>638</v>
      </c>
      <c r="F4493" s="1553" t="s">
        <v>2168</v>
      </c>
      <c r="G4493" s="1554"/>
      <c r="I4493" s="2254"/>
      <c r="J4493" s="2256"/>
      <c r="K4493" s="1994" t="str">
        <f t="shared" si="389"/>
        <v/>
      </c>
      <c r="L4493" s="1907" t="str">
        <f t="shared" si="390"/>
        <v/>
      </c>
      <c r="M4493" s="1906"/>
      <c r="N4493" s="2250"/>
      <c r="O4493" s="2250"/>
      <c r="P4493" s="2255"/>
    </row>
    <row r="4494" spans="2:16" s="986" customFormat="1" ht="15" customHeight="1" outlineLevel="1">
      <c r="B4494" s="1211"/>
      <c r="C4494" s="1211"/>
      <c r="D4494" s="2553"/>
      <c r="E4494" s="2554"/>
      <c r="F4494" s="1553" t="s">
        <v>2169</v>
      </c>
      <c r="G4494" s="1554"/>
      <c r="I4494" s="2254"/>
      <c r="J4494" s="2256"/>
      <c r="K4494" s="1994" t="str">
        <f t="shared" si="389"/>
        <v/>
      </c>
      <c r="L4494" s="1907" t="str">
        <f t="shared" si="390"/>
        <v/>
      </c>
      <c r="M4494" s="1906"/>
      <c r="N4494" s="2250"/>
      <c r="O4494" s="2250"/>
      <c r="P4494" s="2255"/>
    </row>
    <row r="4495" spans="2:16" s="986" customFormat="1" ht="15" customHeight="1" outlineLevel="1">
      <c r="B4495" s="1211"/>
      <c r="C4495" s="1211"/>
      <c r="D4495" s="2553" t="s">
        <v>2174</v>
      </c>
      <c r="E4495" s="2554" t="s">
        <v>650</v>
      </c>
      <c r="F4495" s="1553" t="s">
        <v>2168</v>
      </c>
      <c r="G4495" s="1554"/>
      <c r="I4495" s="2254"/>
      <c r="J4495" s="2256"/>
      <c r="K4495" s="1994" t="str">
        <f t="shared" si="389"/>
        <v/>
      </c>
      <c r="L4495" s="1907" t="str">
        <f t="shared" si="390"/>
        <v/>
      </c>
      <c r="M4495" s="1906"/>
      <c r="N4495" s="2250"/>
      <c r="O4495" s="2250"/>
      <c r="P4495" s="2255"/>
    </row>
    <row r="4496" spans="2:16" s="986" customFormat="1" ht="15" customHeight="1" outlineLevel="1">
      <c r="B4496" s="1211"/>
      <c r="C4496" s="1211"/>
      <c r="D4496" s="2555"/>
      <c r="E4496" s="2556"/>
      <c r="F4496" s="1557" t="s">
        <v>2169</v>
      </c>
      <c r="G4496" s="1558"/>
      <c r="I4496" s="2254"/>
      <c r="J4496" s="2256"/>
      <c r="K4496" s="1994" t="str">
        <f t="shared" si="389"/>
        <v/>
      </c>
      <c r="L4496" s="1907" t="str">
        <f t="shared" si="390"/>
        <v/>
      </c>
      <c r="M4496" s="1906"/>
      <c r="N4496" s="2250"/>
      <c r="O4496" s="2250"/>
      <c r="P4496" s="2255"/>
    </row>
    <row r="4497" spans="2:16" s="986" customFormat="1" ht="15" customHeight="1">
      <c r="B4497" s="1342"/>
      <c r="C4497" s="985"/>
      <c r="D4497" s="1307" t="s">
        <v>2166</v>
      </c>
      <c r="E4497" s="973"/>
      <c r="F4497" s="1549"/>
      <c r="G4497" s="1550"/>
      <c r="H4497" s="636"/>
      <c r="I4497" s="2251"/>
      <c r="J4497" s="1912"/>
      <c r="K4497" s="2254"/>
      <c r="L4497" s="2250"/>
      <c r="M4497" s="2250"/>
      <c r="N4497" s="2250"/>
      <c r="O4497" s="2250"/>
      <c r="P4497" s="2255"/>
    </row>
    <row r="4498" spans="2:16" s="986" customFormat="1" ht="15" customHeight="1" outlineLevel="1">
      <c r="B4498" s="1342"/>
      <c r="C4498" s="985"/>
      <c r="D4498" s="2557" t="s">
        <v>2167</v>
      </c>
      <c r="E4498" s="2558" t="s">
        <v>650</v>
      </c>
      <c r="F4498" s="1551" t="s">
        <v>2168</v>
      </c>
      <c r="G4498" s="1552"/>
      <c r="H4498" s="636"/>
      <c r="I4498" s="2252"/>
      <c r="J4498" s="2253"/>
      <c r="K4498" s="1994" t="str">
        <f>IF(ISNONTEXT(G4498)=TRUE,"","X")</f>
        <v/>
      </c>
      <c r="L4498" s="1907" t="str">
        <f>IF(AND(G4498&gt;=0)=TRUE,"","X")</f>
        <v/>
      </c>
      <c r="M4498" s="1906"/>
      <c r="N4498" s="2250"/>
      <c r="O4498" s="2250"/>
      <c r="P4498" s="2255"/>
    </row>
    <row r="4499" spans="2:16" s="986" customFormat="1" ht="15" customHeight="1" outlineLevel="1">
      <c r="B4499" s="1342"/>
      <c r="C4499" s="985"/>
      <c r="D4499" s="2553"/>
      <c r="E4499" s="2554"/>
      <c r="F4499" s="1553" t="s">
        <v>2169</v>
      </c>
      <c r="G4499" s="1554"/>
      <c r="H4499" s="636"/>
      <c r="I4499" s="2252"/>
      <c r="J4499" s="2253"/>
      <c r="K4499" s="1994" t="str">
        <f>IF(ISNONTEXT(G4499)=TRUE,"","X")</f>
        <v/>
      </c>
      <c r="L4499" s="1907" t="str">
        <f>IF(AND(G4499&gt;=0)=TRUE,"","X")</f>
        <v/>
      </c>
      <c r="M4499" s="1906"/>
      <c r="N4499" s="2250"/>
      <c r="O4499" s="2250"/>
      <c r="P4499" s="2255"/>
    </row>
    <row r="4500" spans="2:16" s="986" customFormat="1" ht="15" customHeight="1" outlineLevel="1">
      <c r="B4500" s="1342"/>
      <c r="C4500" s="985"/>
      <c r="D4500" s="2553" t="s">
        <v>2170</v>
      </c>
      <c r="E4500" s="2554" t="s">
        <v>638</v>
      </c>
      <c r="F4500" s="1553" t="s">
        <v>2168</v>
      </c>
      <c r="G4500" s="1554"/>
      <c r="H4500" s="636"/>
      <c r="I4500" s="2252"/>
      <c r="J4500" s="2253"/>
      <c r="K4500" s="1994" t="str">
        <f t="shared" ref="K4500:K4519" si="391">IF(ISNONTEXT(G4500)=TRUE,"","X")</f>
        <v/>
      </c>
      <c r="L4500" s="1907" t="str">
        <f t="shared" ref="L4500:L4519" si="392">IF(AND(G4500&gt;=0)=TRUE,"","X")</f>
        <v/>
      </c>
      <c r="M4500" s="1906"/>
      <c r="N4500" s="2250"/>
      <c r="O4500" s="2250"/>
      <c r="P4500" s="2255"/>
    </row>
    <row r="4501" spans="2:16" s="986" customFormat="1" ht="15" customHeight="1" outlineLevel="1">
      <c r="B4501" s="1342"/>
      <c r="C4501" s="985"/>
      <c r="D4501" s="2553"/>
      <c r="E4501" s="2554"/>
      <c r="F4501" s="1553" t="s">
        <v>2169</v>
      </c>
      <c r="G4501" s="1554"/>
      <c r="H4501" s="636"/>
      <c r="I4501" s="2252"/>
      <c r="J4501" s="2253"/>
      <c r="K4501" s="1994" t="str">
        <f t="shared" si="391"/>
        <v/>
      </c>
      <c r="L4501" s="1907" t="str">
        <f t="shared" si="392"/>
        <v/>
      </c>
      <c r="M4501" s="1906"/>
      <c r="N4501" s="2250"/>
      <c r="O4501" s="2250"/>
      <c r="P4501" s="2255"/>
    </row>
    <row r="4502" spans="2:16" s="986" customFormat="1" ht="15" customHeight="1" outlineLevel="1">
      <c r="B4502" s="1342"/>
      <c r="C4502" s="985"/>
      <c r="D4502" s="2553" t="s">
        <v>2170</v>
      </c>
      <c r="E4502" s="2554" t="s">
        <v>650</v>
      </c>
      <c r="F4502" s="1553" t="s">
        <v>2168</v>
      </c>
      <c r="G4502" s="1554"/>
      <c r="H4502" s="636"/>
      <c r="I4502" s="2252"/>
      <c r="J4502" s="2253"/>
      <c r="K4502" s="1994" t="str">
        <f t="shared" si="391"/>
        <v/>
      </c>
      <c r="L4502" s="1907" t="str">
        <f t="shared" si="392"/>
        <v/>
      </c>
      <c r="M4502" s="1906"/>
      <c r="N4502" s="2250"/>
      <c r="O4502" s="2250"/>
      <c r="P4502" s="2255"/>
    </row>
    <row r="4503" spans="2:16" s="986" customFormat="1" ht="15" customHeight="1" outlineLevel="1">
      <c r="B4503" s="1342"/>
      <c r="C4503" s="985"/>
      <c r="D4503" s="2553"/>
      <c r="E4503" s="2554"/>
      <c r="F4503" s="1553" t="s">
        <v>2169</v>
      </c>
      <c r="G4503" s="1554"/>
      <c r="H4503" s="636"/>
      <c r="I4503" s="2254"/>
      <c r="J4503" s="2255"/>
      <c r="K4503" s="1994" t="str">
        <f t="shared" si="391"/>
        <v/>
      </c>
      <c r="L4503" s="1907" t="str">
        <f t="shared" si="392"/>
        <v/>
      </c>
      <c r="M4503" s="1906"/>
      <c r="N4503" s="2250"/>
      <c r="O4503" s="2250"/>
      <c r="P4503" s="2255"/>
    </row>
    <row r="4504" spans="2:16" s="986" customFormat="1" ht="15" customHeight="1" outlineLevel="1">
      <c r="B4504" s="1342"/>
      <c r="C4504" s="985"/>
      <c r="D4504" s="2553" t="s">
        <v>873</v>
      </c>
      <c r="E4504" s="2554" t="s">
        <v>1822</v>
      </c>
      <c r="F4504" s="1553" t="s">
        <v>2168</v>
      </c>
      <c r="G4504" s="1555"/>
      <c r="H4504" s="636"/>
      <c r="I4504" s="2254"/>
      <c r="J4504" s="2255"/>
      <c r="K4504" s="1993" t="str">
        <f t="shared" si="391"/>
        <v/>
      </c>
      <c r="L4504" s="1906" t="str">
        <f t="shared" si="392"/>
        <v/>
      </c>
      <c r="M4504" s="1906"/>
      <c r="N4504" s="1907" t="str" cm="1">
        <f t="array" aca="1" ref="N4504" ca="1">IF(CELL("format",G4504)="D1","","X")</f>
        <v/>
      </c>
      <c r="O4504" s="2250"/>
      <c r="P4504" s="2255"/>
    </row>
    <row r="4505" spans="2:16" s="986" customFormat="1" ht="15" customHeight="1" outlineLevel="1">
      <c r="B4505" s="1211"/>
      <c r="C4505" s="1211"/>
      <c r="D4505" s="2553"/>
      <c r="E4505" s="2554"/>
      <c r="F4505" s="1553" t="s">
        <v>2169</v>
      </c>
      <c r="G4505" s="1555"/>
      <c r="H4505" s="636"/>
      <c r="I4505" s="2254"/>
      <c r="J4505" s="2255"/>
      <c r="K4505" s="1993" t="str">
        <f t="shared" si="391"/>
        <v/>
      </c>
      <c r="L4505" s="1906" t="str">
        <f t="shared" si="392"/>
        <v/>
      </c>
      <c r="M4505" s="1906"/>
      <c r="N4505" s="1907" t="str" cm="1">
        <f t="array" aca="1" ref="N4505" ca="1">IF(CELL("format",G4505)="D1","","X")</f>
        <v/>
      </c>
      <c r="O4505" s="2250"/>
      <c r="P4505" s="2255"/>
    </row>
    <row r="4506" spans="2:16" s="986" customFormat="1" ht="15" customHeight="1" outlineLevel="1">
      <c r="B4506" s="1211"/>
      <c r="C4506" s="1211"/>
      <c r="D4506" s="2553" t="s">
        <v>874</v>
      </c>
      <c r="E4506" s="2554" t="s">
        <v>1823</v>
      </c>
      <c r="F4506" s="1553" t="s">
        <v>2168</v>
      </c>
      <c r="G4506" s="1556"/>
      <c r="H4506" s="636"/>
      <c r="I4506" s="2254"/>
      <c r="J4506" s="2255"/>
      <c r="K4506" s="1993" t="str">
        <f t="shared" si="391"/>
        <v/>
      </c>
      <c r="L4506" s="1906" t="str">
        <f t="shared" si="392"/>
        <v/>
      </c>
      <c r="M4506" s="1906"/>
      <c r="N4506" s="2250"/>
      <c r="O4506" s="1907" t="str" cm="1">
        <f t="array" aca="1" ref="O4506" ca="1">IF(G4506="","",IF(CELL("format",G4506)="D9","","X"))</f>
        <v/>
      </c>
      <c r="P4506" s="2255"/>
    </row>
    <row r="4507" spans="2:16" s="986" customFormat="1" ht="15" customHeight="1" outlineLevel="1">
      <c r="B4507" s="1211"/>
      <c r="C4507" s="1211"/>
      <c r="D4507" s="2553"/>
      <c r="E4507" s="2554"/>
      <c r="F4507" s="1553" t="s">
        <v>2169</v>
      </c>
      <c r="G4507" s="1556"/>
      <c r="H4507" s="636"/>
      <c r="I4507" s="2254"/>
      <c r="J4507" s="2255"/>
      <c r="K4507" s="1993" t="str">
        <f t="shared" si="391"/>
        <v/>
      </c>
      <c r="L4507" s="1906" t="str">
        <f t="shared" si="392"/>
        <v/>
      </c>
      <c r="M4507" s="1906"/>
      <c r="N4507" s="2250"/>
      <c r="O4507" s="1907" t="str" cm="1">
        <f t="array" aca="1" ref="O4507" ca="1">IF(G4507="","",IF(CELL("format",G4507)="D9","","X"))</f>
        <v/>
      </c>
      <c r="P4507" s="2255"/>
    </row>
    <row r="4508" spans="2:16" s="986" customFormat="1" ht="15" customHeight="1" outlineLevel="1">
      <c r="B4508" s="1211"/>
      <c r="C4508" s="1211"/>
      <c r="D4508" s="2553" t="s">
        <v>2171</v>
      </c>
      <c r="E4508" s="2554" t="s">
        <v>2327</v>
      </c>
      <c r="F4508" s="1553" t="s">
        <v>2168</v>
      </c>
      <c r="G4508" s="1554"/>
      <c r="H4508" s="636"/>
      <c r="I4508" s="2254"/>
      <c r="J4508" s="2255"/>
      <c r="K4508" s="1993" t="str">
        <f t="shared" si="391"/>
        <v/>
      </c>
      <c r="L4508" s="1906" t="str">
        <f t="shared" si="392"/>
        <v/>
      </c>
      <c r="M4508" s="1906"/>
      <c r="N4508" s="2250"/>
      <c r="O4508" s="2250"/>
      <c r="P4508" s="1913" t="str">
        <f>IF(G4508="","",(IF(OR(G4508="Winter",G4508="Summer"),"","X")))</f>
        <v/>
      </c>
    </row>
    <row r="4509" spans="2:16" s="986" customFormat="1" ht="15" customHeight="1" outlineLevel="1">
      <c r="B4509" s="1211"/>
      <c r="C4509" s="1211"/>
      <c r="D4509" s="2553"/>
      <c r="E4509" s="2554"/>
      <c r="F4509" s="1553" t="s">
        <v>2169</v>
      </c>
      <c r="G4509" s="1554"/>
      <c r="H4509" s="636"/>
      <c r="I4509" s="2254"/>
      <c r="J4509" s="2255"/>
      <c r="K4509" s="1993" t="str">
        <f t="shared" si="391"/>
        <v/>
      </c>
      <c r="L4509" s="1906" t="str">
        <f t="shared" si="392"/>
        <v/>
      </c>
      <c r="M4509" s="1906"/>
      <c r="N4509" s="2250"/>
      <c r="O4509" s="2250"/>
      <c r="P4509" s="1913" t="str">
        <f>IF(G4509="","",(IF(OR(G4509="Winter",G4509="Summer"),"","X")))</f>
        <v/>
      </c>
    </row>
    <row r="4510" spans="2:16" s="986" customFormat="1" ht="15" customHeight="1" outlineLevel="1">
      <c r="B4510" s="1211"/>
      <c r="C4510" s="1211"/>
      <c r="D4510" s="2553" t="s">
        <v>2172</v>
      </c>
      <c r="E4510" s="2554" t="s">
        <v>638</v>
      </c>
      <c r="F4510" s="1553" t="s">
        <v>2168</v>
      </c>
      <c r="G4510" s="1554"/>
      <c r="H4510" s="636"/>
      <c r="I4510" s="2254"/>
      <c r="J4510" s="2255"/>
      <c r="K4510" s="1994" t="str">
        <f t="shared" si="391"/>
        <v/>
      </c>
      <c r="L4510" s="1907" t="str">
        <f t="shared" si="392"/>
        <v/>
      </c>
      <c r="M4510" s="1906"/>
      <c r="N4510" s="2250"/>
      <c r="O4510" s="2250"/>
      <c r="P4510" s="2255"/>
    </row>
    <row r="4511" spans="2:16" s="986" customFormat="1" ht="15" customHeight="1" outlineLevel="1">
      <c r="B4511" s="1211"/>
      <c r="C4511" s="1211"/>
      <c r="D4511" s="2553"/>
      <c r="E4511" s="2554"/>
      <c r="F4511" s="1553" t="s">
        <v>2169</v>
      </c>
      <c r="G4511" s="1554"/>
      <c r="I4511" s="2254"/>
      <c r="J4511" s="2255"/>
      <c r="K4511" s="1994" t="str">
        <f t="shared" si="391"/>
        <v/>
      </c>
      <c r="L4511" s="1907" t="str">
        <f t="shared" si="392"/>
        <v/>
      </c>
      <c r="M4511" s="1906"/>
      <c r="N4511" s="2250"/>
      <c r="O4511" s="2250"/>
      <c r="P4511" s="2255"/>
    </row>
    <row r="4512" spans="2:16" s="986" customFormat="1" ht="15" customHeight="1" outlineLevel="1">
      <c r="B4512" s="1211"/>
      <c r="C4512" s="1211"/>
      <c r="D4512" s="2553" t="s">
        <v>2173</v>
      </c>
      <c r="E4512" s="2554" t="s">
        <v>638</v>
      </c>
      <c r="F4512" s="1553" t="s">
        <v>2168</v>
      </c>
      <c r="G4512" s="1554"/>
      <c r="I4512" s="2254"/>
      <c r="J4512" s="2255"/>
      <c r="K4512" s="1994" t="str">
        <f t="shared" si="391"/>
        <v/>
      </c>
      <c r="L4512" s="1907" t="str">
        <f t="shared" si="392"/>
        <v/>
      </c>
      <c r="M4512" s="1906"/>
      <c r="N4512" s="2250"/>
      <c r="O4512" s="2250"/>
      <c r="P4512" s="2255"/>
    </row>
    <row r="4513" spans="2:16" s="986" customFormat="1" ht="15" customHeight="1" outlineLevel="1">
      <c r="B4513" s="1211"/>
      <c r="C4513" s="1211"/>
      <c r="D4513" s="2553"/>
      <c r="E4513" s="2554"/>
      <c r="F4513" s="1553" t="s">
        <v>2169</v>
      </c>
      <c r="G4513" s="1554"/>
      <c r="I4513" s="2254"/>
      <c r="J4513" s="2255"/>
      <c r="K4513" s="1994" t="str">
        <f t="shared" si="391"/>
        <v/>
      </c>
      <c r="L4513" s="1907" t="str">
        <f t="shared" si="392"/>
        <v/>
      </c>
      <c r="M4513" s="1906"/>
      <c r="N4513" s="2250"/>
      <c r="O4513" s="2250"/>
      <c r="P4513" s="2255"/>
    </row>
    <row r="4514" spans="2:16" s="986" customFormat="1" ht="15" customHeight="1" outlineLevel="1">
      <c r="B4514" s="1211"/>
      <c r="C4514" s="1211"/>
      <c r="D4514" s="2553" t="s">
        <v>2173</v>
      </c>
      <c r="E4514" s="2554" t="s">
        <v>650</v>
      </c>
      <c r="F4514" s="1553" t="s">
        <v>2168</v>
      </c>
      <c r="G4514" s="1554"/>
      <c r="I4514" s="2254"/>
      <c r="J4514" s="2255"/>
      <c r="K4514" s="1994" t="str">
        <f t="shared" si="391"/>
        <v/>
      </c>
      <c r="L4514" s="1907" t="str">
        <f t="shared" si="392"/>
        <v/>
      </c>
      <c r="M4514" s="1906"/>
      <c r="N4514" s="2250"/>
      <c r="O4514" s="2250"/>
      <c r="P4514" s="2255"/>
    </row>
    <row r="4515" spans="2:16" s="986" customFormat="1" ht="15" customHeight="1" outlineLevel="1">
      <c r="B4515" s="1211"/>
      <c r="C4515" s="1211"/>
      <c r="D4515" s="2553"/>
      <c r="E4515" s="2554"/>
      <c r="F4515" s="1553" t="s">
        <v>2169</v>
      </c>
      <c r="G4515" s="1554"/>
      <c r="I4515" s="2254"/>
      <c r="J4515" s="2255"/>
      <c r="K4515" s="1994" t="str">
        <f t="shared" si="391"/>
        <v/>
      </c>
      <c r="L4515" s="1907" t="str">
        <f t="shared" si="392"/>
        <v/>
      </c>
      <c r="M4515" s="1906"/>
      <c r="N4515" s="2250"/>
      <c r="O4515" s="2250"/>
      <c r="P4515" s="2255"/>
    </row>
    <row r="4516" spans="2:16" s="986" customFormat="1" ht="15" customHeight="1" outlineLevel="1">
      <c r="B4516" s="1211"/>
      <c r="C4516" s="1211"/>
      <c r="D4516" s="2553" t="s">
        <v>2174</v>
      </c>
      <c r="E4516" s="2554" t="s">
        <v>638</v>
      </c>
      <c r="F4516" s="1553" t="s">
        <v>2168</v>
      </c>
      <c r="G4516" s="1554"/>
      <c r="I4516" s="2254"/>
      <c r="J4516" s="2256"/>
      <c r="K4516" s="1994" t="str">
        <f t="shared" si="391"/>
        <v/>
      </c>
      <c r="L4516" s="1907" t="str">
        <f t="shared" si="392"/>
        <v/>
      </c>
      <c r="M4516" s="1906"/>
      <c r="N4516" s="2250"/>
      <c r="O4516" s="2250"/>
      <c r="P4516" s="2255"/>
    </row>
    <row r="4517" spans="2:16" s="986" customFormat="1" ht="15" customHeight="1" outlineLevel="1">
      <c r="B4517" s="1211"/>
      <c r="C4517" s="1211"/>
      <c r="D4517" s="2553"/>
      <c r="E4517" s="2554"/>
      <c r="F4517" s="1553" t="s">
        <v>2169</v>
      </c>
      <c r="G4517" s="1554"/>
      <c r="I4517" s="2254"/>
      <c r="J4517" s="2256"/>
      <c r="K4517" s="1994" t="str">
        <f t="shared" si="391"/>
        <v/>
      </c>
      <c r="L4517" s="1907" t="str">
        <f t="shared" si="392"/>
        <v/>
      </c>
      <c r="M4517" s="1906"/>
      <c r="N4517" s="2250"/>
      <c r="O4517" s="2250"/>
      <c r="P4517" s="2255"/>
    </row>
    <row r="4518" spans="2:16" s="986" customFormat="1" ht="15" customHeight="1" outlineLevel="1">
      <c r="B4518" s="1211"/>
      <c r="C4518" s="1211"/>
      <c r="D4518" s="2553" t="s">
        <v>2174</v>
      </c>
      <c r="E4518" s="2554" t="s">
        <v>650</v>
      </c>
      <c r="F4518" s="1553" t="s">
        <v>2168</v>
      </c>
      <c r="G4518" s="1554"/>
      <c r="I4518" s="2254"/>
      <c r="J4518" s="2256"/>
      <c r="K4518" s="1994" t="str">
        <f t="shared" si="391"/>
        <v/>
      </c>
      <c r="L4518" s="1907" t="str">
        <f t="shared" si="392"/>
        <v/>
      </c>
      <c r="M4518" s="1906"/>
      <c r="N4518" s="2250"/>
      <c r="O4518" s="2250"/>
      <c r="P4518" s="2255"/>
    </row>
    <row r="4519" spans="2:16" s="986" customFormat="1" ht="15" customHeight="1" outlineLevel="1">
      <c r="B4519" s="1211"/>
      <c r="C4519" s="1211"/>
      <c r="D4519" s="2555"/>
      <c r="E4519" s="2556"/>
      <c r="F4519" s="1557" t="s">
        <v>2169</v>
      </c>
      <c r="G4519" s="1558"/>
      <c r="I4519" s="2254"/>
      <c r="J4519" s="2256"/>
      <c r="K4519" s="1994" t="str">
        <f t="shared" si="391"/>
        <v/>
      </c>
      <c r="L4519" s="1907" t="str">
        <f t="shared" si="392"/>
        <v/>
      </c>
      <c r="M4519" s="1906"/>
      <c r="N4519" s="2250"/>
      <c r="O4519" s="2250"/>
      <c r="P4519" s="2255"/>
    </row>
    <row r="4520" spans="2:16" s="986" customFormat="1" ht="15" customHeight="1">
      <c r="B4520" s="1342"/>
      <c r="C4520" s="985"/>
      <c r="D4520" s="1307" t="s">
        <v>2166</v>
      </c>
      <c r="E4520" s="973"/>
      <c r="F4520" s="1549"/>
      <c r="G4520" s="1550"/>
      <c r="H4520" s="636"/>
      <c r="I4520" s="2251"/>
      <c r="J4520" s="1912"/>
      <c r="K4520" s="2254"/>
      <c r="L4520" s="2250"/>
      <c r="M4520" s="2250"/>
      <c r="N4520" s="2250"/>
      <c r="O4520" s="2250"/>
      <c r="P4520" s="2255"/>
    </row>
    <row r="4521" spans="2:16" s="986" customFormat="1" ht="15" customHeight="1" outlineLevel="1">
      <c r="B4521" s="1342"/>
      <c r="C4521" s="985"/>
      <c r="D4521" s="2557" t="s">
        <v>2167</v>
      </c>
      <c r="E4521" s="2558" t="s">
        <v>650</v>
      </c>
      <c r="F4521" s="1551" t="s">
        <v>2168</v>
      </c>
      <c r="G4521" s="1552"/>
      <c r="H4521" s="636"/>
      <c r="I4521" s="2252"/>
      <c r="J4521" s="2253"/>
      <c r="K4521" s="1994" t="str">
        <f>IF(ISNONTEXT(G4521)=TRUE,"","X")</f>
        <v/>
      </c>
      <c r="L4521" s="1907" t="str">
        <f>IF(AND(G4521&gt;=0)=TRUE,"","X")</f>
        <v/>
      </c>
      <c r="M4521" s="1906"/>
      <c r="N4521" s="2250"/>
      <c r="O4521" s="2250"/>
      <c r="P4521" s="2255"/>
    </row>
    <row r="4522" spans="2:16" s="986" customFormat="1" ht="15" customHeight="1" outlineLevel="1">
      <c r="B4522" s="1342"/>
      <c r="C4522" s="985"/>
      <c r="D4522" s="2553"/>
      <c r="E4522" s="2554"/>
      <c r="F4522" s="1553" t="s">
        <v>2169</v>
      </c>
      <c r="G4522" s="1554"/>
      <c r="H4522" s="636"/>
      <c r="I4522" s="2252"/>
      <c r="J4522" s="2253"/>
      <c r="K4522" s="1994" t="str">
        <f>IF(ISNONTEXT(G4522)=TRUE,"","X")</f>
        <v/>
      </c>
      <c r="L4522" s="1907" t="str">
        <f>IF(AND(G4522&gt;=0)=TRUE,"","X")</f>
        <v/>
      </c>
      <c r="M4522" s="1906"/>
      <c r="N4522" s="2250"/>
      <c r="O4522" s="2250"/>
      <c r="P4522" s="2255"/>
    </row>
    <row r="4523" spans="2:16" s="986" customFormat="1" ht="15" customHeight="1" outlineLevel="1">
      <c r="B4523" s="1342"/>
      <c r="C4523" s="985"/>
      <c r="D4523" s="2553" t="s">
        <v>2170</v>
      </c>
      <c r="E4523" s="2554" t="s">
        <v>638</v>
      </c>
      <c r="F4523" s="1553" t="s">
        <v>2168</v>
      </c>
      <c r="G4523" s="1554"/>
      <c r="H4523" s="636"/>
      <c r="I4523" s="2252"/>
      <c r="J4523" s="2253"/>
      <c r="K4523" s="1994" t="str">
        <f t="shared" ref="K4523:K4542" si="393">IF(ISNONTEXT(G4523)=TRUE,"","X")</f>
        <v/>
      </c>
      <c r="L4523" s="1907" t="str">
        <f t="shared" ref="L4523:L4542" si="394">IF(AND(G4523&gt;=0)=TRUE,"","X")</f>
        <v/>
      </c>
      <c r="M4523" s="1906"/>
      <c r="N4523" s="2250"/>
      <c r="O4523" s="2250"/>
      <c r="P4523" s="2255"/>
    </row>
    <row r="4524" spans="2:16" s="986" customFormat="1" ht="15" customHeight="1" outlineLevel="1">
      <c r="B4524" s="1342"/>
      <c r="C4524" s="985"/>
      <c r="D4524" s="2553"/>
      <c r="E4524" s="2554"/>
      <c r="F4524" s="1553" t="s">
        <v>2169</v>
      </c>
      <c r="G4524" s="1554"/>
      <c r="H4524" s="636"/>
      <c r="I4524" s="2252"/>
      <c r="J4524" s="2253"/>
      <c r="K4524" s="1994" t="str">
        <f t="shared" si="393"/>
        <v/>
      </c>
      <c r="L4524" s="1907" t="str">
        <f t="shared" si="394"/>
        <v/>
      </c>
      <c r="M4524" s="1906"/>
      <c r="N4524" s="2250"/>
      <c r="O4524" s="2250"/>
      <c r="P4524" s="2255"/>
    </row>
    <row r="4525" spans="2:16" s="986" customFormat="1" ht="15" customHeight="1" outlineLevel="1">
      <c r="B4525" s="1342"/>
      <c r="C4525" s="985"/>
      <c r="D4525" s="2553" t="s">
        <v>2170</v>
      </c>
      <c r="E4525" s="2554" t="s">
        <v>650</v>
      </c>
      <c r="F4525" s="1553" t="s">
        <v>2168</v>
      </c>
      <c r="G4525" s="1554"/>
      <c r="H4525" s="636"/>
      <c r="I4525" s="2252"/>
      <c r="J4525" s="2253"/>
      <c r="K4525" s="1994" t="str">
        <f t="shared" si="393"/>
        <v/>
      </c>
      <c r="L4525" s="1907" t="str">
        <f t="shared" si="394"/>
        <v/>
      </c>
      <c r="M4525" s="1906"/>
      <c r="N4525" s="2250"/>
      <c r="O4525" s="2250"/>
      <c r="P4525" s="2255"/>
    </row>
    <row r="4526" spans="2:16" s="986" customFormat="1" ht="15" customHeight="1" outlineLevel="1">
      <c r="B4526" s="1342"/>
      <c r="C4526" s="985"/>
      <c r="D4526" s="2553"/>
      <c r="E4526" s="2554"/>
      <c r="F4526" s="1553" t="s">
        <v>2169</v>
      </c>
      <c r="G4526" s="1554"/>
      <c r="H4526" s="636"/>
      <c r="I4526" s="2254"/>
      <c r="J4526" s="2255"/>
      <c r="K4526" s="1994" t="str">
        <f t="shared" si="393"/>
        <v/>
      </c>
      <c r="L4526" s="1907" t="str">
        <f t="shared" si="394"/>
        <v/>
      </c>
      <c r="M4526" s="1906"/>
      <c r="N4526" s="2250"/>
      <c r="O4526" s="2250"/>
      <c r="P4526" s="2255"/>
    </row>
    <row r="4527" spans="2:16" s="986" customFormat="1" ht="15" customHeight="1" outlineLevel="1">
      <c r="B4527" s="1342"/>
      <c r="C4527" s="985"/>
      <c r="D4527" s="2553" t="s">
        <v>873</v>
      </c>
      <c r="E4527" s="2554" t="s">
        <v>1822</v>
      </c>
      <c r="F4527" s="1553" t="s">
        <v>2168</v>
      </c>
      <c r="G4527" s="1555"/>
      <c r="H4527" s="636"/>
      <c r="I4527" s="2254"/>
      <c r="J4527" s="2255"/>
      <c r="K4527" s="1993" t="str">
        <f t="shared" si="393"/>
        <v/>
      </c>
      <c r="L4527" s="1906" t="str">
        <f t="shared" si="394"/>
        <v/>
      </c>
      <c r="M4527" s="1906"/>
      <c r="N4527" s="1907" t="str" cm="1">
        <f t="array" aca="1" ref="N4527" ca="1">IF(CELL("format",G4527)="D1","","X")</f>
        <v/>
      </c>
      <c r="O4527" s="2250"/>
      <c r="P4527" s="2255"/>
    </row>
    <row r="4528" spans="2:16" s="986" customFormat="1" ht="15" customHeight="1" outlineLevel="1">
      <c r="B4528" s="1211"/>
      <c r="C4528" s="1211"/>
      <c r="D4528" s="2553"/>
      <c r="E4528" s="2554"/>
      <c r="F4528" s="1553" t="s">
        <v>2169</v>
      </c>
      <c r="G4528" s="1555"/>
      <c r="H4528" s="636"/>
      <c r="I4528" s="2254"/>
      <c r="J4528" s="2255"/>
      <c r="K4528" s="1993" t="str">
        <f t="shared" si="393"/>
        <v/>
      </c>
      <c r="L4528" s="1906" t="str">
        <f t="shared" si="394"/>
        <v/>
      </c>
      <c r="M4528" s="1906"/>
      <c r="N4528" s="1907" t="str" cm="1">
        <f t="array" aca="1" ref="N4528" ca="1">IF(CELL("format",G4528)="D1","","X")</f>
        <v/>
      </c>
      <c r="O4528" s="2250"/>
      <c r="P4528" s="2255"/>
    </row>
    <row r="4529" spans="2:16" s="986" customFormat="1" ht="15" customHeight="1" outlineLevel="1">
      <c r="B4529" s="1211"/>
      <c r="C4529" s="1211"/>
      <c r="D4529" s="2553" t="s">
        <v>874</v>
      </c>
      <c r="E4529" s="2554" t="s">
        <v>1823</v>
      </c>
      <c r="F4529" s="1553" t="s">
        <v>2168</v>
      </c>
      <c r="G4529" s="1556"/>
      <c r="H4529" s="636"/>
      <c r="I4529" s="2254"/>
      <c r="J4529" s="2255"/>
      <c r="K4529" s="1993" t="str">
        <f t="shared" si="393"/>
        <v/>
      </c>
      <c r="L4529" s="1906" t="str">
        <f t="shared" si="394"/>
        <v/>
      </c>
      <c r="M4529" s="1906"/>
      <c r="N4529" s="2250"/>
      <c r="O4529" s="1907" t="str" cm="1">
        <f t="array" aca="1" ref="O4529" ca="1">IF(G4529="","",IF(CELL("format",G4529)="D9","","X"))</f>
        <v/>
      </c>
      <c r="P4529" s="2255"/>
    </row>
    <row r="4530" spans="2:16" s="986" customFormat="1" ht="15" customHeight="1" outlineLevel="1">
      <c r="B4530" s="1211"/>
      <c r="C4530" s="1211"/>
      <c r="D4530" s="2553"/>
      <c r="E4530" s="2554"/>
      <c r="F4530" s="1553" t="s">
        <v>2169</v>
      </c>
      <c r="G4530" s="1556"/>
      <c r="H4530" s="636"/>
      <c r="I4530" s="2254"/>
      <c r="J4530" s="2255"/>
      <c r="K4530" s="1993" t="str">
        <f t="shared" si="393"/>
        <v/>
      </c>
      <c r="L4530" s="1906" t="str">
        <f t="shared" si="394"/>
        <v/>
      </c>
      <c r="M4530" s="1906"/>
      <c r="N4530" s="2250"/>
      <c r="O4530" s="1907" t="str" cm="1">
        <f t="array" aca="1" ref="O4530" ca="1">IF(G4530="","",IF(CELL("format",G4530)="D9","","X"))</f>
        <v/>
      </c>
      <c r="P4530" s="2255"/>
    </row>
    <row r="4531" spans="2:16" s="986" customFormat="1" ht="15" customHeight="1" outlineLevel="1">
      <c r="B4531" s="1211"/>
      <c r="C4531" s="1211"/>
      <c r="D4531" s="2553" t="s">
        <v>2171</v>
      </c>
      <c r="E4531" s="2554" t="s">
        <v>2327</v>
      </c>
      <c r="F4531" s="1553" t="s">
        <v>2168</v>
      </c>
      <c r="G4531" s="1554"/>
      <c r="H4531" s="636"/>
      <c r="I4531" s="2254"/>
      <c r="J4531" s="2255"/>
      <c r="K4531" s="1993" t="str">
        <f t="shared" si="393"/>
        <v/>
      </c>
      <c r="L4531" s="1906" t="str">
        <f t="shared" si="394"/>
        <v/>
      </c>
      <c r="M4531" s="1906"/>
      <c r="N4531" s="2250"/>
      <c r="O4531" s="2250"/>
      <c r="P4531" s="1913" t="str">
        <f>IF(G4531="","",(IF(OR(G4531="Winter",G4531="Summer"),"","X")))</f>
        <v/>
      </c>
    </row>
    <row r="4532" spans="2:16" s="986" customFormat="1" ht="15" customHeight="1" outlineLevel="1">
      <c r="B4532" s="1211"/>
      <c r="C4532" s="1211"/>
      <c r="D4532" s="2553"/>
      <c r="E4532" s="2554"/>
      <c r="F4532" s="1553" t="s">
        <v>2169</v>
      </c>
      <c r="G4532" s="1554"/>
      <c r="H4532" s="636"/>
      <c r="I4532" s="2254"/>
      <c r="J4532" s="2255"/>
      <c r="K4532" s="1993" t="str">
        <f t="shared" si="393"/>
        <v/>
      </c>
      <c r="L4532" s="1906" t="str">
        <f t="shared" si="394"/>
        <v/>
      </c>
      <c r="M4532" s="1906"/>
      <c r="N4532" s="2250"/>
      <c r="O4532" s="2250"/>
      <c r="P4532" s="1913" t="str">
        <f>IF(G4532="","",(IF(OR(G4532="Winter",G4532="Summer"),"","X")))</f>
        <v/>
      </c>
    </row>
    <row r="4533" spans="2:16" s="986" customFormat="1" ht="15" customHeight="1" outlineLevel="1">
      <c r="B4533" s="1211"/>
      <c r="C4533" s="1211"/>
      <c r="D4533" s="2553" t="s">
        <v>2172</v>
      </c>
      <c r="E4533" s="2554" t="s">
        <v>638</v>
      </c>
      <c r="F4533" s="1553" t="s">
        <v>2168</v>
      </c>
      <c r="G4533" s="1554"/>
      <c r="H4533" s="636"/>
      <c r="I4533" s="2254"/>
      <c r="J4533" s="2255"/>
      <c r="K4533" s="1994" t="str">
        <f t="shared" si="393"/>
        <v/>
      </c>
      <c r="L4533" s="1907" t="str">
        <f t="shared" si="394"/>
        <v/>
      </c>
      <c r="M4533" s="1906"/>
      <c r="N4533" s="2250"/>
      <c r="O4533" s="2250"/>
      <c r="P4533" s="2255"/>
    </row>
    <row r="4534" spans="2:16" s="986" customFormat="1" ht="15" customHeight="1" outlineLevel="1">
      <c r="B4534" s="1211"/>
      <c r="C4534" s="1211"/>
      <c r="D4534" s="2553"/>
      <c r="E4534" s="2554"/>
      <c r="F4534" s="1553" t="s">
        <v>2169</v>
      </c>
      <c r="G4534" s="1554"/>
      <c r="I4534" s="2254"/>
      <c r="J4534" s="2255"/>
      <c r="K4534" s="1994" t="str">
        <f t="shared" si="393"/>
        <v/>
      </c>
      <c r="L4534" s="1907" t="str">
        <f t="shared" si="394"/>
        <v/>
      </c>
      <c r="M4534" s="1906"/>
      <c r="N4534" s="2250"/>
      <c r="O4534" s="2250"/>
      <c r="P4534" s="2255"/>
    </row>
    <row r="4535" spans="2:16" s="986" customFormat="1" ht="15" customHeight="1" outlineLevel="1">
      <c r="B4535" s="1211"/>
      <c r="C4535" s="1211"/>
      <c r="D4535" s="2553" t="s">
        <v>2173</v>
      </c>
      <c r="E4535" s="2554" t="s">
        <v>638</v>
      </c>
      <c r="F4535" s="1553" t="s">
        <v>2168</v>
      </c>
      <c r="G4535" s="1554"/>
      <c r="I4535" s="2254"/>
      <c r="J4535" s="2255"/>
      <c r="K4535" s="1994" t="str">
        <f t="shared" si="393"/>
        <v/>
      </c>
      <c r="L4535" s="1907" t="str">
        <f t="shared" si="394"/>
        <v/>
      </c>
      <c r="M4535" s="1906"/>
      <c r="N4535" s="2250"/>
      <c r="O4535" s="2250"/>
      <c r="P4535" s="2255"/>
    </row>
    <row r="4536" spans="2:16" s="986" customFormat="1" ht="15" customHeight="1" outlineLevel="1">
      <c r="B4536" s="1211"/>
      <c r="C4536" s="1211"/>
      <c r="D4536" s="2553"/>
      <c r="E4536" s="2554"/>
      <c r="F4536" s="1553" t="s">
        <v>2169</v>
      </c>
      <c r="G4536" s="1554"/>
      <c r="I4536" s="2254"/>
      <c r="J4536" s="2255"/>
      <c r="K4536" s="1994" t="str">
        <f t="shared" si="393"/>
        <v/>
      </c>
      <c r="L4536" s="1907" t="str">
        <f t="shared" si="394"/>
        <v/>
      </c>
      <c r="M4536" s="1906"/>
      <c r="N4536" s="2250"/>
      <c r="O4536" s="2250"/>
      <c r="P4536" s="2255"/>
    </row>
    <row r="4537" spans="2:16" s="986" customFormat="1" ht="15" customHeight="1" outlineLevel="1">
      <c r="B4537" s="1211"/>
      <c r="C4537" s="1211"/>
      <c r="D4537" s="2553" t="s">
        <v>2173</v>
      </c>
      <c r="E4537" s="2554" t="s">
        <v>650</v>
      </c>
      <c r="F4537" s="1553" t="s">
        <v>2168</v>
      </c>
      <c r="G4537" s="1554"/>
      <c r="I4537" s="2254"/>
      <c r="J4537" s="2255"/>
      <c r="K4537" s="1994" t="str">
        <f t="shared" si="393"/>
        <v/>
      </c>
      <c r="L4537" s="1907" t="str">
        <f t="shared" si="394"/>
        <v/>
      </c>
      <c r="M4537" s="1906"/>
      <c r="N4537" s="2250"/>
      <c r="O4537" s="2250"/>
      <c r="P4537" s="2255"/>
    </row>
    <row r="4538" spans="2:16" s="986" customFormat="1" ht="15" customHeight="1" outlineLevel="1">
      <c r="B4538" s="1211"/>
      <c r="C4538" s="1211"/>
      <c r="D4538" s="2553"/>
      <c r="E4538" s="2554"/>
      <c r="F4538" s="1553" t="s">
        <v>2169</v>
      </c>
      <c r="G4538" s="1554"/>
      <c r="I4538" s="2254"/>
      <c r="J4538" s="2255"/>
      <c r="K4538" s="1994" t="str">
        <f t="shared" si="393"/>
        <v/>
      </c>
      <c r="L4538" s="1907" t="str">
        <f t="shared" si="394"/>
        <v/>
      </c>
      <c r="M4538" s="1906"/>
      <c r="N4538" s="2250"/>
      <c r="O4538" s="2250"/>
      <c r="P4538" s="2255"/>
    </row>
    <row r="4539" spans="2:16" s="986" customFormat="1" ht="15" customHeight="1" outlineLevel="1">
      <c r="B4539" s="1211"/>
      <c r="C4539" s="1211"/>
      <c r="D4539" s="2553" t="s">
        <v>2174</v>
      </c>
      <c r="E4539" s="2554" t="s">
        <v>638</v>
      </c>
      <c r="F4539" s="1553" t="s">
        <v>2168</v>
      </c>
      <c r="G4539" s="1554"/>
      <c r="I4539" s="2254"/>
      <c r="J4539" s="2256"/>
      <c r="K4539" s="1994" t="str">
        <f t="shared" si="393"/>
        <v/>
      </c>
      <c r="L4539" s="1907" t="str">
        <f t="shared" si="394"/>
        <v/>
      </c>
      <c r="M4539" s="1906"/>
      <c r="N4539" s="2250"/>
      <c r="O4539" s="2250"/>
      <c r="P4539" s="2255"/>
    </row>
    <row r="4540" spans="2:16" s="986" customFormat="1" ht="15" customHeight="1" outlineLevel="1">
      <c r="B4540" s="1211"/>
      <c r="C4540" s="1211"/>
      <c r="D4540" s="2553"/>
      <c r="E4540" s="2554"/>
      <c r="F4540" s="1553" t="s">
        <v>2169</v>
      </c>
      <c r="G4540" s="1554"/>
      <c r="I4540" s="2254"/>
      <c r="J4540" s="2256"/>
      <c r="K4540" s="1994" t="str">
        <f t="shared" si="393"/>
        <v/>
      </c>
      <c r="L4540" s="1907" t="str">
        <f t="shared" si="394"/>
        <v/>
      </c>
      <c r="M4540" s="1906"/>
      <c r="N4540" s="2250"/>
      <c r="O4540" s="2250"/>
      <c r="P4540" s="2255"/>
    </row>
    <row r="4541" spans="2:16" s="986" customFormat="1" ht="15" customHeight="1" outlineLevel="1">
      <c r="B4541" s="1211"/>
      <c r="C4541" s="1211"/>
      <c r="D4541" s="2553" t="s">
        <v>2174</v>
      </c>
      <c r="E4541" s="2554" t="s">
        <v>650</v>
      </c>
      <c r="F4541" s="1553" t="s">
        <v>2168</v>
      </c>
      <c r="G4541" s="1554"/>
      <c r="I4541" s="2254"/>
      <c r="J4541" s="2256"/>
      <c r="K4541" s="1994" t="str">
        <f t="shared" si="393"/>
        <v/>
      </c>
      <c r="L4541" s="1907" t="str">
        <f t="shared" si="394"/>
        <v/>
      </c>
      <c r="M4541" s="1906"/>
      <c r="N4541" s="2250"/>
      <c r="O4541" s="2250"/>
      <c r="P4541" s="2255"/>
    </row>
    <row r="4542" spans="2:16" s="986" customFormat="1" ht="15" customHeight="1" outlineLevel="1">
      <c r="B4542" s="1211"/>
      <c r="C4542" s="1211"/>
      <c r="D4542" s="2555"/>
      <c r="E4542" s="2556"/>
      <c r="F4542" s="1557" t="s">
        <v>2169</v>
      </c>
      <c r="G4542" s="1558"/>
      <c r="I4542" s="2254"/>
      <c r="J4542" s="2256"/>
      <c r="K4542" s="1994" t="str">
        <f t="shared" si="393"/>
        <v/>
      </c>
      <c r="L4542" s="1907" t="str">
        <f t="shared" si="394"/>
        <v/>
      </c>
      <c r="M4542" s="1906"/>
      <c r="N4542" s="2250"/>
      <c r="O4542" s="2250"/>
      <c r="P4542" s="2255"/>
    </row>
    <row r="4543" spans="2:16" s="986" customFormat="1" ht="15" customHeight="1">
      <c r="B4543" s="1342"/>
      <c r="C4543" s="985"/>
      <c r="D4543" s="1307" t="s">
        <v>2166</v>
      </c>
      <c r="E4543" s="973"/>
      <c r="F4543" s="1549"/>
      <c r="G4543" s="1550"/>
      <c r="H4543" s="636"/>
      <c r="I4543" s="2251"/>
      <c r="J4543" s="1912"/>
      <c r="K4543" s="2254"/>
      <c r="L4543" s="2250"/>
      <c r="M4543" s="2250"/>
      <c r="N4543" s="2250"/>
      <c r="O4543" s="2250"/>
      <c r="P4543" s="2255"/>
    </row>
    <row r="4544" spans="2:16" s="986" customFormat="1" ht="15" customHeight="1" outlineLevel="1">
      <c r="B4544" s="1342"/>
      <c r="C4544" s="985"/>
      <c r="D4544" s="2557" t="s">
        <v>2167</v>
      </c>
      <c r="E4544" s="2558" t="s">
        <v>650</v>
      </c>
      <c r="F4544" s="1551" t="s">
        <v>2168</v>
      </c>
      <c r="G4544" s="1552"/>
      <c r="H4544" s="636"/>
      <c r="I4544" s="2252"/>
      <c r="J4544" s="2253"/>
      <c r="K4544" s="1994" t="str">
        <f>IF(ISNONTEXT(G4544)=TRUE,"","X")</f>
        <v/>
      </c>
      <c r="L4544" s="1907" t="str">
        <f>IF(AND(G4544&gt;=0)=TRUE,"","X")</f>
        <v/>
      </c>
      <c r="M4544" s="1906"/>
      <c r="N4544" s="2250"/>
      <c r="O4544" s="2250"/>
      <c r="P4544" s="2255"/>
    </row>
    <row r="4545" spans="2:16" s="986" customFormat="1" ht="15" customHeight="1" outlineLevel="1">
      <c r="B4545" s="1342"/>
      <c r="C4545" s="985"/>
      <c r="D4545" s="2553"/>
      <c r="E4545" s="2554"/>
      <c r="F4545" s="1553" t="s">
        <v>2169</v>
      </c>
      <c r="G4545" s="1554"/>
      <c r="H4545" s="636"/>
      <c r="I4545" s="2252"/>
      <c r="J4545" s="2253"/>
      <c r="K4545" s="1994" t="str">
        <f>IF(ISNONTEXT(G4545)=TRUE,"","X")</f>
        <v/>
      </c>
      <c r="L4545" s="1907" t="str">
        <f>IF(AND(G4545&gt;=0)=TRUE,"","X")</f>
        <v/>
      </c>
      <c r="M4545" s="1906"/>
      <c r="N4545" s="2250"/>
      <c r="O4545" s="2250"/>
      <c r="P4545" s="2255"/>
    </row>
    <row r="4546" spans="2:16" s="986" customFormat="1" ht="15" customHeight="1" outlineLevel="1">
      <c r="B4546" s="1342"/>
      <c r="C4546" s="985"/>
      <c r="D4546" s="2553" t="s">
        <v>2170</v>
      </c>
      <c r="E4546" s="2554" t="s">
        <v>638</v>
      </c>
      <c r="F4546" s="1553" t="s">
        <v>2168</v>
      </c>
      <c r="G4546" s="1554"/>
      <c r="H4546" s="636"/>
      <c r="I4546" s="2252"/>
      <c r="J4546" s="2253"/>
      <c r="K4546" s="1994" t="str">
        <f t="shared" ref="K4546:K4565" si="395">IF(ISNONTEXT(G4546)=TRUE,"","X")</f>
        <v/>
      </c>
      <c r="L4546" s="1907" t="str">
        <f t="shared" ref="L4546:L4565" si="396">IF(AND(G4546&gt;=0)=TRUE,"","X")</f>
        <v/>
      </c>
      <c r="M4546" s="1906"/>
      <c r="N4546" s="2250"/>
      <c r="O4546" s="2250"/>
      <c r="P4546" s="2255"/>
    </row>
    <row r="4547" spans="2:16" s="986" customFormat="1" ht="15" customHeight="1" outlineLevel="1">
      <c r="B4547" s="1342"/>
      <c r="C4547" s="985"/>
      <c r="D4547" s="2553"/>
      <c r="E4547" s="2554"/>
      <c r="F4547" s="1553" t="s">
        <v>2169</v>
      </c>
      <c r="G4547" s="1554"/>
      <c r="H4547" s="636"/>
      <c r="I4547" s="2252"/>
      <c r="J4547" s="2253"/>
      <c r="K4547" s="1994" t="str">
        <f t="shared" si="395"/>
        <v/>
      </c>
      <c r="L4547" s="1907" t="str">
        <f t="shared" si="396"/>
        <v/>
      </c>
      <c r="M4547" s="1906"/>
      <c r="N4547" s="2250"/>
      <c r="O4547" s="2250"/>
      <c r="P4547" s="2255"/>
    </row>
    <row r="4548" spans="2:16" s="986" customFormat="1" ht="15" customHeight="1" outlineLevel="1">
      <c r="B4548" s="1342"/>
      <c r="C4548" s="985"/>
      <c r="D4548" s="2553" t="s">
        <v>2170</v>
      </c>
      <c r="E4548" s="2554" t="s">
        <v>650</v>
      </c>
      <c r="F4548" s="1553" t="s">
        <v>2168</v>
      </c>
      <c r="G4548" s="1554"/>
      <c r="H4548" s="636"/>
      <c r="I4548" s="2252"/>
      <c r="J4548" s="2253"/>
      <c r="K4548" s="1994" t="str">
        <f t="shared" si="395"/>
        <v/>
      </c>
      <c r="L4548" s="1907" t="str">
        <f t="shared" si="396"/>
        <v/>
      </c>
      <c r="M4548" s="1906"/>
      <c r="N4548" s="2250"/>
      <c r="O4548" s="2250"/>
      <c r="P4548" s="2255"/>
    </row>
    <row r="4549" spans="2:16" s="986" customFormat="1" ht="15" customHeight="1" outlineLevel="1">
      <c r="B4549" s="1342"/>
      <c r="C4549" s="985"/>
      <c r="D4549" s="2553"/>
      <c r="E4549" s="2554"/>
      <c r="F4549" s="1553" t="s">
        <v>2169</v>
      </c>
      <c r="G4549" s="1554"/>
      <c r="H4549" s="636"/>
      <c r="I4549" s="2254"/>
      <c r="J4549" s="2255"/>
      <c r="K4549" s="1994" t="str">
        <f t="shared" si="395"/>
        <v/>
      </c>
      <c r="L4549" s="1907" t="str">
        <f t="shared" si="396"/>
        <v/>
      </c>
      <c r="M4549" s="1906"/>
      <c r="N4549" s="2250"/>
      <c r="O4549" s="2250"/>
      <c r="P4549" s="2255"/>
    </row>
    <row r="4550" spans="2:16" s="986" customFormat="1" ht="15" customHeight="1" outlineLevel="1">
      <c r="B4550" s="1342"/>
      <c r="C4550" s="985"/>
      <c r="D4550" s="2553" t="s">
        <v>873</v>
      </c>
      <c r="E4550" s="2554" t="s">
        <v>1822</v>
      </c>
      <c r="F4550" s="1553" t="s">
        <v>2168</v>
      </c>
      <c r="G4550" s="1555"/>
      <c r="H4550" s="636"/>
      <c r="I4550" s="2254"/>
      <c r="J4550" s="2255"/>
      <c r="K4550" s="1993" t="str">
        <f t="shared" si="395"/>
        <v/>
      </c>
      <c r="L4550" s="1906" t="str">
        <f t="shared" si="396"/>
        <v/>
      </c>
      <c r="M4550" s="1906"/>
      <c r="N4550" s="1907" t="str" cm="1">
        <f t="array" aca="1" ref="N4550" ca="1">IF(CELL("format",G4550)="D1","","X")</f>
        <v/>
      </c>
      <c r="O4550" s="2250"/>
      <c r="P4550" s="2255"/>
    </row>
    <row r="4551" spans="2:16" s="986" customFormat="1" ht="15" customHeight="1" outlineLevel="1">
      <c r="B4551" s="1211"/>
      <c r="C4551" s="1211"/>
      <c r="D4551" s="2553"/>
      <c r="E4551" s="2554"/>
      <c r="F4551" s="1553" t="s">
        <v>2169</v>
      </c>
      <c r="G4551" s="1555"/>
      <c r="H4551" s="636"/>
      <c r="I4551" s="2254"/>
      <c r="J4551" s="2255"/>
      <c r="K4551" s="1993" t="str">
        <f t="shared" si="395"/>
        <v/>
      </c>
      <c r="L4551" s="1906" t="str">
        <f t="shared" si="396"/>
        <v/>
      </c>
      <c r="M4551" s="1906"/>
      <c r="N4551" s="1907" t="str" cm="1">
        <f t="array" aca="1" ref="N4551" ca="1">IF(CELL("format",G4551)="D1","","X")</f>
        <v/>
      </c>
      <c r="O4551" s="2250"/>
      <c r="P4551" s="2255"/>
    </row>
    <row r="4552" spans="2:16" s="986" customFormat="1" ht="15" customHeight="1" outlineLevel="1">
      <c r="B4552" s="1211"/>
      <c r="C4552" s="1211"/>
      <c r="D4552" s="2553" t="s">
        <v>874</v>
      </c>
      <c r="E4552" s="2554" t="s">
        <v>1823</v>
      </c>
      <c r="F4552" s="1553" t="s">
        <v>2168</v>
      </c>
      <c r="G4552" s="1556"/>
      <c r="H4552" s="636"/>
      <c r="I4552" s="2254"/>
      <c r="J4552" s="2255"/>
      <c r="K4552" s="1993" t="str">
        <f t="shared" si="395"/>
        <v/>
      </c>
      <c r="L4552" s="1906" t="str">
        <f t="shared" si="396"/>
        <v/>
      </c>
      <c r="M4552" s="1906"/>
      <c r="N4552" s="2250"/>
      <c r="O4552" s="1907" t="str" cm="1">
        <f t="array" aca="1" ref="O4552" ca="1">IF(G4552="","",IF(CELL("format",G4552)="D9","","X"))</f>
        <v/>
      </c>
      <c r="P4552" s="2255"/>
    </row>
    <row r="4553" spans="2:16" s="986" customFormat="1" ht="15" customHeight="1" outlineLevel="1">
      <c r="B4553" s="1211"/>
      <c r="C4553" s="1211"/>
      <c r="D4553" s="2553"/>
      <c r="E4553" s="2554"/>
      <c r="F4553" s="1553" t="s">
        <v>2169</v>
      </c>
      <c r="G4553" s="1556"/>
      <c r="H4553" s="636"/>
      <c r="I4553" s="2254"/>
      <c r="J4553" s="2255"/>
      <c r="K4553" s="1993" t="str">
        <f t="shared" si="395"/>
        <v/>
      </c>
      <c r="L4553" s="1906" t="str">
        <f t="shared" si="396"/>
        <v/>
      </c>
      <c r="M4553" s="1906"/>
      <c r="N4553" s="2250"/>
      <c r="O4553" s="1907" t="str" cm="1">
        <f t="array" aca="1" ref="O4553" ca="1">IF(G4553="","",IF(CELL("format",G4553)="D9","","X"))</f>
        <v/>
      </c>
      <c r="P4553" s="2255"/>
    </row>
    <row r="4554" spans="2:16" s="986" customFormat="1" ht="15" customHeight="1" outlineLevel="1">
      <c r="B4554" s="1211"/>
      <c r="C4554" s="1211"/>
      <c r="D4554" s="2553" t="s">
        <v>2171</v>
      </c>
      <c r="E4554" s="2554" t="s">
        <v>2327</v>
      </c>
      <c r="F4554" s="1553" t="s">
        <v>2168</v>
      </c>
      <c r="G4554" s="1554"/>
      <c r="H4554" s="636"/>
      <c r="I4554" s="2254"/>
      <c r="J4554" s="2255"/>
      <c r="K4554" s="1993" t="str">
        <f t="shared" si="395"/>
        <v/>
      </c>
      <c r="L4554" s="1906" t="str">
        <f t="shared" si="396"/>
        <v/>
      </c>
      <c r="M4554" s="1906"/>
      <c r="N4554" s="2250"/>
      <c r="O4554" s="2250"/>
      <c r="P4554" s="1913" t="str">
        <f>IF(G4554="","",(IF(OR(G4554="Winter",G4554="Summer"),"","X")))</f>
        <v/>
      </c>
    </row>
    <row r="4555" spans="2:16" s="986" customFormat="1" ht="15" customHeight="1" outlineLevel="1">
      <c r="B4555" s="1211"/>
      <c r="C4555" s="1211"/>
      <c r="D4555" s="2553"/>
      <c r="E4555" s="2554"/>
      <c r="F4555" s="1553" t="s">
        <v>2169</v>
      </c>
      <c r="G4555" s="1554"/>
      <c r="H4555" s="636"/>
      <c r="I4555" s="2254"/>
      <c r="J4555" s="2255"/>
      <c r="K4555" s="1993" t="str">
        <f t="shared" si="395"/>
        <v/>
      </c>
      <c r="L4555" s="1906" t="str">
        <f t="shared" si="396"/>
        <v/>
      </c>
      <c r="M4555" s="1906"/>
      <c r="N4555" s="2250"/>
      <c r="O4555" s="2250"/>
      <c r="P4555" s="1913" t="str">
        <f>IF(G4555="","",(IF(OR(G4555="Winter",G4555="Summer"),"","X")))</f>
        <v/>
      </c>
    </row>
    <row r="4556" spans="2:16" s="986" customFormat="1" ht="15" customHeight="1" outlineLevel="1">
      <c r="B4556" s="1211"/>
      <c r="C4556" s="1211"/>
      <c r="D4556" s="2553" t="s">
        <v>2172</v>
      </c>
      <c r="E4556" s="2554" t="s">
        <v>638</v>
      </c>
      <c r="F4556" s="1553" t="s">
        <v>2168</v>
      </c>
      <c r="G4556" s="1554"/>
      <c r="H4556" s="636"/>
      <c r="I4556" s="2254"/>
      <c r="J4556" s="2255"/>
      <c r="K4556" s="1994" t="str">
        <f t="shared" si="395"/>
        <v/>
      </c>
      <c r="L4556" s="1907" t="str">
        <f t="shared" si="396"/>
        <v/>
      </c>
      <c r="M4556" s="1906"/>
      <c r="N4556" s="2250"/>
      <c r="O4556" s="2250"/>
      <c r="P4556" s="2255"/>
    </row>
    <row r="4557" spans="2:16" s="986" customFormat="1" ht="15" customHeight="1" outlineLevel="1">
      <c r="B4557" s="1211"/>
      <c r="C4557" s="1211"/>
      <c r="D4557" s="2553"/>
      <c r="E4557" s="2554"/>
      <c r="F4557" s="1553" t="s">
        <v>2169</v>
      </c>
      <c r="G4557" s="1554"/>
      <c r="I4557" s="2254"/>
      <c r="J4557" s="2255"/>
      <c r="K4557" s="1994" t="str">
        <f t="shared" si="395"/>
        <v/>
      </c>
      <c r="L4557" s="1907" t="str">
        <f t="shared" si="396"/>
        <v/>
      </c>
      <c r="M4557" s="1906"/>
      <c r="N4557" s="2250"/>
      <c r="O4557" s="2250"/>
      <c r="P4557" s="2255"/>
    </row>
    <row r="4558" spans="2:16" s="986" customFormat="1" ht="15" customHeight="1" outlineLevel="1">
      <c r="B4558" s="1211"/>
      <c r="C4558" s="1211"/>
      <c r="D4558" s="2553" t="s">
        <v>2173</v>
      </c>
      <c r="E4558" s="2554" t="s">
        <v>638</v>
      </c>
      <c r="F4558" s="1553" t="s">
        <v>2168</v>
      </c>
      <c r="G4558" s="1554"/>
      <c r="I4558" s="2254"/>
      <c r="J4558" s="2255"/>
      <c r="K4558" s="1994" t="str">
        <f t="shared" si="395"/>
        <v/>
      </c>
      <c r="L4558" s="1907" t="str">
        <f t="shared" si="396"/>
        <v/>
      </c>
      <c r="M4558" s="1906"/>
      <c r="N4558" s="2250"/>
      <c r="O4558" s="2250"/>
      <c r="P4558" s="2255"/>
    </row>
    <row r="4559" spans="2:16" s="986" customFormat="1" ht="15" customHeight="1" outlineLevel="1">
      <c r="B4559" s="1211"/>
      <c r="C4559" s="1211"/>
      <c r="D4559" s="2553"/>
      <c r="E4559" s="2554"/>
      <c r="F4559" s="1553" t="s">
        <v>2169</v>
      </c>
      <c r="G4559" s="1554"/>
      <c r="I4559" s="2254"/>
      <c r="J4559" s="2255"/>
      <c r="K4559" s="1994" t="str">
        <f t="shared" si="395"/>
        <v/>
      </c>
      <c r="L4559" s="1907" t="str">
        <f t="shared" si="396"/>
        <v/>
      </c>
      <c r="M4559" s="1906"/>
      <c r="N4559" s="2250"/>
      <c r="O4559" s="2250"/>
      <c r="P4559" s="2255"/>
    </row>
    <row r="4560" spans="2:16" s="986" customFormat="1" ht="15" customHeight="1" outlineLevel="1">
      <c r="B4560" s="1211"/>
      <c r="C4560" s="1211"/>
      <c r="D4560" s="2553" t="s">
        <v>2173</v>
      </c>
      <c r="E4560" s="2554" t="s">
        <v>650</v>
      </c>
      <c r="F4560" s="1553" t="s">
        <v>2168</v>
      </c>
      <c r="G4560" s="1554"/>
      <c r="I4560" s="2254"/>
      <c r="J4560" s="2255"/>
      <c r="K4560" s="1994" t="str">
        <f t="shared" si="395"/>
        <v/>
      </c>
      <c r="L4560" s="1907" t="str">
        <f t="shared" si="396"/>
        <v/>
      </c>
      <c r="M4560" s="1906"/>
      <c r="N4560" s="2250"/>
      <c r="O4560" s="2250"/>
      <c r="P4560" s="2255"/>
    </row>
    <row r="4561" spans="2:16" s="986" customFormat="1" ht="15" customHeight="1" outlineLevel="1">
      <c r="B4561" s="1211"/>
      <c r="C4561" s="1211"/>
      <c r="D4561" s="2553"/>
      <c r="E4561" s="2554"/>
      <c r="F4561" s="1553" t="s">
        <v>2169</v>
      </c>
      <c r="G4561" s="1554"/>
      <c r="I4561" s="2254"/>
      <c r="J4561" s="2255"/>
      <c r="K4561" s="1994" t="str">
        <f t="shared" si="395"/>
        <v/>
      </c>
      <c r="L4561" s="1907" t="str">
        <f t="shared" si="396"/>
        <v/>
      </c>
      <c r="M4561" s="1906"/>
      <c r="N4561" s="2250"/>
      <c r="O4561" s="2250"/>
      <c r="P4561" s="2255"/>
    </row>
    <row r="4562" spans="2:16" s="986" customFormat="1" ht="15" customHeight="1" outlineLevel="1">
      <c r="B4562" s="1211"/>
      <c r="C4562" s="1211"/>
      <c r="D4562" s="2553" t="s">
        <v>2174</v>
      </c>
      <c r="E4562" s="2554" t="s">
        <v>638</v>
      </c>
      <c r="F4562" s="1553" t="s">
        <v>2168</v>
      </c>
      <c r="G4562" s="1554"/>
      <c r="I4562" s="2254"/>
      <c r="J4562" s="2256"/>
      <c r="K4562" s="1994" t="str">
        <f t="shared" si="395"/>
        <v/>
      </c>
      <c r="L4562" s="1907" t="str">
        <f t="shared" si="396"/>
        <v/>
      </c>
      <c r="M4562" s="1906"/>
      <c r="N4562" s="2250"/>
      <c r="O4562" s="2250"/>
      <c r="P4562" s="2255"/>
    </row>
    <row r="4563" spans="2:16" s="986" customFormat="1" ht="15" customHeight="1" outlineLevel="1">
      <c r="B4563" s="1211"/>
      <c r="C4563" s="1211"/>
      <c r="D4563" s="2553"/>
      <c r="E4563" s="2554"/>
      <c r="F4563" s="1553" t="s">
        <v>2169</v>
      </c>
      <c r="G4563" s="1554"/>
      <c r="I4563" s="2254"/>
      <c r="J4563" s="2256"/>
      <c r="K4563" s="1994" t="str">
        <f t="shared" si="395"/>
        <v/>
      </c>
      <c r="L4563" s="1907" t="str">
        <f t="shared" si="396"/>
        <v/>
      </c>
      <c r="M4563" s="1906"/>
      <c r="N4563" s="2250"/>
      <c r="O4563" s="2250"/>
      <c r="P4563" s="2255"/>
    </row>
    <row r="4564" spans="2:16" s="986" customFormat="1" ht="15" customHeight="1" outlineLevel="1">
      <c r="B4564" s="1211"/>
      <c r="C4564" s="1211"/>
      <c r="D4564" s="2553" t="s">
        <v>2174</v>
      </c>
      <c r="E4564" s="2554" t="s">
        <v>650</v>
      </c>
      <c r="F4564" s="1553" t="s">
        <v>2168</v>
      </c>
      <c r="G4564" s="1554"/>
      <c r="I4564" s="2254"/>
      <c r="J4564" s="2256"/>
      <c r="K4564" s="1994" t="str">
        <f t="shared" si="395"/>
        <v/>
      </c>
      <c r="L4564" s="1907" t="str">
        <f t="shared" si="396"/>
        <v/>
      </c>
      <c r="M4564" s="1906"/>
      <c r="N4564" s="2250"/>
      <c r="O4564" s="2250"/>
      <c r="P4564" s="2255"/>
    </row>
    <row r="4565" spans="2:16" s="986" customFormat="1" ht="15" customHeight="1" outlineLevel="1">
      <c r="B4565" s="1211"/>
      <c r="C4565" s="1211"/>
      <c r="D4565" s="2555"/>
      <c r="E4565" s="2556"/>
      <c r="F4565" s="1557" t="s">
        <v>2169</v>
      </c>
      <c r="G4565" s="1558"/>
      <c r="I4565" s="2254"/>
      <c r="J4565" s="2256"/>
      <c r="K4565" s="1994" t="str">
        <f t="shared" si="395"/>
        <v/>
      </c>
      <c r="L4565" s="1907" t="str">
        <f t="shared" si="396"/>
        <v/>
      </c>
      <c r="M4565" s="1906"/>
      <c r="N4565" s="2250"/>
      <c r="O4565" s="2250"/>
      <c r="P4565" s="2255"/>
    </row>
    <row r="4566" spans="2:16" s="986" customFormat="1" ht="15" customHeight="1">
      <c r="B4566" s="1342"/>
      <c r="C4566" s="985"/>
      <c r="D4566" s="1307" t="s">
        <v>2166</v>
      </c>
      <c r="E4566" s="973"/>
      <c r="F4566" s="1549"/>
      <c r="G4566" s="1550"/>
      <c r="H4566" s="636"/>
      <c r="I4566" s="2251"/>
      <c r="J4566" s="1912"/>
      <c r="K4566" s="2254"/>
      <c r="L4566" s="2250"/>
      <c r="M4566" s="2250"/>
      <c r="N4566" s="2250"/>
      <c r="O4566" s="2250"/>
      <c r="P4566" s="2255"/>
    </row>
    <row r="4567" spans="2:16" s="986" customFormat="1" ht="15" customHeight="1" outlineLevel="1">
      <c r="B4567" s="1342"/>
      <c r="C4567" s="985"/>
      <c r="D4567" s="2557" t="s">
        <v>2167</v>
      </c>
      <c r="E4567" s="2558" t="s">
        <v>650</v>
      </c>
      <c r="F4567" s="1551" t="s">
        <v>2168</v>
      </c>
      <c r="G4567" s="1552"/>
      <c r="H4567" s="636"/>
      <c r="I4567" s="2252"/>
      <c r="J4567" s="2253"/>
      <c r="K4567" s="1994" t="str">
        <f>IF(ISNONTEXT(G4567)=TRUE,"","X")</f>
        <v/>
      </c>
      <c r="L4567" s="1907" t="str">
        <f>IF(AND(G4567&gt;=0)=TRUE,"","X")</f>
        <v/>
      </c>
      <c r="M4567" s="1906"/>
      <c r="N4567" s="2250"/>
      <c r="O4567" s="2250"/>
      <c r="P4567" s="2255"/>
    </row>
    <row r="4568" spans="2:16" s="986" customFormat="1" ht="15" customHeight="1" outlineLevel="1">
      <c r="B4568" s="1342"/>
      <c r="C4568" s="985"/>
      <c r="D4568" s="2553"/>
      <c r="E4568" s="2554"/>
      <c r="F4568" s="1553" t="s">
        <v>2169</v>
      </c>
      <c r="G4568" s="1554"/>
      <c r="H4568" s="636"/>
      <c r="I4568" s="2252"/>
      <c r="J4568" s="2253"/>
      <c r="K4568" s="1994" t="str">
        <f>IF(ISNONTEXT(G4568)=TRUE,"","X")</f>
        <v/>
      </c>
      <c r="L4568" s="1907" t="str">
        <f>IF(AND(G4568&gt;=0)=TRUE,"","X")</f>
        <v/>
      </c>
      <c r="M4568" s="1906"/>
      <c r="N4568" s="2250"/>
      <c r="O4568" s="2250"/>
      <c r="P4568" s="2255"/>
    </row>
    <row r="4569" spans="2:16" s="986" customFormat="1" ht="15" customHeight="1" outlineLevel="1">
      <c r="B4569" s="1342"/>
      <c r="C4569" s="985"/>
      <c r="D4569" s="2553" t="s">
        <v>2170</v>
      </c>
      <c r="E4569" s="2554" t="s">
        <v>638</v>
      </c>
      <c r="F4569" s="1553" t="s">
        <v>2168</v>
      </c>
      <c r="G4569" s="1554"/>
      <c r="H4569" s="636"/>
      <c r="I4569" s="2252"/>
      <c r="J4569" s="2253"/>
      <c r="K4569" s="1994" t="str">
        <f t="shared" ref="K4569:K4588" si="397">IF(ISNONTEXT(G4569)=TRUE,"","X")</f>
        <v/>
      </c>
      <c r="L4569" s="1907" t="str">
        <f t="shared" ref="L4569:L4588" si="398">IF(AND(G4569&gt;=0)=TRUE,"","X")</f>
        <v/>
      </c>
      <c r="M4569" s="1906"/>
      <c r="N4569" s="2250"/>
      <c r="O4569" s="2250"/>
      <c r="P4569" s="2255"/>
    </row>
    <row r="4570" spans="2:16" s="986" customFormat="1" ht="15" customHeight="1" outlineLevel="1">
      <c r="B4570" s="1342"/>
      <c r="C4570" s="985"/>
      <c r="D4570" s="2553"/>
      <c r="E4570" s="2554"/>
      <c r="F4570" s="1553" t="s">
        <v>2169</v>
      </c>
      <c r="G4570" s="1554"/>
      <c r="H4570" s="636"/>
      <c r="I4570" s="2252"/>
      <c r="J4570" s="2253"/>
      <c r="K4570" s="1994" t="str">
        <f t="shared" si="397"/>
        <v/>
      </c>
      <c r="L4570" s="1907" t="str">
        <f t="shared" si="398"/>
        <v/>
      </c>
      <c r="M4570" s="1906"/>
      <c r="N4570" s="2250"/>
      <c r="O4570" s="2250"/>
      <c r="P4570" s="2255"/>
    </row>
    <row r="4571" spans="2:16" s="986" customFormat="1" ht="15" customHeight="1" outlineLevel="1">
      <c r="B4571" s="1342"/>
      <c r="C4571" s="985"/>
      <c r="D4571" s="2553" t="s">
        <v>2170</v>
      </c>
      <c r="E4571" s="2554" t="s">
        <v>650</v>
      </c>
      <c r="F4571" s="1553" t="s">
        <v>2168</v>
      </c>
      <c r="G4571" s="1554"/>
      <c r="H4571" s="636"/>
      <c r="I4571" s="2252"/>
      <c r="J4571" s="2253"/>
      <c r="K4571" s="1994" t="str">
        <f t="shared" si="397"/>
        <v/>
      </c>
      <c r="L4571" s="1907" t="str">
        <f t="shared" si="398"/>
        <v/>
      </c>
      <c r="M4571" s="1906"/>
      <c r="N4571" s="2250"/>
      <c r="O4571" s="2250"/>
      <c r="P4571" s="2255"/>
    </row>
    <row r="4572" spans="2:16" s="986" customFormat="1" ht="15" customHeight="1" outlineLevel="1">
      <c r="B4572" s="1342"/>
      <c r="C4572" s="985"/>
      <c r="D4572" s="2553"/>
      <c r="E4572" s="2554"/>
      <c r="F4572" s="1553" t="s">
        <v>2169</v>
      </c>
      <c r="G4572" s="1554"/>
      <c r="H4572" s="636"/>
      <c r="I4572" s="2254"/>
      <c r="J4572" s="2255"/>
      <c r="K4572" s="1994" t="str">
        <f t="shared" si="397"/>
        <v/>
      </c>
      <c r="L4572" s="1907" t="str">
        <f t="shared" si="398"/>
        <v/>
      </c>
      <c r="M4572" s="1906"/>
      <c r="N4572" s="2250"/>
      <c r="O4572" s="2250"/>
      <c r="P4572" s="2255"/>
    </row>
    <row r="4573" spans="2:16" s="986" customFormat="1" ht="15" customHeight="1" outlineLevel="1">
      <c r="B4573" s="1342"/>
      <c r="C4573" s="985"/>
      <c r="D4573" s="2553" t="s">
        <v>873</v>
      </c>
      <c r="E4573" s="2554" t="s">
        <v>1822</v>
      </c>
      <c r="F4573" s="1553" t="s">
        <v>2168</v>
      </c>
      <c r="G4573" s="1555"/>
      <c r="H4573" s="636"/>
      <c r="I4573" s="2254"/>
      <c r="J4573" s="2255"/>
      <c r="K4573" s="1993" t="str">
        <f t="shared" si="397"/>
        <v/>
      </c>
      <c r="L4573" s="1906" t="str">
        <f t="shared" si="398"/>
        <v/>
      </c>
      <c r="M4573" s="1906"/>
      <c r="N4573" s="1907" t="str" cm="1">
        <f t="array" aca="1" ref="N4573" ca="1">IF(CELL("format",G4573)="D1","","X")</f>
        <v/>
      </c>
      <c r="O4573" s="2250"/>
      <c r="P4573" s="2255"/>
    </row>
    <row r="4574" spans="2:16" s="986" customFormat="1" ht="15" customHeight="1" outlineLevel="1">
      <c r="B4574" s="1211"/>
      <c r="C4574" s="1211"/>
      <c r="D4574" s="2553"/>
      <c r="E4574" s="2554"/>
      <c r="F4574" s="1553" t="s">
        <v>2169</v>
      </c>
      <c r="G4574" s="1555"/>
      <c r="H4574" s="636"/>
      <c r="I4574" s="2254"/>
      <c r="J4574" s="2255"/>
      <c r="K4574" s="1993" t="str">
        <f t="shared" si="397"/>
        <v/>
      </c>
      <c r="L4574" s="1906" t="str">
        <f t="shared" si="398"/>
        <v/>
      </c>
      <c r="M4574" s="1906"/>
      <c r="N4574" s="1907" t="str" cm="1">
        <f t="array" aca="1" ref="N4574" ca="1">IF(CELL("format",G4574)="D1","","X")</f>
        <v/>
      </c>
      <c r="O4574" s="2250"/>
      <c r="P4574" s="2255"/>
    </row>
    <row r="4575" spans="2:16" s="986" customFormat="1" ht="15" customHeight="1" outlineLevel="1">
      <c r="B4575" s="1211"/>
      <c r="C4575" s="1211"/>
      <c r="D4575" s="2553" t="s">
        <v>874</v>
      </c>
      <c r="E4575" s="2554" t="s">
        <v>1823</v>
      </c>
      <c r="F4575" s="1553" t="s">
        <v>2168</v>
      </c>
      <c r="G4575" s="1556"/>
      <c r="H4575" s="636"/>
      <c r="I4575" s="2254"/>
      <c r="J4575" s="2255"/>
      <c r="K4575" s="1993" t="str">
        <f t="shared" si="397"/>
        <v/>
      </c>
      <c r="L4575" s="1906" t="str">
        <f t="shared" si="398"/>
        <v/>
      </c>
      <c r="M4575" s="1906"/>
      <c r="N4575" s="2250"/>
      <c r="O4575" s="1907" t="str" cm="1">
        <f t="array" aca="1" ref="O4575" ca="1">IF(G4575="","",IF(CELL("format",G4575)="D9","","X"))</f>
        <v/>
      </c>
      <c r="P4575" s="2255"/>
    </row>
    <row r="4576" spans="2:16" s="986" customFormat="1" ht="15" customHeight="1" outlineLevel="1">
      <c r="B4576" s="1211"/>
      <c r="C4576" s="1211"/>
      <c r="D4576" s="2553"/>
      <c r="E4576" s="2554"/>
      <c r="F4576" s="1553" t="s">
        <v>2169</v>
      </c>
      <c r="G4576" s="1556"/>
      <c r="H4576" s="636"/>
      <c r="I4576" s="2254"/>
      <c r="J4576" s="2255"/>
      <c r="K4576" s="1993" t="str">
        <f t="shared" si="397"/>
        <v/>
      </c>
      <c r="L4576" s="1906" t="str">
        <f t="shared" si="398"/>
        <v/>
      </c>
      <c r="M4576" s="1906"/>
      <c r="N4576" s="2250"/>
      <c r="O4576" s="1907" t="str" cm="1">
        <f t="array" aca="1" ref="O4576" ca="1">IF(G4576="","",IF(CELL("format",G4576)="D9","","X"))</f>
        <v/>
      </c>
      <c r="P4576" s="2255"/>
    </row>
    <row r="4577" spans="2:16" s="986" customFormat="1" ht="15" customHeight="1" outlineLevel="1">
      <c r="B4577" s="1211"/>
      <c r="C4577" s="1211"/>
      <c r="D4577" s="2553" t="s">
        <v>2171</v>
      </c>
      <c r="E4577" s="2554" t="s">
        <v>2327</v>
      </c>
      <c r="F4577" s="1553" t="s">
        <v>2168</v>
      </c>
      <c r="G4577" s="1554"/>
      <c r="H4577" s="636"/>
      <c r="I4577" s="2254"/>
      <c r="J4577" s="2255"/>
      <c r="K4577" s="1993" t="str">
        <f t="shared" si="397"/>
        <v/>
      </c>
      <c r="L4577" s="1906" t="str">
        <f t="shared" si="398"/>
        <v/>
      </c>
      <c r="M4577" s="1906"/>
      <c r="N4577" s="2250"/>
      <c r="O4577" s="2250"/>
      <c r="P4577" s="1913" t="str">
        <f>IF(G4577="","",(IF(OR(G4577="Winter",G4577="Summer"),"","X")))</f>
        <v/>
      </c>
    </row>
    <row r="4578" spans="2:16" s="986" customFormat="1" ht="15" customHeight="1" outlineLevel="1">
      <c r="B4578" s="1211"/>
      <c r="C4578" s="1211"/>
      <c r="D4578" s="2553"/>
      <c r="E4578" s="2554"/>
      <c r="F4578" s="1553" t="s">
        <v>2169</v>
      </c>
      <c r="G4578" s="1554"/>
      <c r="H4578" s="636"/>
      <c r="I4578" s="2254"/>
      <c r="J4578" s="2255"/>
      <c r="K4578" s="1993" t="str">
        <f t="shared" si="397"/>
        <v/>
      </c>
      <c r="L4578" s="1906" t="str">
        <f t="shared" si="398"/>
        <v/>
      </c>
      <c r="M4578" s="1906"/>
      <c r="N4578" s="2250"/>
      <c r="O4578" s="2250"/>
      <c r="P4578" s="1913" t="str">
        <f>IF(G4578="","",(IF(OR(G4578="Winter",G4578="Summer"),"","X")))</f>
        <v/>
      </c>
    </row>
    <row r="4579" spans="2:16" s="986" customFormat="1" ht="15" customHeight="1" outlineLevel="1">
      <c r="B4579" s="1211"/>
      <c r="C4579" s="1211"/>
      <c r="D4579" s="2553" t="s">
        <v>2172</v>
      </c>
      <c r="E4579" s="2554" t="s">
        <v>638</v>
      </c>
      <c r="F4579" s="1553" t="s">
        <v>2168</v>
      </c>
      <c r="G4579" s="1554"/>
      <c r="H4579" s="636"/>
      <c r="I4579" s="2254"/>
      <c r="J4579" s="2255"/>
      <c r="K4579" s="1994" t="str">
        <f t="shared" si="397"/>
        <v/>
      </c>
      <c r="L4579" s="1907" t="str">
        <f t="shared" si="398"/>
        <v/>
      </c>
      <c r="M4579" s="1906"/>
      <c r="N4579" s="2250"/>
      <c r="O4579" s="2250"/>
      <c r="P4579" s="2255"/>
    </row>
    <row r="4580" spans="2:16" s="986" customFormat="1" ht="15" customHeight="1" outlineLevel="1">
      <c r="B4580" s="1211"/>
      <c r="C4580" s="1211"/>
      <c r="D4580" s="2553"/>
      <c r="E4580" s="2554"/>
      <c r="F4580" s="1553" t="s">
        <v>2169</v>
      </c>
      <c r="G4580" s="1554"/>
      <c r="I4580" s="2254"/>
      <c r="J4580" s="2255"/>
      <c r="K4580" s="1994" t="str">
        <f t="shared" si="397"/>
        <v/>
      </c>
      <c r="L4580" s="1907" t="str">
        <f t="shared" si="398"/>
        <v/>
      </c>
      <c r="M4580" s="1906"/>
      <c r="N4580" s="2250"/>
      <c r="O4580" s="2250"/>
      <c r="P4580" s="2255"/>
    </row>
    <row r="4581" spans="2:16" s="986" customFormat="1" ht="15" customHeight="1" outlineLevel="1">
      <c r="B4581" s="1211"/>
      <c r="C4581" s="1211"/>
      <c r="D4581" s="2553" t="s">
        <v>2173</v>
      </c>
      <c r="E4581" s="2554" t="s">
        <v>638</v>
      </c>
      <c r="F4581" s="1553" t="s">
        <v>2168</v>
      </c>
      <c r="G4581" s="1554"/>
      <c r="I4581" s="2254"/>
      <c r="J4581" s="2255"/>
      <c r="K4581" s="1994" t="str">
        <f t="shared" si="397"/>
        <v/>
      </c>
      <c r="L4581" s="1907" t="str">
        <f t="shared" si="398"/>
        <v/>
      </c>
      <c r="M4581" s="1906"/>
      <c r="N4581" s="2250"/>
      <c r="O4581" s="2250"/>
      <c r="P4581" s="2255"/>
    </row>
    <row r="4582" spans="2:16" s="986" customFormat="1" ht="15" customHeight="1" outlineLevel="1">
      <c r="B4582" s="1211"/>
      <c r="C4582" s="1211"/>
      <c r="D4582" s="2553"/>
      <c r="E4582" s="2554"/>
      <c r="F4582" s="1553" t="s">
        <v>2169</v>
      </c>
      <c r="G4582" s="1554"/>
      <c r="I4582" s="2254"/>
      <c r="J4582" s="2255"/>
      <c r="K4582" s="1994" t="str">
        <f t="shared" si="397"/>
        <v/>
      </c>
      <c r="L4582" s="1907" t="str">
        <f t="shared" si="398"/>
        <v/>
      </c>
      <c r="M4582" s="1906"/>
      <c r="N4582" s="2250"/>
      <c r="O4582" s="2250"/>
      <c r="P4582" s="2255"/>
    </row>
    <row r="4583" spans="2:16" s="986" customFormat="1" ht="15" customHeight="1" outlineLevel="1">
      <c r="B4583" s="1211"/>
      <c r="C4583" s="1211"/>
      <c r="D4583" s="2553" t="s">
        <v>2173</v>
      </c>
      <c r="E4583" s="2554" t="s">
        <v>650</v>
      </c>
      <c r="F4583" s="1553" t="s">
        <v>2168</v>
      </c>
      <c r="G4583" s="1554"/>
      <c r="I4583" s="2254"/>
      <c r="J4583" s="2255"/>
      <c r="K4583" s="1994" t="str">
        <f t="shared" si="397"/>
        <v/>
      </c>
      <c r="L4583" s="1907" t="str">
        <f t="shared" si="398"/>
        <v/>
      </c>
      <c r="M4583" s="1906"/>
      <c r="N4583" s="2250"/>
      <c r="O4583" s="2250"/>
      <c r="P4583" s="2255"/>
    </row>
    <row r="4584" spans="2:16" s="986" customFormat="1" ht="15" customHeight="1" outlineLevel="1">
      <c r="B4584" s="1211"/>
      <c r="C4584" s="1211"/>
      <c r="D4584" s="2553"/>
      <c r="E4584" s="2554"/>
      <c r="F4584" s="1553" t="s">
        <v>2169</v>
      </c>
      <c r="G4584" s="1554"/>
      <c r="I4584" s="2254"/>
      <c r="J4584" s="2255"/>
      <c r="K4584" s="1994" t="str">
        <f t="shared" si="397"/>
        <v/>
      </c>
      <c r="L4584" s="1907" t="str">
        <f t="shared" si="398"/>
        <v/>
      </c>
      <c r="M4584" s="1906"/>
      <c r="N4584" s="2250"/>
      <c r="O4584" s="2250"/>
      <c r="P4584" s="2255"/>
    </row>
    <row r="4585" spans="2:16" s="986" customFormat="1" ht="15" customHeight="1" outlineLevel="1">
      <c r="B4585" s="1211"/>
      <c r="C4585" s="1211"/>
      <c r="D4585" s="2553" t="s">
        <v>2174</v>
      </c>
      <c r="E4585" s="2554" t="s">
        <v>638</v>
      </c>
      <c r="F4585" s="1553" t="s">
        <v>2168</v>
      </c>
      <c r="G4585" s="1554"/>
      <c r="I4585" s="2254"/>
      <c r="J4585" s="2256"/>
      <c r="K4585" s="1994" t="str">
        <f t="shared" si="397"/>
        <v/>
      </c>
      <c r="L4585" s="1907" t="str">
        <f t="shared" si="398"/>
        <v/>
      </c>
      <c r="M4585" s="1906"/>
      <c r="N4585" s="2250"/>
      <c r="O4585" s="2250"/>
      <c r="P4585" s="2255"/>
    </row>
    <row r="4586" spans="2:16" s="986" customFormat="1" ht="15" customHeight="1" outlineLevel="1">
      <c r="B4586" s="1211"/>
      <c r="C4586" s="1211"/>
      <c r="D4586" s="2553"/>
      <c r="E4586" s="2554"/>
      <c r="F4586" s="1553" t="s">
        <v>2169</v>
      </c>
      <c r="G4586" s="1554"/>
      <c r="I4586" s="2254"/>
      <c r="J4586" s="2256"/>
      <c r="K4586" s="1994" t="str">
        <f t="shared" si="397"/>
        <v/>
      </c>
      <c r="L4586" s="1907" t="str">
        <f t="shared" si="398"/>
        <v/>
      </c>
      <c r="M4586" s="1906"/>
      <c r="N4586" s="2250"/>
      <c r="O4586" s="2250"/>
      <c r="P4586" s="2255"/>
    </row>
    <row r="4587" spans="2:16" s="986" customFormat="1" ht="15" customHeight="1" outlineLevel="1">
      <c r="B4587" s="1211"/>
      <c r="C4587" s="1211"/>
      <c r="D4587" s="2553" t="s">
        <v>2174</v>
      </c>
      <c r="E4587" s="2554" t="s">
        <v>650</v>
      </c>
      <c r="F4587" s="1553" t="s">
        <v>2168</v>
      </c>
      <c r="G4587" s="1554"/>
      <c r="I4587" s="2254"/>
      <c r="J4587" s="2256"/>
      <c r="K4587" s="1994" t="str">
        <f t="shared" si="397"/>
        <v/>
      </c>
      <c r="L4587" s="1907" t="str">
        <f t="shared" si="398"/>
        <v/>
      </c>
      <c r="M4587" s="1906"/>
      <c r="N4587" s="2250"/>
      <c r="O4587" s="2250"/>
      <c r="P4587" s="2255"/>
    </row>
    <row r="4588" spans="2:16" s="986" customFormat="1" ht="15" customHeight="1" outlineLevel="1">
      <c r="B4588" s="1211"/>
      <c r="C4588" s="1211"/>
      <c r="D4588" s="2555"/>
      <c r="E4588" s="2556"/>
      <c r="F4588" s="1557" t="s">
        <v>2169</v>
      </c>
      <c r="G4588" s="1558"/>
      <c r="I4588" s="2254"/>
      <c r="J4588" s="2256"/>
      <c r="K4588" s="1994" t="str">
        <f t="shared" si="397"/>
        <v/>
      </c>
      <c r="L4588" s="1907" t="str">
        <f t="shared" si="398"/>
        <v/>
      </c>
      <c r="M4588" s="1906"/>
      <c r="N4588" s="2250"/>
      <c r="O4588" s="2250"/>
      <c r="P4588" s="2255"/>
    </row>
    <row r="4589" spans="2:16" s="986" customFormat="1" ht="15" customHeight="1">
      <c r="B4589" s="1342"/>
      <c r="C4589" s="985"/>
      <c r="D4589" s="1307" t="s">
        <v>2166</v>
      </c>
      <c r="E4589" s="973"/>
      <c r="F4589" s="1549"/>
      <c r="G4589" s="1550"/>
      <c r="H4589" s="636"/>
      <c r="I4589" s="2251"/>
      <c r="J4589" s="1912"/>
      <c r="K4589" s="2254"/>
      <c r="L4589" s="2250"/>
      <c r="M4589" s="2250"/>
      <c r="N4589" s="2250"/>
      <c r="O4589" s="2250"/>
      <c r="P4589" s="2255"/>
    </row>
    <row r="4590" spans="2:16" s="986" customFormat="1" ht="15" customHeight="1" outlineLevel="1">
      <c r="B4590" s="1342"/>
      <c r="C4590" s="985"/>
      <c r="D4590" s="2557" t="s">
        <v>2167</v>
      </c>
      <c r="E4590" s="2558" t="s">
        <v>650</v>
      </c>
      <c r="F4590" s="1551" t="s">
        <v>2168</v>
      </c>
      <c r="G4590" s="1552"/>
      <c r="H4590" s="636"/>
      <c r="I4590" s="2252"/>
      <c r="J4590" s="2253"/>
      <c r="K4590" s="1994" t="str">
        <f>IF(ISNONTEXT(G4590)=TRUE,"","X")</f>
        <v/>
      </c>
      <c r="L4590" s="1907" t="str">
        <f>IF(AND(G4590&gt;=0)=TRUE,"","X")</f>
        <v/>
      </c>
      <c r="M4590" s="1906"/>
      <c r="N4590" s="2250"/>
      <c r="O4590" s="2250"/>
      <c r="P4590" s="2255"/>
    </row>
    <row r="4591" spans="2:16" s="986" customFormat="1" ht="15" customHeight="1" outlineLevel="1">
      <c r="B4591" s="1342"/>
      <c r="C4591" s="985"/>
      <c r="D4591" s="2553"/>
      <c r="E4591" s="2554"/>
      <c r="F4591" s="1553" t="s">
        <v>2169</v>
      </c>
      <c r="G4591" s="1554"/>
      <c r="H4591" s="636"/>
      <c r="I4591" s="2252"/>
      <c r="J4591" s="2253"/>
      <c r="K4591" s="1994" t="str">
        <f>IF(ISNONTEXT(G4591)=TRUE,"","X")</f>
        <v/>
      </c>
      <c r="L4591" s="1907" t="str">
        <f>IF(AND(G4591&gt;=0)=TRUE,"","X")</f>
        <v/>
      </c>
      <c r="M4591" s="1906"/>
      <c r="N4591" s="2250"/>
      <c r="O4591" s="2250"/>
      <c r="P4591" s="2255"/>
    </row>
    <row r="4592" spans="2:16" s="986" customFormat="1" ht="15" customHeight="1" outlineLevel="1">
      <c r="B4592" s="1342"/>
      <c r="C4592" s="985"/>
      <c r="D4592" s="2553" t="s">
        <v>2170</v>
      </c>
      <c r="E4592" s="2554" t="s">
        <v>638</v>
      </c>
      <c r="F4592" s="1553" t="s">
        <v>2168</v>
      </c>
      <c r="G4592" s="1554"/>
      <c r="H4592" s="636"/>
      <c r="I4592" s="2252"/>
      <c r="J4592" s="2253"/>
      <c r="K4592" s="1994" t="str">
        <f t="shared" ref="K4592:K4611" si="399">IF(ISNONTEXT(G4592)=TRUE,"","X")</f>
        <v/>
      </c>
      <c r="L4592" s="1907" t="str">
        <f t="shared" ref="L4592:L4611" si="400">IF(AND(G4592&gt;=0)=TRUE,"","X")</f>
        <v/>
      </c>
      <c r="M4592" s="1906"/>
      <c r="N4592" s="2250"/>
      <c r="O4592" s="2250"/>
      <c r="P4592" s="2255"/>
    </row>
    <row r="4593" spans="2:16" s="986" customFormat="1" ht="15" customHeight="1" outlineLevel="1">
      <c r="B4593" s="1342"/>
      <c r="C4593" s="985"/>
      <c r="D4593" s="2553"/>
      <c r="E4593" s="2554"/>
      <c r="F4593" s="1553" t="s">
        <v>2169</v>
      </c>
      <c r="G4593" s="1554"/>
      <c r="H4593" s="636"/>
      <c r="I4593" s="2252"/>
      <c r="J4593" s="2253"/>
      <c r="K4593" s="1994" t="str">
        <f t="shared" si="399"/>
        <v/>
      </c>
      <c r="L4593" s="1907" t="str">
        <f t="shared" si="400"/>
        <v/>
      </c>
      <c r="M4593" s="1906"/>
      <c r="N4593" s="2250"/>
      <c r="O4593" s="2250"/>
      <c r="P4593" s="2255"/>
    </row>
    <row r="4594" spans="2:16" s="986" customFormat="1" ht="15" customHeight="1" outlineLevel="1">
      <c r="B4594" s="1342"/>
      <c r="C4594" s="985"/>
      <c r="D4594" s="2553" t="s">
        <v>2170</v>
      </c>
      <c r="E4594" s="2554" t="s">
        <v>650</v>
      </c>
      <c r="F4594" s="1553" t="s">
        <v>2168</v>
      </c>
      <c r="G4594" s="1554"/>
      <c r="H4594" s="636"/>
      <c r="I4594" s="2252"/>
      <c r="J4594" s="2253"/>
      <c r="K4594" s="1994" t="str">
        <f t="shared" si="399"/>
        <v/>
      </c>
      <c r="L4594" s="1907" t="str">
        <f t="shared" si="400"/>
        <v/>
      </c>
      <c r="M4594" s="1906"/>
      <c r="N4594" s="2250"/>
      <c r="O4594" s="2250"/>
      <c r="P4594" s="2255"/>
    </row>
    <row r="4595" spans="2:16" s="986" customFormat="1" ht="15" customHeight="1" outlineLevel="1">
      <c r="B4595" s="1342"/>
      <c r="C4595" s="985"/>
      <c r="D4595" s="2553"/>
      <c r="E4595" s="2554"/>
      <c r="F4595" s="1553" t="s">
        <v>2169</v>
      </c>
      <c r="G4595" s="1554"/>
      <c r="H4595" s="636"/>
      <c r="I4595" s="2254"/>
      <c r="J4595" s="2255"/>
      <c r="K4595" s="1994" t="str">
        <f t="shared" si="399"/>
        <v/>
      </c>
      <c r="L4595" s="1907" t="str">
        <f t="shared" si="400"/>
        <v/>
      </c>
      <c r="M4595" s="1906"/>
      <c r="N4595" s="2250"/>
      <c r="O4595" s="2250"/>
      <c r="P4595" s="2255"/>
    </row>
    <row r="4596" spans="2:16" s="986" customFormat="1" ht="15" customHeight="1" outlineLevel="1">
      <c r="B4596" s="1342"/>
      <c r="C4596" s="985"/>
      <c r="D4596" s="2553" t="s">
        <v>873</v>
      </c>
      <c r="E4596" s="2554" t="s">
        <v>1822</v>
      </c>
      <c r="F4596" s="1553" t="s">
        <v>2168</v>
      </c>
      <c r="G4596" s="1555"/>
      <c r="H4596" s="636"/>
      <c r="I4596" s="2254"/>
      <c r="J4596" s="2255"/>
      <c r="K4596" s="1993" t="str">
        <f t="shared" si="399"/>
        <v/>
      </c>
      <c r="L4596" s="1906" t="str">
        <f t="shared" si="400"/>
        <v/>
      </c>
      <c r="M4596" s="1906"/>
      <c r="N4596" s="1907" t="str" cm="1">
        <f t="array" aca="1" ref="N4596" ca="1">IF(CELL("format",G4596)="D1","","X")</f>
        <v/>
      </c>
      <c r="O4596" s="2250"/>
      <c r="P4596" s="2255"/>
    </row>
    <row r="4597" spans="2:16" s="986" customFormat="1" ht="15" customHeight="1" outlineLevel="1">
      <c r="B4597" s="1211"/>
      <c r="C4597" s="1211"/>
      <c r="D4597" s="2553"/>
      <c r="E4597" s="2554"/>
      <c r="F4597" s="1553" t="s">
        <v>2169</v>
      </c>
      <c r="G4597" s="1555"/>
      <c r="H4597" s="636"/>
      <c r="I4597" s="2254"/>
      <c r="J4597" s="2255"/>
      <c r="K4597" s="1993" t="str">
        <f t="shared" si="399"/>
        <v/>
      </c>
      <c r="L4597" s="1906" t="str">
        <f t="shared" si="400"/>
        <v/>
      </c>
      <c r="M4597" s="1906"/>
      <c r="N4597" s="1907" t="str" cm="1">
        <f t="array" aca="1" ref="N4597" ca="1">IF(CELL("format",G4597)="D1","","X")</f>
        <v/>
      </c>
      <c r="O4597" s="2250"/>
      <c r="P4597" s="2255"/>
    </row>
    <row r="4598" spans="2:16" s="986" customFormat="1" ht="15" customHeight="1" outlineLevel="1">
      <c r="B4598" s="1211"/>
      <c r="C4598" s="1211"/>
      <c r="D4598" s="2553" t="s">
        <v>874</v>
      </c>
      <c r="E4598" s="2554" t="s">
        <v>1823</v>
      </c>
      <c r="F4598" s="1553" t="s">
        <v>2168</v>
      </c>
      <c r="G4598" s="1556"/>
      <c r="H4598" s="636"/>
      <c r="I4598" s="2254"/>
      <c r="J4598" s="2255"/>
      <c r="K4598" s="1993" t="str">
        <f t="shared" si="399"/>
        <v/>
      </c>
      <c r="L4598" s="1906" t="str">
        <f t="shared" si="400"/>
        <v/>
      </c>
      <c r="M4598" s="1906"/>
      <c r="N4598" s="2250"/>
      <c r="O4598" s="1907" t="str" cm="1">
        <f t="array" aca="1" ref="O4598" ca="1">IF(G4598="","",IF(CELL("format",G4598)="D9","","X"))</f>
        <v/>
      </c>
      <c r="P4598" s="2255"/>
    </row>
    <row r="4599" spans="2:16" s="986" customFormat="1" ht="15" customHeight="1" outlineLevel="1">
      <c r="B4599" s="1211"/>
      <c r="C4599" s="1211"/>
      <c r="D4599" s="2553"/>
      <c r="E4599" s="2554"/>
      <c r="F4599" s="1553" t="s">
        <v>2169</v>
      </c>
      <c r="G4599" s="1556"/>
      <c r="H4599" s="636"/>
      <c r="I4599" s="2254"/>
      <c r="J4599" s="2255"/>
      <c r="K4599" s="1993" t="str">
        <f t="shared" si="399"/>
        <v/>
      </c>
      <c r="L4599" s="1906" t="str">
        <f t="shared" si="400"/>
        <v/>
      </c>
      <c r="M4599" s="1906"/>
      <c r="N4599" s="2250"/>
      <c r="O4599" s="1907" t="str" cm="1">
        <f t="array" aca="1" ref="O4599" ca="1">IF(G4599="","",IF(CELL("format",G4599)="D9","","X"))</f>
        <v/>
      </c>
      <c r="P4599" s="2255"/>
    </row>
    <row r="4600" spans="2:16" s="986" customFormat="1" ht="15" customHeight="1" outlineLevel="1">
      <c r="B4600" s="1211"/>
      <c r="C4600" s="1211"/>
      <c r="D4600" s="2553" t="s">
        <v>2171</v>
      </c>
      <c r="E4600" s="2554" t="s">
        <v>2327</v>
      </c>
      <c r="F4600" s="1553" t="s">
        <v>2168</v>
      </c>
      <c r="G4600" s="1554"/>
      <c r="H4600" s="636"/>
      <c r="I4600" s="2254"/>
      <c r="J4600" s="2255"/>
      <c r="K4600" s="1993" t="str">
        <f t="shared" si="399"/>
        <v/>
      </c>
      <c r="L4600" s="1906" t="str">
        <f t="shared" si="400"/>
        <v/>
      </c>
      <c r="M4600" s="1906"/>
      <c r="N4600" s="2250"/>
      <c r="O4600" s="2250"/>
      <c r="P4600" s="1913" t="str">
        <f>IF(G4600="","",(IF(OR(G4600="Winter",G4600="Summer"),"","X")))</f>
        <v/>
      </c>
    </row>
    <row r="4601" spans="2:16" s="986" customFormat="1" ht="15" customHeight="1" outlineLevel="1">
      <c r="B4601" s="1211"/>
      <c r="C4601" s="1211"/>
      <c r="D4601" s="2553"/>
      <c r="E4601" s="2554"/>
      <c r="F4601" s="1553" t="s">
        <v>2169</v>
      </c>
      <c r="G4601" s="1554"/>
      <c r="H4601" s="636"/>
      <c r="I4601" s="2254"/>
      <c r="J4601" s="2255"/>
      <c r="K4601" s="1993" t="str">
        <f t="shared" si="399"/>
        <v/>
      </c>
      <c r="L4601" s="1906" t="str">
        <f t="shared" si="400"/>
        <v/>
      </c>
      <c r="M4601" s="1906"/>
      <c r="N4601" s="2250"/>
      <c r="O4601" s="2250"/>
      <c r="P4601" s="1913" t="str">
        <f>IF(G4601="","",(IF(OR(G4601="Winter",G4601="Summer"),"","X")))</f>
        <v/>
      </c>
    </row>
    <row r="4602" spans="2:16" s="986" customFormat="1" ht="15" customHeight="1" outlineLevel="1">
      <c r="B4602" s="1211"/>
      <c r="C4602" s="1211"/>
      <c r="D4602" s="2553" t="s">
        <v>2172</v>
      </c>
      <c r="E4602" s="2554" t="s">
        <v>638</v>
      </c>
      <c r="F4602" s="1553" t="s">
        <v>2168</v>
      </c>
      <c r="G4602" s="1554"/>
      <c r="H4602" s="636"/>
      <c r="I4602" s="2254"/>
      <c r="J4602" s="2255"/>
      <c r="K4602" s="1994" t="str">
        <f t="shared" si="399"/>
        <v/>
      </c>
      <c r="L4602" s="1907" t="str">
        <f t="shared" si="400"/>
        <v/>
      </c>
      <c r="M4602" s="1906"/>
      <c r="N4602" s="2250"/>
      <c r="O4602" s="2250"/>
      <c r="P4602" s="2255"/>
    </row>
    <row r="4603" spans="2:16" s="986" customFormat="1" ht="15" customHeight="1" outlineLevel="1">
      <c r="B4603" s="1211"/>
      <c r="C4603" s="1211"/>
      <c r="D4603" s="2553"/>
      <c r="E4603" s="2554"/>
      <c r="F4603" s="1553" t="s">
        <v>2169</v>
      </c>
      <c r="G4603" s="1554"/>
      <c r="I4603" s="2254"/>
      <c r="J4603" s="2255"/>
      <c r="K4603" s="1994" t="str">
        <f t="shared" si="399"/>
        <v/>
      </c>
      <c r="L4603" s="1907" t="str">
        <f t="shared" si="400"/>
        <v/>
      </c>
      <c r="M4603" s="1906"/>
      <c r="N4603" s="2250"/>
      <c r="O4603" s="2250"/>
      <c r="P4603" s="2255"/>
    </row>
    <row r="4604" spans="2:16" s="986" customFormat="1" ht="15" customHeight="1" outlineLevel="1">
      <c r="B4604" s="1211"/>
      <c r="C4604" s="1211"/>
      <c r="D4604" s="2553" t="s">
        <v>2173</v>
      </c>
      <c r="E4604" s="2554" t="s">
        <v>638</v>
      </c>
      <c r="F4604" s="1553" t="s">
        <v>2168</v>
      </c>
      <c r="G4604" s="1554"/>
      <c r="I4604" s="2254"/>
      <c r="J4604" s="2255"/>
      <c r="K4604" s="1994" t="str">
        <f t="shared" si="399"/>
        <v/>
      </c>
      <c r="L4604" s="1907" t="str">
        <f t="shared" si="400"/>
        <v/>
      </c>
      <c r="M4604" s="1906"/>
      <c r="N4604" s="2250"/>
      <c r="O4604" s="2250"/>
      <c r="P4604" s="2255"/>
    </row>
    <row r="4605" spans="2:16" s="986" customFormat="1" ht="15" customHeight="1" outlineLevel="1">
      <c r="B4605" s="1211"/>
      <c r="C4605" s="1211"/>
      <c r="D4605" s="2553"/>
      <c r="E4605" s="2554"/>
      <c r="F4605" s="1553" t="s">
        <v>2169</v>
      </c>
      <c r="G4605" s="1554"/>
      <c r="I4605" s="2254"/>
      <c r="J4605" s="2255"/>
      <c r="K4605" s="1994" t="str">
        <f t="shared" si="399"/>
        <v/>
      </c>
      <c r="L4605" s="1907" t="str">
        <f t="shared" si="400"/>
        <v/>
      </c>
      <c r="M4605" s="1906"/>
      <c r="N4605" s="2250"/>
      <c r="O4605" s="2250"/>
      <c r="P4605" s="2255"/>
    </row>
    <row r="4606" spans="2:16" s="986" customFormat="1" ht="15" customHeight="1" outlineLevel="1">
      <c r="B4606" s="1211"/>
      <c r="C4606" s="1211"/>
      <c r="D4606" s="2553" t="s">
        <v>2173</v>
      </c>
      <c r="E4606" s="2554" t="s">
        <v>650</v>
      </c>
      <c r="F4606" s="1553" t="s">
        <v>2168</v>
      </c>
      <c r="G4606" s="1554"/>
      <c r="I4606" s="2254"/>
      <c r="J4606" s="2255"/>
      <c r="K4606" s="1994" t="str">
        <f t="shared" si="399"/>
        <v/>
      </c>
      <c r="L4606" s="1907" t="str">
        <f t="shared" si="400"/>
        <v/>
      </c>
      <c r="M4606" s="1906"/>
      <c r="N4606" s="2250"/>
      <c r="O4606" s="2250"/>
      <c r="P4606" s="2255"/>
    </row>
    <row r="4607" spans="2:16" s="986" customFormat="1" ht="15" customHeight="1" outlineLevel="1">
      <c r="B4607" s="1211"/>
      <c r="C4607" s="1211"/>
      <c r="D4607" s="2553"/>
      <c r="E4607" s="2554"/>
      <c r="F4607" s="1553" t="s">
        <v>2169</v>
      </c>
      <c r="G4607" s="1554"/>
      <c r="I4607" s="2254"/>
      <c r="J4607" s="2255"/>
      <c r="K4607" s="1994" t="str">
        <f t="shared" si="399"/>
        <v/>
      </c>
      <c r="L4607" s="1907" t="str">
        <f t="shared" si="400"/>
        <v/>
      </c>
      <c r="M4607" s="1906"/>
      <c r="N4607" s="2250"/>
      <c r="O4607" s="2250"/>
      <c r="P4607" s="2255"/>
    </row>
    <row r="4608" spans="2:16" s="986" customFormat="1" ht="15" customHeight="1" outlineLevel="1">
      <c r="B4608" s="1211"/>
      <c r="C4608" s="1211"/>
      <c r="D4608" s="2553" t="s">
        <v>2174</v>
      </c>
      <c r="E4608" s="2554" t="s">
        <v>638</v>
      </c>
      <c r="F4608" s="1553" t="s">
        <v>2168</v>
      </c>
      <c r="G4608" s="1554"/>
      <c r="I4608" s="2254"/>
      <c r="J4608" s="2256"/>
      <c r="K4608" s="1994" t="str">
        <f t="shared" si="399"/>
        <v/>
      </c>
      <c r="L4608" s="1907" t="str">
        <f t="shared" si="400"/>
        <v/>
      </c>
      <c r="M4608" s="1906"/>
      <c r="N4608" s="2250"/>
      <c r="O4608" s="2250"/>
      <c r="P4608" s="2255"/>
    </row>
    <row r="4609" spans="2:16" s="986" customFormat="1" ht="15" customHeight="1" outlineLevel="1">
      <c r="B4609" s="1211"/>
      <c r="C4609" s="1211"/>
      <c r="D4609" s="2553"/>
      <c r="E4609" s="2554"/>
      <c r="F4609" s="1553" t="s">
        <v>2169</v>
      </c>
      <c r="G4609" s="1554"/>
      <c r="I4609" s="2254"/>
      <c r="J4609" s="2256"/>
      <c r="K4609" s="1994" t="str">
        <f t="shared" si="399"/>
        <v/>
      </c>
      <c r="L4609" s="1907" t="str">
        <f t="shared" si="400"/>
        <v/>
      </c>
      <c r="M4609" s="1906"/>
      <c r="N4609" s="2250"/>
      <c r="O4609" s="2250"/>
      <c r="P4609" s="2255"/>
    </row>
    <row r="4610" spans="2:16" s="986" customFormat="1" ht="15" customHeight="1" outlineLevel="1">
      <c r="B4610" s="1211"/>
      <c r="C4610" s="1211"/>
      <c r="D4610" s="2553" t="s">
        <v>2174</v>
      </c>
      <c r="E4610" s="2554" t="s">
        <v>650</v>
      </c>
      <c r="F4610" s="1553" t="s">
        <v>2168</v>
      </c>
      <c r="G4610" s="1554"/>
      <c r="I4610" s="2254"/>
      <c r="J4610" s="2256"/>
      <c r="K4610" s="1994" t="str">
        <f t="shared" si="399"/>
        <v/>
      </c>
      <c r="L4610" s="1907" t="str">
        <f t="shared" si="400"/>
        <v/>
      </c>
      <c r="M4610" s="1906"/>
      <c r="N4610" s="2250"/>
      <c r="O4610" s="2250"/>
      <c r="P4610" s="2255"/>
    </row>
    <row r="4611" spans="2:16" s="986" customFormat="1" ht="15" customHeight="1" outlineLevel="1">
      <c r="B4611" s="1211"/>
      <c r="C4611" s="1211"/>
      <c r="D4611" s="2555"/>
      <c r="E4611" s="2556"/>
      <c r="F4611" s="1557" t="s">
        <v>2169</v>
      </c>
      <c r="G4611" s="1558"/>
      <c r="I4611" s="2257"/>
      <c r="J4611" s="2258"/>
      <c r="K4611" s="2116" t="str">
        <f t="shared" si="399"/>
        <v/>
      </c>
      <c r="L4611" s="2118" t="str">
        <f t="shared" si="400"/>
        <v/>
      </c>
      <c r="M4611" s="1996"/>
      <c r="N4611" s="2259"/>
      <c r="O4611" s="2259"/>
      <c r="P4611" s="2260"/>
    </row>
    <row r="4614" spans="2:16">
      <c r="B4614" s="2227" t="s">
        <v>2666</v>
      </c>
      <c r="C4614" s="2224"/>
      <c r="D4614" s="2225" t="s">
        <v>2694</v>
      </c>
    </row>
  </sheetData>
  <mergeCells count="4410">
    <mergeCell ref="D21:D22"/>
    <mergeCell ref="E21:E22"/>
    <mergeCell ref="D15:D16"/>
    <mergeCell ref="E15:E16"/>
    <mergeCell ref="D42:D43"/>
    <mergeCell ref="E42:E43"/>
    <mergeCell ref="D44:D45"/>
    <mergeCell ref="E44:E45"/>
    <mergeCell ref="D46:D47"/>
    <mergeCell ref="E46:E47"/>
    <mergeCell ref="K11:P11"/>
    <mergeCell ref="I11:J11"/>
    <mergeCell ref="D36:D37"/>
    <mergeCell ref="E36:E37"/>
    <mergeCell ref="D38:D39"/>
    <mergeCell ref="E38:E39"/>
    <mergeCell ref="D40:D41"/>
    <mergeCell ref="E40:E41"/>
    <mergeCell ref="D31:D32"/>
    <mergeCell ref="E31:E32"/>
    <mergeCell ref="D33:D34"/>
    <mergeCell ref="E33:E34"/>
    <mergeCell ref="D23:D24"/>
    <mergeCell ref="D13:D14"/>
    <mergeCell ref="E13:E14"/>
    <mergeCell ref="E23:E24"/>
    <mergeCell ref="D25:D26"/>
    <mergeCell ref="E25:E26"/>
    <mergeCell ref="D27:D28"/>
    <mergeCell ref="E27:E28"/>
    <mergeCell ref="D29:D30"/>
    <mergeCell ref="E29:E30"/>
    <mergeCell ref="D17:D18"/>
    <mergeCell ref="E17:E18"/>
    <mergeCell ref="D19:D20"/>
    <mergeCell ref="E19:E20"/>
    <mergeCell ref="D61:D62"/>
    <mergeCell ref="E61:E62"/>
    <mergeCell ref="D63:D64"/>
    <mergeCell ref="E63:E64"/>
    <mergeCell ref="D65:D66"/>
    <mergeCell ref="E65:E66"/>
    <mergeCell ref="D54:D55"/>
    <mergeCell ref="E54:E55"/>
    <mergeCell ref="D56:D57"/>
    <mergeCell ref="E56:E57"/>
    <mergeCell ref="D59:D60"/>
    <mergeCell ref="E59:E60"/>
    <mergeCell ref="D48:D49"/>
    <mergeCell ref="E48:E49"/>
    <mergeCell ref="D50:D51"/>
    <mergeCell ref="E50:E51"/>
    <mergeCell ref="D52:D53"/>
    <mergeCell ref="E52:E53"/>
    <mergeCell ref="D79:D80"/>
    <mergeCell ref="E79:E80"/>
    <mergeCell ref="D82:D83"/>
    <mergeCell ref="E82:E83"/>
    <mergeCell ref="D84:D85"/>
    <mergeCell ref="E84:E85"/>
    <mergeCell ref="D73:D74"/>
    <mergeCell ref="E73:E74"/>
    <mergeCell ref="D75:D76"/>
    <mergeCell ref="E75:E76"/>
    <mergeCell ref="D77:D78"/>
    <mergeCell ref="E77:E78"/>
    <mergeCell ref="D67:D68"/>
    <mergeCell ref="E67:E68"/>
    <mergeCell ref="D69:D70"/>
    <mergeCell ref="E69:E70"/>
    <mergeCell ref="D71:D72"/>
    <mergeCell ref="E71:E72"/>
    <mergeCell ref="D98:D99"/>
    <mergeCell ref="E98:E99"/>
    <mergeCell ref="D100:D101"/>
    <mergeCell ref="E100:E101"/>
    <mergeCell ref="D102:D103"/>
    <mergeCell ref="E102:E103"/>
    <mergeCell ref="D92:D93"/>
    <mergeCell ref="E92:E93"/>
    <mergeCell ref="D94:D95"/>
    <mergeCell ref="E94:E95"/>
    <mergeCell ref="D96:D97"/>
    <mergeCell ref="E96:E97"/>
    <mergeCell ref="D86:D87"/>
    <mergeCell ref="E86:E87"/>
    <mergeCell ref="D88:D89"/>
    <mergeCell ref="E88:E89"/>
    <mergeCell ref="D90:D91"/>
    <mergeCell ref="E90:E91"/>
    <mergeCell ref="D117:D118"/>
    <mergeCell ref="E117:E118"/>
    <mergeCell ref="D119:D120"/>
    <mergeCell ref="E119:E120"/>
    <mergeCell ref="D121:D122"/>
    <mergeCell ref="E121:E122"/>
    <mergeCell ref="D111:D112"/>
    <mergeCell ref="E111:E112"/>
    <mergeCell ref="D113:D114"/>
    <mergeCell ref="E113:E114"/>
    <mergeCell ref="D115:D116"/>
    <mergeCell ref="E115:E116"/>
    <mergeCell ref="D105:D106"/>
    <mergeCell ref="E105:E106"/>
    <mergeCell ref="D107:D108"/>
    <mergeCell ref="E107:E108"/>
    <mergeCell ref="D109:D110"/>
    <mergeCell ref="E109:E110"/>
    <mergeCell ref="D136:D137"/>
    <mergeCell ref="E136:E137"/>
    <mergeCell ref="D138:D139"/>
    <mergeCell ref="E138:E139"/>
    <mergeCell ref="D140:D141"/>
    <mergeCell ref="E140:E141"/>
    <mergeCell ref="D130:D131"/>
    <mergeCell ref="E130:E131"/>
    <mergeCell ref="D132:D133"/>
    <mergeCell ref="E132:E133"/>
    <mergeCell ref="D134:D135"/>
    <mergeCell ref="E134:E135"/>
    <mergeCell ref="D123:D124"/>
    <mergeCell ref="E123:E124"/>
    <mergeCell ref="D125:D126"/>
    <mergeCell ref="E125:E126"/>
    <mergeCell ref="D128:D129"/>
    <mergeCell ref="E128:E129"/>
    <mergeCell ref="D155:D156"/>
    <mergeCell ref="E155:E156"/>
    <mergeCell ref="D157:D158"/>
    <mergeCell ref="E157:E158"/>
    <mergeCell ref="D159:D160"/>
    <mergeCell ref="E159:E160"/>
    <mergeCell ref="D148:D149"/>
    <mergeCell ref="E148:E149"/>
    <mergeCell ref="D151:D152"/>
    <mergeCell ref="E151:E152"/>
    <mergeCell ref="D153:D154"/>
    <mergeCell ref="E153:E154"/>
    <mergeCell ref="D142:D143"/>
    <mergeCell ref="E142:E143"/>
    <mergeCell ref="D144:D145"/>
    <mergeCell ref="E144:E145"/>
    <mergeCell ref="D146:D147"/>
    <mergeCell ref="E146:E147"/>
    <mergeCell ref="D174:D175"/>
    <mergeCell ref="E174:E175"/>
    <mergeCell ref="D176:D177"/>
    <mergeCell ref="E176:E177"/>
    <mergeCell ref="D178:D179"/>
    <mergeCell ref="E178:E179"/>
    <mergeCell ref="D167:D168"/>
    <mergeCell ref="E167:E168"/>
    <mergeCell ref="D169:D170"/>
    <mergeCell ref="E169:E170"/>
    <mergeCell ref="D171:D172"/>
    <mergeCell ref="E171:E172"/>
    <mergeCell ref="D161:D162"/>
    <mergeCell ref="E161:E162"/>
    <mergeCell ref="D163:D164"/>
    <mergeCell ref="E163:E164"/>
    <mergeCell ref="D165:D166"/>
    <mergeCell ref="E165:E166"/>
    <mergeCell ref="D192:D193"/>
    <mergeCell ref="E192:E193"/>
    <mergeCell ref="D194:D195"/>
    <mergeCell ref="E194:E195"/>
    <mergeCell ref="D197:D198"/>
    <mergeCell ref="E197:E198"/>
    <mergeCell ref="D186:D187"/>
    <mergeCell ref="E186:E187"/>
    <mergeCell ref="D188:D189"/>
    <mergeCell ref="E188:E189"/>
    <mergeCell ref="D190:D191"/>
    <mergeCell ref="E190:E191"/>
    <mergeCell ref="D180:D181"/>
    <mergeCell ref="E180:E181"/>
    <mergeCell ref="D182:D183"/>
    <mergeCell ref="E182:E183"/>
    <mergeCell ref="D184:D185"/>
    <mergeCell ref="E184:E185"/>
    <mergeCell ref="D211:D212"/>
    <mergeCell ref="E211:E212"/>
    <mergeCell ref="D213:D214"/>
    <mergeCell ref="E213:E214"/>
    <mergeCell ref="D215:D216"/>
    <mergeCell ref="E215:E216"/>
    <mergeCell ref="D205:D206"/>
    <mergeCell ref="E205:E206"/>
    <mergeCell ref="D207:D208"/>
    <mergeCell ref="E207:E208"/>
    <mergeCell ref="D209:D210"/>
    <mergeCell ref="E209:E210"/>
    <mergeCell ref="D199:D200"/>
    <mergeCell ref="E199:E200"/>
    <mergeCell ref="D201:D202"/>
    <mergeCell ref="E201:E202"/>
    <mergeCell ref="D203:D204"/>
    <mergeCell ref="E203:E204"/>
    <mergeCell ref="D230:D231"/>
    <mergeCell ref="E230:E231"/>
    <mergeCell ref="D232:D233"/>
    <mergeCell ref="E232:E233"/>
    <mergeCell ref="D234:D235"/>
    <mergeCell ref="E234:E235"/>
    <mergeCell ref="D224:D225"/>
    <mergeCell ref="E224:E225"/>
    <mergeCell ref="D226:D227"/>
    <mergeCell ref="E226:E227"/>
    <mergeCell ref="D228:D229"/>
    <mergeCell ref="E228:E229"/>
    <mergeCell ref="D217:D218"/>
    <mergeCell ref="E217:E218"/>
    <mergeCell ref="D220:D221"/>
    <mergeCell ref="E220:E221"/>
    <mergeCell ref="D222:D223"/>
    <mergeCell ref="E222:E223"/>
    <mergeCell ref="D249:D250"/>
    <mergeCell ref="E249:E250"/>
    <mergeCell ref="D251:D252"/>
    <mergeCell ref="E251:E252"/>
    <mergeCell ref="D253:D254"/>
    <mergeCell ref="E253:E254"/>
    <mergeCell ref="D243:D244"/>
    <mergeCell ref="E243:E244"/>
    <mergeCell ref="D245:D246"/>
    <mergeCell ref="E245:E246"/>
    <mergeCell ref="D247:D248"/>
    <mergeCell ref="E247:E248"/>
    <mergeCell ref="D236:D237"/>
    <mergeCell ref="E236:E237"/>
    <mergeCell ref="D238:D239"/>
    <mergeCell ref="E238:E239"/>
    <mergeCell ref="D240:D241"/>
    <mergeCell ref="E240:E241"/>
    <mergeCell ref="D268:D269"/>
    <mergeCell ref="E268:E269"/>
    <mergeCell ref="D270:D271"/>
    <mergeCell ref="E270:E271"/>
    <mergeCell ref="D272:D273"/>
    <mergeCell ref="E272:E273"/>
    <mergeCell ref="D261:D262"/>
    <mergeCell ref="E261:E262"/>
    <mergeCell ref="D263:D264"/>
    <mergeCell ref="E263:E264"/>
    <mergeCell ref="D266:D267"/>
    <mergeCell ref="E266:E267"/>
    <mergeCell ref="D255:D256"/>
    <mergeCell ref="E255:E256"/>
    <mergeCell ref="D257:D258"/>
    <mergeCell ref="E257:E258"/>
    <mergeCell ref="D259:D260"/>
    <mergeCell ref="E259:E260"/>
    <mergeCell ref="D286:D287"/>
    <mergeCell ref="E286:E287"/>
    <mergeCell ref="D289:D290"/>
    <mergeCell ref="E289:E290"/>
    <mergeCell ref="D291:D292"/>
    <mergeCell ref="E291:E292"/>
    <mergeCell ref="D280:D281"/>
    <mergeCell ref="E280:E281"/>
    <mergeCell ref="D282:D283"/>
    <mergeCell ref="E282:E283"/>
    <mergeCell ref="D284:D285"/>
    <mergeCell ref="E284:E285"/>
    <mergeCell ref="D274:D275"/>
    <mergeCell ref="E274:E275"/>
    <mergeCell ref="D276:D277"/>
    <mergeCell ref="E276:E277"/>
    <mergeCell ref="D278:D279"/>
    <mergeCell ref="E278:E279"/>
    <mergeCell ref="D305:D306"/>
    <mergeCell ref="E305:E306"/>
    <mergeCell ref="D307:D308"/>
    <mergeCell ref="E307:E308"/>
    <mergeCell ref="D309:D310"/>
    <mergeCell ref="E309:E310"/>
    <mergeCell ref="D299:D300"/>
    <mergeCell ref="E299:E300"/>
    <mergeCell ref="D301:D302"/>
    <mergeCell ref="E301:E302"/>
    <mergeCell ref="D303:D304"/>
    <mergeCell ref="E303:E304"/>
    <mergeCell ref="D293:D294"/>
    <mergeCell ref="E293:E294"/>
    <mergeCell ref="D295:D296"/>
    <mergeCell ref="E295:E296"/>
    <mergeCell ref="D297:D298"/>
    <mergeCell ref="E297:E298"/>
    <mergeCell ref="D324:D325"/>
    <mergeCell ref="E324:E325"/>
    <mergeCell ref="D326:D327"/>
    <mergeCell ref="E326:E327"/>
    <mergeCell ref="D328:D329"/>
    <mergeCell ref="E328:E329"/>
    <mergeCell ref="D318:D319"/>
    <mergeCell ref="E318:E319"/>
    <mergeCell ref="D320:D321"/>
    <mergeCell ref="E320:E321"/>
    <mergeCell ref="D322:D323"/>
    <mergeCell ref="E322:E323"/>
    <mergeCell ref="D312:D313"/>
    <mergeCell ref="E312:E313"/>
    <mergeCell ref="D314:D315"/>
    <mergeCell ref="E314:E315"/>
    <mergeCell ref="D316:D317"/>
    <mergeCell ref="E316:E317"/>
    <mergeCell ref="D343:D344"/>
    <mergeCell ref="E343:E344"/>
    <mergeCell ref="D345:D346"/>
    <mergeCell ref="E345:E346"/>
    <mergeCell ref="D347:D348"/>
    <mergeCell ref="E347:E348"/>
    <mergeCell ref="D337:D338"/>
    <mergeCell ref="E337:E338"/>
    <mergeCell ref="D339:D340"/>
    <mergeCell ref="E339:E340"/>
    <mergeCell ref="D341:D342"/>
    <mergeCell ref="E341:E342"/>
    <mergeCell ref="D330:D331"/>
    <mergeCell ref="E330:E331"/>
    <mergeCell ref="D332:D333"/>
    <mergeCell ref="E332:E333"/>
    <mergeCell ref="D335:D336"/>
    <mergeCell ref="E335:E336"/>
    <mergeCell ref="D362:D363"/>
    <mergeCell ref="E362:E363"/>
    <mergeCell ref="D364:D365"/>
    <mergeCell ref="E364:E365"/>
    <mergeCell ref="D366:D367"/>
    <mergeCell ref="E366:E367"/>
    <mergeCell ref="D355:D356"/>
    <mergeCell ref="E355:E356"/>
    <mergeCell ref="D358:D359"/>
    <mergeCell ref="E358:E359"/>
    <mergeCell ref="D360:D361"/>
    <mergeCell ref="E360:E361"/>
    <mergeCell ref="D349:D350"/>
    <mergeCell ref="E349:E350"/>
    <mergeCell ref="D351:D352"/>
    <mergeCell ref="E351:E352"/>
    <mergeCell ref="D353:D354"/>
    <mergeCell ref="E353:E354"/>
    <mergeCell ref="D381:D382"/>
    <mergeCell ref="E381:E382"/>
    <mergeCell ref="D383:D384"/>
    <mergeCell ref="E383:E384"/>
    <mergeCell ref="D385:D386"/>
    <mergeCell ref="E385:E386"/>
    <mergeCell ref="D374:D375"/>
    <mergeCell ref="E374:E375"/>
    <mergeCell ref="D376:D377"/>
    <mergeCell ref="E376:E377"/>
    <mergeCell ref="D378:D379"/>
    <mergeCell ref="E378:E379"/>
    <mergeCell ref="D368:D369"/>
    <mergeCell ref="E368:E369"/>
    <mergeCell ref="D370:D371"/>
    <mergeCell ref="E370:E371"/>
    <mergeCell ref="D372:D373"/>
    <mergeCell ref="E372:E373"/>
    <mergeCell ref="D399:D400"/>
    <mergeCell ref="E399:E400"/>
    <mergeCell ref="D401:D402"/>
    <mergeCell ref="E401:E402"/>
    <mergeCell ref="D404:D405"/>
    <mergeCell ref="E404:E405"/>
    <mergeCell ref="D393:D394"/>
    <mergeCell ref="E393:E394"/>
    <mergeCell ref="D395:D396"/>
    <mergeCell ref="E395:E396"/>
    <mergeCell ref="D397:D398"/>
    <mergeCell ref="E397:E398"/>
    <mergeCell ref="D387:D388"/>
    <mergeCell ref="E387:E388"/>
    <mergeCell ref="D389:D390"/>
    <mergeCell ref="E389:E390"/>
    <mergeCell ref="D391:D392"/>
    <mergeCell ref="E391:E392"/>
    <mergeCell ref="D418:D419"/>
    <mergeCell ref="E418:E419"/>
    <mergeCell ref="D420:D421"/>
    <mergeCell ref="E420:E421"/>
    <mergeCell ref="D422:D423"/>
    <mergeCell ref="E422:E423"/>
    <mergeCell ref="D412:D413"/>
    <mergeCell ref="E412:E413"/>
    <mergeCell ref="D414:D415"/>
    <mergeCell ref="E414:E415"/>
    <mergeCell ref="D416:D417"/>
    <mergeCell ref="E416:E417"/>
    <mergeCell ref="D406:D407"/>
    <mergeCell ref="E406:E407"/>
    <mergeCell ref="D408:D409"/>
    <mergeCell ref="E408:E409"/>
    <mergeCell ref="D410:D411"/>
    <mergeCell ref="E410:E411"/>
    <mergeCell ref="D437:D438"/>
    <mergeCell ref="E437:E438"/>
    <mergeCell ref="D439:D440"/>
    <mergeCell ref="E439:E440"/>
    <mergeCell ref="D441:D442"/>
    <mergeCell ref="E441:E442"/>
    <mergeCell ref="D431:D432"/>
    <mergeCell ref="E431:E432"/>
    <mergeCell ref="D433:D434"/>
    <mergeCell ref="E433:E434"/>
    <mergeCell ref="D435:D436"/>
    <mergeCell ref="E435:E436"/>
    <mergeCell ref="D424:D425"/>
    <mergeCell ref="E424:E425"/>
    <mergeCell ref="D427:D428"/>
    <mergeCell ref="E427:E428"/>
    <mergeCell ref="D429:D430"/>
    <mergeCell ref="E429:E430"/>
    <mergeCell ref="D456:D457"/>
    <mergeCell ref="E456:E457"/>
    <mergeCell ref="D458:D459"/>
    <mergeCell ref="E458:E459"/>
    <mergeCell ref="D460:D461"/>
    <mergeCell ref="E460:E461"/>
    <mergeCell ref="D450:D451"/>
    <mergeCell ref="E450:E451"/>
    <mergeCell ref="D452:D453"/>
    <mergeCell ref="E452:E453"/>
    <mergeCell ref="D454:D455"/>
    <mergeCell ref="E454:E455"/>
    <mergeCell ref="D443:D444"/>
    <mergeCell ref="E443:E444"/>
    <mergeCell ref="D445:D446"/>
    <mergeCell ref="E445:E446"/>
    <mergeCell ref="D447:D448"/>
    <mergeCell ref="E447:E448"/>
    <mergeCell ref="D475:D476"/>
    <mergeCell ref="E475:E476"/>
    <mergeCell ref="D477:D478"/>
    <mergeCell ref="E477:E478"/>
    <mergeCell ref="D479:D480"/>
    <mergeCell ref="E479:E480"/>
    <mergeCell ref="D468:D469"/>
    <mergeCell ref="E468:E469"/>
    <mergeCell ref="D470:D471"/>
    <mergeCell ref="E470:E471"/>
    <mergeCell ref="D473:D474"/>
    <mergeCell ref="E473:E474"/>
    <mergeCell ref="D462:D463"/>
    <mergeCell ref="E462:E463"/>
    <mergeCell ref="D464:D465"/>
    <mergeCell ref="E464:E465"/>
    <mergeCell ref="D466:D467"/>
    <mergeCell ref="E466:E467"/>
    <mergeCell ref="D493:D494"/>
    <mergeCell ref="E493:E494"/>
    <mergeCell ref="D496:D497"/>
    <mergeCell ref="E496:E497"/>
    <mergeCell ref="D498:D499"/>
    <mergeCell ref="E498:E499"/>
    <mergeCell ref="D487:D488"/>
    <mergeCell ref="E487:E488"/>
    <mergeCell ref="D489:D490"/>
    <mergeCell ref="E489:E490"/>
    <mergeCell ref="D491:D492"/>
    <mergeCell ref="E491:E492"/>
    <mergeCell ref="D481:D482"/>
    <mergeCell ref="E481:E482"/>
    <mergeCell ref="D483:D484"/>
    <mergeCell ref="E483:E484"/>
    <mergeCell ref="D485:D486"/>
    <mergeCell ref="E485:E486"/>
    <mergeCell ref="D512:D513"/>
    <mergeCell ref="E512:E513"/>
    <mergeCell ref="D514:D515"/>
    <mergeCell ref="E514:E515"/>
    <mergeCell ref="D516:D517"/>
    <mergeCell ref="E516:E517"/>
    <mergeCell ref="D506:D507"/>
    <mergeCell ref="E506:E507"/>
    <mergeCell ref="D508:D509"/>
    <mergeCell ref="E508:E509"/>
    <mergeCell ref="D510:D511"/>
    <mergeCell ref="E510:E511"/>
    <mergeCell ref="D500:D501"/>
    <mergeCell ref="E500:E501"/>
    <mergeCell ref="D502:D503"/>
    <mergeCell ref="E502:E503"/>
    <mergeCell ref="D504:D505"/>
    <mergeCell ref="E504:E505"/>
    <mergeCell ref="D531:D532"/>
    <mergeCell ref="E531:E532"/>
    <mergeCell ref="D533:D534"/>
    <mergeCell ref="E533:E534"/>
    <mergeCell ref="D535:D536"/>
    <mergeCell ref="E535:E536"/>
    <mergeCell ref="D525:D526"/>
    <mergeCell ref="E525:E526"/>
    <mergeCell ref="D527:D528"/>
    <mergeCell ref="E527:E528"/>
    <mergeCell ref="D529:D530"/>
    <mergeCell ref="E529:E530"/>
    <mergeCell ref="D519:D520"/>
    <mergeCell ref="E519:E520"/>
    <mergeCell ref="D521:D522"/>
    <mergeCell ref="E521:E522"/>
    <mergeCell ref="D523:D524"/>
    <mergeCell ref="E523:E524"/>
    <mergeCell ref="D550:D551"/>
    <mergeCell ref="E550:E551"/>
    <mergeCell ref="D552:D553"/>
    <mergeCell ref="E552:E553"/>
    <mergeCell ref="D554:D555"/>
    <mergeCell ref="E554:E555"/>
    <mergeCell ref="D544:D545"/>
    <mergeCell ref="E544:E545"/>
    <mergeCell ref="D546:D547"/>
    <mergeCell ref="E546:E547"/>
    <mergeCell ref="D548:D549"/>
    <mergeCell ref="E548:E549"/>
    <mergeCell ref="D537:D538"/>
    <mergeCell ref="E537:E538"/>
    <mergeCell ref="D539:D540"/>
    <mergeCell ref="E539:E540"/>
    <mergeCell ref="D542:D543"/>
    <mergeCell ref="E542:E543"/>
    <mergeCell ref="D569:D570"/>
    <mergeCell ref="E569:E570"/>
    <mergeCell ref="D571:D572"/>
    <mergeCell ref="E571:E572"/>
    <mergeCell ref="D573:D574"/>
    <mergeCell ref="E573:E574"/>
    <mergeCell ref="D562:D563"/>
    <mergeCell ref="E562:E563"/>
    <mergeCell ref="D565:D566"/>
    <mergeCell ref="E565:E566"/>
    <mergeCell ref="D567:D568"/>
    <mergeCell ref="E567:E568"/>
    <mergeCell ref="D556:D557"/>
    <mergeCell ref="E556:E557"/>
    <mergeCell ref="D558:D559"/>
    <mergeCell ref="E558:E559"/>
    <mergeCell ref="D560:D561"/>
    <mergeCell ref="E560:E561"/>
    <mergeCell ref="D588:D589"/>
    <mergeCell ref="E588:E589"/>
    <mergeCell ref="D590:D591"/>
    <mergeCell ref="E590:E591"/>
    <mergeCell ref="D592:D593"/>
    <mergeCell ref="E592:E593"/>
    <mergeCell ref="D581:D582"/>
    <mergeCell ref="E581:E582"/>
    <mergeCell ref="D583:D584"/>
    <mergeCell ref="E583:E584"/>
    <mergeCell ref="D585:D586"/>
    <mergeCell ref="E585:E586"/>
    <mergeCell ref="D575:D576"/>
    <mergeCell ref="E575:E576"/>
    <mergeCell ref="D577:D578"/>
    <mergeCell ref="E577:E578"/>
    <mergeCell ref="D579:D580"/>
    <mergeCell ref="E579:E580"/>
    <mergeCell ref="D606:D607"/>
    <mergeCell ref="E606:E607"/>
    <mergeCell ref="D608:D609"/>
    <mergeCell ref="E608:E609"/>
    <mergeCell ref="D611:D612"/>
    <mergeCell ref="E611:E612"/>
    <mergeCell ref="D600:D601"/>
    <mergeCell ref="E600:E601"/>
    <mergeCell ref="D602:D603"/>
    <mergeCell ref="E602:E603"/>
    <mergeCell ref="D604:D605"/>
    <mergeCell ref="E604:E605"/>
    <mergeCell ref="D594:D595"/>
    <mergeCell ref="E594:E595"/>
    <mergeCell ref="D596:D597"/>
    <mergeCell ref="E596:E597"/>
    <mergeCell ref="D598:D599"/>
    <mergeCell ref="E598:E599"/>
    <mergeCell ref="D625:D626"/>
    <mergeCell ref="E625:E626"/>
    <mergeCell ref="D627:D628"/>
    <mergeCell ref="E627:E628"/>
    <mergeCell ref="D629:D630"/>
    <mergeCell ref="E629:E630"/>
    <mergeCell ref="D619:D620"/>
    <mergeCell ref="E619:E620"/>
    <mergeCell ref="D621:D622"/>
    <mergeCell ref="E621:E622"/>
    <mergeCell ref="D623:D624"/>
    <mergeCell ref="E623:E624"/>
    <mergeCell ref="D613:D614"/>
    <mergeCell ref="E613:E614"/>
    <mergeCell ref="D615:D616"/>
    <mergeCell ref="E615:E616"/>
    <mergeCell ref="D617:D618"/>
    <mergeCell ref="E617:E618"/>
    <mergeCell ref="D644:D645"/>
    <mergeCell ref="E644:E645"/>
    <mergeCell ref="D646:D647"/>
    <mergeCell ref="E646:E647"/>
    <mergeCell ref="D648:D649"/>
    <mergeCell ref="E648:E649"/>
    <mergeCell ref="D638:D639"/>
    <mergeCell ref="E638:E639"/>
    <mergeCell ref="D640:D641"/>
    <mergeCell ref="E640:E641"/>
    <mergeCell ref="D642:D643"/>
    <mergeCell ref="E642:E643"/>
    <mergeCell ref="D631:D632"/>
    <mergeCell ref="E631:E632"/>
    <mergeCell ref="D634:D635"/>
    <mergeCell ref="E634:E635"/>
    <mergeCell ref="D636:D637"/>
    <mergeCell ref="E636:E637"/>
    <mergeCell ref="D663:D664"/>
    <mergeCell ref="E663:E664"/>
    <mergeCell ref="D665:D666"/>
    <mergeCell ref="E665:E666"/>
    <mergeCell ref="D667:D668"/>
    <mergeCell ref="E667:E668"/>
    <mergeCell ref="D657:D658"/>
    <mergeCell ref="E657:E658"/>
    <mergeCell ref="D659:D660"/>
    <mergeCell ref="E659:E660"/>
    <mergeCell ref="D661:D662"/>
    <mergeCell ref="E661:E662"/>
    <mergeCell ref="D650:D651"/>
    <mergeCell ref="E650:E651"/>
    <mergeCell ref="D652:D653"/>
    <mergeCell ref="E652:E653"/>
    <mergeCell ref="D654:D655"/>
    <mergeCell ref="E654:E655"/>
    <mergeCell ref="D682:D683"/>
    <mergeCell ref="E682:E683"/>
    <mergeCell ref="D684:D685"/>
    <mergeCell ref="E684:E685"/>
    <mergeCell ref="D686:D687"/>
    <mergeCell ref="E686:E687"/>
    <mergeCell ref="D675:D676"/>
    <mergeCell ref="E675:E676"/>
    <mergeCell ref="D677:D678"/>
    <mergeCell ref="E677:E678"/>
    <mergeCell ref="D680:D681"/>
    <mergeCell ref="E680:E681"/>
    <mergeCell ref="D669:D670"/>
    <mergeCell ref="E669:E670"/>
    <mergeCell ref="D671:D672"/>
    <mergeCell ref="E671:E672"/>
    <mergeCell ref="D673:D674"/>
    <mergeCell ref="E673:E674"/>
    <mergeCell ref="D700:D701"/>
    <mergeCell ref="E700:E701"/>
    <mergeCell ref="D703:D704"/>
    <mergeCell ref="E703:E704"/>
    <mergeCell ref="D705:D706"/>
    <mergeCell ref="E705:E706"/>
    <mergeCell ref="D694:D695"/>
    <mergeCell ref="E694:E695"/>
    <mergeCell ref="D696:D697"/>
    <mergeCell ref="E696:E697"/>
    <mergeCell ref="D698:D699"/>
    <mergeCell ref="E698:E699"/>
    <mergeCell ref="D688:D689"/>
    <mergeCell ref="E688:E689"/>
    <mergeCell ref="D690:D691"/>
    <mergeCell ref="E690:E691"/>
    <mergeCell ref="D692:D693"/>
    <mergeCell ref="E692:E693"/>
    <mergeCell ref="D719:D720"/>
    <mergeCell ref="E719:E720"/>
    <mergeCell ref="D721:D722"/>
    <mergeCell ref="E721:E722"/>
    <mergeCell ref="D723:D724"/>
    <mergeCell ref="E723:E724"/>
    <mergeCell ref="D713:D714"/>
    <mergeCell ref="E713:E714"/>
    <mergeCell ref="D715:D716"/>
    <mergeCell ref="E715:E716"/>
    <mergeCell ref="D717:D718"/>
    <mergeCell ref="E717:E718"/>
    <mergeCell ref="D707:D708"/>
    <mergeCell ref="E707:E708"/>
    <mergeCell ref="D709:D710"/>
    <mergeCell ref="E709:E710"/>
    <mergeCell ref="D711:D712"/>
    <mergeCell ref="E711:E712"/>
    <mergeCell ref="D738:D739"/>
    <mergeCell ref="E738:E739"/>
    <mergeCell ref="D740:D741"/>
    <mergeCell ref="E740:E741"/>
    <mergeCell ref="D742:D743"/>
    <mergeCell ref="E742:E743"/>
    <mergeCell ref="D732:D733"/>
    <mergeCell ref="E732:E733"/>
    <mergeCell ref="D734:D735"/>
    <mergeCell ref="E734:E735"/>
    <mergeCell ref="D736:D737"/>
    <mergeCell ref="E736:E737"/>
    <mergeCell ref="D726:D727"/>
    <mergeCell ref="E726:E727"/>
    <mergeCell ref="D728:D729"/>
    <mergeCell ref="E728:E729"/>
    <mergeCell ref="D730:D731"/>
    <mergeCell ref="E730:E731"/>
    <mergeCell ref="D757:D758"/>
    <mergeCell ref="E757:E758"/>
    <mergeCell ref="D759:D760"/>
    <mergeCell ref="E759:E760"/>
    <mergeCell ref="D761:D762"/>
    <mergeCell ref="E761:E762"/>
    <mergeCell ref="D751:D752"/>
    <mergeCell ref="E751:E752"/>
    <mergeCell ref="D753:D754"/>
    <mergeCell ref="E753:E754"/>
    <mergeCell ref="D755:D756"/>
    <mergeCell ref="E755:E756"/>
    <mergeCell ref="D744:D745"/>
    <mergeCell ref="E744:E745"/>
    <mergeCell ref="D746:D747"/>
    <mergeCell ref="E746:E747"/>
    <mergeCell ref="D749:D750"/>
    <mergeCell ref="E749:E750"/>
    <mergeCell ref="D776:D777"/>
    <mergeCell ref="E776:E777"/>
    <mergeCell ref="D778:D779"/>
    <mergeCell ref="E778:E779"/>
    <mergeCell ref="D780:D781"/>
    <mergeCell ref="E780:E781"/>
    <mergeCell ref="D769:D770"/>
    <mergeCell ref="E769:E770"/>
    <mergeCell ref="D772:D773"/>
    <mergeCell ref="E772:E773"/>
    <mergeCell ref="D774:D775"/>
    <mergeCell ref="E774:E775"/>
    <mergeCell ref="D763:D764"/>
    <mergeCell ref="E763:E764"/>
    <mergeCell ref="D765:D766"/>
    <mergeCell ref="E765:E766"/>
    <mergeCell ref="D767:D768"/>
    <mergeCell ref="E767:E768"/>
    <mergeCell ref="D795:D796"/>
    <mergeCell ref="E795:E796"/>
    <mergeCell ref="D797:D798"/>
    <mergeCell ref="E797:E798"/>
    <mergeCell ref="D799:D800"/>
    <mergeCell ref="E799:E800"/>
    <mergeCell ref="D788:D789"/>
    <mergeCell ref="E788:E789"/>
    <mergeCell ref="D790:D791"/>
    <mergeCell ref="E790:E791"/>
    <mergeCell ref="D792:D793"/>
    <mergeCell ref="E792:E793"/>
    <mergeCell ref="D782:D783"/>
    <mergeCell ref="E782:E783"/>
    <mergeCell ref="D784:D785"/>
    <mergeCell ref="E784:E785"/>
    <mergeCell ref="D786:D787"/>
    <mergeCell ref="E786:E787"/>
    <mergeCell ref="D813:D814"/>
    <mergeCell ref="E813:E814"/>
    <mergeCell ref="D815:D816"/>
    <mergeCell ref="E815:E816"/>
    <mergeCell ref="D818:D819"/>
    <mergeCell ref="E818:E819"/>
    <mergeCell ref="D807:D808"/>
    <mergeCell ref="E807:E808"/>
    <mergeCell ref="D809:D810"/>
    <mergeCell ref="E809:E810"/>
    <mergeCell ref="D811:D812"/>
    <mergeCell ref="E811:E812"/>
    <mergeCell ref="D801:D802"/>
    <mergeCell ref="E801:E802"/>
    <mergeCell ref="D803:D804"/>
    <mergeCell ref="E803:E804"/>
    <mergeCell ref="D805:D806"/>
    <mergeCell ref="E805:E806"/>
    <mergeCell ref="D832:D833"/>
    <mergeCell ref="E832:E833"/>
    <mergeCell ref="D834:D835"/>
    <mergeCell ref="E834:E835"/>
    <mergeCell ref="D836:D837"/>
    <mergeCell ref="E836:E837"/>
    <mergeCell ref="D826:D827"/>
    <mergeCell ref="E826:E827"/>
    <mergeCell ref="D828:D829"/>
    <mergeCell ref="E828:E829"/>
    <mergeCell ref="D830:D831"/>
    <mergeCell ref="E830:E831"/>
    <mergeCell ref="D820:D821"/>
    <mergeCell ref="E820:E821"/>
    <mergeCell ref="D822:D823"/>
    <mergeCell ref="E822:E823"/>
    <mergeCell ref="D824:D825"/>
    <mergeCell ref="E824:E825"/>
    <mergeCell ref="D851:D852"/>
    <mergeCell ref="E851:E852"/>
    <mergeCell ref="D853:D854"/>
    <mergeCell ref="E853:E854"/>
    <mergeCell ref="D855:D856"/>
    <mergeCell ref="E855:E856"/>
    <mergeCell ref="D845:D846"/>
    <mergeCell ref="E845:E846"/>
    <mergeCell ref="D847:D848"/>
    <mergeCell ref="E847:E848"/>
    <mergeCell ref="D849:D850"/>
    <mergeCell ref="E849:E850"/>
    <mergeCell ref="D838:D839"/>
    <mergeCell ref="E838:E839"/>
    <mergeCell ref="D841:D842"/>
    <mergeCell ref="E841:E842"/>
    <mergeCell ref="D843:D844"/>
    <mergeCell ref="E843:E844"/>
    <mergeCell ref="D870:D871"/>
    <mergeCell ref="E870:E871"/>
    <mergeCell ref="D872:D873"/>
    <mergeCell ref="E872:E873"/>
    <mergeCell ref="D874:D875"/>
    <mergeCell ref="E874:E875"/>
    <mergeCell ref="D864:D865"/>
    <mergeCell ref="E864:E865"/>
    <mergeCell ref="D866:D867"/>
    <mergeCell ref="E866:E867"/>
    <mergeCell ref="D868:D869"/>
    <mergeCell ref="E868:E869"/>
    <mergeCell ref="D857:D858"/>
    <mergeCell ref="E857:E858"/>
    <mergeCell ref="D859:D860"/>
    <mergeCell ref="E859:E860"/>
    <mergeCell ref="D861:D862"/>
    <mergeCell ref="E861:E862"/>
    <mergeCell ref="D889:D890"/>
    <mergeCell ref="E889:E890"/>
    <mergeCell ref="D891:D892"/>
    <mergeCell ref="E891:E892"/>
    <mergeCell ref="D893:D894"/>
    <mergeCell ref="E893:E894"/>
    <mergeCell ref="D882:D883"/>
    <mergeCell ref="E882:E883"/>
    <mergeCell ref="D884:D885"/>
    <mergeCell ref="E884:E885"/>
    <mergeCell ref="D887:D888"/>
    <mergeCell ref="E887:E888"/>
    <mergeCell ref="D876:D877"/>
    <mergeCell ref="E876:E877"/>
    <mergeCell ref="D878:D879"/>
    <mergeCell ref="E878:E879"/>
    <mergeCell ref="D880:D881"/>
    <mergeCell ref="E880:E881"/>
    <mergeCell ref="D907:D908"/>
    <mergeCell ref="E907:E908"/>
    <mergeCell ref="D910:D911"/>
    <mergeCell ref="E910:E911"/>
    <mergeCell ref="D912:D913"/>
    <mergeCell ref="E912:E913"/>
    <mergeCell ref="D901:D902"/>
    <mergeCell ref="E901:E902"/>
    <mergeCell ref="D903:D904"/>
    <mergeCell ref="E903:E904"/>
    <mergeCell ref="D905:D906"/>
    <mergeCell ref="E905:E906"/>
    <mergeCell ref="D895:D896"/>
    <mergeCell ref="E895:E896"/>
    <mergeCell ref="D897:D898"/>
    <mergeCell ref="E897:E898"/>
    <mergeCell ref="D899:D900"/>
    <mergeCell ref="E899:E900"/>
    <mergeCell ref="D926:D927"/>
    <mergeCell ref="E926:E927"/>
    <mergeCell ref="D928:D929"/>
    <mergeCell ref="E928:E929"/>
    <mergeCell ref="D930:D931"/>
    <mergeCell ref="E930:E931"/>
    <mergeCell ref="D920:D921"/>
    <mergeCell ref="E920:E921"/>
    <mergeCell ref="D922:D923"/>
    <mergeCell ref="E922:E923"/>
    <mergeCell ref="D924:D925"/>
    <mergeCell ref="E924:E925"/>
    <mergeCell ref="D914:D915"/>
    <mergeCell ref="E914:E915"/>
    <mergeCell ref="D916:D917"/>
    <mergeCell ref="E916:E917"/>
    <mergeCell ref="D918:D919"/>
    <mergeCell ref="E918:E919"/>
    <mergeCell ref="D945:D946"/>
    <mergeCell ref="E945:E946"/>
    <mergeCell ref="D947:D948"/>
    <mergeCell ref="E947:E948"/>
    <mergeCell ref="D949:D950"/>
    <mergeCell ref="E949:E950"/>
    <mergeCell ref="D939:D940"/>
    <mergeCell ref="E939:E940"/>
    <mergeCell ref="D941:D942"/>
    <mergeCell ref="E941:E942"/>
    <mergeCell ref="D943:D944"/>
    <mergeCell ref="E943:E944"/>
    <mergeCell ref="D933:D934"/>
    <mergeCell ref="E933:E934"/>
    <mergeCell ref="D935:D936"/>
    <mergeCell ref="E935:E936"/>
    <mergeCell ref="D937:D938"/>
    <mergeCell ref="E937:E938"/>
    <mergeCell ref="D964:D965"/>
    <mergeCell ref="E964:E965"/>
    <mergeCell ref="D966:D967"/>
    <mergeCell ref="E966:E967"/>
    <mergeCell ref="D968:D969"/>
    <mergeCell ref="E968:E969"/>
    <mergeCell ref="D958:D959"/>
    <mergeCell ref="E958:E959"/>
    <mergeCell ref="D960:D961"/>
    <mergeCell ref="E960:E961"/>
    <mergeCell ref="D962:D963"/>
    <mergeCell ref="E962:E963"/>
    <mergeCell ref="D951:D952"/>
    <mergeCell ref="E951:E952"/>
    <mergeCell ref="D953:D954"/>
    <mergeCell ref="E953:E954"/>
    <mergeCell ref="D956:D957"/>
    <mergeCell ref="E956:E957"/>
    <mergeCell ref="D983:D984"/>
    <mergeCell ref="E983:E984"/>
    <mergeCell ref="D985:D986"/>
    <mergeCell ref="E985:E986"/>
    <mergeCell ref="D987:D988"/>
    <mergeCell ref="E987:E988"/>
    <mergeCell ref="D976:D977"/>
    <mergeCell ref="E976:E977"/>
    <mergeCell ref="D979:D980"/>
    <mergeCell ref="E979:E980"/>
    <mergeCell ref="D981:D982"/>
    <mergeCell ref="E981:E982"/>
    <mergeCell ref="D970:D971"/>
    <mergeCell ref="E970:E971"/>
    <mergeCell ref="D972:D973"/>
    <mergeCell ref="E972:E973"/>
    <mergeCell ref="D974:D975"/>
    <mergeCell ref="E974:E975"/>
    <mergeCell ref="D1002:D1003"/>
    <mergeCell ref="E1002:E1003"/>
    <mergeCell ref="D1004:D1005"/>
    <mergeCell ref="E1004:E1005"/>
    <mergeCell ref="D1006:D1007"/>
    <mergeCell ref="E1006:E1007"/>
    <mergeCell ref="D995:D996"/>
    <mergeCell ref="E995:E996"/>
    <mergeCell ref="D997:D998"/>
    <mergeCell ref="E997:E998"/>
    <mergeCell ref="D999:D1000"/>
    <mergeCell ref="E999:E1000"/>
    <mergeCell ref="D989:D990"/>
    <mergeCell ref="E989:E990"/>
    <mergeCell ref="D991:D992"/>
    <mergeCell ref="E991:E992"/>
    <mergeCell ref="D993:D994"/>
    <mergeCell ref="E993:E994"/>
    <mergeCell ref="D1020:D1021"/>
    <mergeCell ref="E1020:E1021"/>
    <mergeCell ref="D1022:D1023"/>
    <mergeCell ref="E1022:E1023"/>
    <mergeCell ref="D1025:D1026"/>
    <mergeCell ref="E1025:E1026"/>
    <mergeCell ref="D1014:D1015"/>
    <mergeCell ref="E1014:E1015"/>
    <mergeCell ref="D1016:D1017"/>
    <mergeCell ref="E1016:E1017"/>
    <mergeCell ref="D1018:D1019"/>
    <mergeCell ref="E1018:E1019"/>
    <mergeCell ref="D1008:D1009"/>
    <mergeCell ref="E1008:E1009"/>
    <mergeCell ref="D1010:D1011"/>
    <mergeCell ref="E1010:E1011"/>
    <mergeCell ref="D1012:D1013"/>
    <mergeCell ref="E1012:E1013"/>
    <mergeCell ref="D1039:D1040"/>
    <mergeCell ref="E1039:E1040"/>
    <mergeCell ref="D1041:D1042"/>
    <mergeCell ref="E1041:E1042"/>
    <mergeCell ref="D1043:D1044"/>
    <mergeCell ref="E1043:E1044"/>
    <mergeCell ref="D1033:D1034"/>
    <mergeCell ref="E1033:E1034"/>
    <mergeCell ref="D1035:D1036"/>
    <mergeCell ref="E1035:E1036"/>
    <mergeCell ref="D1037:D1038"/>
    <mergeCell ref="E1037:E1038"/>
    <mergeCell ref="D1027:D1028"/>
    <mergeCell ref="E1027:E1028"/>
    <mergeCell ref="D1029:D1030"/>
    <mergeCell ref="E1029:E1030"/>
    <mergeCell ref="D1031:D1032"/>
    <mergeCell ref="E1031:E1032"/>
    <mergeCell ref="D1058:D1059"/>
    <mergeCell ref="E1058:E1059"/>
    <mergeCell ref="D1060:D1061"/>
    <mergeCell ref="E1060:E1061"/>
    <mergeCell ref="D1062:D1063"/>
    <mergeCell ref="E1062:E1063"/>
    <mergeCell ref="D1052:D1053"/>
    <mergeCell ref="E1052:E1053"/>
    <mergeCell ref="D1054:D1055"/>
    <mergeCell ref="E1054:E1055"/>
    <mergeCell ref="D1056:D1057"/>
    <mergeCell ref="E1056:E1057"/>
    <mergeCell ref="D1045:D1046"/>
    <mergeCell ref="E1045:E1046"/>
    <mergeCell ref="D1048:D1049"/>
    <mergeCell ref="E1048:E1049"/>
    <mergeCell ref="D1050:D1051"/>
    <mergeCell ref="E1050:E1051"/>
    <mergeCell ref="D1077:D1078"/>
    <mergeCell ref="E1077:E1078"/>
    <mergeCell ref="D1079:D1080"/>
    <mergeCell ref="E1079:E1080"/>
    <mergeCell ref="D1081:D1082"/>
    <mergeCell ref="E1081:E1082"/>
    <mergeCell ref="D1071:D1072"/>
    <mergeCell ref="E1071:E1072"/>
    <mergeCell ref="D1073:D1074"/>
    <mergeCell ref="E1073:E1074"/>
    <mergeCell ref="D1075:D1076"/>
    <mergeCell ref="E1075:E1076"/>
    <mergeCell ref="D1064:D1065"/>
    <mergeCell ref="E1064:E1065"/>
    <mergeCell ref="D1066:D1067"/>
    <mergeCell ref="E1066:E1067"/>
    <mergeCell ref="D1068:D1069"/>
    <mergeCell ref="E1068:E1069"/>
    <mergeCell ref="D1096:D1097"/>
    <mergeCell ref="E1096:E1097"/>
    <mergeCell ref="D1098:D1099"/>
    <mergeCell ref="E1098:E1099"/>
    <mergeCell ref="D1100:D1101"/>
    <mergeCell ref="E1100:E1101"/>
    <mergeCell ref="D1089:D1090"/>
    <mergeCell ref="E1089:E1090"/>
    <mergeCell ref="D1091:D1092"/>
    <mergeCell ref="E1091:E1092"/>
    <mergeCell ref="D1094:D1095"/>
    <mergeCell ref="E1094:E1095"/>
    <mergeCell ref="D1083:D1084"/>
    <mergeCell ref="E1083:E1084"/>
    <mergeCell ref="D1085:D1086"/>
    <mergeCell ref="E1085:E1086"/>
    <mergeCell ref="D1087:D1088"/>
    <mergeCell ref="E1087:E1088"/>
    <mergeCell ref="D1114:D1115"/>
    <mergeCell ref="E1114:E1115"/>
    <mergeCell ref="D1117:D1118"/>
    <mergeCell ref="E1117:E1118"/>
    <mergeCell ref="D1119:D1120"/>
    <mergeCell ref="E1119:E1120"/>
    <mergeCell ref="D1108:D1109"/>
    <mergeCell ref="E1108:E1109"/>
    <mergeCell ref="D1110:D1111"/>
    <mergeCell ref="E1110:E1111"/>
    <mergeCell ref="D1112:D1113"/>
    <mergeCell ref="E1112:E1113"/>
    <mergeCell ref="D1102:D1103"/>
    <mergeCell ref="E1102:E1103"/>
    <mergeCell ref="D1104:D1105"/>
    <mergeCell ref="E1104:E1105"/>
    <mergeCell ref="D1106:D1107"/>
    <mergeCell ref="E1106:E1107"/>
    <mergeCell ref="D1133:D1134"/>
    <mergeCell ref="E1133:E1134"/>
    <mergeCell ref="D1135:D1136"/>
    <mergeCell ref="E1135:E1136"/>
    <mergeCell ref="D1137:D1138"/>
    <mergeCell ref="E1137:E1138"/>
    <mergeCell ref="D1127:D1128"/>
    <mergeCell ref="E1127:E1128"/>
    <mergeCell ref="D1129:D1130"/>
    <mergeCell ref="E1129:E1130"/>
    <mergeCell ref="D1131:D1132"/>
    <mergeCell ref="E1131:E1132"/>
    <mergeCell ref="D1121:D1122"/>
    <mergeCell ref="E1121:E1122"/>
    <mergeCell ref="D1123:D1124"/>
    <mergeCell ref="E1123:E1124"/>
    <mergeCell ref="D1125:D1126"/>
    <mergeCell ref="E1125:E1126"/>
    <mergeCell ref="D1152:D1153"/>
    <mergeCell ref="E1152:E1153"/>
    <mergeCell ref="D1154:D1155"/>
    <mergeCell ref="E1154:E1155"/>
    <mergeCell ref="D1156:D1157"/>
    <mergeCell ref="E1156:E1157"/>
    <mergeCell ref="D1146:D1147"/>
    <mergeCell ref="E1146:E1147"/>
    <mergeCell ref="D1148:D1149"/>
    <mergeCell ref="E1148:E1149"/>
    <mergeCell ref="D1150:D1151"/>
    <mergeCell ref="E1150:E1151"/>
    <mergeCell ref="D1140:D1141"/>
    <mergeCell ref="E1140:E1141"/>
    <mergeCell ref="D1142:D1143"/>
    <mergeCell ref="E1142:E1143"/>
    <mergeCell ref="D1144:D1145"/>
    <mergeCell ref="E1144:E1145"/>
    <mergeCell ref="D1171:D1172"/>
    <mergeCell ref="E1171:E1172"/>
    <mergeCell ref="D1173:D1174"/>
    <mergeCell ref="E1173:E1174"/>
    <mergeCell ref="D1175:D1176"/>
    <mergeCell ref="E1175:E1176"/>
    <mergeCell ref="D1165:D1166"/>
    <mergeCell ref="E1165:E1166"/>
    <mergeCell ref="D1167:D1168"/>
    <mergeCell ref="E1167:E1168"/>
    <mergeCell ref="D1169:D1170"/>
    <mergeCell ref="E1169:E1170"/>
    <mergeCell ref="D1158:D1159"/>
    <mergeCell ref="E1158:E1159"/>
    <mergeCell ref="D1160:D1161"/>
    <mergeCell ref="E1160:E1161"/>
    <mergeCell ref="D1163:D1164"/>
    <mergeCell ref="E1163:E1164"/>
    <mergeCell ref="D1190:D1191"/>
    <mergeCell ref="E1190:E1191"/>
    <mergeCell ref="D1192:D1193"/>
    <mergeCell ref="E1192:E1193"/>
    <mergeCell ref="D1194:D1195"/>
    <mergeCell ref="E1194:E1195"/>
    <mergeCell ref="D1183:D1184"/>
    <mergeCell ref="E1183:E1184"/>
    <mergeCell ref="D1186:D1187"/>
    <mergeCell ref="E1186:E1187"/>
    <mergeCell ref="D1188:D1189"/>
    <mergeCell ref="E1188:E1189"/>
    <mergeCell ref="D1177:D1178"/>
    <mergeCell ref="E1177:E1178"/>
    <mergeCell ref="D1179:D1180"/>
    <mergeCell ref="E1179:E1180"/>
    <mergeCell ref="D1181:D1182"/>
    <mergeCell ref="E1181:E1182"/>
    <mergeCell ref="D1209:D1210"/>
    <mergeCell ref="E1209:E1210"/>
    <mergeCell ref="D1211:D1212"/>
    <mergeCell ref="E1211:E1212"/>
    <mergeCell ref="D1213:D1214"/>
    <mergeCell ref="E1213:E1214"/>
    <mergeCell ref="D1202:D1203"/>
    <mergeCell ref="E1202:E1203"/>
    <mergeCell ref="D1204:D1205"/>
    <mergeCell ref="E1204:E1205"/>
    <mergeCell ref="D1206:D1207"/>
    <mergeCell ref="E1206:E1207"/>
    <mergeCell ref="D1196:D1197"/>
    <mergeCell ref="E1196:E1197"/>
    <mergeCell ref="D1198:D1199"/>
    <mergeCell ref="E1198:E1199"/>
    <mergeCell ref="D1200:D1201"/>
    <mergeCell ref="E1200:E1201"/>
    <mergeCell ref="D1227:D1228"/>
    <mergeCell ref="E1227:E1228"/>
    <mergeCell ref="D1229:D1230"/>
    <mergeCell ref="E1229:E1230"/>
    <mergeCell ref="D1232:D1233"/>
    <mergeCell ref="E1232:E1233"/>
    <mergeCell ref="D1221:D1222"/>
    <mergeCell ref="E1221:E1222"/>
    <mergeCell ref="D1223:D1224"/>
    <mergeCell ref="E1223:E1224"/>
    <mergeCell ref="D1225:D1226"/>
    <mergeCell ref="E1225:E1226"/>
    <mergeCell ref="D1215:D1216"/>
    <mergeCell ref="E1215:E1216"/>
    <mergeCell ref="D1217:D1218"/>
    <mergeCell ref="E1217:E1218"/>
    <mergeCell ref="D1219:D1220"/>
    <mergeCell ref="E1219:E1220"/>
    <mergeCell ref="D1246:D1247"/>
    <mergeCell ref="E1246:E1247"/>
    <mergeCell ref="D1248:D1249"/>
    <mergeCell ref="E1248:E1249"/>
    <mergeCell ref="D1250:D1251"/>
    <mergeCell ref="E1250:E1251"/>
    <mergeCell ref="D1240:D1241"/>
    <mergeCell ref="E1240:E1241"/>
    <mergeCell ref="D1242:D1243"/>
    <mergeCell ref="E1242:E1243"/>
    <mergeCell ref="D1244:D1245"/>
    <mergeCell ref="E1244:E1245"/>
    <mergeCell ref="D1234:D1235"/>
    <mergeCell ref="E1234:E1235"/>
    <mergeCell ref="D1236:D1237"/>
    <mergeCell ref="E1236:E1237"/>
    <mergeCell ref="D1238:D1239"/>
    <mergeCell ref="E1238:E1239"/>
    <mergeCell ref="D1265:D1266"/>
    <mergeCell ref="E1265:E1266"/>
    <mergeCell ref="D1267:D1268"/>
    <mergeCell ref="E1267:E1268"/>
    <mergeCell ref="D1269:D1270"/>
    <mergeCell ref="E1269:E1270"/>
    <mergeCell ref="D1259:D1260"/>
    <mergeCell ref="E1259:E1260"/>
    <mergeCell ref="D1261:D1262"/>
    <mergeCell ref="E1261:E1262"/>
    <mergeCell ref="D1263:D1264"/>
    <mergeCell ref="E1263:E1264"/>
    <mergeCell ref="D1252:D1253"/>
    <mergeCell ref="E1252:E1253"/>
    <mergeCell ref="D1255:D1256"/>
    <mergeCell ref="E1255:E1256"/>
    <mergeCell ref="D1257:D1258"/>
    <mergeCell ref="E1257:E1258"/>
    <mergeCell ref="D1284:D1285"/>
    <mergeCell ref="E1284:E1285"/>
    <mergeCell ref="D1286:D1287"/>
    <mergeCell ref="E1286:E1287"/>
    <mergeCell ref="D1288:D1289"/>
    <mergeCell ref="E1288:E1289"/>
    <mergeCell ref="D1278:D1279"/>
    <mergeCell ref="E1278:E1279"/>
    <mergeCell ref="D1280:D1281"/>
    <mergeCell ref="E1280:E1281"/>
    <mergeCell ref="D1282:D1283"/>
    <mergeCell ref="E1282:E1283"/>
    <mergeCell ref="D1271:D1272"/>
    <mergeCell ref="E1271:E1272"/>
    <mergeCell ref="D1273:D1274"/>
    <mergeCell ref="E1273:E1274"/>
    <mergeCell ref="D1275:D1276"/>
    <mergeCell ref="E1275:E1276"/>
    <mergeCell ref="D1303:D1304"/>
    <mergeCell ref="E1303:E1304"/>
    <mergeCell ref="D1305:D1306"/>
    <mergeCell ref="E1305:E1306"/>
    <mergeCell ref="D1307:D1308"/>
    <mergeCell ref="E1307:E1308"/>
    <mergeCell ref="D1296:D1297"/>
    <mergeCell ref="E1296:E1297"/>
    <mergeCell ref="D1298:D1299"/>
    <mergeCell ref="E1298:E1299"/>
    <mergeCell ref="D1301:D1302"/>
    <mergeCell ref="E1301:E1302"/>
    <mergeCell ref="D1290:D1291"/>
    <mergeCell ref="E1290:E1291"/>
    <mergeCell ref="D1292:D1293"/>
    <mergeCell ref="E1292:E1293"/>
    <mergeCell ref="D1294:D1295"/>
    <mergeCell ref="E1294:E1295"/>
    <mergeCell ref="D1321:D1322"/>
    <mergeCell ref="E1321:E1322"/>
    <mergeCell ref="D1324:D1325"/>
    <mergeCell ref="E1324:E1325"/>
    <mergeCell ref="D1326:D1327"/>
    <mergeCell ref="E1326:E1327"/>
    <mergeCell ref="D1315:D1316"/>
    <mergeCell ref="E1315:E1316"/>
    <mergeCell ref="D1317:D1318"/>
    <mergeCell ref="E1317:E1318"/>
    <mergeCell ref="D1319:D1320"/>
    <mergeCell ref="E1319:E1320"/>
    <mergeCell ref="D1309:D1310"/>
    <mergeCell ref="E1309:E1310"/>
    <mergeCell ref="D1311:D1312"/>
    <mergeCell ref="E1311:E1312"/>
    <mergeCell ref="D1313:D1314"/>
    <mergeCell ref="E1313:E1314"/>
    <mergeCell ref="D1340:D1341"/>
    <mergeCell ref="E1340:E1341"/>
    <mergeCell ref="D1342:D1343"/>
    <mergeCell ref="E1342:E1343"/>
    <mergeCell ref="D1344:D1345"/>
    <mergeCell ref="E1344:E1345"/>
    <mergeCell ref="D1334:D1335"/>
    <mergeCell ref="E1334:E1335"/>
    <mergeCell ref="D1336:D1337"/>
    <mergeCell ref="E1336:E1337"/>
    <mergeCell ref="D1338:D1339"/>
    <mergeCell ref="E1338:E1339"/>
    <mergeCell ref="D1328:D1329"/>
    <mergeCell ref="E1328:E1329"/>
    <mergeCell ref="D1330:D1331"/>
    <mergeCell ref="E1330:E1331"/>
    <mergeCell ref="D1332:D1333"/>
    <mergeCell ref="E1332:E1333"/>
    <mergeCell ref="D1359:D1360"/>
    <mergeCell ref="E1359:E1360"/>
    <mergeCell ref="D1361:D1362"/>
    <mergeCell ref="E1361:E1362"/>
    <mergeCell ref="D1363:D1364"/>
    <mergeCell ref="E1363:E1364"/>
    <mergeCell ref="D1353:D1354"/>
    <mergeCell ref="E1353:E1354"/>
    <mergeCell ref="D1355:D1356"/>
    <mergeCell ref="E1355:E1356"/>
    <mergeCell ref="D1357:D1358"/>
    <mergeCell ref="E1357:E1358"/>
    <mergeCell ref="D1347:D1348"/>
    <mergeCell ref="E1347:E1348"/>
    <mergeCell ref="D1349:D1350"/>
    <mergeCell ref="E1349:E1350"/>
    <mergeCell ref="D1351:D1352"/>
    <mergeCell ref="E1351:E1352"/>
    <mergeCell ref="D1378:D1379"/>
    <mergeCell ref="E1378:E1379"/>
    <mergeCell ref="D1380:D1381"/>
    <mergeCell ref="E1380:E1381"/>
    <mergeCell ref="D1382:D1383"/>
    <mergeCell ref="E1382:E1383"/>
    <mergeCell ref="D1372:D1373"/>
    <mergeCell ref="E1372:E1373"/>
    <mergeCell ref="D1374:D1375"/>
    <mergeCell ref="E1374:E1375"/>
    <mergeCell ref="D1376:D1377"/>
    <mergeCell ref="E1376:E1377"/>
    <mergeCell ref="D1365:D1366"/>
    <mergeCell ref="E1365:E1366"/>
    <mergeCell ref="D1367:D1368"/>
    <mergeCell ref="E1367:E1368"/>
    <mergeCell ref="D1370:D1371"/>
    <mergeCell ref="E1370:E1371"/>
    <mergeCell ref="D1397:D1398"/>
    <mergeCell ref="E1397:E1398"/>
    <mergeCell ref="D1399:D1400"/>
    <mergeCell ref="E1399:E1400"/>
    <mergeCell ref="D1401:D1402"/>
    <mergeCell ref="E1401:E1402"/>
    <mergeCell ref="D1390:D1391"/>
    <mergeCell ref="E1390:E1391"/>
    <mergeCell ref="D1393:D1394"/>
    <mergeCell ref="E1393:E1394"/>
    <mergeCell ref="D1395:D1396"/>
    <mergeCell ref="E1395:E1396"/>
    <mergeCell ref="D1384:D1385"/>
    <mergeCell ref="E1384:E1385"/>
    <mergeCell ref="D1386:D1387"/>
    <mergeCell ref="E1386:E1387"/>
    <mergeCell ref="D1388:D1389"/>
    <mergeCell ref="E1388:E1389"/>
    <mergeCell ref="D1416:D1417"/>
    <mergeCell ref="E1416:E1417"/>
    <mergeCell ref="D1418:D1419"/>
    <mergeCell ref="E1418:E1419"/>
    <mergeCell ref="D1420:D1421"/>
    <mergeCell ref="E1420:E1421"/>
    <mergeCell ref="D1409:D1410"/>
    <mergeCell ref="E1409:E1410"/>
    <mergeCell ref="D1411:D1412"/>
    <mergeCell ref="E1411:E1412"/>
    <mergeCell ref="D1413:D1414"/>
    <mergeCell ref="E1413:E1414"/>
    <mergeCell ref="D1403:D1404"/>
    <mergeCell ref="E1403:E1404"/>
    <mergeCell ref="D1405:D1406"/>
    <mergeCell ref="E1405:E1406"/>
    <mergeCell ref="D1407:D1408"/>
    <mergeCell ref="E1407:E1408"/>
    <mergeCell ref="D1434:D1435"/>
    <mergeCell ref="E1434:E1435"/>
    <mergeCell ref="D1436:D1437"/>
    <mergeCell ref="E1436:E1437"/>
    <mergeCell ref="D1439:D1440"/>
    <mergeCell ref="E1439:E1440"/>
    <mergeCell ref="D1428:D1429"/>
    <mergeCell ref="E1428:E1429"/>
    <mergeCell ref="D1430:D1431"/>
    <mergeCell ref="E1430:E1431"/>
    <mergeCell ref="D1432:D1433"/>
    <mergeCell ref="E1432:E1433"/>
    <mergeCell ref="D1422:D1423"/>
    <mergeCell ref="E1422:E1423"/>
    <mergeCell ref="D1424:D1425"/>
    <mergeCell ref="E1424:E1425"/>
    <mergeCell ref="D1426:D1427"/>
    <mergeCell ref="E1426:E1427"/>
    <mergeCell ref="D1453:D1454"/>
    <mergeCell ref="E1453:E1454"/>
    <mergeCell ref="D1455:D1456"/>
    <mergeCell ref="E1455:E1456"/>
    <mergeCell ref="D1457:D1458"/>
    <mergeCell ref="E1457:E1458"/>
    <mergeCell ref="D1447:D1448"/>
    <mergeCell ref="E1447:E1448"/>
    <mergeCell ref="D1449:D1450"/>
    <mergeCell ref="E1449:E1450"/>
    <mergeCell ref="D1451:D1452"/>
    <mergeCell ref="E1451:E1452"/>
    <mergeCell ref="D1441:D1442"/>
    <mergeCell ref="E1441:E1442"/>
    <mergeCell ref="D1443:D1444"/>
    <mergeCell ref="E1443:E1444"/>
    <mergeCell ref="D1445:D1446"/>
    <mergeCell ref="E1445:E1446"/>
    <mergeCell ref="D1472:D1473"/>
    <mergeCell ref="E1472:E1473"/>
    <mergeCell ref="D1474:D1475"/>
    <mergeCell ref="E1474:E1475"/>
    <mergeCell ref="D1476:D1477"/>
    <mergeCell ref="E1476:E1477"/>
    <mergeCell ref="D1466:D1467"/>
    <mergeCell ref="E1466:E1467"/>
    <mergeCell ref="D1468:D1469"/>
    <mergeCell ref="E1468:E1469"/>
    <mergeCell ref="D1470:D1471"/>
    <mergeCell ref="E1470:E1471"/>
    <mergeCell ref="D1459:D1460"/>
    <mergeCell ref="E1459:E1460"/>
    <mergeCell ref="D1462:D1463"/>
    <mergeCell ref="E1462:E1463"/>
    <mergeCell ref="D1464:D1465"/>
    <mergeCell ref="E1464:E1465"/>
    <mergeCell ref="D1491:D1492"/>
    <mergeCell ref="E1491:E1492"/>
    <mergeCell ref="D1493:D1494"/>
    <mergeCell ref="E1493:E1494"/>
    <mergeCell ref="D1495:D1496"/>
    <mergeCell ref="E1495:E1496"/>
    <mergeCell ref="D1485:D1486"/>
    <mergeCell ref="E1485:E1486"/>
    <mergeCell ref="D1487:D1488"/>
    <mergeCell ref="E1487:E1488"/>
    <mergeCell ref="D1489:D1490"/>
    <mergeCell ref="E1489:E1490"/>
    <mergeCell ref="D1478:D1479"/>
    <mergeCell ref="E1478:E1479"/>
    <mergeCell ref="D1480:D1481"/>
    <mergeCell ref="E1480:E1481"/>
    <mergeCell ref="D1482:D1483"/>
    <mergeCell ref="E1482:E1483"/>
    <mergeCell ref="D1510:D1511"/>
    <mergeCell ref="E1510:E1511"/>
    <mergeCell ref="D1512:D1513"/>
    <mergeCell ref="E1512:E1513"/>
    <mergeCell ref="D1514:D1515"/>
    <mergeCell ref="E1514:E1515"/>
    <mergeCell ref="D1503:D1504"/>
    <mergeCell ref="E1503:E1504"/>
    <mergeCell ref="D1505:D1506"/>
    <mergeCell ref="E1505:E1506"/>
    <mergeCell ref="D1508:D1509"/>
    <mergeCell ref="E1508:E1509"/>
    <mergeCell ref="D1497:D1498"/>
    <mergeCell ref="E1497:E1498"/>
    <mergeCell ref="D1499:D1500"/>
    <mergeCell ref="E1499:E1500"/>
    <mergeCell ref="D1501:D1502"/>
    <mergeCell ref="E1501:E1502"/>
    <mergeCell ref="D1528:D1529"/>
    <mergeCell ref="E1528:E1529"/>
    <mergeCell ref="D1531:D1532"/>
    <mergeCell ref="E1531:E1532"/>
    <mergeCell ref="D1533:D1534"/>
    <mergeCell ref="E1533:E1534"/>
    <mergeCell ref="D1522:D1523"/>
    <mergeCell ref="E1522:E1523"/>
    <mergeCell ref="D1524:D1525"/>
    <mergeCell ref="E1524:E1525"/>
    <mergeCell ref="D1526:D1527"/>
    <mergeCell ref="E1526:E1527"/>
    <mergeCell ref="D1516:D1517"/>
    <mergeCell ref="E1516:E1517"/>
    <mergeCell ref="D1518:D1519"/>
    <mergeCell ref="E1518:E1519"/>
    <mergeCell ref="D1520:D1521"/>
    <mergeCell ref="E1520:E1521"/>
    <mergeCell ref="D1547:D1548"/>
    <mergeCell ref="E1547:E1548"/>
    <mergeCell ref="D1549:D1550"/>
    <mergeCell ref="E1549:E1550"/>
    <mergeCell ref="D1551:D1552"/>
    <mergeCell ref="E1551:E1552"/>
    <mergeCell ref="D1541:D1542"/>
    <mergeCell ref="E1541:E1542"/>
    <mergeCell ref="D1543:D1544"/>
    <mergeCell ref="E1543:E1544"/>
    <mergeCell ref="D1545:D1546"/>
    <mergeCell ref="E1545:E1546"/>
    <mergeCell ref="D1535:D1536"/>
    <mergeCell ref="E1535:E1536"/>
    <mergeCell ref="D1537:D1538"/>
    <mergeCell ref="E1537:E1538"/>
    <mergeCell ref="D1539:D1540"/>
    <mergeCell ref="E1539:E1540"/>
    <mergeCell ref="D1566:D1567"/>
    <mergeCell ref="E1566:E1567"/>
    <mergeCell ref="D1568:D1569"/>
    <mergeCell ref="E1568:E1569"/>
    <mergeCell ref="D1570:D1571"/>
    <mergeCell ref="E1570:E1571"/>
    <mergeCell ref="D1560:D1561"/>
    <mergeCell ref="E1560:E1561"/>
    <mergeCell ref="D1562:D1563"/>
    <mergeCell ref="E1562:E1563"/>
    <mergeCell ref="D1564:D1565"/>
    <mergeCell ref="E1564:E1565"/>
    <mergeCell ref="D1554:D1555"/>
    <mergeCell ref="E1554:E1555"/>
    <mergeCell ref="D1556:D1557"/>
    <mergeCell ref="E1556:E1557"/>
    <mergeCell ref="D1558:D1559"/>
    <mergeCell ref="E1558:E1559"/>
    <mergeCell ref="D1585:D1586"/>
    <mergeCell ref="E1585:E1586"/>
    <mergeCell ref="D1587:D1588"/>
    <mergeCell ref="E1587:E1588"/>
    <mergeCell ref="D1589:D1590"/>
    <mergeCell ref="E1589:E1590"/>
    <mergeCell ref="D1579:D1580"/>
    <mergeCell ref="E1579:E1580"/>
    <mergeCell ref="D1581:D1582"/>
    <mergeCell ref="E1581:E1582"/>
    <mergeCell ref="D1583:D1584"/>
    <mergeCell ref="E1583:E1584"/>
    <mergeCell ref="D1572:D1573"/>
    <mergeCell ref="E1572:E1573"/>
    <mergeCell ref="D1574:D1575"/>
    <mergeCell ref="E1574:E1575"/>
    <mergeCell ref="D1577:D1578"/>
    <mergeCell ref="E1577:E1578"/>
    <mergeCell ref="D1604:D1605"/>
    <mergeCell ref="E1604:E1605"/>
    <mergeCell ref="D1606:D1607"/>
    <mergeCell ref="E1606:E1607"/>
    <mergeCell ref="D1608:D1609"/>
    <mergeCell ref="E1608:E1609"/>
    <mergeCell ref="D1597:D1598"/>
    <mergeCell ref="E1597:E1598"/>
    <mergeCell ref="D1600:D1601"/>
    <mergeCell ref="E1600:E1601"/>
    <mergeCell ref="D1602:D1603"/>
    <mergeCell ref="E1602:E1603"/>
    <mergeCell ref="D1591:D1592"/>
    <mergeCell ref="E1591:E1592"/>
    <mergeCell ref="D1593:D1594"/>
    <mergeCell ref="E1593:E1594"/>
    <mergeCell ref="D1595:D1596"/>
    <mergeCell ref="E1595:E1596"/>
    <mergeCell ref="D1623:D1624"/>
    <mergeCell ref="E1623:E1624"/>
    <mergeCell ref="D1625:D1626"/>
    <mergeCell ref="E1625:E1626"/>
    <mergeCell ref="D1627:D1628"/>
    <mergeCell ref="E1627:E1628"/>
    <mergeCell ref="D1616:D1617"/>
    <mergeCell ref="E1616:E1617"/>
    <mergeCell ref="D1618:D1619"/>
    <mergeCell ref="E1618:E1619"/>
    <mergeCell ref="D1620:D1621"/>
    <mergeCell ref="E1620:E1621"/>
    <mergeCell ref="D1610:D1611"/>
    <mergeCell ref="E1610:E1611"/>
    <mergeCell ref="D1612:D1613"/>
    <mergeCell ref="E1612:E1613"/>
    <mergeCell ref="D1614:D1615"/>
    <mergeCell ref="E1614:E1615"/>
    <mergeCell ref="D1641:D1642"/>
    <mergeCell ref="E1641:E1642"/>
    <mergeCell ref="D1643:D1644"/>
    <mergeCell ref="E1643:E1644"/>
    <mergeCell ref="D1646:D1647"/>
    <mergeCell ref="E1646:E1647"/>
    <mergeCell ref="D1635:D1636"/>
    <mergeCell ref="E1635:E1636"/>
    <mergeCell ref="D1637:D1638"/>
    <mergeCell ref="E1637:E1638"/>
    <mergeCell ref="D1639:D1640"/>
    <mergeCell ref="E1639:E1640"/>
    <mergeCell ref="D1629:D1630"/>
    <mergeCell ref="E1629:E1630"/>
    <mergeCell ref="D1631:D1632"/>
    <mergeCell ref="E1631:E1632"/>
    <mergeCell ref="D1633:D1634"/>
    <mergeCell ref="E1633:E1634"/>
    <mergeCell ref="D1660:D1661"/>
    <mergeCell ref="E1660:E1661"/>
    <mergeCell ref="D1662:D1663"/>
    <mergeCell ref="E1662:E1663"/>
    <mergeCell ref="D1664:D1665"/>
    <mergeCell ref="E1664:E1665"/>
    <mergeCell ref="D1654:D1655"/>
    <mergeCell ref="E1654:E1655"/>
    <mergeCell ref="D1656:D1657"/>
    <mergeCell ref="E1656:E1657"/>
    <mergeCell ref="D1658:D1659"/>
    <mergeCell ref="E1658:E1659"/>
    <mergeCell ref="D1648:D1649"/>
    <mergeCell ref="E1648:E1649"/>
    <mergeCell ref="D1650:D1651"/>
    <mergeCell ref="E1650:E1651"/>
    <mergeCell ref="D1652:D1653"/>
    <mergeCell ref="E1652:E1653"/>
    <mergeCell ref="D1679:D1680"/>
    <mergeCell ref="E1679:E1680"/>
    <mergeCell ref="D1681:D1682"/>
    <mergeCell ref="E1681:E1682"/>
    <mergeCell ref="D1683:D1684"/>
    <mergeCell ref="E1683:E1684"/>
    <mergeCell ref="D1673:D1674"/>
    <mergeCell ref="E1673:E1674"/>
    <mergeCell ref="D1675:D1676"/>
    <mergeCell ref="E1675:E1676"/>
    <mergeCell ref="D1677:D1678"/>
    <mergeCell ref="E1677:E1678"/>
    <mergeCell ref="D1666:D1667"/>
    <mergeCell ref="E1666:E1667"/>
    <mergeCell ref="D1669:D1670"/>
    <mergeCell ref="E1669:E1670"/>
    <mergeCell ref="D1671:D1672"/>
    <mergeCell ref="E1671:E1672"/>
    <mergeCell ref="D1698:D1699"/>
    <mergeCell ref="E1698:E1699"/>
    <mergeCell ref="D1700:D1701"/>
    <mergeCell ref="E1700:E1701"/>
    <mergeCell ref="D1702:D1703"/>
    <mergeCell ref="E1702:E1703"/>
    <mergeCell ref="D1692:D1693"/>
    <mergeCell ref="E1692:E1693"/>
    <mergeCell ref="D1694:D1695"/>
    <mergeCell ref="E1694:E1695"/>
    <mergeCell ref="D1696:D1697"/>
    <mergeCell ref="E1696:E1697"/>
    <mergeCell ref="D1685:D1686"/>
    <mergeCell ref="E1685:E1686"/>
    <mergeCell ref="D1687:D1688"/>
    <mergeCell ref="E1687:E1688"/>
    <mergeCell ref="D1689:D1690"/>
    <mergeCell ref="E1689:E1690"/>
    <mergeCell ref="D1717:D1718"/>
    <mergeCell ref="E1717:E1718"/>
    <mergeCell ref="D1719:D1720"/>
    <mergeCell ref="E1719:E1720"/>
    <mergeCell ref="D1721:D1722"/>
    <mergeCell ref="E1721:E1722"/>
    <mergeCell ref="D1710:D1711"/>
    <mergeCell ref="E1710:E1711"/>
    <mergeCell ref="D1712:D1713"/>
    <mergeCell ref="E1712:E1713"/>
    <mergeCell ref="D1715:D1716"/>
    <mergeCell ref="E1715:E1716"/>
    <mergeCell ref="D1704:D1705"/>
    <mergeCell ref="E1704:E1705"/>
    <mergeCell ref="D1706:D1707"/>
    <mergeCell ref="E1706:E1707"/>
    <mergeCell ref="D1708:D1709"/>
    <mergeCell ref="E1708:E1709"/>
    <mergeCell ref="D1735:D1736"/>
    <mergeCell ref="E1735:E1736"/>
    <mergeCell ref="D1738:D1739"/>
    <mergeCell ref="E1738:E1739"/>
    <mergeCell ref="D1740:D1741"/>
    <mergeCell ref="E1740:E1741"/>
    <mergeCell ref="D1729:D1730"/>
    <mergeCell ref="E1729:E1730"/>
    <mergeCell ref="D1731:D1732"/>
    <mergeCell ref="E1731:E1732"/>
    <mergeCell ref="D1733:D1734"/>
    <mergeCell ref="E1733:E1734"/>
    <mergeCell ref="D1723:D1724"/>
    <mergeCell ref="E1723:E1724"/>
    <mergeCell ref="D1725:D1726"/>
    <mergeCell ref="E1725:E1726"/>
    <mergeCell ref="D1727:D1728"/>
    <mergeCell ref="E1727:E1728"/>
    <mergeCell ref="D1754:D1755"/>
    <mergeCell ref="E1754:E1755"/>
    <mergeCell ref="D1756:D1757"/>
    <mergeCell ref="E1756:E1757"/>
    <mergeCell ref="D1758:D1759"/>
    <mergeCell ref="E1758:E1759"/>
    <mergeCell ref="D1748:D1749"/>
    <mergeCell ref="E1748:E1749"/>
    <mergeCell ref="D1750:D1751"/>
    <mergeCell ref="E1750:E1751"/>
    <mergeCell ref="D1752:D1753"/>
    <mergeCell ref="E1752:E1753"/>
    <mergeCell ref="D1742:D1743"/>
    <mergeCell ref="E1742:E1743"/>
    <mergeCell ref="D1744:D1745"/>
    <mergeCell ref="E1744:E1745"/>
    <mergeCell ref="D1746:D1747"/>
    <mergeCell ref="E1746:E1747"/>
    <mergeCell ref="D1773:D1774"/>
    <mergeCell ref="E1773:E1774"/>
    <mergeCell ref="D1775:D1776"/>
    <mergeCell ref="E1775:E1776"/>
    <mergeCell ref="D1777:D1778"/>
    <mergeCell ref="E1777:E1778"/>
    <mergeCell ref="D1767:D1768"/>
    <mergeCell ref="E1767:E1768"/>
    <mergeCell ref="D1769:D1770"/>
    <mergeCell ref="E1769:E1770"/>
    <mergeCell ref="D1771:D1772"/>
    <mergeCell ref="E1771:E1772"/>
    <mergeCell ref="D1761:D1762"/>
    <mergeCell ref="E1761:E1762"/>
    <mergeCell ref="D1763:D1764"/>
    <mergeCell ref="E1763:E1764"/>
    <mergeCell ref="D1765:D1766"/>
    <mergeCell ref="E1765:E1766"/>
    <mergeCell ref="D1792:D1793"/>
    <mergeCell ref="E1792:E1793"/>
    <mergeCell ref="D1794:D1795"/>
    <mergeCell ref="E1794:E1795"/>
    <mergeCell ref="D1796:D1797"/>
    <mergeCell ref="E1796:E1797"/>
    <mergeCell ref="D1786:D1787"/>
    <mergeCell ref="E1786:E1787"/>
    <mergeCell ref="D1788:D1789"/>
    <mergeCell ref="E1788:E1789"/>
    <mergeCell ref="D1790:D1791"/>
    <mergeCell ref="E1790:E1791"/>
    <mergeCell ref="D1779:D1780"/>
    <mergeCell ref="E1779:E1780"/>
    <mergeCell ref="D1781:D1782"/>
    <mergeCell ref="E1781:E1782"/>
    <mergeCell ref="D1784:D1785"/>
    <mergeCell ref="E1784:E1785"/>
    <mergeCell ref="D1811:D1812"/>
    <mergeCell ref="E1811:E1812"/>
    <mergeCell ref="D1813:D1814"/>
    <mergeCell ref="E1813:E1814"/>
    <mergeCell ref="D1815:D1816"/>
    <mergeCell ref="E1815:E1816"/>
    <mergeCell ref="D1804:D1805"/>
    <mergeCell ref="E1804:E1805"/>
    <mergeCell ref="D1807:D1808"/>
    <mergeCell ref="E1807:E1808"/>
    <mergeCell ref="D1809:D1810"/>
    <mergeCell ref="E1809:E1810"/>
    <mergeCell ref="D1798:D1799"/>
    <mergeCell ref="E1798:E1799"/>
    <mergeCell ref="D1800:D1801"/>
    <mergeCell ref="E1800:E1801"/>
    <mergeCell ref="D1802:D1803"/>
    <mergeCell ref="E1802:E1803"/>
    <mergeCell ref="D1830:D1831"/>
    <mergeCell ref="E1830:E1831"/>
    <mergeCell ref="D1832:D1833"/>
    <mergeCell ref="E1832:E1833"/>
    <mergeCell ref="D1834:D1835"/>
    <mergeCell ref="E1834:E1835"/>
    <mergeCell ref="D1823:D1824"/>
    <mergeCell ref="E1823:E1824"/>
    <mergeCell ref="D1825:D1826"/>
    <mergeCell ref="E1825:E1826"/>
    <mergeCell ref="D1827:D1828"/>
    <mergeCell ref="E1827:E1828"/>
    <mergeCell ref="D1817:D1818"/>
    <mergeCell ref="E1817:E1818"/>
    <mergeCell ref="D1819:D1820"/>
    <mergeCell ref="E1819:E1820"/>
    <mergeCell ref="D1821:D1822"/>
    <mergeCell ref="E1821:E1822"/>
    <mergeCell ref="D1848:D1849"/>
    <mergeCell ref="E1848:E1849"/>
    <mergeCell ref="D1850:D1851"/>
    <mergeCell ref="E1850:E1851"/>
    <mergeCell ref="D1853:D1854"/>
    <mergeCell ref="E1853:E1854"/>
    <mergeCell ref="D1842:D1843"/>
    <mergeCell ref="E1842:E1843"/>
    <mergeCell ref="D1844:D1845"/>
    <mergeCell ref="E1844:E1845"/>
    <mergeCell ref="D1846:D1847"/>
    <mergeCell ref="E1846:E1847"/>
    <mergeCell ref="D1836:D1837"/>
    <mergeCell ref="E1836:E1837"/>
    <mergeCell ref="D1838:D1839"/>
    <mergeCell ref="E1838:E1839"/>
    <mergeCell ref="D1840:D1841"/>
    <mergeCell ref="E1840:E1841"/>
    <mergeCell ref="D1867:D1868"/>
    <mergeCell ref="E1867:E1868"/>
    <mergeCell ref="D1869:D1870"/>
    <mergeCell ref="E1869:E1870"/>
    <mergeCell ref="D1871:D1872"/>
    <mergeCell ref="E1871:E1872"/>
    <mergeCell ref="D1861:D1862"/>
    <mergeCell ref="E1861:E1862"/>
    <mergeCell ref="D1863:D1864"/>
    <mergeCell ref="E1863:E1864"/>
    <mergeCell ref="D1865:D1866"/>
    <mergeCell ref="E1865:E1866"/>
    <mergeCell ref="D1855:D1856"/>
    <mergeCell ref="E1855:E1856"/>
    <mergeCell ref="D1857:D1858"/>
    <mergeCell ref="E1857:E1858"/>
    <mergeCell ref="D1859:D1860"/>
    <mergeCell ref="E1859:E1860"/>
    <mergeCell ref="D1886:D1887"/>
    <mergeCell ref="E1886:E1887"/>
    <mergeCell ref="D1888:D1889"/>
    <mergeCell ref="E1888:E1889"/>
    <mergeCell ref="D1890:D1891"/>
    <mergeCell ref="E1890:E1891"/>
    <mergeCell ref="D1880:D1881"/>
    <mergeCell ref="E1880:E1881"/>
    <mergeCell ref="D1882:D1883"/>
    <mergeCell ref="E1882:E1883"/>
    <mergeCell ref="D1884:D1885"/>
    <mergeCell ref="E1884:E1885"/>
    <mergeCell ref="D1873:D1874"/>
    <mergeCell ref="E1873:E1874"/>
    <mergeCell ref="D1876:D1877"/>
    <mergeCell ref="E1876:E1877"/>
    <mergeCell ref="D1878:D1879"/>
    <mergeCell ref="E1878:E1879"/>
    <mergeCell ref="D1905:D1906"/>
    <mergeCell ref="E1905:E1906"/>
    <mergeCell ref="D1907:D1908"/>
    <mergeCell ref="E1907:E1908"/>
    <mergeCell ref="D1909:D1910"/>
    <mergeCell ref="E1909:E1910"/>
    <mergeCell ref="D1899:D1900"/>
    <mergeCell ref="E1899:E1900"/>
    <mergeCell ref="D1901:D1902"/>
    <mergeCell ref="E1901:E1902"/>
    <mergeCell ref="D1903:D1904"/>
    <mergeCell ref="E1903:E1904"/>
    <mergeCell ref="D1892:D1893"/>
    <mergeCell ref="E1892:E1893"/>
    <mergeCell ref="D1894:D1895"/>
    <mergeCell ref="E1894:E1895"/>
    <mergeCell ref="D1896:D1897"/>
    <mergeCell ref="E1896:E1897"/>
    <mergeCell ref="D1924:D1925"/>
    <mergeCell ref="E1924:E1925"/>
    <mergeCell ref="D1926:D1927"/>
    <mergeCell ref="E1926:E1927"/>
    <mergeCell ref="D1928:D1929"/>
    <mergeCell ref="E1928:E1929"/>
    <mergeCell ref="D1917:D1918"/>
    <mergeCell ref="E1917:E1918"/>
    <mergeCell ref="D1919:D1920"/>
    <mergeCell ref="E1919:E1920"/>
    <mergeCell ref="D1922:D1923"/>
    <mergeCell ref="E1922:E1923"/>
    <mergeCell ref="D1911:D1912"/>
    <mergeCell ref="E1911:E1912"/>
    <mergeCell ref="D1913:D1914"/>
    <mergeCell ref="E1913:E1914"/>
    <mergeCell ref="D1915:D1916"/>
    <mergeCell ref="E1915:E1916"/>
    <mergeCell ref="D1942:D1943"/>
    <mergeCell ref="E1942:E1943"/>
    <mergeCell ref="D1945:D1946"/>
    <mergeCell ref="E1945:E1946"/>
    <mergeCell ref="D1947:D1948"/>
    <mergeCell ref="E1947:E1948"/>
    <mergeCell ref="D1936:D1937"/>
    <mergeCell ref="E1936:E1937"/>
    <mergeCell ref="D1938:D1939"/>
    <mergeCell ref="E1938:E1939"/>
    <mergeCell ref="D1940:D1941"/>
    <mergeCell ref="E1940:E1941"/>
    <mergeCell ref="D1930:D1931"/>
    <mergeCell ref="E1930:E1931"/>
    <mergeCell ref="D1932:D1933"/>
    <mergeCell ref="E1932:E1933"/>
    <mergeCell ref="D1934:D1935"/>
    <mergeCell ref="E1934:E1935"/>
    <mergeCell ref="D1961:D1962"/>
    <mergeCell ref="E1961:E1962"/>
    <mergeCell ref="D1963:D1964"/>
    <mergeCell ref="E1963:E1964"/>
    <mergeCell ref="D1965:D1966"/>
    <mergeCell ref="E1965:E1966"/>
    <mergeCell ref="D1955:D1956"/>
    <mergeCell ref="E1955:E1956"/>
    <mergeCell ref="D1957:D1958"/>
    <mergeCell ref="E1957:E1958"/>
    <mergeCell ref="D1959:D1960"/>
    <mergeCell ref="E1959:E1960"/>
    <mergeCell ref="D1949:D1950"/>
    <mergeCell ref="E1949:E1950"/>
    <mergeCell ref="D1951:D1952"/>
    <mergeCell ref="E1951:E1952"/>
    <mergeCell ref="D1953:D1954"/>
    <mergeCell ref="E1953:E1954"/>
    <mergeCell ref="D1980:D1981"/>
    <mergeCell ref="E1980:E1981"/>
    <mergeCell ref="D1982:D1983"/>
    <mergeCell ref="E1982:E1983"/>
    <mergeCell ref="D1984:D1985"/>
    <mergeCell ref="E1984:E1985"/>
    <mergeCell ref="D1974:D1975"/>
    <mergeCell ref="E1974:E1975"/>
    <mergeCell ref="D1976:D1977"/>
    <mergeCell ref="E1976:E1977"/>
    <mergeCell ref="D1978:D1979"/>
    <mergeCell ref="E1978:E1979"/>
    <mergeCell ref="D1968:D1969"/>
    <mergeCell ref="E1968:E1969"/>
    <mergeCell ref="D1970:D1971"/>
    <mergeCell ref="E1970:E1971"/>
    <mergeCell ref="D1972:D1973"/>
    <mergeCell ref="E1972:E1973"/>
    <mergeCell ref="D1999:D2000"/>
    <mergeCell ref="E1999:E2000"/>
    <mergeCell ref="D2001:D2002"/>
    <mergeCell ref="E2001:E2002"/>
    <mergeCell ref="D2003:D2004"/>
    <mergeCell ref="E2003:E2004"/>
    <mergeCell ref="D1993:D1994"/>
    <mergeCell ref="E1993:E1994"/>
    <mergeCell ref="D1995:D1996"/>
    <mergeCell ref="E1995:E1996"/>
    <mergeCell ref="D1997:D1998"/>
    <mergeCell ref="E1997:E1998"/>
    <mergeCell ref="D1986:D1987"/>
    <mergeCell ref="E1986:E1987"/>
    <mergeCell ref="D1988:D1989"/>
    <mergeCell ref="E1988:E1989"/>
    <mergeCell ref="D1991:D1992"/>
    <mergeCell ref="E1991:E1992"/>
    <mergeCell ref="D2018:D2019"/>
    <mergeCell ref="E2018:E2019"/>
    <mergeCell ref="D2020:D2021"/>
    <mergeCell ref="E2020:E2021"/>
    <mergeCell ref="D2022:D2023"/>
    <mergeCell ref="E2022:E2023"/>
    <mergeCell ref="D2011:D2012"/>
    <mergeCell ref="E2011:E2012"/>
    <mergeCell ref="D2014:D2015"/>
    <mergeCell ref="E2014:E2015"/>
    <mergeCell ref="D2016:D2017"/>
    <mergeCell ref="E2016:E2017"/>
    <mergeCell ref="D2005:D2006"/>
    <mergeCell ref="E2005:E2006"/>
    <mergeCell ref="D2007:D2008"/>
    <mergeCell ref="E2007:E2008"/>
    <mergeCell ref="D2009:D2010"/>
    <mergeCell ref="E2009:E2010"/>
    <mergeCell ref="D2037:D2038"/>
    <mergeCell ref="E2037:E2038"/>
    <mergeCell ref="D2039:D2040"/>
    <mergeCell ref="E2039:E2040"/>
    <mergeCell ref="D2041:D2042"/>
    <mergeCell ref="E2041:E2042"/>
    <mergeCell ref="D2030:D2031"/>
    <mergeCell ref="E2030:E2031"/>
    <mergeCell ref="D2032:D2033"/>
    <mergeCell ref="E2032:E2033"/>
    <mergeCell ref="D2034:D2035"/>
    <mergeCell ref="E2034:E2035"/>
    <mergeCell ref="D2024:D2025"/>
    <mergeCell ref="E2024:E2025"/>
    <mergeCell ref="D2026:D2027"/>
    <mergeCell ref="E2026:E2027"/>
    <mergeCell ref="D2028:D2029"/>
    <mergeCell ref="E2028:E2029"/>
    <mergeCell ref="D2055:D2056"/>
    <mergeCell ref="E2055:E2056"/>
    <mergeCell ref="D2057:D2058"/>
    <mergeCell ref="E2057:E2058"/>
    <mergeCell ref="D2060:D2061"/>
    <mergeCell ref="E2060:E2061"/>
    <mergeCell ref="D2049:D2050"/>
    <mergeCell ref="E2049:E2050"/>
    <mergeCell ref="D2051:D2052"/>
    <mergeCell ref="E2051:E2052"/>
    <mergeCell ref="D2053:D2054"/>
    <mergeCell ref="E2053:E2054"/>
    <mergeCell ref="D2043:D2044"/>
    <mergeCell ref="E2043:E2044"/>
    <mergeCell ref="D2045:D2046"/>
    <mergeCell ref="E2045:E2046"/>
    <mergeCell ref="D2047:D2048"/>
    <mergeCell ref="E2047:E2048"/>
    <mergeCell ref="D2074:D2075"/>
    <mergeCell ref="E2074:E2075"/>
    <mergeCell ref="D2076:D2077"/>
    <mergeCell ref="E2076:E2077"/>
    <mergeCell ref="D2078:D2079"/>
    <mergeCell ref="E2078:E2079"/>
    <mergeCell ref="D2068:D2069"/>
    <mergeCell ref="E2068:E2069"/>
    <mergeCell ref="D2070:D2071"/>
    <mergeCell ref="E2070:E2071"/>
    <mergeCell ref="D2072:D2073"/>
    <mergeCell ref="E2072:E2073"/>
    <mergeCell ref="D2062:D2063"/>
    <mergeCell ref="E2062:E2063"/>
    <mergeCell ref="D2064:D2065"/>
    <mergeCell ref="E2064:E2065"/>
    <mergeCell ref="D2066:D2067"/>
    <mergeCell ref="E2066:E2067"/>
    <mergeCell ref="D2093:D2094"/>
    <mergeCell ref="E2093:E2094"/>
    <mergeCell ref="D2095:D2096"/>
    <mergeCell ref="E2095:E2096"/>
    <mergeCell ref="D2097:D2098"/>
    <mergeCell ref="E2097:E2098"/>
    <mergeCell ref="D2087:D2088"/>
    <mergeCell ref="E2087:E2088"/>
    <mergeCell ref="D2089:D2090"/>
    <mergeCell ref="E2089:E2090"/>
    <mergeCell ref="D2091:D2092"/>
    <mergeCell ref="E2091:E2092"/>
    <mergeCell ref="D2080:D2081"/>
    <mergeCell ref="E2080:E2081"/>
    <mergeCell ref="D2083:D2084"/>
    <mergeCell ref="E2083:E2084"/>
    <mergeCell ref="D2085:D2086"/>
    <mergeCell ref="E2085:E2086"/>
    <mergeCell ref="D2112:D2113"/>
    <mergeCell ref="E2112:E2113"/>
    <mergeCell ref="D2114:D2115"/>
    <mergeCell ref="E2114:E2115"/>
    <mergeCell ref="D2116:D2117"/>
    <mergeCell ref="E2116:E2117"/>
    <mergeCell ref="D2106:D2107"/>
    <mergeCell ref="E2106:E2107"/>
    <mergeCell ref="D2108:D2109"/>
    <mergeCell ref="E2108:E2109"/>
    <mergeCell ref="D2110:D2111"/>
    <mergeCell ref="E2110:E2111"/>
    <mergeCell ref="D2099:D2100"/>
    <mergeCell ref="E2099:E2100"/>
    <mergeCell ref="D2101:D2102"/>
    <mergeCell ref="E2101:E2102"/>
    <mergeCell ref="D2103:D2104"/>
    <mergeCell ref="E2103:E2104"/>
    <mergeCell ref="D2131:D2132"/>
    <mergeCell ref="E2131:E2132"/>
    <mergeCell ref="D2133:D2134"/>
    <mergeCell ref="E2133:E2134"/>
    <mergeCell ref="D2135:D2136"/>
    <mergeCell ref="E2135:E2136"/>
    <mergeCell ref="D2124:D2125"/>
    <mergeCell ref="E2124:E2125"/>
    <mergeCell ref="D2126:D2127"/>
    <mergeCell ref="E2126:E2127"/>
    <mergeCell ref="D2129:D2130"/>
    <mergeCell ref="E2129:E2130"/>
    <mergeCell ref="D2118:D2119"/>
    <mergeCell ref="E2118:E2119"/>
    <mergeCell ref="D2120:D2121"/>
    <mergeCell ref="E2120:E2121"/>
    <mergeCell ref="D2122:D2123"/>
    <mergeCell ref="E2122:E2123"/>
    <mergeCell ref="D2149:D2150"/>
    <mergeCell ref="E2149:E2150"/>
    <mergeCell ref="D2152:D2153"/>
    <mergeCell ref="E2152:E2153"/>
    <mergeCell ref="D2154:D2155"/>
    <mergeCell ref="E2154:E2155"/>
    <mergeCell ref="D2143:D2144"/>
    <mergeCell ref="E2143:E2144"/>
    <mergeCell ref="D2145:D2146"/>
    <mergeCell ref="E2145:E2146"/>
    <mergeCell ref="D2147:D2148"/>
    <mergeCell ref="E2147:E2148"/>
    <mergeCell ref="D2137:D2138"/>
    <mergeCell ref="E2137:E2138"/>
    <mergeCell ref="D2139:D2140"/>
    <mergeCell ref="E2139:E2140"/>
    <mergeCell ref="D2141:D2142"/>
    <mergeCell ref="E2141:E2142"/>
    <mergeCell ref="D2168:D2169"/>
    <mergeCell ref="E2168:E2169"/>
    <mergeCell ref="D2170:D2171"/>
    <mergeCell ref="E2170:E2171"/>
    <mergeCell ref="D2172:D2173"/>
    <mergeCell ref="E2172:E2173"/>
    <mergeCell ref="D2162:D2163"/>
    <mergeCell ref="E2162:E2163"/>
    <mergeCell ref="D2164:D2165"/>
    <mergeCell ref="E2164:E2165"/>
    <mergeCell ref="D2166:D2167"/>
    <mergeCell ref="E2166:E2167"/>
    <mergeCell ref="D2156:D2157"/>
    <mergeCell ref="E2156:E2157"/>
    <mergeCell ref="D2158:D2159"/>
    <mergeCell ref="E2158:E2159"/>
    <mergeCell ref="D2160:D2161"/>
    <mergeCell ref="E2160:E2161"/>
    <mergeCell ref="D2187:D2188"/>
    <mergeCell ref="E2187:E2188"/>
    <mergeCell ref="D2189:D2190"/>
    <mergeCell ref="E2189:E2190"/>
    <mergeCell ref="D2191:D2192"/>
    <mergeCell ref="E2191:E2192"/>
    <mergeCell ref="D2181:D2182"/>
    <mergeCell ref="E2181:E2182"/>
    <mergeCell ref="D2183:D2184"/>
    <mergeCell ref="E2183:E2184"/>
    <mergeCell ref="D2185:D2186"/>
    <mergeCell ref="E2185:E2186"/>
    <mergeCell ref="D2175:D2176"/>
    <mergeCell ref="E2175:E2176"/>
    <mergeCell ref="D2177:D2178"/>
    <mergeCell ref="E2177:E2178"/>
    <mergeCell ref="D2179:D2180"/>
    <mergeCell ref="E2179:E2180"/>
    <mergeCell ref="D2206:D2207"/>
    <mergeCell ref="E2206:E2207"/>
    <mergeCell ref="D2208:D2209"/>
    <mergeCell ref="E2208:E2209"/>
    <mergeCell ref="D2210:D2211"/>
    <mergeCell ref="E2210:E2211"/>
    <mergeCell ref="D2200:D2201"/>
    <mergeCell ref="E2200:E2201"/>
    <mergeCell ref="D2202:D2203"/>
    <mergeCell ref="E2202:E2203"/>
    <mergeCell ref="D2204:D2205"/>
    <mergeCell ref="E2204:E2205"/>
    <mergeCell ref="D2193:D2194"/>
    <mergeCell ref="E2193:E2194"/>
    <mergeCell ref="D2195:D2196"/>
    <mergeCell ref="E2195:E2196"/>
    <mergeCell ref="D2198:D2199"/>
    <mergeCell ref="E2198:E2199"/>
    <mergeCell ref="D2225:D2226"/>
    <mergeCell ref="E2225:E2226"/>
    <mergeCell ref="D2227:D2228"/>
    <mergeCell ref="E2227:E2228"/>
    <mergeCell ref="D2229:D2230"/>
    <mergeCell ref="E2229:E2230"/>
    <mergeCell ref="D2218:D2219"/>
    <mergeCell ref="E2218:E2219"/>
    <mergeCell ref="D2221:D2222"/>
    <mergeCell ref="E2221:E2222"/>
    <mergeCell ref="D2223:D2224"/>
    <mergeCell ref="E2223:E2224"/>
    <mergeCell ref="D2212:D2213"/>
    <mergeCell ref="E2212:E2213"/>
    <mergeCell ref="D2214:D2215"/>
    <mergeCell ref="E2214:E2215"/>
    <mergeCell ref="D2216:D2217"/>
    <mergeCell ref="E2216:E2217"/>
    <mergeCell ref="D2244:D2245"/>
    <mergeCell ref="E2244:E2245"/>
    <mergeCell ref="D2246:D2247"/>
    <mergeCell ref="E2246:E2247"/>
    <mergeCell ref="D2248:D2249"/>
    <mergeCell ref="E2248:E2249"/>
    <mergeCell ref="D2237:D2238"/>
    <mergeCell ref="E2237:E2238"/>
    <mergeCell ref="D2239:D2240"/>
    <mergeCell ref="E2239:E2240"/>
    <mergeCell ref="D2241:D2242"/>
    <mergeCell ref="E2241:E2242"/>
    <mergeCell ref="D2231:D2232"/>
    <mergeCell ref="E2231:E2232"/>
    <mergeCell ref="D2233:D2234"/>
    <mergeCell ref="E2233:E2234"/>
    <mergeCell ref="D2235:D2236"/>
    <mergeCell ref="E2235:E2236"/>
    <mergeCell ref="D2262:D2263"/>
    <mergeCell ref="E2262:E2263"/>
    <mergeCell ref="D2264:D2265"/>
    <mergeCell ref="E2264:E2265"/>
    <mergeCell ref="D2267:D2268"/>
    <mergeCell ref="E2267:E2268"/>
    <mergeCell ref="D2256:D2257"/>
    <mergeCell ref="E2256:E2257"/>
    <mergeCell ref="D2258:D2259"/>
    <mergeCell ref="E2258:E2259"/>
    <mergeCell ref="D2260:D2261"/>
    <mergeCell ref="E2260:E2261"/>
    <mergeCell ref="D2250:D2251"/>
    <mergeCell ref="E2250:E2251"/>
    <mergeCell ref="D2252:D2253"/>
    <mergeCell ref="E2252:E2253"/>
    <mergeCell ref="D2254:D2255"/>
    <mergeCell ref="E2254:E2255"/>
    <mergeCell ref="D2281:D2282"/>
    <mergeCell ref="E2281:E2282"/>
    <mergeCell ref="D2283:D2284"/>
    <mergeCell ref="E2283:E2284"/>
    <mergeCell ref="D2285:D2286"/>
    <mergeCell ref="E2285:E2286"/>
    <mergeCell ref="D2275:D2276"/>
    <mergeCell ref="E2275:E2276"/>
    <mergeCell ref="D2277:D2278"/>
    <mergeCell ref="E2277:E2278"/>
    <mergeCell ref="D2279:D2280"/>
    <mergeCell ref="E2279:E2280"/>
    <mergeCell ref="D2269:D2270"/>
    <mergeCell ref="E2269:E2270"/>
    <mergeCell ref="D2271:D2272"/>
    <mergeCell ref="E2271:E2272"/>
    <mergeCell ref="D2273:D2274"/>
    <mergeCell ref="E2273:E2274"/>
    <mergeCell ref="D2300:D2301"/>
    <mergeCell ref="E2300:E2301"/>
    <mergeCell ref="D2302:D2303"/>
    <mergeCell ref="E2302:E2303"/>
    <mergeCell ref="D2304:D2305"/>
    <mergeCell ref="E2304:E2305"/>
    <mergeCell ref="D2294:D2295"/>
    <mergeCell ref="E2294:E2295"/>
    <mergeCell ref="D2296:D2297"/>
    <mergeCell ref="E2296:E2297"/>
    <mergeCell ref="D2298:D2299"/>
    <mergeCell ref="E2298:E2299"/>
    <mergeCell ref="D2287:D2288"/>
    <mergeCell ref="E2287:E2288"/>
    <mergeCell ref="D2290:D2291"/>
    <mergeCell ref="E2290:E2291"/>
    <mergeCell ref="D2292:D2293"/>
    <mergeCell ref="E2292:E2293"/>
    <mergeCell ref="D2319:D2320"/>
    <mergeCell ref="E2319:E2320"/>
    <mergeCell ref="D2321:D2322"/>
    <mergeCell ref="E2321:E2322"/>
    <mergeCell ref="D2323:D2324"/>
    <mergeCell ref="E2323:E2324"/>
    <mergeCell ref="D2313:D2314"/>
    <mergeCell ref="E2313:E2314"/>
    <mergeCell ref="D2315:D2316"/>
    <mergeCell ref="E2315:E2316"/>
    <mergeCell ref="D2317:D2318"/>
    <mergeCell ref="E2317:E2318"/>
    <mergeCell ref="D2306:D2307"/>
    <mergeCell ref="E2306:E2307"/>
    <mergeCell ref="D2308:D2309"/>
    <mergeCell ref="E2308:E2309"/>
    <mergeCell ref="D2310:D2311"/>
    <mergeCell ref="E2310:E2311"/>
    <mergeCell ref="D2338:D2339"/>
    <mergeCell ref="E2338:E2339"/>
    <mergeCell ref="D2340:D2341"/>
    <mergeCell ref="E2340:E2341"/>
    <mergeCell ref="D2342:D2343"/>
    <mergeCell ref="E2342:E2343"/>
    <mergeCell ref="D2331:D2332"/>
    <mergeCell ref="E2331:E2332"/>
    <mergeCell ref="D2333:D2334"/>
    <mergeCell ref="E2333:E2334"/>
    <mergeCell ref="D2336:D2337"/>
    <mergeCell ref="E2336:E2337"/>
    <mergeCell ref="D2325:D2326"/>
    <mergeCell ref="E2325:E2326"/>
    <mergeCell ref="D2327:D2328"/>
    <mergeCell ref="E2327:E2328"/>
    <mergeCell ref="D2329:D2330"/>
    <mergeCell ref="E2329:E2330"/>
    <mergeCell ref="D2356:D2357"/>
    <mergeCell ref="E2356:E2357"/>
    <mergeCell ref="D2359:D2360"/>
    <mergeCell ref="E2359:E2360"/>
    <mergeCell ref="D2361:D2362"/>
    <mergeCell ref="E2361:E2362"/>
    <mergeCell ref="D2350:D2351"/>
    <mergeCell ref="E2350:E2351"/>
    <mergeCell ref="D2352:D2353"/>
    <mergeCell ref="E2352:E2353"/>
    <mergeCell ref="D2354:D2355"/>
    <mergeCell ref="E2354:E2355"/>
    <mergeCell ref="D2344:D2345"/>
    <mergeCell ref="E2344:E2345"/>
    <mergeCell ref="D2346:D2347"/>
    <mergeCell ref="E2346:E2347"/>
    <mergeCell ref="D2348:D2349"/>
    <mergeCell ref="E2348:E2349"/>
    <mergeCell ref="D2375:D2376"/>
    <mergeCell ref="E2375:E2376"/>
    <mergeCell ref="D2377:D2378"/>
    <mergeCell ref="E2377:E2378"/>
    <mergeCell ref="D2379:D2380"/>
    <mergeCell ref="E2379:E2380"/>
    <mergeCell ref="D2369:D2370"/>
    <mergeCell ref="E2369:E2370"/>
    <mergeCell ref="D2371:D2372"/>
    <mergeCell ref="E2371:E2372"/>
    <mergeCell ref="D2373:D2374"/>
    <mergeCell ref="E2373:E2374"/>
    <mergeCell ref="D2363:D2364"/>
    <mergeCell ref="E2363:E2364"/>
    <mergeCell ref="D2365:D2366"/>
    <mergeCell ref="E2365:E2366"/>
    <mergeCell ref="D2367:D2368"/>
    <mergeCell ref="E2367:E2368"/>
    <mergeCell ref="D2394:D2395"/>
    <mergeCell ref="E2394:E2395"/>
    <mergeCell ref="D2396:D2397"/>
    <mergeCell ref="E2396:E2397"/>
    <mergeCell ref="D2398:D2399"/>
    <mergeCell ref="E2398:E2399"/>
    <mergeCell ref="D2388:D2389"/>
    <mergeCell ref="E2388:E2389"/>
    <mergeCell ref="D2390:D2391"/>
    <mergeCell ref="E2390:E2391"/>
    <mergeCell ref="D2392:D2393"/>
    <mergeCell ref="E2392:E2393"/>
    <mergeCell ref="D2382:D2383"/>
    <mergeCell ref="E2382:E2383"/>
    <mergeCell ref="D2384:D2385"/>
    <mergeCell ref="E2384:E2385"/>
    <mergeCell ref="D2386:D2387"/>
    <mergeCell ref="E2386:E2387"/>
    <mergeCell ref="D2413:D2414"/>
    <mergeCell ref="E2413:E2414"/>
    <mergeCell ref="D2415:D2416"/>
    <mergeCell ref="E2415:E2416"/>
    <mergeCell ref="D2417:D2418"/>
    <mergeCell ref="E2417:E2418"/>
    <mergeCell ref="D2407:D2408"/>
    <mergeCell ref="E2407:E2408"/>
    <mergeCell ref="D2409:D2410"/>
    <mergeCell ref="E2409:E2410"/>
    <mergeCell ref="D2411:D2412"/>
    <mergeCell ref="E2411:E2412"/>
    <mergeCell ref="D2400:D2401"/>
    <mergeCell ref="E2400:E2401"/>
    <mergeCell ref="D2402:D2403"/>
    <mergeCell ref="E2402:E2403"/>
    <mergeCell ref="D2405:D2406"/>
    <mergeCell ref="E2405:E2406"/>
    <mergeCell ref="D2432:D2433"/>
    <mergeCell ref="E2432:E2433"/>
    <mergeCell ref="D2434:D2435"/>
    <mergeCell ref="E2434:E2435"/>
    <mergeCell ref="D2436:D2437"/>
    <mergeCell ref="E2436:E2437"/>
    <mergeCell ref="D2425:D2426"/>
    <mergeCell ref="E2425:E2426"/>
    <mergeCell ref="D2428:D2429"/>
    <mergeCell ref="E2428:E2429"/>
    <mergeCell ref="D2430:D2431"/>
    <mergeCell ref="E2430:E2431"/>
    <mergeCell ref="D2419:D2420"/>
    <mergeCell ref="E2419:E2420"/>
    <mergeCell ref="D2421:D2422"/>
    <mergeCell ref="E2421:E2422"/>
    <mergeCell ref="D2423:D2424"/>
    <mergeCell ref="E2423:E2424"/>
    <mergeCell ref="D2451:D2452"/>
    <mergeCell ref="E2451:E2452"/>
    <mergeCell ref="D2453:D2454"/>
    <mergeCell ref="E2453:E2454"/>
    <mergeCell ref="D2455:D2456"/>
    <mergeCell ref="E2455:E2456"/>
    <mergeCell ref="D2444:D2445"/>
    <mergeCell ref="E2444:E2445"/>
    <mergeCell ref="D2446:D2447"/>
    <mergeCell ref="E2446:E2447"/>
    <mergeCell ref="D2448:D2449"/>
    <mergeCell ref="E2448:E2449"/>
    <mergeCell ref="D2438:D2439"/>
    <mergeCell ref="E2438:E2439"/>
    <mergeCell ref="D2440:D2441"/>
    <mergeCell ref="E2440:E2441"/>
    <mergeCell ref="D2442:D2443"/>
    <mergeCell ref="E2442:E2443"/>
    <mergeCell ref="D2469:D2470"/>
    <mergeCell ref="E2469:E2470"/>
    <mergeCell ref="D2471:D2472"/>
    <mergeCell ref="E2471:E2472"/>
    <mergeCell ref="D2474:D2475"/>
    <mergeCell ref="E2474:E2475"/>
    <mergeCell ref="D2463:D2464"/>
    <mergeCell ref="E2463:E2464"/>
    <mergeCell ref="D2465:D2466"/>
    <mergeCell ref="E2465:E2466"/>
    <mergeCell ref="D2467:D2468"/>
    <mergeCell ref="E2467:E2468"/>
    <mergeCell ref="D2457:D2458"/>
    <mergeCell ref="E2457:E2458"/>
    <mergeCell ref="D2459:D2460"/>
    <mergeCell ref="E2459:E2460"/>
    <mergeCell ref="D2461:D2462"/>
    <mergeCell ref="E2461:E2462"/>
    <mergeCell ref="D2488:D2489"/>
    <mergeCell ref="E2488:E2489"/>
    <mergeCell ref="D2490:D2491"/>
    <mergeCell ref="E2490:E2491"/>
    <mergeCell ref="D2492:D2493"/>
    <mergeCell ref="E2492:E2493"/>
    <mergeCell ref="D2482:D2483"/>
    <mergeCell ref="E2482:E2483"/>
    <mergeCell ref="D2484:D2485"/>
    <mergeCell ref="E2484:E2485"/>
    <mergeCell ref="D2486:D2487"/>
    <mergeCell ref="E2486:E2487"/>
    <mergeCell ref="D2476:D2477"/>
    <mergeCell ref="E2476:E2477"/>
    <mergeCell ref="D2478:D2479"/>
    <mergeCell ref="E2478:E2479"/>
    <mergeCell ref="D2480:D2481"/>
    <mergeCell ref="E2480:E2481"/>
    <mergeCell ref="D2507:D2508"/>
    <mergeCell ref="E2507:E2508"/>
    <mergeCell ref="D2509:D2510"/>
    <mergeCell ref="E2509:E2510"/>
    <mergeCell ref="D2511:D2512"/>
    <mergeCell ref="E2511:E2512"/>
    <mergeCell ref="D2501:D2502"/>
    <mergeCell ref="E2501:E2502"/>
    <mergeCell ref="D2503:D2504"/>
    <mergeCell ref="E2503:E2504"/>
    <mergeCell ref="D2505:D2506"/>
    <mergeCell ref="E2505:E2506"/>
    <mergeCell ref="D2494:D2495"/>
    <mergeCell ref="E2494:E2495"/>
    <mergeCell ref="D2497:D2498"/>
    <mergeCell ref="E2497:E2498"/>
    <mergeCell ref="D2499:D2500"/>
    <mergeCell ref="E2499:E2500"/>
    <mergeCell ref="D2526:D2527"/>
    <mergeCell ref="E2526:E2527"/>
    <mergeCell ref="D2528:D2529"/>
    <mergeCell ref="E2528:E2529"/>
    <mergeCell ref="D2530:D2531"/>
    <mergeCell ref="E2530:E2531"/>
    <mergeCell ref="D2520:D2521"/>
    <mergeCell ref="E2520:E2521"/>
    <mergeCell ref="D2522:D2523"/>
    <mergeCell ref="E2522:E2523"/>
    <mergeCell ref="D2524:D2525"/>
    <mergeCell ref="E2524:E2525"/>
    <mergeCell ref="D2513:D2514"/>
    <mergeCell ref="E2513:E2514"/>
    <mergeCell ref="D2515:D2516"/>
    <mergeCell ref="E2515:E2516"/>
    <mergeCell ref="D2517:D2518"/>
    <mergeCell ref="E2517:E2518"/>
    <mergeCell ref="D2545:D2546"/>
    <mergeCell ref="E2545:E2546"/>
    <mergeCell ref="D2547:D2548"/>
    <mergeCell ref="E2547:E2548"/>
    <mergeCell ref="D2549:D2550"/>
    <mergeCell ref="E2549:E2550"/>
    <mergeCell ref="D2538:D2539"/>
    <mergeCell ref="E2538:E2539"/>
    <mergeCell ref="D2540:D2541"/>
    <mergeCell ref="E2540:E2541"/>
    <mergeCell ref="D2543:D2544"/>
    <mergeCell ref="E2543:E2544"/>
    <mergeCell ref="D2532:D2533"/>
    <mergeCell ref="E2532:E2533"/>
    <mergeCell ref="D2534:D2535"/>
    <mergeCell ref="E2534:E2535"/>
    <mergeCell ref="D2536:D2537"/>
    <mergeCell ref="E2536:E2537"/>
    <mergeCell ref="D2563:D2564"/>
    <mergeCell ref="E2563:E2564"/>
    <mergeCell ref="D2566:D2567"/>
    <mergeCell ref="E2566:E2567"/>
    <mergeCell ref="D2568:D2569"/>
    <mergeCell ref="E2568:E2569"/>
    <mergeCell ref="D2557:D2558"/>
    <mergeCell ref="E2557:E2558"/>
    <mergeCell ref="D2559:D2560"/>
    <mergeCell ref="E2559:E2560"/>
    <mergeCell ref="D2561:D2562"/>
    <mergeCell ref="E2561:E2562"/>
    <mergeCell ref="D2551:D2552"/>
    <mergeCell ref="E2551:E2552"/>
    <mergeCell ref="D2553:D2554"/>
    <mergeCell ref="E2553:E2554"/>
    <mergeCell ref="D2555:D2556"/>
    <mergeCell ref="E2555:E2556"/>
    <mergeCell ref="D2582:D2583"/>
    <mergeCell ref="E2582:E2583"/>
    <mergeCell ref="D2584:D2585"/>
    <mergeCell ref="E2584:E2585"/>
    <mergeCell ref="D2586:D2587"/>
    <mergeCell ref="E2586:E2587"/>
    <mergeCell ref="D2576:D2577"/>
    <mergeCell ref="E2576:E2577"/>
    <mergeCell ref="D2578:D2579"/>
    <mergeCell ref="E2578:E2579"/>
    <mergeCell ref="D2580:D2581"/>
    <mergeCell ref="E2580:E2581"/>
    <mergeCell ref="D2570:D2571"/>
    <mergeCell ref="E2570:E2571"/>
    <mergeCell ref="D2572:D2573"/>
    <mergeCell ref="E2572:E2573"/>
    <mergeCell ref="D2574:D2575"/>
    <mergeCell ref="E2574:E2575"/>
    <mergeCell ref="D2601:D2602"/>
    <mergeCell ref="E2601:E2602"/>
    <mergeCell ref="D2603:D2604"/>
    <mergeCell ref="E2603:E2604"/>
    <mergeCell ref="D2605:D2606"/>
    <mergeCell ref="E2605:E2606"/>
    <mergeCell ref="D2595:D2596"/>
    <mergeCell ref="E2595:E2596"/>
    <mergeCell ref="D2597:D2598"/>
    <mergeCell ref="E2597:E2598"/>
    <mergeCell ref="D2599:D2600"/>
    <mergeCell ref="E2599:E2600"/>
    <mergeCell ref="D2589:D2590"/>
    <mergeCell ref="E2589:E2590"/>
    <mergeCell ref="D2591:D2592"/>
    <mergeCell ref="E2591:E2592"/>
    <mergeCell ref="D2593:D2594"/>
    <mergeCell ref="E2593:E2594"/>
    <mergeCell ref="D2620:D2621"/>
    <mergeCell ref="E2620:E2621"/>
    <mergeCell ref="D2622:D2623"/>
    <mergeCell ref="E2622:E2623"/>
    <mergeCell ref="D2624:D2625"/>
    <mergeCell ref="E2624:E2625"/>
    <mergeCell ref="D2614:D2615"/>
    <mergeCell ref="E2614:E2615"/>
    <mergeCell ref="D2616:D2617"/>
    <mergeCell ref="E2616:E2617"/>
    <mergeCell ref="D2618:D2619"/>
    <mergeCell ref="E2618:E2619"/>
    <mergeCell ref="D2607:D2608"/>
    <mergeCell ref="E2607:E2608"/>
    <mergeCell ref="D2609:D2610"/>
    <mergeCell ref="E2609:E2610"/>
    <mergeCell ref="D2612:D2613"/>
    <mergeCell ref="E2612:E2613"/>
    <mergeCell ref="D2639:D2640"/>
    <mergeCell ref="E2639:E2640"/>
    <mergeCell ref="D2641:D2642"/>
    <mergeCell ref="E2641:E2642"/>
    <mergeCell ref="D2643:D2644"/>
    <mergeCell ref="E2643:E2644"/>
    <mergeCell ref="D2632:D2633"/>
    <mergeCell ref="E2632:E2633"/>
    <mergeCell ref="D2635:D2636"/>
    <mergeCell ref="E2635:E2636"/>
    <mergeCell ref="D2637:D2638"/>
    <mergeCell ref="E2637:E2638"/>
    <mergeCell ref="D2626:D2627"/>
    <mergeCell ref="E2626:E2627"/>
    <mergeCell ref="D2628:D2629"/>
    <mergeCell ref="E2628:E2629"/>
    <mergeCell ref="D2630:D2631"/>
    <mergeCell ref="E2630:E2631"/>
    <mergeCell ref="D2658:D2659"/>
    <mergeCell ref="E2658:E2659"/>
    <mergeCell ref="D2660:D2661"/>
    <mergeCell ref="E2660:E2661"/>
    <mergeCell ref="D2662:D2663"/>
    <mergeCell ref="E2662:E2663"/>
    <mergeCell ref="D2651:D2652"/>
    <mergeCell ref="E2651:E2652"/>
    <mergeCell ref="D2653:D2654"/>
    <mergeCell ref="E2653:E2654"/>
    <mergeCell ref="D2655:D2656"/>
    <mergeCell ref="E2655:E2656"/>
    <mergeCell ref="D2645:D2646"/>
    <mergeCell ref="E2645:E2646"/>
    <mergeCell ref="D2647:D2648"/>
    <mergeCell ref="E2647:E2648"/>
    <mergeCell ref="D2649:D2650"/>
    <mergeCell ref="E2649:E2650"/>
    <mergeCell ref="D2676:D2677"/>
    <mergeCell ref="E2676:E2677"/>
    <mergeCell ref="D2678:D2679"/>
    <mergeCell ref="E2678:E2679"/>
    <mergeCell ref="D2681:D2682"/>
    <mergeCell ref="E2681:E2682"/>
    <mergeCell ref="D2670:D2671"/>
    <mergeCell ref="E2670:E2671"/>
    <mergeCell ref="D2672:D2673"/>
    <mergeCell ref="E2672:E2673"/>
    <mergeCell ref="D2674:D2675"/>
    <mergeCell ref="E2674:E2675"/>
    <mergeCell ref="D2664:D2665"/>
    <mergeCell ref="E2664:E2665"/>
    <mergeCell ref="D2666:D2667"/>
    <mergeCell ref="E2666:E2667"/>
    <mergeCell ref="D2668:D2669"/>
    <mergeCell ref="E2668:E2669"/>
    <mergeCell ref="D2695:D2696"/>
    <mergeCell ref="E2695:E2696"/>
    <mergeCell ref="D2697:D2698"/>
    <mergeCell ref="E2697:E2698"/>
    <mergeCell ref="D2699:D2700"/>
    <mergeCell ref="E2699:E2700"/>
    <mergeCell ref="D2689:D2690"/>
    <mergeCell ref="E2689:E2690"/>
    <mergeCell ref="D2691:D2692"/>
    <mergeCell ref="E2691:E2692"/>
    <mergeCell ref="D2693:D2694"/>
    <mergeCell ref="E2693:E2694"/>
    <mergeCell ref="D2683:D2684"/>
    <mergeCell ref="E2683:E2684"/>
    <mergeCell ref="D2685:D2686"/>
    <mergeCell ref="E2685:E2686"/>
    <mergeCell ref="D2687:D2688"/>
    <mergeCell ref="E2687:E2688"/>
    <mergeCell ref="D2714:D2715"/>
    <mergeCell ref="E2714:E2715"/>
    <mergeCell ref="D2716:D2717"/>
    <mergeCell ref="E2716:E2717"/>
    <mergeCell ref="D2718:D2719"/>
    <mergeCell ref="E2718:E2719"/>
    <mergeCell ref="D2708:D2709"/>
    <mergeCell ref="E2708:E2709"/>
    <mergeCell ref="D2710:D2711"/>
    <mergeCell ref="E2710:E2711"/>
    <mergeCell ref="D2712:D2713"/>
    <mergeCell ref="E2712:E2713"/>
    <mergeCell ref="D2701:D2702"/>
    <mergeCell ref="E2701:E2702"/>
    <mergeCell ref="D2704:D2705"/>
    <mergeCell ref="E2704:E2705"/>
    <mergeCell ref="D2706:D2707"/>
    <mergeCell ref="E2706:E2707"/>
    <mergeCell ref="D2733:D2734"/>
    <mergeCell ref="E2733:E2734"/>
    <mergeCell ref="D2735:D2736"/>
    <mergeCell ref="E2735:E2736"/>
    <mergeCell ref="D2737:D2738"/>
    <mergeCell ref="E2737:E2738"/>
    <mergeCell ref="D2727:D2728"/>
    <mergeCell ref="E2727:E2728"/>
    <mergeCell ref="D2729:D2730"/>
    <mergeCell ref="E2729:E2730"/>
    <mergeCell ref="D2731:D2732"/>
    <mergeCell ref="E2731:E2732"/>
    <mergeCell ref="D2720:D2721"/>
    <mergeCell ref="E2720:E2721"/>
    <mergeCell ref="D2722:D2723"/>
    <mergeCell ref="E2722:E2723"/>
    <mergeCell ref="D2724:D2725"/>
    <mergeCell ref="E2724:E2725"/>
    <mergeCell ref="D2752:D2753"/>
    <mergeCell ref="E2752:E2753"/>
    <mergeCell ref="D2754:D2755"/>
    <mergeCell ref="E2754:E2755"/>
    <mergeCell ref="D2756:D2757"/>
    <mergeCell ref="E2756:E2757"/>
    <mergeCell ref="D2745:D2746"/>
    <mergeCell ref="E2745:E2746"/>
    <mergeCell ref="D2747:D2748"/>
    <mergeCell ref="E2747:E2748"/>
    <mergeCell ref="D2750:D2751"/>
    <mergeCell ref="E2750:E2751"/>
    <mergeCell ref="D2739:D2740"/>
    <mergeCell ref="E2739:E2740"/>
    <mergeCell ref="D2741:D2742"/>
    <mergeCell ref="E2741:E2742"/>
    <mergeCell ref="D2743:D2744"/>
    <mergeCell ref="E2743:E2744"/>
    <mergeCell ref="D2770:D2771"/>
    <mergeCell ref="E2770:E2771"/>
    <mergeCell ref="D2773:D2774"/>
    <mergeCell ref="E2773:E2774"/>
    <mergeCell ref="D2775:D2776"/>
    <mergeCell ref="E2775:E2776"/>
    <mergeCell ref="D2764:D2765"/>
    <mergeCell ref="E2764:E2765"/>
    <mergeCell ref="D2766:D2767"/>
    <mergeCell ref="E2766:E2767"/>
    <mergeCell ref="D2768:D2769"/>
    <mergeCell ref="E2768:E2769"/>
    <mergeCell ref="D2758:D2759"/>
    <mergeCell ref="E2758:E2759"/>
    <mergeCell ref="D2760:D2761"/>
    <mergeCell ref="E2760:E2761"/>
    <mergeCell ref="D2762:D2763"/>
    <mergeCell ref="E2762:E2763"/>
    <mergeCell ref="D2789:D2790"/>
    <mergeCell ref="E2789:E2790"/>
    <mergeCell ref="D2791:D2792"/>
    <mergeCell ref="E2791:E2792"/>
    <mergeCell ref="D2793:D2794"/>
    <mergeCell ref="E2793:E2794"/>
    <mergeCell ref="D2783:D2784"/>
    <mergeCell ref="E2783:E2784"/>
    <mergeCell ref="D2785:D2786"/>
    <mergeCell ref="E2785:E2786"/>
    <mergeCell ref="D2787:D2788"/>
    <mergeCell ref="E2787:E2788"/>
    <mergeCell ref="D2777:D2778"/>
    <mergeCell ref="E2777:E2778"/>
    <mergeCell ref="D2779:D2780"/>
    <mergeCell ref="E2779:E2780"/>
    <mergeCell ref="D2781:D2782"/>
    <mergeCell ref="E2781:E2782"/>
    <mergeCell ref="D2808:D2809"/>
    <mergeCell ref="E2808:E2809"/>
    <mergeCell ref="D2810:D2811"/>
    <mergeCell ref="E2810:E2811"/>
    <mergeCell ref="D2812:D2813"/>
    <mergeCell ref="E2812:E2813"/>
    <mergeCell ref="D2802:D2803"/>
    <mergeCell ref="E2802:E2803"/>
    <mergeCell ref="D2804:D2805"/>
    <mergeCell ref="E2804:E2805"/>
    <mergeCell ref="D2806:D2807"/>
    <mergeCell ref="E2806:E2807"/>
    <mergeCell ref="D2796:D2797"/>
    <mergeCell ref="E2796:E2797"/>
    <mergeCell ref="D2798:D2799"/>
    <mergeCell ref="E2798:E2799"/>
    <mergeCell ref="D2800:D2801"/>
    <mergeCell ref="E2800:E2801"/>
    <mergeCell ref="D2827:D2828"/>
    <mergeCell ref="E2827:E2828"/>
    <mergeCell ref="D2829:D2830"/>
    <mergeCell ref="E2829:E2830"/>
    <mergeCell ref="D2831:D2832"/>
    <mergeCell ref="E2831:E2832"/>
    <mergeCell ref="D2821:D2822"/>
    <mergeCell ref="E2821:E2822"/>
    <mergeCell ref="D2823:D2824"/>
    <mergeCell ref="E2823:E2824"/>
    <mergeCell ref="D2825:D2826"/>
    <mergeCell ref="E2825:E2826"/>
    <mergeCell ref="D2814:D2815"/>
    <mergeCell ref="E2814:E2815"/>
    <mergeCell ref="D2816:D2817"/>
    <mergeCell ref="E2816:E2817"/>
    <mergeCell ref="D2819:D2820"/>
    <mergeCell ref="E2819:E2820"/>
    <mergeCell ref="D2846:D2847"/>
    <mergeCell ref="E2846:E2847"/>
    <mergeCell ref="D2848:D2849"/>
    <mergeCell ref="E2848:E2849"/>
    <mergeCell ref="D2850:D2851"/>
    <mergeCell ref="E2850:E2851"/>
    <mergeCell ref="D2839:D2840"/>
    <mergeCell ref="E2839:E2840"/>
    <mergeCell ref="D2842:D2843"/>
    <mergeCell ref="E2842:E2843"/>
    <mergeCell ref="D2844:D2845"/>
    <mergeCell ref="E2844:E2845"/>
    <mergeCell ref="D2833:D2834"/>
    <mergeCell ref="E2833:E2834"/>
    <mergeCell ref="D2835:D2836"/>
    <mergeCell ref="E2835:E2836"/>
    <mergeCell ref="D2837:D2838"/>
    <mergeCell ref="E2837:E2838"/>
    <mergeCell ref="D2865:D2866"/>
    <mergeCell ref="E2865:E2866"/>
    <mergeCell ref="D2867:D2868"/>
    <mergeCell ref="E2867:E2868"/>
    <mergeCell ref="D2869:D2870"/>
    <mergeCell ref="E2869:E2870"/>
    <mergeCell ref="D2858:D2859"/>
    <mergeCell ref="E2858:E2859"/>
    <mergeCell ref="D2860:D2861"/>
    <mergeCell ref="E2860:E2861"/>
    <mergeCell ref="D2862:D2863"/>
    <mergeCell ref="E2862:E2863"/>
    <mergeCell ref="D2852:D2853"/>
    <mergeCell ref="E2852:E2853"/>
    <mergeCell ref="D2854:D2855"/>
    <mergeCell ref="E2854:E2855"/>
    <mergeCell ref="D2856:D2857"/>
    <mergeCell ref="E2856:E2857"/>
    <mergeCell ref="D2883:D2884"/>
    <mergeCell ref="E2883:E2884"/>
    <mergeCell ref="D2885:D2886"/>
    <mergeCell ref="E2885:E2886"/>
    <mergeCell ref="D2888:D2889"/>
    <mergeCell ref="E2888:E2889"/>
    <mergeCell ref="D2877:D2878"/>
    <mergeCell ref="E2877:E2878"/>
    <mergeCell ref="D2879:D2880"/>
    <mergeCell ref="E2879:E2880"/>
    <mergeCell ref="D2881:D2882"/>
    <mergeCell ref="E2881:E2882"/>
    <mergeCell ref="D2871:D2872"/>
    <mergeCell ref="E2871:E2872"/>
    <mergeCell ref="D2873:D2874"/>
    <mergeCell ref="E2873:E2874"/>
    <mergeCell ref="D2875:D2876"/>
    <mergeCell ref="E2875:E2876"/>
    <mergeCell ref="D2902:D2903"/>
    <mergeCell ref="E2902:E2903"/>
    <mergeCell ref="D2904:D2905"/>
    <mergeCell ref="E2904:E2905"/>
    <mergeCell ref="D2906:D2907"/>
    <mergeCell ref="E2906:E2907"/>
    <mergeCell ref="D2896:D2897"/>
    <mergeCell ref="E2896:E2897"/>
    <mergeCell ref="D2898:D2899"/>
    <mergeCell ref="E2898:E2899"/>
    <mergeCell ref="D2900:D2901"/>
    <mergeCell ref="E2900:E2901"/>
    <mergeCell ref="D2890:D2891"/>
    <mergeCell ref="E2890:E2891"/>
    <mergeCell ref="D2892:D2893"/>
    <mergeCell ref="E2892:E2893"/>
    <mergeCell ref="D2894:D2895"/>
    <mergeCell ref="E2894:E2895"/>
    <mergeCell ref="D2921:D2922"/>
    <mergeCell ref="E2921:E2922"/>
    <mergeCell ref="D2923:D2924"/>
    <mergeCell ref="E2923:E2924"/>
    <mergeCell ref="D2925:D2926"/>
    <mergeCell ref="E2925:E2926"/>
    <mergeCell ref="D2915:D2916"/>
    <mergeCell ref="E2915:E2916"/>
    <mergeCell ref="D2917:D2918"/>
    <mergeCell ref="E2917:E2918"/>
    <mergeCell ref="D2919:D2920"/>
    <mergeCell ref="E2919:E2920"/>
    <mergeCell ref="D2908:D2909"/>
    <mergeCell ref="E2908:E2909"/>
    <mergeCell ref="D2911:D2912"/>
    <mergeCell ref="E2911:E2912"/>
    <mergeCell ref="D2913:D2914"/>
    <mergeCell ref="E2913:E2914"/>
    <mergeCell ref="D2940:D2941"/>
    <mergeCell ref="E2940:E2941"/>
    <mergeCell ref="D2942:D2943"/>
    <mergeCell ref="E2942:E2943"/>
    <mergeCell ref="D2944:D2945"/>
    <mergeCell ref="E2944:E2945"/>
    <mergeCell ref="D2934:D2935"/>
    <mergeCell ref="E2934:E2935"/>
    <mergeCell ref="D2936:D2937"/>
    <mergeCell ref="E2936:E2937"/>
    <mergeCell ref="D2938:D2939"/>
    <mergeCell ref="E2938:E2939"/>
    <mergeCell ref="D2927:D2928"/>
    <mergeCell ref="E2927:E2928"/>
    <mergeCell ref="D2929:D2930"/>
    <mergeCell ref="E2929:E2930"/>
    <mergeCell ref="D2931:D2932"/>
    <mergeCell ref="E2931:E2932"/>
    <mergeCell ref="D2959:D2960"/>
    <mergeCell ref="E2959:E2960"/>
    <mergeCell ref="D2961:D2962"/>
    <mergeCell ref="E2961:E2962"/>
    <mergeCell ref="D2963:D2964"/>
    <mergeCell ref="E2963:E2964"/>
    <mergeCell ref="D2952:D2953"/>
    <mergeCell ref="E2952:E2953"/>
    <mergeCell ref="D2954:D2955"/>
    <mergeCell ref="E2954:E2955"/>
    <mergeCell ref="D2957:D2958"/>
    <mergeCell ref="E2957:E2958"/>
    <mergeCell ref="D2946:D2947"/>
    <mergeCell ref="E2946:E2947"/>
    <mergeCell ref="D2948:D2949"/>
    <mergeCell ref="E2948:E2949"/>
    <mergeCell ref="D2950:D2951"/>
    <mergeCell ref="E2950:E2951"/>
    <mergeCell ref="D2977:D2978"/>
    <mergeCell ref="E2977:E2978"/>
    <mergeCell ref="D2980:D2981"/>
    <mergeCell ref="E2980:E2981"/>
    <mergeCell ref="D2982:D2983"/>
    <mergeCell ref="E2982:E2983"/>
    <mergeCell ref="D2971:D2972"/>
    <mergeCell ref="E2971:E2972"/>
    <mergeCell ref="D2973:D2974"/>
    <mergeCell ref="E2973:E2974"/>
    <mergeCell ref="D2975:D2976"/>
    <mergeCell ref="E2975:E2976"/>
    <mergeCell ref="D2965:D2966"/>
    <mergeCell ref="E2965:E2966"/>
    <mergeCell ref="D2967:D2968"/>
    <mergeCell ref="E2967:E2968"/>
    <mergeCell ref="D2969:D2970"/>
    <mergeCell ref="E2969:E2970"/>
    <mergeCell ref="D2996:D2997"/>
    <mergeCell ref="E2996:E2997"/>
    <mergeCell ref="D2998:D2999"/>
    <mergeCell ref="E2998:E2999"/>
    <mergeCell ref="D3000:D3001"/>
    <mergeCell ref="E3000:E3001"/>
    <mergeCell ref="D2990:D2991"/>
    <mergeCell ref="E2990:E2991"/>
    <mergeCell ref="D2992:D2993"/>
    <mergeCell ref="E2992:E2993"/>
    <mergeCell ref="D2994:D2995"/>
    <mergeCell ref="E2994:E2995"/>
    <mergeCell ref="D2984:D2985"/>
    <mergeCell ref="E2984:E2985"/>
    <mergeCell ref="D2986:D2987"/>
    <mergeCell ref="E2986:E2987"/>
    <mergeCell ref="D2988:D2989"/>
    <mergeCell ref="E2988:E2989"/>
    <mergeCell ref="D3015:D3016"/>
    <mergeCell ref="E3015:E3016"/>
    <mergeCell ref="D3017:D3018"/>
    <mergeCell ref="E3017:E3018"/>
    <mergeCell ref="D3019:D3020"/>
    <mergeCell ref="E3019:E3020"/>
    <mergeCell ref="D3009:D3010"/>
    <mergeCell ref="E3009:E3010"/>
    <mergeCell ref="D3011:D3012"/>
    <mergeCell ref="E3011:E3012"/>
    <mergeCell ref="D3013:D3014"/>
    <mergeCell ref="E3013:E3014"/>
    <mergeCell ref="D3003:D3004"/>
    <mergeCell ref="E3003:E3004"/>
    <mergeCell ref="D3005:D3006"/>
    <mergeCell ref="E3005:E3006"/>
    <mergeCell ref="D3007:D3008"/>
    <mergeCell ref="E3007:E3008"/>
    <mergeCell ref="D3034:D3035"/>
    <mergeCell ref="E3034:E3035"/>
    <mergeCell ref="D3036:D3037"/>
    <mergeCell ref="E3036:E3037"/>
    <mergeCell ref="D3038:D3039"/>
    <mergeCell ref="E3038:E3039"/>
    <mergeCell ref="D3028:D3029"/>
    <mergeCell ref="E3028:E3029"/>
    <mergeCell ref="D3030:D3031"/>
    <mergeCell ref="E3030:E3031"/>
    <mergeCell ref="D3032:D3033"/>
    <mergeCell ref="E3032:E3033"/>
    <mergeCell ref="D3021:D3022"/>
    <mergeCell ref="E3021:E3022"/>
    <mergeCell ref="D3023:D3024"/>
    <mergeCell ref="E3023:E3024"/>
    <mergeCell ref="D3026:D3027"/>
    <mergeCell ref="E3026:E3027"/>
    <mergeCell ref="D3053:D3054"/>
    <mergeCell ref="E3053:E3054"/>
    <mergeCell ref="D3055:D3056"/>
    <mergeCell ref="E3055:E3056"/>
    <mergeCell ref="D3057:D3058"/>
    <mergeCell ref="E3057:E3058"/>
    <mergeCell ref="D3046:D3047"/>
    <mergeCell ref="E3046:E3047"/>
    <mergeCell ref="D3049:D3050"/>
    <mergeCell ref="E3049:E3050"/>
    <mergeCell ref="D3051:D3052"/>
    <mergeCell ref="E3051:E3052"/>
    <mergeCell ref="D3040:D3041"/>
    <mergeCell ref="E3040:E3041"/>
    <mergeCell ref="D3042:D3043"/>
    <mergeCell ref="E3042:E3043"/>
    <mergeCell ref="D3044:D3045"/>
    <mergeCell ref="E3044:E3045"/>
    <mergeCell ref="D3072:D3073"/>
    <mergeCell ref="E3072:E3073"/>
    <mergeCell ref="D3074:D3075"/>
    <mergeCell ref="E3074:E3075"/>
    <mergeCell ref="D3076:D3077"/>
    <mergeCell ref="E3076:E3077"/>
    <mergeCell ref="D3065:D3066"/>
    <mergeCell ref="E3065:E3066"/>
    <mergeCell ref="D3067:D3068"/>
    <mergeCell ref="E3067:E3068"/>
    <mergeCell ref="D3069:D3070"/>
    <mergeCell ref="E3069:E3070"/>
    <mergeCell ref="D3059:D3060"/>
    <mergeCell ref="E3059:E3060"/>
    <mergeCell ref="D3061:D3062"/>
    <mergeCell ref="E3061:E3062"/>
    <mergeCell ref="D3063:D3064"/>
    <mergeCell ref="E3063:E3064"/>
    <mergeCell ref="D3090:D3091"/>
    <mergeCell ref="E3090:E3091"/>
    <mergeCell ref="D3092:D3093"/>
    <mergeCell ref="E3092:E3093"/>
    <mergeCell ref="D3095:D3096"/>
    <mergeCell ref="E3095:E3096"/>
    <mergeCell ref="D3084:D3085"/>
    <mergeCell ref="E3084:E3085"/>
    <mergeCell ref="D3086:D3087"/>
    <mergeCell ref="E3086:E3087"/>
    <mergeCell ref="D3088:D3089"/>
    <mergeCell ref="E3088:E3089"/>
    <mergeCell ref="D3078:D3079"/>
    <mergeCell ref="E3078:E3079"/>
    <mergeCell ref="D3080:D3081"/>
    <mergeCell ref="E3080:E3081"/>
    <mergeCell ref="D3082:D3083"/>
    <mergeCell ref="E3082:E3083"/>
    <mergeCell ref="D3109:D3110"/>
    <mergeCell ref="E3109:E3110"/>
    <mergeCell ref="D3111:D3112"/>
    <mergeCell ref="E3111:E3112"/>
    <mergeCell ref="D3113:D3114"/>
    <mergeCell ref="E3113:E3114"/>
    <mergeCell ref="D3103:D3104"/>
    <mergeCell ref="E3103:E3104"/>
    <mergeCell ref="D3105:D3106"/>
    <mergeCell ref="E3105:E3106"/>
    <mergeCell ref="D3107:D3108"/>
    <mergeCell ref="E3107:E3108"/>
    <mergeCell ref="D3097:D3098"/>
    <mergeCell ref="E3097:E3098"/>
    <mergeCell ref="D3099:D3100"/>
    <mergeCell ref="E3099:E3100"/>
    <mergeCell ref="D3101:D3102"/>
    <mergeCell ref="E3101:E3102"/>
    <mergeCell ref="D3128:D3129"/>
    <mergeCell ref="E3128:E3129"/>
    <mergeCell ref="D3130:D3131"/>
    <mergeCell ref="E3130:E3131"/>
    <mergeCell ref="D3132:D3133"/>
    <mergeCell ref="E3132:E3133"/>
    <mergeCell ref="D3122:D3123"/>
    <mergeCell ref="E3122:E3123"/>
    <mergeCell ref="D3124:D3125"/>
    <mergeCell ref="E3124:E3125"/>
    <mergeCell ref="D3126:D3127"/>
    <mergeCell ref="E3126:E3127"/>
    <mergeCell ref="D3115:D3116"/>
    <mergeCell ref="E3115:E3116"/>
    <mergeCell ref="D3118:D3119"/>
    <mergeCell ref="E3118:E3119"/>
    <mergeCell ref="D3120:D3121"/>
    <mergeCell ref="E3120:E3121"/>
    <mergeCell ref="D3147:D3148"/>
    <mergeCell ref="E3147:E3148"/>
    <mergeCell ref="D3149:D3150"/>
    <mergeCell ref="E3149:E3150"/>
    <mergeCell ref="D3151:D3152"/>
    <mergeCell ref="E3151:E3152"/>
    <mergeCell ref="D3141:D3142"/>
    <mergeCell ref="E3141:E3142"/>
    <mergeCell ref="D3143:D3144"/>
    <mergeCell ref="E3143:E3144"/>
    <mergeCell ref="D3145:D3146"/>
    <mergeCell ref="E3145:E3146"/>
    <mergeCell ref="D3134:D3135"/>
    <mergeCell ref="E3134:E3135"/>
    <mergeCell ref="D3136:D3137"/>
    <mergeCell ref="E3136:E3137"/>
    <mergeCell ref="D3138:D3139"/>
    <mergeCell ref="E3138:E3139"/>
    <mergeCell ref="D3166:D3167"/>
    <mergeCell ref="E3166:E3167"/>
    <mergeCell ref="D3168:D3169"/>
    <mergeCell ref="E3168:E3169"/>
    <mergeCell ref="D3170:D3171"/>
    <mergeCell ref="E3170:E3171"/>
    <mergeCell ref="D3159:D3160"/>
    <mergeCell ref="E3159:E3160"/>
    <mergeCell ref="D3161:D3162"/>
    <mergeCell ref="E3161:E3162"/>
    <mergeCell ref="D3164:D3165"/>
    <mergeCell ref="E3164:E3165"/>
    <mergeCell ref="D3153:D3154"/>
    <mergeCell ref="E3153:E3154"/>
    <mergeCell ref="D3155:D3156"/>
    <mergeCell ref="E3155:E3156"/>
    <mergeCell ref="D3157:D3158"/>
    <mergeCell ref="E3157:E3158"/>
    <mergeCell ref="D3184:D3185"/>
    <mergeCell ref="E3184:E3185"/>
    <mergeCell ref="D3187:D3188"/>
    <mergeCell ref="E3187:E3188"/>
    <mergeCell ref="D3189:D3190"/>
    <mergeCell ref="E3189:E3190"/>
    <mergeCell ref="D3178:D3179"/>
    <mergeCell ref="E3178:E3179"/>
    <mergeCell ref="D3180:D3181"/>
    <mergeCell ref="E3180:E3181"/>
    <mergeCell ref="D3182:D3183"/>
    <mergeCell ref="E3182:E3183"/>
    <mergeCell ref="D3172:D3173"/>
    <mergeCell ref="E3172:E3173"/>
    <mergeCell ref="D3174:D3175"/>
    <mergeCell ref="E3174:E3175"/>
    <mergeCell ref="D3176:D3177"/>
    <mergeCell ref="E3176:E3177"/>
    <mergeCell ref="D3203:D3204"/>
    <mergeCell ref="E3203:E3204"/>
    <mergeCell ref="D3205:D3206"/>
    <mergeCell ref="E3205:E3206"/>
    <mergeCell ref="D3207:D3208"/>
    <mergeCell ref="E3207:E3208"/>
    <mergeCell ref="D3197:D3198"/>
    <mergeCell ref="E3197:E3198"/>
    <mergeCell ref="D3199:D3200"/>
    <mergeCell ref="E3199:E3200"/>
    <mergeCell ref="D3201:D3202"/>
    <mergeCell ref="E3201:E3202"/>
    <mergeCell ref="D3191:D3192"/>
    <mergeCell ref="E3191:E3192"/>
    <mergeCell ref="D3193:D3194"/>
    <mergeCell ref="E3193:E3194"/>
    <mergeCell ref="D3195:D3196"/>
    <mergeCell ref="E3195:E3196"/>
    <mergeCell ref="D3222:D3223"/>
    <mergeCell ref="E3222:E3223"/>
    <mergeCell ref="D3224:D3225"/>
    <mergeCell ref="E3224:E3225"/>
    <mergeCell ref="D3226:D3227"/>
    <mergeCell ref="E3226:E3227"/>
    <mergeCell ref="D3216:D3217"/>
    <mergeCell ref="E3216:E3217"/>
    <mergeCell ref="D3218:D3219"/>
    <mergeCell ref="E3218:E3219"/>
    <mergeCell ref="D3220:D3221"/>
    <mergeCell ref="E3220:E3221"/>
    <mergeCell ref="D3210:D3211"/>
    <mergeCell ref="E3210:E3211"/>
    <mergeCell ref="D3212:D3213"/>
    <mergeCell ref="E3212:E3213"/>
    <mergeCell ref="D3214:D3215"/>
    <mergeCell ref="E3214:E3215"/>
    <mergeCell ref="D3241:D3242"/>
    <mergeCell ref="E3241:E3242"/>
    <mergeCell ref="D3243:D3244"/>
    <mergeCell ref="E3243:E3244"/>
    <mergeCell ref="D3245:D3246"/>
    <mergeCell ref="E3245:E3246"/>
    <mergeCell ref="D3235:D3236"/>
    <mergeCell ref="E3235:E3236"/>
    <mergeCell ref="D3237:D3238"/>
    <mergeCell ref="E3237:E3238"/>
    <mergeCell ref="D3239:D3240"/>
    <mergeCell ref="E3239:E3240"/>
    <mergeCell ref="D3228:D3229"/>
    <mergeCell ref="E3228:E3229"/>
    <mergeCell ref="D3230:D3231"/>
    <mergeCell ref="E3230:E3231"/>
    <mergeCell ref="D3233:D3234"/>
    <mergeCell ref="E3233:E3234"/>
    <mergeCell ref="D3260:D3261"/>
    <mergeCell ref="E3260:E3261"/>
    <mergeCell ref="D3262:D3263"/>
    <mergeCell ref="E3262:E3263"/>
    <mergeCell ref="D3264:D3265"/>
    <mergeCell ref="E3264:E3265"/>
    <mergeCell ref="D3253:D3254"/>
    <mergeCell ref="E3253:E3254"/>
    <mergeCell ref="D3256:D3257"/>
    <mergeCell ref="E3256:E3257"/>
    <mergeCell ref="D3258:D3259"/>
    <mergeCell ref="E3258:E3259"/>
    <mergeCell ref="D3247:D3248"/>
    <mergeCell ref="E3247:E3248"/>
    <mergeCell ref="D3249:D3250"/>
    <mergeCell ref="E3249:E3250"/>
    <mergeCell ref="D3251:D3252"/>
    <mergeCell ref="E3251:E3252"/>
    <mergeCell ref="D3279:D3280"/>
    <mergeCell ref="E3279:E3280"/>
    <mergeCell ref="D3281:D3282"/>
    <mergeCell ref="E3281:E3282"/>
    <mergeCell ref="D3283:D3284"/>
    <mergeCell ref="E3283:E3284"/>
    <mergeCell ref="D3272:D3273"/>
    <mergeCell ref="E3272:E3273"/>
    <mergeCell ref="D3274:D3275"/>
    <mergeCell ref="E3274:E3275"/>
    <mergeCell ref="D3276:D3277"/>
    <mergeCell ref="E3276:E3277"/>
    <mergeCell ref="D3266:D3267"/>
    <mergeCell ref="E3266:E3267"/>
    <mergeCell ref="D3268:D3269"/>
    <mergeCell ref="E3268:E3269"/>
    <mergeCell ref="D3270:D3271"/>
    <mergeCell ref="E3270:E3271"/>
    <mergeCell ref="D3297:D3298"/>
    <mergeCell ref="E3297:E3298"/>
    <mergeCell ref="D3299:D3300"/>
    <mergeCell ref="E3299:E3300"/>
    <mergeCell ref="D3302:D3303"/>
    <mergeCell ref="E3302:E3303"/>
    <mergeCell ref="D3291:D3292"/>
    <mergeCell ref="E3291:E3292"/>
    <mergeCell ref="D3293:D3294"/>
    <mergeCell ref="E3293:E3294"/>
    <mergeCell ref="D3295:D3296"/>
    <mergeCell ref="E3295:E3296"/>
    <mergeCell ref="D3285:D3286"/>
    <mergeCell ref="E3285:E3286"/>
    <mergeCell ref="D3287:D3288"/>
    <mergeCell ref="E3287:E3288"/>
    <mergeCell ref="D3289:D3290"/>
    <mergeCell ref="E3289:E3290"/>
    <mergeCell ref="D3316:D3317"/>
    <mergeCell ref="E3316:E3317"/>
    <mergeCell ref="D3318:D3319"/>
    <mergeCell ref="E3318:E3319"/>
    <mergeCell ref="D3320:D3321"/>
    <mergeCell ref="E3320:E3321"/>
    <mergeCell ref="D3310:D3311"/>
    <mergeCell ref="E3310:E3311"/>
    <mergeCell ref="D3312:D3313"/>
    <mergeCell ref="E3312:E3313"/>
    <mergeCell ref="D3314:D3315"/>
    <mergeCell ref="E3314:E3315"/>
    <mergeCell ref="D3304:D3305"/>
    <mergeCell ref="E3304:E3305"/>
    <mergeCell ref="D3306:D3307"/>
    <mergeCell ref="E3306:E3307"/>
    <mergeCell ref="D3308:D3309"/>
    <mergeCell ref="E3308:E3309"/>
    <mergeCell ref="D3335:D3336"/>
    <mergeCell ref="E3335:E3336"/>
    <mergeCell ref="D3337:D3338"/>
    <mergeCell ref="E3337:E3338"/>
    <mergeCell ref="D3339:D3340"/>
    <mergeCell ref="E3339:E3340"/>
    <mergeCell ref="D3329:D3330"/>
    <mergeCell ref="E3329:E3330"/>
    <mergeCell ref="D3331:D3332"/>
    <mergeCell ref="E3331:E3332"/>
    <mergeCell ref="D3333:D3334"/>
    <mergeCell ref="E3333:E3334"/>
    <mergeCell ref="D3322:D3323"/>
    <mergeCell ref="E3322:E3323"/>
    <mergeCell ref="D3325:D3326"/>
    <mergeCell ref="E3325:E3326"/>
    <mergeCell ref="D3327:D3328"/>
    <mergeCell ref="E3327:E3328"/>
    <mergeCell ref="D3354:D3355"/>
    <mergeCell ref="E3354:E3355"/>
    <mergeCell ref="D3356:D3357"/>
    <mergeCell ref="E3356:E3357"/>
    <mergeCell ref="D3358:D3359"/>
    <mergeCell ref="E3358:E3359"/>
    <mergeCell ref="D3348:D3349"/>
    <mergeCell ref="E3348:E3349"/>
    <mergeCell ref="D3350:D3351"/>
    <mergeCell ref="E3350:E3351"/>
    <mergeCell ref="D3352:D3353"/>
    <mergeCell ref="E3352:E3353"/>
    <mergeCell ref="D3341:D3342"/>
    <mergeCell ref="E3341:E3342"/>
    <mergeCell ref="D3343:D3344"/>
    <mergeCell ref="E3343:E3344"/>
    <mergeCell ref="D3345:D3346"/>
    <mergeCell ref="E3345:E3346"/>
    <mergeCell ref="D3373:D3374"/>
    <mergeCell ref="E3373:E3374"/>
    <mergeCell ref="D3375:D3376"/>
    <mergeCell ref="E3375:E3376"/>
    <mergeCell ref="D3377:D3378"/>
    <mergeCell ref="E3377:E3378"/>
    <mergeCell ref="D3366:D3367"/>
    <mergeCell ref="E3366:E3367"/>
    <mergeCell ref="D3368:D3369"/>
    <mergeCell ref="E3368:E3369"/>
    <mergeCell ref="D3371:D3372"/>
    <mergeCell ref="E3371:E3372"/>
    <mergeCell ref="D3360:D3361"/>
    <mergeCell ref="E3360:E3361"/>
    <mergeCell ref="D3362:D3363"/>
    <mergeCell ref="E3362:E3363"/>
    <mergeCell ref="D3364:D3365"/>
    <mergeCell ref="E3364:E3365"/>
    <mergeCell ref="D3391:D3392"/>
    <mergeCell ref="E3391:E3392"/>
    <mergeCell ref="D3394:D3395"/>
    <mergeCell ref="E3394:E3395"/>
    <mergeCell ref="D3396:D3397"/>
    <mergeCell ref="E3396:E3397"/>
    <mergeCell ref="D3385:D3386"/>
    <mergeCell ref="E3385:E3386"/>
    <mergeCell ref="D3387:D3388"/>
    <mergeCell ref="E3387:E3388"/>
    <mergeCell ref="D3389:D3390"/>
    <mergeCell ref="E3389:E3390"/>
    <mergeCell ref="D3379:D3380"/>
    <mergeCell ref="E3379:E3380"/>
    <mergeCell ref="D3381:D3382"/>
    <mergeCell ref="E3381:E3382"/>
    <mergeCell ref="D3383:D3384"/>
    <mergeCell ref="E3383:E3384"/>
    <mergeCell ref="D3410:D3411"/>
    <mergeCell ref="E3410:E3411"/>
    <mergeCell ref="D3412:D3413"/>
    <mergeCell ref="E3412:E3413"/>
    <mergeCell ref="D3414:D3415"/>
    <mergeCell ref="E3414:E3415"/>
    <mergeCell ref="D3404:D3405"/>
    <mergeCell ref="E3404:E3405"/>
    <mergeCell ref="D3406:D3407"/>
    <mergeCell ref="E3406:E3407"/>
    <mergeCell ref="D3408:D3409"/>
    <mergeCell ref="E3408:E3409"/>
    <mergeCell ref="D3398:D3399"/>
    <mergeCell ref="E3398:E3399"/>
    <mergeCell ref="D3400:D3401"/>
    <mergeCell ref="E3400:E3401"/>
    <mergeCell ref="D3402:D3403"/>
    <mergeCell ref="E3402:E3403"/>
    <mergeCell ref="D3429:D3430"/>
    <mergeCell ref="E3429:E3430"/>
    <mergeCell ref="D3431:D3432"/>
    <mergeCell ref="E3431:E3432"/>
    <mergeCell ref="D3433:D3434"/>
    <mergeCell ref="E3433:E3434"/>
    <mergeCell ref="D3423:D3424"/>
    <mergeCell ref="E3423:E3424"/>
    <mergeCell ref="D3425:D3426"/>
    <mergeCell ref="E3425:E3426"/>
    <mergeCell ref="D3427:D3428"/>
    <mergeCell ref="E3427:E3428"/>
    <mergeCell ref="D3417:D3418"/>
    <mergeCell ref="E3417:E3418"/>
    <mergeCell ref="D3419:D3420"/>
    <mergeCell ref="E3419:E3420"/>
    <mergeCell ref="D3421:D3422"/>
    <mergeCell ref="E3421:E3422"/>
    <mergeCell ref="D3448:D3449"/>
    <mergeCell ref="E3448:E3449"/>
    <mergeCell ref="D3450:D3451"/>
    <mergeCell ref="E3450:E3451"/>
    <mergeCell ref="D3452:D3453"/>
    <mergeCell ref="E3452:E3453"/>
    <mergeCell ref="D3442:D3443"/>
    <mergeCell ref="E3442:E3443"/>
    <mergeCell ref="D3444:D3445"/>
    <mergeCell ref="E3444:E3445"/>
    <mergeCell ref="D3446:D3447"/>
    <mergeCell ref="E3446:E3447"/>
    <mergeCell ref="D3435:D3436"/>
    <mergeCell ref="E3435:E3436"/>
    <mergeCell ref="D3437:D3438"/>
    <mergeCell ref="E3437:E3438"/>
    <mergeCell ref="D3440:D3441"/>
    <mergeCell ref="E3440:E3441"/>
    <mergeCell ref="D3467:D3468"/>
    <mergeCell ref="E3467:E3468"/>
    <mergeCell ref="D3469:D3470"/>
    <mergeCell ref="E3469:E3470"/>
    <mergeCell ref="D3471:D3472"/>
    <mergeCell ref="E3471:E3472"/>
    <mergeCell ref="D3460:D3461"/>
    <mergeCell ref="E3460:E3461"/>
    <mergeCell ref="D3463:D3464"/>
    <mergeCell ref="E3463:E3464"/>
    <mergeCell ref="D3465:D3466"/>
    <mergeCell ref="E3465:E3466"/>
    <mergeCell ref="D3454:D3455"/>
    <mergeCell ref="E3454:E3455"/>
    <mergeCell ref="D3456:D3457"/>
    <mergeCell ref="E3456:E3457"/>
    <mergeCell ref="D3458:D3459"/>
    <mergeCell ref="E3458:E3459"/>
    <mergeCell ref="D3486:D3487"/>
    <mergeCell ref="E3486:E3487"/>
    <mergeCell ref="D3488:D3489"/>
    <mergeCell ref="E3488:E3489"/>
    <mergeCell ref="D3490:D3491"/>
    <mergeCell ref="E3490:E3491"/>
    <mergeCell ref="D3479:D3480"/>
    <mergeCell ref="E3479:E3480"/>
    <mergeCell ref="D3481:D3482"/>
    <mergeCell ref="E3481:E3482"/>
    <mergeCell ref="D3483:D3484"/>
    <mergeCell ref="E3483:E3484"/>
    <mergeCell ref="D3473:D3474"/>
    <mergeCell ref="E3473:E3474"/>
    <mergeCell ref="D3475:D3476"/>
    <mergeCell ref="E3475:E3476"/>
    <mergeCell ref="D3477:D3478"/>
    <mergeCell ref="E3477:E3478"/>
    <mergeCell ref="D3504:D3505"/>
    <mergeCell ref="E3504:E3505"/>
    <mergeCell ref="D3506:D3507"/>
    <mergeCell ref="E3506:E3507"/>
    <mergeCell ref="D3509:D3510"/>
    <mergeCell ref="E3509:E3510"/>
    <mergeCell ref="D3498:D3499"/>
    <mergeCell ref="E3498:E3499"/>
    <mergeCell ref="D3500:D3501"/>
    <mergeCell ref="E3500:E3501"/>
    <mergeCell ref="D3502:D3503"/>
    <mergeCell ref="E3502:E3503"/>
    <mergeCell ref="D3492:D3493"/>
    <mergeCell ref="E3492:E3493"/>
    <mergeCell ref="D3494:D3495"/>
    <mergeCell ref="E3494:E3495"/>
    <mergeCell ref="D3496:D3497"/>
    <mergeCell ref="E3496:E3497"/>
    <mergeCell ref="D3523:D3524"/>
    <mergeCell ref="E3523:E3524"/>
    <mergeCell ref="D3525:D3526"/>
    <mergeCell ref="E3525:E3526"/>
    <mergeCell ref="D3527:D3528"/>
    <mergeCell ref="E3527:E3528"/>
    <mergeCell ref="D3517:D3518"/>
    <mergeCell ref="E3517:E3518"/>
    <mergeCell ref="D3519:D3520"/>
    <mergeCell ref="E3519:E3520"/>
    <mergeCell ref="D3521:D3522"/>
    <mergeCell ref="E3521:E3522"/>
    <mergeCell ref="D3511:D3512"/>
    <mergeCell ref="E3511:E3512"/>
    <mergeCell ref="D3513:D3514"/>
    <mergeCell ref="E3513:E3514"/>
    <mergeCell ref="D3515:D3516"/>
    <mergeCell ref="E3515:E3516"/>
    <mergeCell ref="D3542:D3543"/>
    <mergeCell ref="E3542:E3543"/>
    <mergeCell ref="D3544:D3545"/>
    <mergeCell ref="E3544:E3545"/>
    <mergeCell ref="D3546:D3547"/>
    <mergeCell ref="E3546:E3547"/>
    <mergeCell ref="D3536:D3537"/>
    <mergeCell ref="E3536:E3537"/>
    <mergeCell ref="D3538:D3539"/>
    <mergeCell ref="E3538:E3539"/>
    <mergeCell ref="D3540:D3541"/>
    <mergeCell ref="E3540:E3541"/>
    <mergeCell ref="D3529:D3530"/>
    <mergeCell ref="E3529:E3530"/>
    <mergeCell ref="D3532:D3533"/>
    <mergeCell ref="E3532:E3533"/>
    <mergeCell ref="D3534:D3535"/>
    <mergeCell ref="E3534:E3535"/>
    <mergeCell ref="D3561:D3562"/>
    <mergeCell ref="E3561:E3562"/>
    <mergeCell ref="D3563:D3564"/>
    <mergeCell ref="E3563:E3564"/>
    <mergeCell ref="D3565:D3566"/>
    <mergeCell ref="E3565:E3566"/>
    <mergeCell ref="D3555:D3556"/>
    <mergeCell ref="E3555:E3556"/>
    <mergeCell ref="D3557:D3558"/>
    <mergeCell ref="E3557:E3558"/>
    <mergeCell ref="D3559:D3560"/>
    <mergeCell ref="E3559:E3560"/>
    <mergeCell ref="D3548:D3549"/>
    <mergeCell ref="E3548:E3549"/>
    <mergeCell ref="D3550:D3551"/>
    <mergeCell ref="E3550:E3551"/>
    <mergeCell ref="D3552:D3553"/>
    <mergeCell ref="E3552:E3553"/>
    <mergeCell ref="D3580:D3581"/>
    <mergeCell ref="E3580:E3581"/>
    <mergeCell ref="D3582:D3583"/>
    <mergeCell ref="E3582:E3583"/>
    <mergeCell ref="D3584:D3585"/>
    <mergeCell ref="E3584:E3585"/>
    <mergeCell ref="D3573:D3574"/>
    <mergeCell ref="E3573:E3574"/>
    <mergeCell ref="D3575:D3576"/>
    <mergeCell ref="E3575:E3576"/>
    <mergeCell ref="D3578:D3579"/>
    <mergeCell ref="E3578:E3579"/>
    <mergeCell ref="D3567:D3568"/>
    <mergeCell ref="E3567:E3568"/>
    <mergeCell ref="D3569:D3570"/>
    <mergeCell ref="E3569:E3570"/>
    <mergeCell ref="D3571:D3572"/>
    <mergeCell ref="E3571:E3572"/>
    <mergeCell ref="D3598:D3599"/>
    <mergeCell ref="E3598:E3599"/>
    <mergeCell ref="D3601:D3602"/>
    <mergeCell ref="E3601:E3602"/>
    <mergeCell ref="D3603:D3604"/>
    <mergeCell ref="E3603:E3604"/>
    <mergeCell ref="D3592:D3593"/>
    <mergeCell ref="E3592:E3593"/>
    <mergeCell ref="D3594:D3595"/>
    <mergeCell ref="E3594:E3595"/>
    <mergeCell ref="D3596:D3597"/>
    <mergeCell ref="E3596:E3597"/>
    <mergeCell ref="D3586:D3587"/>
    <mergeCell ref="E3586:E3587"/>
    <mergeCell ref="D3588:D3589"/>
    <mergeCell ref="E3588:E3589"/>
    <mergeCell ref="D3590:D3591"/>
    <mergeCell ref="E3590:E3591"/>
    <mergeCell ref="D3617:D3618"/>
    <mergeCell ref="E3617:E3618"/>
    <mergeCell ref="D3619:D3620"/>
    <mergeCell ref="E3619:E3620"/>
    <mergeCell ref="D3621:D3622"/>
    <mergeCell ref="E3621:E3622"/>
    <mergeCell ref="D3611:D3612"/>
    <mergeCell ref="E3611:E3612"/>
    <mergeCell ref="D3613:D3614"/>
    <mergeCell ref="E3613:E3614"/>
    <mergeCell ref="D3615:D3616"/>
    <mergeCell ref="E3615:E3616"/>
    <mergeCell ref="D3605:D3606"/>
    <mergeCell ref="E3605:E3606"/>
    <mergeCell ref="D3607:D3608"/>
    <mergeCell ref="E3607:E3608"/>
    <mergeCell ref="D3609:D3610"/>
    <mergeCell ref="E3609:E3610"/>
    <mergeCell ref="D3636:D3637"/>
    <mergeCell ref="E3636:E3637"/>
    <mergeCell ref="D3638:D3639"/>
    <mergeCell ref="E3638:E3639"/>
    <mergeCell ref="D3640:D3641"/>
    <mergeCell ref="E3640:E3641"/>
    <mergeCell ref="D3630:D3631"/>
    <mergeCell ref="E3630:E3631"/>
    <mergeCell ref="D3632:D3633"/>
    <mergeCell ref="E3632:E3633"/>
    <mergeCell ref="D3634:D3635"/>
    <mergeCell ref="E3634:E3635"/>
    <mergeCell ref="D3624:D3625"/>
    <mergeCell ref="E3624:E3625"/>
    <mergeCell ref="D3626:D3627"/>
    <mergeCell ref="E3626:E3627"/>
    <mergeCell ref="D3628:D3629"/>
    <mergeCell ref="E3628:E3629"/>
    <mergeCell ref="D3655:D3656"/>
    <mergeCell ref="E3655:E3656"/>
    <mergeCell ref="D3657:D3658"/>
    <mergeCell ref="E3657:E3658"/>
    <mergeCell ref="D3659:D3660"/>
    <mergeCell ref="E3659:E3660"/>
    <mergeCell ref="D3649:D3650"/>
    <mergeCell ref="E3649:E3650"/>
    <mergeCell ref="D3651:D3652"/>
    <mergeCell ref="E3651:E3652"/>
    <mergeCell ref="D3653:D3654"/>
    <mergeCell ref="E3653:E3654"/>
    <mergeCell ref="D3642:D3643"/>
    <mergeCell ref="E3642:E3643"/>
    <mergeCell ref="D3644:D3645"/>
    <mergeCell ref="E3644:E3645"/>
    <mergeCell ref="D3647:D3648"/>
    <mergeCell ref="E3647:E3648"/>
    <mergeCell ref="D3674:D3675"/>
    <mergeCell ref="E3674:E3675"/>
    <mergeCell ref="D3676:D3677"/>
    <mergeCell ref="E3676:E3677"/>
    <mergeCell ref="D3678:D3679"/>
    <mergeCell ref="E3678:E3679"/>
    <mergeCell ref="D3667:D3668"/>
    <mergeCell ref="E3667:E3668"/>
    <mergeCell ref="D3670:D3671"/>
    <mergeCell ref="E3670:E3671"/>
    <mergeCell ref="D3672:D3673"/>
    <mergeCell ref="E3672:E3673"/>
    <mergeCell ref="D3661:D3662"/>
    <mergeCell ref="E3661:E3662"/>
    <mergeCell ref="D3663:D3664"/>
    <mergeCell ref="E3663:E3664"/>
    <mergeCell ref="D3665:D3666"/>
    <mergeCell ref="E3665:E3666"/>
    <mergeCell ref="D3693:D3694"/>
    <mergeCell ref="E3693:E3694"/>
    <mergeCell ref="D3695:D3696"/>
    <mergeCell ref="E3695:E3696"/>
    <mergeCell ref="D3697:D3698"/>
    <mergeCell ref="E3697:E3698"/>
    <mergeCell ref="D3686:D3687"/>
    <mergeCell ref="E3686:E3687"/>
    <mergeCell ref="D3688:D3689"/>
    <mergeCell ref="E3688:E3689"/>
    <mergeCell ref="D3690:D3691"/>
    <mergeCell ref="E3690:E3691"/>
    <mergeCell ref="D3680:D3681"/>
    <mergeCell ref="E3680:E3681"/>
    <mergeCell ref="D3682:D3683"/>
    <mergeCell ref="E3682:E3683"/>
    <mergeCell ref="D3684:D3685"/>
    <mergeCell ref="E3684:E3685"/>
    <mergeCell ref="D3711:D3712"/>
    <mergeCell ref="E3711:E3712"/>
    <mergeCell ref="D3713:D3714"/>
    <mergeCell ref="E3713:E3714"/>
    <mergeCell ref="D3716:D3717"/>
    <mergeCell ref="E3716:E3717"/>
    <mergeCell ref="D3705:D3706"/>
    <mergeCell ref="E3705:E3706"/>
    <mergeCell ref="D3707:D3708"/>
    <mergeCell ref="E3707:E3708"/>
    <mergeCell ref="D3709:D3710"/>
    <mergeCell ref="E3709:E3710"/>
    <mergeCell ref="D3699:D3700"/>
    <mergeCell ref="E3699:E3700"/>
    <mergeCell ref="D3701:D3702"/>
    <mergeCell ref="E3701:E3702"/>
    <mergeCell ref="D3703:D3704"/>
    <mergeCell ref="E3703:E3704"/>
    <mergeCell ref="D3730:D3731"/>
    <mergeCell ref="E3730:E3731"/>
    <mergeCell ref="D3732:D3733"/>
    <mergeCell ref="E3732:E3733"/>
    <mergeCell ref="D3734:D3735"/>
    <mergeCell ref="E3734:E3735"/>
    <mergeCell ref="D3724:D3725"/>
    <mergeCell ref="E3724:E3725"/>
    <mergeCell ref="D3726:D3727"/>
    <mergeCell ref="E3726:E3727"/>
    <mergeCell ref="D3728:D3729"/>
    <mergeCell ref="E3728:E3729"/>
    <mergeCell ref="D3718:D3719"/>
    <mergeCell ref="E3718:E3719"/>
    <mergeCell ref="D3720:D3721"/>
    <mergeCell ref="E3720:E3721"/>
    <mergeCell ref="D3722:D3723"/>
    <mergeCell ref="E3722:E3723"/>
    <mergeCell ref="D3749:D3750"/>
    <mergeCell ref="E3749:E3750"/>
    <mergeCell ref="D3751:D3752"/>
    <mergeCell ref="E3751:E3752"/>
    <mergeCell ref="D3753:D3754"/>
    <mergeCell ref="E3753:E3754"/>
    <mergeCell ref="D3743:D3744"/>
    <mergeCell ref="E3743:E3744"/>
    <mergeCell ref="D3745:D3746"/>
    <mergeCell ref="E3745:E3746"/>
    <mergeCell ref="D3747:D3748"/>
    <mergeCell ref="E3747:E3748"/>
    <mergeCell ref="D3736:D3737"/>
    <mergeCell ref="E3736:E3737"/>
    <mergeCell ref="D3739:D3740"/>
    <mergeCell ref="E3739:E3740"/>
    <mergeCell ref="D3741:D3742"/>
    <mergeCell ref="E3741:E3742"/>
    <mergeCell ref="D3768:D3769"/>
    <mergeCell ref="E3768:E3769"/>
    <mergeCell ref="D3770:D3771"/>
    <mergeCell ref="E3770:E3771"/>
    <mergeCell ref="D3772:D3773"/>
    <mergeCell ref="E3772:E3773"/>
    <mergeCell ref="D3762:D3763"/>
    <mergeCell ref="E3762:E3763"/>
    <mergeCell ref="D3764:D3765"/>
    <mergeCell ref="E3764:E3765"/>
    <mergeCell ref="D3766:D3767"/>
    <mergeCell ref="E3766:E3767"/>
    <mergeCell ref="D3755:D3756"/>
    <mergeCell ref="E3755:E3756"/>
    <mergeCell ref="D3757:D3758"/>
    <mergeCell ref="E3757:E3758"/>
    <mergeCell ref="D3759:D3760"/>
    <mergeCell ref="E3759:E3760"/>
    <mergeCell ref="D3787:D3788"/>
    <mergeCell ref="E3787:E3788"/>
    <mergeCell ref="D3789:D3790"/>
    <mergeCell ref="E3789:E3790"/>
    <mergeCell ref="D3791:D3792"/>
    <mergeCell ref="E3791:E3792"/>
    <mergeCell ref="D3780:D3781"/>
    <mergeCell ref="E3780:E3781"/>
    <mergeCell ref="D3782:D3783"/>
    <mergeCell ref="E3782:E3783"/>
    <mergeCell ref="D3785:D3786"/>
    <mergeCell ref="E3785:E3786"/>
    <mergeCell ref="D3774:D3775"/>
    <mergeCell ref="E3774:E3775"/>
    <mergeCell ref="D3776:D3777"/>
    <mergeCell ref="E3776:E3777"/>
    <mergeCell ref="D3778:D3779"/>
    <mergeCell ref="E3778:E3779"/>
    <mergeCell ref="D3805:D3806"/>
    <mergeCell ref="E3805:E3806"/>
    <mergeCell ref="D3808:D3809"/>
    <mergeCell ref="E3808:E3809"/>
    <mergeCell ref="D3810:D3811"/>
    <mergeCell ref="E3810:E3811"/>
    <mergeCell ref="D3799:D3800"/>
    <mergeCell ref="E3799:E3800"/>
    <mergeCell ref="D3801:D3802"/>
    <mergeCell ref="E3801:E3802"/>
    <mergeCell ref="D3803:D3804"/>
    <mergeCell ref="E3803:E3804"/>
    <mergeCell ref="D3793:D3794"/>
    <mergeCell ref="E3793:E3794"/>
    <mergeCell ref="D3795:D3796"/>
    <mergeCell ref="E3795:E3796"/>
    <mergeCell ref="D3797:D3798"/>
    <mergeCell ref="E3797:E3798"/>
    <mergeCell ref="D3824:D3825"/>
    <mergeCell ref="E3824:E3825"/>
    <mergeCell ref="D3826:D3827"/>
    <mergeCell ref="E3826:E3827"/>
    <mergeCell ref="D3828:D3829"/>
    <mergeCell ref="E3828:E3829"/>
    <mergeCell ref="D3818:D3819"/>
    <mergeCell ref="E3818:E3819"/>
    <mergeCell ref="D3820:D3821"/>
    <mergeCell ref="E3820:E3821"/>
    <mergeCell ref="D3822:D3823"/>
    <mergeCell ref="E3822:E3823"/>
    <mergeCell ref="D3812:D3813"/>
    <mergeCell ref="E3812:E3813"/>
    <mergeCell ref="D3814:D3815"/>
    <mergeCell ref="E3814:E3815"/>
    <mergeCell ref="D3816:D3817"/>
    <mergeCell ref="E3816:E3817"/>
    <mergeCell ref="D3843:D3844"/>
    <mergeCell ref="E3843:E3844"/>
    <mergeCell ref="D3845:D3846"/>
    <mergeCell ref="E3845:E3846"/>
    <mergeCell ref="D3847:D3848"/>
    <mergeCell ref="E3847:E3848"/>
    <mergeCell ref="D3837:D3838"/>
    <mergeCell ref="E3837:E3838"/>
    <mergeCell ref="D3839:D3840"/>
    <mergeCell ref="E3839:E3840"/>
    <mergeCell ref="D3841:D3842"/>
    <mergeCell ref="E3841:E3842"/>
    <mergeCell ref="D3831:D3832"/>
    <mergeCell ref="E3831:E3832"/>
    <mergeCell ref="D3833:D3834"/>
    <mergeCell ref="E3833:E3834"/>
    <mergeCell ref="D3835:D3836"/>
    <mergeCell ref="E3835:E3836"/>
    <mergeCell ref="D3862:D3863"/>
    <mergeCell ref="E3862:E3863"/>
    <mergeCell ref="D3864:D3865"/>
    <mergeCell ref="E3864:E3865"/>
    <mergeCell ref="D3866:D3867"/>
    <mergeCell ref="E3866:E3867"/>
    <mergeCell ref="D3856:D3857"/>
    <mergeCell ref="E3856:E3857"/>
    <mergeCell ref="D3858:D3859"/>
    <mergeCell ref="E3858:E3859"/>
    <mergeCell ref="D3860:D3861"/>
    <mergeCell ref="E3860:E3861"/>
    <mergeCell ref="D3849:D3850"/>
    <mergeCell ref="E3849:E3850"/>
    <mergeCell ref="D3851:D3852"/>
    <mergeCell ref="E3851:E3852"/>
    <mergeCell ref="D3854:D3855"/>
    <mergeCell ref="E3854:E3855"/>
    <mergeCell ref="D3881:D3882"/>
    <mergeCell ref="E3881:E3882"/>
    <mergeCell ref="D3883:D3884"/>
    <mergeCell ref="E3883:E3884"/>
    <mergeCell ref="D3885:D3886"/>
    <mergeCell ref="E3885:E3886"/>
    <mergeCell ref="D3874:D3875"/>
    <mergeCell ref="E3874:E3875"/>
    <mergeCell ref="D3877:D3878"/>
    <mergeCell ref="E3877:E3878"/>
    <mergeCell ref="D3879:D3880"/>
    <mergeCell ref="E3879:E3880"/>
    <mergeCell ref="D3868:D3869"/>
    <mergeCell ref="E3868:E3869"/>
    <mergeCell ref="D3870:D3871"/>
    <mergeCell ref="E3870:E3871"/>
    <mergeCell ref="D3872:D3873"/>
    <mergeCell ref="E3872:E3873"/>
    <mergeCell ref="D3900:D3901"/>
    <mergeCell ref="E3900:E3901"/>
    <mergeCell ref="D3902:D3903"/>
    <mergeCell ref="E3902:E3903"/>
    <mergeCell ref="D3904:D3905"/>
    <mergeCell ref="E3904:E3905"/>
    <mergeCell ref="D3893:D3894"/>
    <mergeCell ref="E3893:E3894"/>
    <mergeCell ref="D3895:D3896"/>
    <mergeCell ref="E3895:E3896"/>
    <mergeCell ref="D3897:D3898"/>
    <mergeCell ref="E3897:E3898"/>
    <mergeCell ref="D3887:D3888"/>
    <mergeCell ref="E3887:E3888"/>
    <mergeCell ref="D3889:D3890"/>
    <mergeCell ref="E3889:E3890"/>
    <mergeCell ref="D3891:D3892"/>
    <mergeCell ref="E3891:E3892"/>
    <mergeCell ref="D3918:D3919"/>
    <mergeCell ref="E3918:E3919"/>
    <mergeCell ref="D3920:D3921"/>
    <mergeCell ref="E3920:E3921"/>
    <mergeCell ref="D3923:D3924"/>
    <mergeCell ref="E3923:E3924"/>
    <mergeCell ref="D3912:D3913"/>
    <mergeCell ref="E3912:E3913"/>
    <mergeCell ref="D3914:D3915"/>
    <mergeCell ref="E3914:E3915"/>
    <mergeCell ref="D3916:D3917"/>
    <mergeCell ref="E3916:E3917"/>
    <mergeCell ref="D3906:D3907"/>
    <mergeCell ref="E3906:E3907"/>
    <mergeCell ref="D3908:D3909"/>
    <mergeCell ref="E3908:E3909"/>
    <mergeCell ref="D3910:D3911"/>
    <mergeCell ref="E3910:E3911"/>
    <mergeCell ref="D3937:D3938"/>
    <mergeCell ref="E3937:E3938"/>
    <mergeCell ref="D3939:D3940"/>
    <mergeCell ref="E3939:E3940"/>
    <mergeCell ref="D3941:D3942"/>
    <mergeCell ref="E3941:E3942"/>
    <mergeCell ref="D3931:D3932"/>
    <mergeCell ref="E3931:E3932"/>
    <mergeCell ref="D3933:D3934"/>
    <mergeCell ref="E3933:E3934"/>
    <mergeCell ref="D3935:D3936"/>
    <mergeCell ref="E3935:E3936"/>
    <mergeCell ref="D3925:D3926"/>
    <mergeCell ref="E3925:E3926"/>
    <mergeCell ref="D3927:D3928"/>
    <mergeCell ref="E3927:E3928"/>
    <mergeCell ref="D3929:D3930"/>
    <mergeCell ref="E3929:E3930"/>
    <mergeCell ref="D3956:D3957"/>
    <mergeCell ref="E3956:E3957"/>
    <mergeCell ref="D3958:D3959"/>
    <mergeCell ref="E3958:E3959"/>
    <mergeCell ref="D3960:D3961"/>
    <mergeCell ref="E3960:E3961"/>
    <mergeCell ref="D3950:D3951"/>
    <mergeCell ref="E3950:E3951"/>
    <mergeCell ref="D3952:D3953"/>
    <mergeCell ref="E3952:E3953"/>
    <mergeCell ref="D3954:D3955"/>
    <mergeCell ref="E3954:E3955"/>
    <mergeCell ref="D3943:D3944"/>
    <mergeCell ref="E3943:E3944"/>
    <mergeCell ref="D3946:D3947"/>
    <mergeCell ref="E3946:E3947"/>
    <mergeCell ref="D3948:D3949"/>
    <mergeCell ref="E3948:E3949"/>
    <mergeCell ref="D3975:D3976"/>
    <mergeCell ref="E3975:E3976"/>
    <mergeCell ref="D3977:D3978"/>
    <mergeCell ref="E3977:E3978"/>
    <mergeCell ref="D3979:D3980"/>
    <mergeCell ref="E3979:E3980"/>
    <mergeCell ref="D3969:D3970"/>
    <mergeCell ref="E3969:E3970"/>
    <mergeCell ref="D3971:D3972"/>
    <mergeCell ref="E3971:E3972"/>
    <mergeCell ref="D3973:D3974"/>
    <mergeCell ref="E3973:E3974"/>
    <mergeCell ref="D3962:D3963"/>
    <mergeCell ref="E3962:E3963"/>
    <mergeCell ref="D3964:D3965"/>
    <mergeCell ref="E3964:E3965"/>
    <mergeCell ref="D3966:D3967"/>
    <mergeCell ref="E3966:E3967"/>
    <mergeCell ref="D3994:D3995"/>
    <mergeCell ref="E3994:E3995"/>
    <mergeCell ref="D3996:D3997"/>
    <mergeCell ref="E3996:E3997"/>
    <mergeCell ref="D3998:D3999"/>
    <mergeCell ref="E3998:E3999"/>
    <mergeCell ref="D3987:D3988"/>
    <mergeCell ref="E3987:E3988"/>
    <mergeCell ref="D3989:D3990"/>
    <mergeCell ref="E3989:E3990"/>
    <mergeCell ref="D3992:D3993"/>
    <mergeCell ref="E3992:E3993"/>
    <mergeCell ref="D3981:D3982"/>
    <mergeCell ref="E3981:E3982"/>
    <mergeCell ref="D3983:D3984"/>
    <mergeCell ref="E3983:E3984"/>
    <mergeCell ref="D3985:D3986"/>
    <mergeCell ref="E3985:E3986"/>
    <mergeCell ref="D4012:D4013"/>
    <mergeCell ref="E4012:E4013"/>
    <mergeCell ref="D4015:D4016"/>
    <mergeCell ref="E4015:E4016"/>
    <mergeCell ref="D4017:D4018"/>
    <mergeCell ref="E4017:E4018"/>
    <mergeCell ref="D4006:D4007"/>
    <mergeCell ref="E4006:E4007"/>
    <mergeCell ref="D4008:D4009"/>
    <mergeCell ref="E4008:E4009"/>
    <mergeCell ref="D4010:D4011"/>
    <mergeCell ref="E4010:E4011"/>
    <mergeCell ref="D4000:D4001"/>
    <mergeCell ref="E4000:E4001"/>
    <mergeCell ref="D4002:D4003"/>
    <mergeCell ref="E4002:E4003"/>
    <mergeCell ref="D4004:D4005"/>
    <mergeCell ref="E4004:E4005"/>
    <mergeCell ref="D4031:D4032"/>
    <mergeCell ref="E4031:E4032"/>
    <mergeCell ref="D4033:D4034"/>
    <mergeCell ref="E4033:E4034"/>
    <mergeCell ref="D4035:D4036"/>
    <mergeCell ref="E4035:E4036"/>
    <mergeCell ref="D4025:D4026"/>
    <mergeCell ref="E4025:E4026"/>
    <mergeCell ref="D4027:D4028"/>
    <mergeCell ref="E4027:E4028"/>
    <mergeCell ref="D4029:D4030"/>
    <mergeCell ref="E4029:E4030"/>
    <mergeCell ref="D4019:D4020"/>
    <mergeCell ref="E4019:E4020"/>
    <mergeCell ref="D4021:D4022"/>
    <mergeCell ref="E4021:E4022"/>
    <mergeCell ref="D4023:D4024"/>
    <mergeCell ref="E4023:E4024"/>
    <mergeCell ref="D4050:D4051"/>
    <mergeCell ref="E4050:E4051"/>
    <mergeCell ref="D4052:D4053"/>
    <mergeCell ref="E4052:E4053"/>
    <mergeCell ref="D4054:D4055"/>
    <mergeCell ref="E4054:E4055"/>
    <mergeCell ref="D4044:D4045"/>
    <mergeCell ref="E4044:E4045"/>
    <mergeCell ref="D4046:D4047"/>
    <mergeCell ref="E4046:E4047"/>
    <mergeCell ref="D4048:D4049"/>
    <mergeCell ref="E4048:E4049"/>
    <mergeCell ref="D4038:D4039"/>
    <mergeCell ref="E4038:E4039"/>
    <mergeCell ref="D4040:D4041"/>
    <mergeCell ref="E4040:E4041"/>
    <mergeCell ref="D4042:D4043"/>
    <mergeCell ref="E4042:E4043"/>
    <mergeCell ref="D4069:D4070"/>
    <mergeCell ref="E4069:E4070"/>
    <mergeCell ref="D4071:D4072"/>
    <mergeCell ref="E4071:E4072"/>
    <mergeCell ref="D4073:D4074"/>
    <mergeCell ref="E4073:E4074"/>
    <mergeCell ref="D4063:D4064"/>
    <mergeCell ref="E4063:E4064"/>
    <mergeCell ref="D4065:D4066"/>
    <mergeCell ref="E4065:E4066"/>
    <mergeCell ref="D4067:D4068"/>
    <mergeCell ref="E4067:E4068"/>
    <mergeCell ref="D4056:D4057"/>
    <mergeCell ref="E4056:E4057"/>
    <mergeCell ref="D4058:D4059"/>
    <mergeCell ref="E4058:E4059"/>
    <mergeCell ref="D4061:D4062"/>
    <mergeCell ref="E4061:E4062"/>
    <mergeCell ref="D4088:D4089"/>
    <mergeCell ref="E4088:E4089"/>
    <mergeCell ref="D4090:D4091"/>
    <mergeCell ref="E4090:E4091"/>
    <mergeCell ref="D4092:D4093"/>
    <mergeCell ref="E4092:E4093"/>
    <mergeCell ref="D4081:D4082"/>
    <mergeCell ref="E4081:E4082"/>
    <mergeCell ref="D4084:D4085"/>
    <mergeCell ref="E4084:E4085"/>
    <mergeCell ref="D4086:D4087"/>
    <mergeCell ref="E4086:E4087"/>
    <mergeCell ref="D4075:D4076"/>
    <mergeCell ref="E4075:E4076"/>
    <mergeCell ref="D4077:D4078"/>
    <mergeCell ref="E4077:E4078"/>
    <mergeCell ref="D4079:D4080"/>
    <mergeCell ref="E4079:E4080"/>
    <mergeCell ref="D4107:D4108"/>
    <mergeCell ref="E4107:E4108"/>
    <mergeCell ref="D4109:D4110"/>
    <mergeCell ref="E4109:E4110"/>
    <mergeCell ref="D4111:D4112"/>
    <mergeCell ref="E4111:E4112"/>
    <mergeCell ref="D4100:D4101"/>
    <mergeCell ref="E4100:E4101"/>
    <mergeCell ref="D4102:D4103"/>
    <mergeCell ref="E4102:E4103"/>
    <mergeCell ref="D4104:D4105"/>
    <mergeCell ref="E4104:E4105"/>
    <mergeCell ref="D4094:D4095"/>
    <mergeCell ref="E4094:E4095"/>
    <mergeCell ref="D4096:D4097"/>
    <mergeCell ref="E4096:E4097"/>
    <mergeCell ref="D4098:D4099"/>
    <mergeCell ref="E4098:E4099"/>
    <mergeCell ref="D4125:D4126"/>
    <mergeCell ref="E4125:E4126"/>
    <mergeCell ref="D4127:D4128"/>
    <mergeCell ref="E4127:E4128"/>
    <mergeCell ref="D4130:D4131"/>
    <mergeCell ref="E4130:E4131"/>
    <mergeCell ref="D4119:D4120"/>
    <mergeCell ref="E4119:E4120"/>
    <mergeCell ref="D4121:D4122"/>
    <mergeCell ref="E4121:E4122"/>
    <mergeCell ref="D4123:D4124"/>
    <mergeCell ref="E4123:E4124"/>
    <mergeCell ref="D4113:D4114"/>
    <mergeCell ref="E4113:E4114"/>
    <mergeCell ref="D4115:D4116"/>
    <mergeCell ref="E4115:E4116"/>
    <mergeCell ref="D4117:D4118"/>
    <mergeCell ref="E4117:E4118"/>
    <mergeCell ref="D4144:D4145"/>
    <mergeCell ref="E4144:E4145"/>
    <mergeCell ref="D4146:D4147"/>
    <mergeCell ref="E4146:E4147"/>
    <mergeCell ref="D4148:D4149"/>
    <mergeCell ref="E4148:E4149"/>
    <mergeCell ref="D4138:D4139"/>
    <mergeCell ref="E4138:E4139"/>
    <mergeCell ref="D4140:D4141"/>
    <mergeCell ref="E4140:E4141"/>
    <mergeCell ref="D4142:D4143"/>
    <mergeCell ref="E4142:E4143"/>
    <mergeCell ref="D4132:D4133"/>
    <mergeCell ref="E4132:E4133"/>
    <mergeCell ref="D4134:D4135"/>
    <mergeCell ref="E4134:E4135"/>
    <mergeCell ref="D4136:D4137"/>
    <mergeCell ref="E4136:E4137"/>
    <mergeCell ref="D4163:D4164"/>
    <mergeCell ref="E4163:E4164"/>
    <mergeCell ref="D4165:D4166"/>
    <mergeCell ref="E4165:E4166"/>
    <mergeCell ref="D4167:D4168"/>
    <mergeCell ref="E4167:E4168"/>
    <mergeCell ref="D4157:D4158"/>
    <mergeCell ref="E4157:E4158"/>
    <mergeCell ref="D4159:D4160"/>
    <mergeCell ref="E4159:E4160"/>
    <mergeCell ref="D4161:D4162"/>
    <mergeCell ref="E4161:E4162"/>
    <mergeCell ref="D4150:D4151"/>
    <mergeCell ref="E4150:E4151"/>
    <mergeCell ref="D4153:D4154"/>
    <mergeCell ref="E4153:E4154"/>
    <mergeCell ref="D4155:D4156"/>
    <mergeCell ref="E4155:E4156"/>
    <mergeCell ref="D4182:D4183"/>
    <mergeCell ref="E4182:E4183"/>
    <mergeCell ref="D4184:D4185"/>
    <mergeCell ref="E4184:E4185"/>
    <mergeCell ref="D4186:D4187"/>
    <mergeCell ref="E4186:E4187"/>
    <mergeCell ref="D4176:D4177"/>
    <mergeCell ref="E4176:E4177"/>
    <mergeCell ref="D4178:D4179"/>
    <mergeCell ref="E4178:E4179"/>
    <mergeCell ref="D4180:D4181"/>
    <mergeCell ref="E4180:E4181"/>
    <mergeCell ref="D4169:D4170"/>
    <mergeCell ref="E4169:E4170"/>
    <mergeCell ref="D4171:D4172"/>
    <mergeCell ref="E4171:E4172"/>
    <mergeCell ref="D4173:D4174"/>
    <mergeCell ref="E4173:E4174"/>
    <mergeCell ref="D4201:D4202"/>
    <mergeCell ref="E4201:E4202"/>
    <mergeCell ref="D4203:D4204"/>
    <mergeCell ref="E4203:E4204"/>
    <mergeCell ref="D4205:D4206"/>
    <mergeCell ref="E4205:E4206"/>
    <mergeCell ref="D4194:D4195"/>
    <mergeCell ref="E4194:E4195"/>
    <mergeCell ref="D4196:D4197"/>
    <mergeCell ref="E4196:E4197"/>
    <mergeCell ref="D4199:D4200"/>
    <mergeCell ref="E4199:E4200"/>
    <mergeCell ref="D4188:D4189"/>
    <mergeCell ref="E4188:E4189"/>
    <mergeCell ref="D4190:D4191"/>
    <mergeCell ref="E4190:E4191"/>
    <mergeCell ref="D4192:D4193"/>
    <mergeCell ref="E4192:E4193"/>
    <mergeCell ref="D4219:D4220"/>
    <mergeCell ref="E4219:E4220"/>
    <mergeCell ref="D4222:D4223"/>
    <mergeCell ref="E4222:E4223"/>
    <mergeCell ref="D4224:D4225"/>
    <mergeCell ref="E4224:E4225"/>
    <mergeCell ref="D4213:D4214"/>
    <mergeCell ref="E4213:E4214"/>
    <mergeCell ref="D4215:D4216"/>
    <mergeCell ref="E4215:E4216"/>
    <mergeCell ref="D4217:D4218"/>
    <mergeCell ref="E4217:E4218"/>
    <mergeCell ref="D4207:D4208"/>
    <mergeCell ref="E4207:E4208"/>
    <mergeCell ref="D4209:D4210"/>
    <mergeCell ref="E4209:E4210"/>
    <mergeCell ref="D4211:D4212"/>
    <mergeCell ref="E4211:E4212"/>
    <mergeCell ref="D4238:D4239"/>
    <mergeCell ref="E4238:E4239"/>
    <mergeCell ref="D4240:D4241"/>
    <mergeCell ref="E4240:E4241"/>
    <mergeCell ref="D4242:D4243"/>
    <mergeCell ref="E4242:E4243"/>
    <mergeCell ref="D4232:D4233"/>
    <mergeCell ref="E4232:E4233"/>
    <mergeCell ref="D4234:D4235"/>
    <mergeCell ref="E4234:E4235"/>
    <mergeCell ref="D4236:D4237"/>
    <mergeCell ref="E4236:E4237"/>
    <mergeCell ref="D4226:D4227"/>
    <mergeCell ref="E4226:E4227"/>
    <mergeCell ref="D4228:D4229"/>
    <mergeCell ref="E4228:E4229"/>
    <mergeCell ref="D4230:D4231"/>
    <mergeCell ref="E4230:E4231"/>
    <mergeCell ref="D4257:D4258"/>
    <mergeCell ref="E4257:E4258"/>
    <mergeCell ref="D4259:D4260"/>
    <mergeCell ref="E4259:E4260"/>
    <mergeCell ref="D4261:D4262"/>
    <mergeCell ref="E4261:E4262"/>
    <mergeCell ref="D4251:D4252"/>
    <mergeCell ref="E4251:E4252"/>
    <mergeCell ref="D4253:D4254"/>
    <mergeCell ref="E4253:E4254"/>
    <mergeCell ref="D4255:D4256"/>
    <mergeCell ref="E4255:E4256"/>
    <mergeCell ref="D4245:D4246"/>
    <mergeCell ref="E4245:E4246"/>
    <mergeCell ref="D4247:D4248"/>
    <mergeCell ref="E4247:E4248"/>
    <mergeCell ref="D4249:D4250"/>
    <mergeCell ref="E4249:E4250"/>
    <mergeCell ref="D4276:D4277"/>
    <mergeCell ref="E4276:E4277"/>
    <mergeCell ref="D4278:D4279"/>
    <mergeCell ref="E4278:E4279"/>
    <mergeCell ref="D4280:D4281"/>
    <mergeCell ref="E4280:E4281"/>
    <mergeCell ref="D4270:D4271"/>
    <mergeCell ref="E4270:E4271"/>
    <mergeCell ref="D4272:D4273"/>
    <mergeCell ref="E4272:E4273"/>
    <mergeCell ref="D4274:D4275"/>
    <mergeCell ref="E4274:E4275"/>
    <mergeCell ref="D4263:D4264"/>
    <mergeCell ref="E4263:E4264"/>
    <mergeCell ref="D4265:D4266"/>
    <mergeCell ref="E4265:E4266"/>
    <mergeCell ref="D4268:D4269"/>
    <mergeCell ref="E4268:E4269"/>
    <mergeCell ref="D4295:D4296"/>
    <mergeCell ref="E4295:E4296"/>
    <mergeCell ref="D4297:D4298"/>
    <mergeCell ref="E4297:E4298"/>
    <mergeCell ref="D4299:D4300"/>
    <mergeCell ref="E4299:E4300"/>
    <mergeCell ref="D4288:D4289"/>
    <mergeCell ref="E4288:E4289"/>
    <mergeCell ref="D4291:D4292"/>
    <mergeCell ref="E4291:E4292"/>
    <mergeCell ref="D4293:D4294"/>
    <mergeCell ref="E4293:E4294"/>
    <mergeCell ref="D4282:D4283"/>
    <mergeCell ref="E4282:E4283"/>
    <mergeCell ref="D4284:D4285"/>
    <mergeCell ref="E4284:E4285"/>
    <mergeCell ref="D4286:D4287"/>
    <mergeCell ref="E4286:E4287"/>
    <mergeCell ref="D4314:D4315"/>
    <mergeCell ref="E4314:E4315"/>
    <mergeCell ref="D4316:D4317"/>
    <mergeCell ref="E4316:E4317"/>
    <mergeCell ref="D4318:D4319"/>
    <mergeCell ref="E4318:E4319"/>
    <mergeCell ref="D4307:D4308"/>
    <mergeCell ref="E4307:E4308"/>
    <mergeCell ref="D4309:D4310"/>
    <mergeCell ref="E4309:E4310"/>
    <mergeCell ref="D4311:D4312"/>
    <mergeCell ref="E4311:E4312"/>
    <mergeCell ref="D4301:D4302"/>
    <mergeCell ref="E4301:E4302"/>
    <mergeCell ref="D4303:D4304"/>
    <mergeCell ref="E4303:E4304"/>
    <mergeCell ref="D4305:D4306"/>
    <mergeCell ref="E4305:E4306"/>
    <mergeCell ref="D4332:D4333"/>
    <mergeCell ref="E4332:E4333"/>
    <mergeCell ref="D4334:D4335"/>
    <mergeCell ref="E4334:E4335"/>
    <mergeCell ref="D4337:D4338"/>
    <mergeCell ref="E4337:E4338"/>
    <mergeCell ref="D4326:D4327"/>
    <mergeCell ref="E4326:E4327"/>
    <mergeCell ref="D4328:D4329"/>
    <mergeCell ref="E4328:E4329"/>
    <mergeCell ref="D4330:D4331"/>
    <mergeCell ref="E4330:E4331"/>
    <mergeCell ref="D4320:D4321"/>
    <mergeCell ref="E4320:E4321"/>
    <mergeCell ref="D4322:D4323"/>
    <mergeCell ref="E4322:E4323"/>
    <mergeCell ref="D4324:D4325"/>
    <mergeCell ref="E4324:E4325"/>
    <mergeCell ref="D4351:D4352"/>
    <mergeCell ref="E4351:E4352"/>
    <mergeCell ref="D4353:D4354"/>
    <mergeCell ref="E4353:E4354"/>
    <mergeCell ref="D4355:D4356"/>
    <mergeCell ref="E4355:E4356"/>
    <mergeCell ref="D4345:D4346"/>
    <mergeCell ref="E4345:E4346"/>
    <mergeCell ref="D4347:D4348"/>
    <mergeCell ref="E4347:E4348"/>
    <mergeCell ref="D4349:D4350"/>
    <mergeCell ref="E4349:E4350"/>
    <mergeCell ref="D4339:D4340"/>
    <mergeCell ref="E4339:E4340"/>
    <mergeCell ref="D4341:D4342"/>
    <mergeCell ref="E4341:E4342"/>
    <mergeCell ref="D4343:D4344"/>
    <mergeCell ref="E4343:E4344"/>
    <mergeCell ref="D4370:D4371"/>
    <mergeCell ref="E4370:E4371"/>
    <mergeCell ref="D4372:D4373"/>
    <mergeCell ref="E4372:E4373"/>
    <mergeCell ref="D4374:D4375"/>
    <mergeCell ref="E4374:E4375"/>
    <mergeCell ref="D4364:D4365"/>
    <mergeCell ref="E4364:E4365"/>
    <mergeCell ref="D4366:D4367"/>
    <mergeCell ref="E4366:E4367"/>
    <mergeCell ref="D4368:D4369"/>
    <mergeCell ref="E4368:E4369"/>
    <mergeCell ref="D4357:D4358"/>
    <mergeCell ref="E4357:E4358"/>
    <mergeCell ref="D4360:D4361"/>
    <mergeCell ref="E4360:E4361"/>
    <mergeCell ref="D4362:D4363"/>
    <mergeCell ref="E4362:E4363"/>
    <mergeCell ref="D4389:D4390"/>
    <mergeCell ref="E4389:E4390"/>
    <mergeCell ref="D4391:D4392"/>
    <mergeCell ref="E4391:E4392"/>
    <mergeCell ref="D4393:D4394"/>
    <mergeCell ref="E4393:E4394"/>
    <mergeCell ref="D4383:D4384"/>
    <mergeCell ref="E4383:E4384"/>
    <mergeCell ref="D4385:D4386"/>
    <mergeCell ref="E4385:E4386"/>
    <mergeCell ref="D4387:D4388"/>
    <mergeCell ref="E4387:E4388"/>
    <mergeCell ref="D4376:D4377"/>
    <mergeCell ref="E4376:E4377"/>
    <mergeCell ref="D4378:D4379"/>
    <mergeCell ref="E4378:E4379"/>
    <mergeCell ref="D4380:D4381"/>
    <mergeCell ref="E4380:E4381"/>
    <mergeCell ref="D4408:D4409"/>
    <mergeCell ref="E4408:E4409"/>
    <mergeCell ref="D4410:D4411"/>
    <mergeCell ref="E4410:E4411"/>
    <mergeCell ref="D4412:D4413"/>
    <mergeCell ref="E4412:E4413"/>
    <mergeCell ref="D4401:D4402"/>
    <mergeCell ref="E4401:E4402"/>
    <mergeCell ref="D4403:D4404"/>
    <mergeCell ref="E4403:E4404"/>
    <mergeCell ref="D4406:D4407"/>
    <mergeCell ref="E4406:E4407"/>
    <mergeCell ref="D4395:D4396"/>
    <mergeCell ref="E4395:E4396"/>
    <mergeCell ref="D4397:D4398"/>
    <mergeCell ref="E4397:E4398"/>
    <mergeCell ref="D4399:D4400"/>
    <mergeCell ref="E4399:E4400"/>
    <mergeCell ref="D4426:D4427"/>
    <mergeCell ref="E4426:E4427"/>
    <mergeCell ref="D4429:D4430"/>
    <mergeCell ref="E4429:E4430"/>
    <mergeCell ref="D4431:D4432"/>
    <mergeCell ref="E4431:E4432"/>
    <mergeCell ref="D4420:D4421"/>
    <mergeCell ref="E4420:E4421"/>
    <mergeCell ref="D4422:D4423"/>
    <mergeCell ref="E4422:E4423"/>
    <mergeCell ref="D4424:D4425"/>
    <mergeCell ref="E4424:E4425"/>
    <mergeCell ref="D4414:D4415"/>
    <mergeCell ref="E4414:E4415"/>
    <mergeCell ref="D4416:D4417"/>
    <mergeCell ref="E4416:E4417"/>
    <mergeCell ref="D4418:D4419"/>
    <mergeCell ref="E4418:E4419"/>
    <mergeCell ref="D4445:D4446"/>
    <mergeCell ref="E4445:E4446"/>
    <mergeCell ref="D4447:D4448"/>
    <mergeCell ref="E4447:E4448"/>
    <mergeCell ref="D4449:D4450"/>
    <mergeCell ref="E4449:E4450"/>
    <mergeCell ref="D4439:D4440"/>
    <mergeCell ref="E4439:E4440"/>
    <mergeCell ref="D4441:D4442"/>
    <mergeCell ref="E4441:E4442"/>
    <mergeCell ref="D4443:D4444"/>
    <mergeCell ref="E4443:E4444"/>
    <mergeCell ref="D4433:D4434"/>
    <mergeCell ref="E4433:E4434"/>
    <mergeCell ref="D4435:D4436"/>
    <mergeCell ref="E4435:E4436"/>
    <mergeCell ref="D4437:D4438"/>
    <mergeCell ref="E4437:E4438"/>
    <mergeCell ref="D4464:D4465"/>
    <mergeCell ref="E4464:E4465"/>
    <mergeCell ref="D4466:D4467"/>
    <mergeCell ref="E4466:E4467"/>
    <mergeCell ref="D4468:D4469"/>
    <mergeCell ref="E4468:E4469"/>
    <mergeCell ref="D4458:D4459"/>
    <mergeCell ref="E4458:E4459"/>
    <mergeCell ref="D4460:D4461"/>
    <mergeCell ref="E4460:E4461"/>
    <mergeCell ref="D4462:D4463"/>
    <mergeCell ref="E4462:E4463"/>
    <mergeCell ref="D4452:D4453"/>
    <mergeCell ref="E4452:E4453"/>
    <mergeCell ref="D4454:D4455"/>
    <mergeCell ref="E4454:E4455"/>
    <mergeCell ref="D4456:D4457"/>
    <mergeCell ref="E4456:E4457"/>
    <mergeCell ref="D4483:D4484"/>
    <mergeCell ref="E4483:E4484"/>
    <mergeCell ref="D4485:D4486"/>
    <mergeCell ref="E4485:E4486"/>
    <mergeCell ref="D4487:D4488"/>
    <mergeCell ref="E4487:E4488"/>
    <mergeCell ref="D4477:D4478"/>
    <mergeCell ref="E4477:E4478"/>
    <mergeCell ref="D4479:D4480"/>
    <mergeCell ref="E4479:E4480"/>
    <mergeCell ref="D4481:D4482"/>
    <mergeCell ref="E4481:E4482"/>
    <mergeCell ref="D4470:D4471"/>
    <mergeCell ref="E4470:E4471"/>
    <mergeCell ref="D4472:D4473"/>
    <mergeCell ref="E4472:E4473"/>
    <mergeCell ref="D4475:D4476"/>
    <mergeCell ref="E4475:E4476"/>
    <mergeCell ref="D4502:D4503"/>
    <mergeCell ref="E4502:E4503"/>
    <mergeCell ref="D4504:D4505"/>
    <mergeCell ref="E4504:E4505"/>
    <mergeCell ref="D4506:D4507"/>
    <mergeCell ref="E4506:E4507"/>
    <mergeCell ref="D4495:D4496"/>
    <mergeCell ref="E4495:E4496"/>
    <mergeCell ref="D4498:D4499"/>
    <mergeCell ref="E4498:E4499"/>
    <mergeCell ref="D4500:D4501"/>
    <mergeCell ref="E4500:E4501"/>
    <mergeCell ref="D4489:D4490"/>
    <mergeCell ref="E4489:E4490"/>
    <mergeCell ref="D4491:D4492"/>
    <mergeCell ref="E4491:E4492"/>
    <mergeCell ref="D4493:D4494"/>
    <mergeCell ref="E4493:E4494"/>
    <mergeCell ref="D4521:D4522"/>
    <mergeCell ref="E4521:E4522"/>
    <mergeCell ref="D4523:D4524"/>
    <mergeCell ref="E4523:E4524"/>
    <mergeCell ref="D4525:D4526"/>
    <mergeCell ref="E4525:E4526"/>
    <mergeCell ref="D4514:D4515"/>
    <mergeCell ref="E4514:E4515"/>
    <mergeCell ref="D4516:D4517"/>
    <mergeCell ref="E4516:E4517"/>
    <mergeCell ref="D4518:D4519"/>
    <mergeCell ref="E4518:E4519"/>
    <mergeCell ref="D4508:D4509"/>
    <mergeCell ref="E4508:E4509"/>
    <mergeCell ref="D4510:D4511"/>
    <mergeCell ref="E4510:E4511"/>
    <mergeCell ref="D4512:D4513"/>
    <mergeCell ref="E4512:E4513"/>
    <mergeCell ref="D4539:D4540"/>
    <mergeCell ref="E4539:E4540"/>
    <mergeCell ref="D4541:D4542"/>
    <mergeCell ref="E4541:E4542"/>
    <mergeCell ref="D4544:D4545"/>
    <mergeCell ref="E4544:E4545"/>
    <mergeCell ref="D4533:D4534"/>
    <mergeCell ref="E4533:E4534"/>
    <mergeCell ref="D4535:D4536"/>
    <mergeCell ref="E4535:E4536"/>
    <mergeCell ref="D4537:D4538"/>
    <mergeCell ref="E4537:E4538"/>
    <mergeCell ref="D4527:D4528"/>
    <mergeCell ref="E4527:E4528"/>
    <mergeCell ref="D4529:D4530"/>
    <mergeCell ref="E4529:E4530"/>
    <mergeCell ref="D4531:D4532"/>
    <mergeCell ref="E4531:E4532"/>
    <mergeCell ref="D4569:D4570"/>
    <mergeCell ref="E4569:E4570"/>
    <mergeCell ref="D4558:D4559"/>
    <mergeCell ref="E4558:E4559"/>
    <mergeCell ref="D4560:D4561"/>
    <mergeCell ref="E4560:E4561"/>
    <mergeCell ref="D4562:D4563"/>
    <mergeCell ref="E4562:E4563"/>
    <mergeCell ref="D4552:D4553"/>
    <mergeCell ref="E4552:E4553"/>
    <mergeCell ref="D4554:D4555"/>
    <mergeCell ref="E4554:E4555"/>
    <mergeCell ref="D4556:D4557"/>
    <mergeCell ref="E4556:E4557"/>
    <mergeCell ref="D4546:D4547"/>
    <mergeCell ref="E4546:E4547"/>
    <mergeCell ref="D4548:D4549"/>
    <mergeCell ref="E4548:E4549"/>
    <mergeCell ref="D4550:D4551"/>
    <mergeCell ref="E4550:E4551"/>
    <mergeCell ref="D4610:D4611"/>
    <mergeCell ref="E4610:E4611"/>
    <mergeCell ref="D4602:D4603"/>
    <mergeCell ref="E4602:E4603"/>
    <mergeCell ref="D4604:D4605"/>
    <mergeCell ref="E4604:E4605"/>
    <mergeCell ref="D4606:D4607"/>
    <mergeCell ref="E4606:E4607"/>
    <mergeCell ref="D4596:D4597"/>
    <mergeCell ref="E4596:E4597"/>
    <mergeCell ref="D4598:D4599"/>
    <mergeCell ref="E4598:E4599"/>
    <mergeCell ref="D4600:D4601"/>
    <mergeCell ref="E4600:E4601"/>
    <mergeCell ref="D4590:D4591"/>
    <mergeCell ref="E4590:E4591"/>
    <mergeCell ref="D4592:D4593"/>
    <mergeCell ref="E4592:E4593"/>
    <mergeCell ref="D4594:D4595"/>
    <mergeCell ref="E4594:E4595"/>
    <mergeCell ref="I9:I10"/>
    <mergeCell ref="J9:J10"/>
    <mergeCell ref="K9:K10"/>
    <mergeCell ref="L9:L10"/>
    <mergeCell ref="M9:M10"/>
    <mergeCell ref="N9:N10"/>
    <mergeCell ref="O9:O10"/>
    <mergeCell ref="P9:P10"/>
    <mergeCell ref="D4583:D4584"/>
    <mergeCell ref="E4583:E4584"/>
    <mergeCell ref="D4585:D4586"/>
    <mergeCell ref="E4585:E4586"/>
    <mergeCell ref="D4587:D4588"/>
    <mergeCell ref="E4587:E4588"/>
    <mergeCell ref="D4577:D4578"/>
    <mergeCell ref="E4577:E4578"/>
    <mergeCell ref="D4608:D4609"/>
    <mergeCell ref="E4608:E4609"/>
    <mergeCell ref="D4579:D4580"/>
    <mergeCell ref="E4579:E4580"/>
    <mergeCell ref="D4581:D4582"/>
    <mergeCell ref="E4581:E4582"/>
    <mergeCell ref="D4571:D4572"/>
    <mergeCell ref="E4571:E4572"/>
    <mergeCell ref="D4573:D4574"/>
    <mergeCell ref="E4573:E4574"/>
    <mergeCell ref="D4575:D4576"/>
    <mergeCell ref="E4575:E4576"/>
    <mergeCell ref="D4564:D4565"/>
    <mergeCell ref="E4564:E4565"/>
    <mergeCell ref="D4567:D4568"/>
    <mergeCell ref="E4567:E4568"/>
  </mergeCells>
  <conditionalFormatting sqref="D4614">
    <cfRule type="cellIs" dxfId="70" priority="1" operator="equal">
      <formula>FALSE</formula>
    </cfRule>
  </conditionalFormatting>
  <dataValidations count="1">
    <dataValidation allowBlank="1" showErrorMessage="1" sqref="A1:H1048576 Q1:XFD1048576 I1:P9 I11:P1048576" xr:uid="{DF9E3291-2A3C-4228-9777-CEC97D6E1E9F}"/>
  </dataValidations>
  <pageMargins left="0.70866141732283472" right="0.70866141732283472" top="0.74803149606299213" bottom="0.74803149606299213" header="0.31496062992125984" footer="0.31496062992125984"/>
  <pageSetup paperSize="8"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856E-7DD2-4950-888D-22E7C56F3D6A}">
  <sheetPr codeName="Sheet4">
    <tabColor rgb="FF31869B"/>
    <pageSetUpPr fitToPage="1"/>
  </sheetPr>
  <dimension ref="A1:T53"/>
  <sheetViews>
    <sheetView workbookViewId="0"/>
  </sheetViews>
  <sheetFormatPr defaultColWidth="9.140625" defaultRowHeight="15" outlineLevelRow="1"/>
  <cols>
    <col min="1" max="1" width="42.42578125" style="46" customWidth="1"/>
    <col min="2" max="2" width="14.7109375" style="648" customWidth="1"/>
    <col min="3" max="3" width="2.5703125" style="62" customWidth="1"/>
    <col min="4" max="4" width="78.28515625" style="46" customWidth="1"/>
    <col min="5" max="5" width="10.28515625" style="46" customWidth="1"/>
    <col min="6" max="6" width="20.140625" style="46" customWidth="1"/>
    <col min="7" max="7" width="9.140625" style="46"/>
    <col min="8" max="11" width="3.7109375" style="46" customWidth="1"/>
    <col min="12" max="13" width="3.7109375" style="44" customWidth="1"/>
    <col min="14" max="23" width="3.7109375" style="46" customWidth="1"/>
    <col min="24" max="16384" width="9.140625" style="46"/>
  </cols>
  <sheetData>
    <row r="1" spans="2:20" s="1406" customFormat="1" ht="20.100000000000001" customHeight="1">
      <c r="B1" s="1401"/>
      <c r="C1" s="1017"/>
      <c r="D1" s="1017" t="str">
        <f>dms_SheetHeading1</f>
        <v>ANNUAL INFORMATION ORDER</v>
      </c>
      <c r="E1" s="1019"/>
      <c r="F1" s="1402"/>
      <c r="H1" s="2121" t="s">
        <v>1842</v>
      </c>
      <c r="I1" s="1594"/>
      <c r="J1" s="1594"/>
      <c r="K1" s="1594"/>
      <c r="L1" s="1594"/>
      <c r="M1" s="1594"/>
      <c r="N1" s="2120" t="s">
        <v>1841</v>
      </c>
      <c r="O1" s="1594"/>
      <c r="P1" s="1594"/>
      <c r="Q1" s="1594"/>
      <c r="R1" s="1594"/>
      <c r="S1" s="1594"/>
      <c r="T1" s="1594"/>
    </row>
    <row r="2" spans="2:20" s="1406" customFormat="1" ht="20.100000000000001" customHeight="1">
      <c r="B2" s="1403"/>
      <c r="C2" s="1018"/>
      <c r="D2" s="1018" t="str">
        <f>dms_SheetHeading2</f>
        <v>Australian Transmission Co.</v>
      </c>
      <c r="E2" s="1018"/>
      <c r="F2" s="1402"/>
      <c r="H2" s="2122" t="s">
        <v>1843</v>
      </c>
      <c r="I2" s="1595"/>
      <c r="J2" s="1595"/>
      <c r="K2" s="1595"/>
      <c r="L2" s="1595"/>
      <c r="M2" s="1595"/>
      <c r="N2" s="1677" t="s">
        <v>953</v>
      </c>
      <c r="O2" s="1595"/>
      <c r="P2" s="1595"/>
      <c r="Q2" s="1595"/>
      <c r="R2" s="1595"/>
      <c r="S2" s="1595"/>
      <c r="T2" s="1595"/>
    </row>
    <row r="3" spans="2:20" s="1406" customFormat="1" ht="20.100000000000001" customHeight="1">
      <c r="B3" s="1404"/>
      <c r="C3" s="1019"/>
      <c r="D3" s="1019" t="str">
        <f>dms_SheetHeading3</f>
        <v>REPORTING STATEMENT: 2024-25</v>
      </c>
      <c r="E3" s="1019"/>
      <c r="F3" s="1405"/>
      <c r="H3" s="2123" t="s">
        <v>1844</v>
      </c>
      <c r="I3" s="1596"/>
      <c r="J3" s="1596"/>
      <c r="K3" s="1596"/>
      <c r="L3" s="1596"/>
      <c r="M3" s="1596"/>
      <c r="N3" s="1678" t="s">
        <v>954</v>
      </c>
      <c r="O3" s="1596"/>
      <c r="P3" s="1596"/>
      <c r="Q3" s="1596"/>
      <c r="R3" s="1596"/>
      <c r="S3" s="1596"/>
      <c r="T3" s="1596"/>
    </row>
    <row r="4" spans="2:20" s="1406" customFormat="1" ht="20.100000000000001" customHeight="1">
      <c r="B4" s="1393"/>
      <c r="C4" s="1393"/>
      <c r="D4" s="1393" t="s">
        <v>2430</v>
      </c>
      <c r="E4" s="1393"/>
      <c r="F4" s="1393"/>
      <c r="H4" s="2125" t="s">
        <v>1846</v>
      </c>
      <c r="I4" s="2187"/>
      <c r="J4" s="2188"/>
      <c r="K4" s="1840"/>
      <c r="L4" s="1840"/>
      <c r="M4" s="1840"/>
      <c r="N4" s="1839" t="s">
        <v>1845</v>
      </c>
      <c r="O4" s="1840"/>
      <c r="P4" s="1840"/>
      <c r="Q4" s="1840"/>
      <c r="R4" s="1840"/>
      <c r="S4" s="1840"/>
      <c r="T4" s="1840"/>
    </row>
    <row r="5" spans="2:20" s="44" customFormat="1" ht="13.5" customHeight="1">
      <c r="B5" s="1124"/>
      <c r="C5" s="46"/>
      <c r="D5" s="46"/>
      <c r="E5" s="46"/>
      <c r="F5" s="46"/>
      <c r="G5" s="46"/>
      <c r="H5" s="46"/>
      <c r="I5" s="46"/>
      <c r="J5" s="46"/>
      <c r="K5" s="46"/>
      <c r="L5" s="46"/>
      <c r="M5" s="46"/>
    </row>
    <row r="6" spans="2:20" ht="18" customHeight="1">
      <c r="B6" s="965" t="s">
        <v>2272</v>
      </c>
      <c r="C6" s="988"/>
      <c r="D6" s="988"/>
      <c r="E6" s="988"/>
      <c r="F6" s="988"/>
      <c r="G6" s="44"/>
      <c r="H6" s="44"/>
      <c r="I6" s="44"/>
      <c r="J6" s="44"/>
      <c r="K6" s="44"/>
      <c r="N6" s="44"/>
    </row>
    <row r="7" spans="2:20" s="44" customFormat="1" ht="18" customHeight="1">
      <c r="B7" s="1048" t="s">
        <v>1937</v>
      </c>
      <c r="C7" s="1048"/>
      <c r="D7" s="1048"/>
      <c r="E7" s="1048"/>
      <c r="F7" s="1048"/>
    </row>
    <row r="8" spans="2:20" s="641" customFormat="1" ht="15.75">
      <c r="B8" s="648"/>
      <c r="C8" s="652"/>
      <c r="L8" s="642"/>
      <c r="M8" s="642"/>
    </row>
    <row r="9" spans="2:20" ht="18.75">
      <c r="D9" s="1690" t="s">
        <v>264</v>
      </c>
      <c r="E9" s="1308"/>
      <c r="F9" s="1308"/>
      <c r="G9" s="1090"/>
      <c r="H9" s="1090"/>
      <c r="I9" s="1090"/>
      <c r="J9" s="1090"/>
      <c r="K9" s="1090"/>
      <c r="L9" s="46"/>
      <c r="M9" s="46"/>
    </row>
    <row r="10" spans="2:20" ht="32.25" customHeight="1">
      <c r="C10" s="648"/>
      <c r="D10" s="1646"/>
      <c r="E10" s="1646"/>
      <c r="F10" s="1646"/>
      <c r="G10" s="1090"/>
      <c r="H10" s="2536" t="s">
        <v>2635</v>
      </c>
      <c r="I10" s="2453"/>
      <c r="J10" s="2454"/>
      <c r="K10" s="2043" t="s">
        <v>2599</v>
      </c>
      <c r="L10" s="2044" t="s">
        <v>2600</v>
      </c>
      <c r="M10" s="2045" t="s">
        <v>2601</v>
      </c>
    </row>
    <row r="11" spans="2:20" ht="25.5" customHeight="1">
      <c r="B11" s="1646"/>
      <c r="D11" s="1130" t="s">
        <v>1938</v>
      </c>
      <c r="E11" s="973" t="s">
        <v>2089</v>
      </c>
      <c r="F11" s="1181" t="s">
        <v>1848</v>
      </c>
      <c r="G11" s="1090"/>
      <c r="H11" s="2413" t="s">
        <v>2622</v>
      </c>
      <c r="I11" s="2414"/>
      <c r="J11" s="2492"/>
      <c r="K11" s="2413" t="s">
        <v>2642</v>
      </c>
      <c r="L11" s="2414"/>
      <c r="M11" s="2492"/>
    </row>
    <row r="12" spans="2:20" outlineLevel="1">
      <c r="B12" s="2143" t="s">
        <v>265</v>
      </c>
      <c r="C12" s="1689"/>
      <c r="D12" s="1085" t="s">
        <v>266</v>
      </c>
      <c r="E12" s="653" t="s">
        <v>285</v>
      </c>
      <c r="F12" s="1642"/>
      <c r="G12" s="1090"/>
      <c r="H12" s="2569"/>
      <c r="I12" s="2570"/>
      <c r="J12" s="2571"/>
      <c r="K12" s="1932" t="str">
        <f>IF(ISNONTEXT(F12)=TRUE,"","X")</f>
        <v/>
      </c>
      <c r="L12" s="1930" t="str">
        <f>IF(AND(F12&gt;=0)=TRUE,"","X")</f>
        <v/>
      </c>
      <c r="M12" s="1931" t="str">
        <f>IF(F12&lt;&gt;""=TRUE,"","X")</f>
        <v>X</v>
      </c>
    </row>
    <row r="13" spans="2:20" outlineLevel="1">
      <c r="B13" s="2143" t="s">
        <v>267</v>
      </c>
      <c r="C13" s="1689"/>
      <c r="D13" s="1086" t="s">
        <v>268</v>
      </c>
      <c r="E13" s="654" t="s">
        <v>285</v>
      </c>
      <c r="F13" s="1643"/>
      <c r="G13" s="1090"/>
      <c r="H13" s="2572"/>
      <c r="I13" s="2573"/>
      <c r="J13" s="2574"/>
      <c r="K13" s="1902" t="str">
        <f t="shared" ref="K13:K33" si="0">IF(ISNONTEXT(F13)=TRUE,"","X")</f>
        <v/>
      </c>
      <c r="L13" s="1895" t="str">
        <f t="shared" ref="L13:L16" si="1">IF(AND(F13&gt;=0)=TRUE,"","X")</f>
        <v/>
      </c>
      <c r="M13" s="1900" t="str">
        <f t="shared" ref="M13:M24" si="2">IF(F13&lt;&gt;""=TRUE,"","X")</f>
        <v>X</v>
      </c>
    </row>
    <row r="14" spans="2:20" outlineLevel="1">
      <c r="B14" s="2143" t="s">
        <v>269</v>
      </c>
      <c r="C14" s="1689"/>
      <c r="D14" s="1086" t="s">
        <v>270</v>
      </c>
      <c r="E14" s="654" t="s">
        <v>285</v>
      </c>
      <c r="F14" s="1643"/>
      <c r="G14" s="1090"/>
      <c r="H14" s="2572"/>
      <c r="I14" s="2573"/>
      <c r="J14" s="2574"/>
      <c r="K14" s="1902" t="str">
        <f t="shared" si="0"/>
        <v/>
      </c>
      <c r="L14" s="1895" t="str">
        <f t="shared" si="1"/>
        <v/>
      </c>
      <c r="M14" s="1900" t="str">
        <f t="shared" si="2"/>
        <v>X</v>
      </c>
    </row>
    <row r="15" spans="2:20" outlineLevel="1">
      <c r="B15" s="2143" t="s">
        <v>271</v>
      </c>
      <c r="C15" s="1689"/>
      <c r="D15" s="1086" t="s">
        <v>272</v>
      </c>
      <c r="E15" s="654" t="s">
        <v>285</v>
      </c>
      <c r="F15" s="1643"/>
      <c r="G15" s="1090"/>
      <c r="H15" s="2572"/>
      <c r="I15" s="2573"/>
      <c r="J15" s="2574"/>
      <c r="K15" s="1902" t="str">
        <f t="shared" si="0"/>
        <v/>
      </c>
      <c r="L15" s="1895" t="str">
        <f t="shared" si="1"/>
        <v/>
      </c>
      <c r="M15" s="1900" t="str">
        <f t="shared" si="2"/>
        <v>X</v>
      </c>
    </row>
    <row r="16" spans="2:20" outlineLevel="1">
      <c r="B16" s="2143" t="s">
        <v>273</v>
      </c>
      <c r="C16" s="1689"/>
      <c r="D16" s="1086" t="s">
        <v>274</v>
      </c>
      <c r="E16" s="654" t="s">
        <v>285</v>
      </c>
      <c r="F16" s="1643"/>
      <c r="G16" s="1090"/>
      <c r="H16" s="2572"/>
      <c r="I16" s="2573"/>
      <c r="J16" s="2574"/>
      <c r="K16" s="1902" t="str">
        <f t="shared" si="0"/>
        <v/>
      </c>
      <c r="L16" s="1895" t="str">
        <f t="shared" si="1"/>
        <v/>
      </c>
      <c r="M16" s="1900" t="str">
        <f t="shared" si="2"/>
        <v>X</v>
      </c>
    </row>
    <row r="17" spans="1:19" outlineLevel="1">
      <c r="B17" s="2143" t="s">
        <v>275</v>
      </c>
      <c r="C17" s="1689"/>
      <c r="D17" s="981" t="s">
        <v>276</v>
      </c>
      <c r="E17" s="982" t="s">
        <v>285</v>
      </c>
      <c r="F17" s="1014">
        <f>SUM(F12:F16)</f>
        <v>0</v>
      </c>
      <c r="G17" s="1090"/>
      <c r="H17" s="2575"/>
      <c r="I17" s="2576"/>
      <c r="J17" s="2577"/>
      <c r="K17" s="1974"/>
      <c r="L17" s="1975"/>
      <c r="M17" s="1976"/>
    </row>
    <row r="18" spans="1:19" ht="15.75">
      <c r="B18" s="2143"/>
      <c r="C18" s="1689"/>
      <c r="D18" s="1691"/>
      <c r="E18" s="1692"/>
      <c r="F18" s="1090"/>
      <c r="G18" s="1090"/>
      <c r="H18" s="2562"/>
      <c r="I18" s="2562"/>
      <c r="J18" s="2562"/>
      <c r="K18" s="2562"/>
      <c r="L18" s="2562"/>
      <c r="M18" s="2562"/>
      <c r="N18" s="2562"/>
      <c r="O18" s="2562"/>
      <c r="P18" s="2562"/>
      <c r="Q18" s="1076"/>
      <c r="R18" s="1076"/>
      <c r="S18" s="1076"/>
    </row>
    <row r="19" spans="1:19" ht="18.75">
      <c r="B19" s="2144"/>
      <c r="D19" s="1690" t="s">
        <v>2271</v>
      </c>
      <c r="E19" s="1308"/>
      <c r="F19" s="1308"/>
      <c r="G19" s="1090"/>
      <c r="H19" s="2562"/>
      <c r="I19" s="2562"/>
      <c r="J19" s="2562"/>
      <c r="K19" s="2562"/>
      <c r="L19" s="2562"/>
      <c r="M19" s="2562"/>
      <c r="N19" s="2562"/>
      <c r="O19" s="2562"/>
      <c r="P19" s="2562"/>
      <c r="Q19" s="2562"/>
      <c r="R19" s="2562"/>
      <c r="S19" s="2562"/>
    </row>
    <row r="20" spans="1:19" s="641" customFormat="1" ht="33">
      <c r="B20" s="2144"/>
      <c r="C20" s="652"/>
      <c r="D20" s="636"/>
      <c r="E20" s="636"/>
      <c r="F20" s="636"/>
      <c r="H20" s="2536" t="s">
        <v>2635</v>
      </c>
      <c r="I20" s="2453"/>
      <c r="J20" s="2454"/>
      <c r="K20" s="2043" t="s">
        <v>2599</v>
      </c>
      <c r="L20" s="2044" t="s">
        <v>2600</v>
      </c>
      <c r="M20" s="2045" t="s">
        <v>2601</v>
      </c>
      <c r="N20" s="2045" t="s">
        <v>2668</v>
      </c>
      <c r="O20" s="2279"/>
      <c r="P20" s="2279"/>
      <c r="Q20" s="2562"/>
      <c r="R20" s="2562"/>
      <c r="S20" s="2562"/>
    </row>
    <row r="21" spans="1:19" ht="15" customHeight="1">
      <c r="B21" s="2144"/>
      <c r="D21" s="1469" t="s">
        <v>1939</v>
      </c>
      <c r="E21" s="636"/>
      <c r="F21" s="636"/>
      <c r="H21" s="2413" t="s">
        <v>2622</v>
      </c>
      <c r="I21" s="2414"/>
      <c r="J21" s="2492"/>
      <c r="K21" s="2391" t="s">
        <v>2642</v>
      </c>
      <c r="L21" s="2392"/>
      <c r="M21" s="2392"/>
      <c r="N21" s="2393"/>
      <c r="O21" s="2279"/>
      <c r="P21" s="2279"/>
      <c r="Q21" s="2562"/>
      <c r="R21" s="2562"/>
      <c r="S21" s="2562"/>
    </row>
    <row r="22" spans="1:19" outlineLevel="1">
      <c r="B22" s="2143" t="s">
        <v>277</v>
      </c>
      <c r="C22" s="1689"/>
      <c r="D22" s="1085" t="s">
        <v>278</v>
      </c>
      <c r="E22" s="653" t="s">
        <v>285</v>
      </c>
      <c r="F22" s="1642"/>
      <c r="G22" s="1090"/>
      <c r="H22" s="2569"/>
      <c r="I22" s="2570"/>
      <c r="J22" s="2571"/>
      <c r="K22" s="1932" t="str">
        <f t="shared" si="0"/>
        <v/>
      </c>
      <c r="L22" s="2016"/>
      <c r="M22" s="1931" t="str">
        <f>IF(F22&lt;&gt;""=TRUE,"","X")</f>
        <v>X</v>
      </c>
      <c r="N22" s="1987"/>
    </row>
    <row r="23" spans="1:19" outlineLevel="1">
      <c r="B23" s="2143" t="s">
        <v>279</v>
      </c>
      <c r="C23" s="1689"/>
      <c r="D23" s="1086" t="s">
        <v>280</v>
      </c>
      <c r="E23" s="654" t="s">
        <v>285</v>
      </c>
      <c r="F23" s="1643"/>
      <c r="G23" s="1090"/>
      <c r="H23" s="2572"/>
      <c r="I23" s="2573"/>
      <c r="J23" s="2574"/>
      <c r="K23" s="1902" t="str">
        <f t="shared" si="0"/>
        <v/>
      </c>
      <c r="L23" s="1896"/>
      <c r="M23" s="1900" t="str">
        <f t="shared" si="2"/>
        <v>X</v>
      </c>
      <c r="N23" s="1898"/>
    </row>
    <row r="24" spans="1:19" outlineLevel="1">
      <c r="B24" s="2143" t="s">
        <v>1943</v>
      </c>
      <c r="C24" s="1689"/>
      <c r="D24" s="1086" t="s">
        <v>1347</v>
      </c>
      <c r="E24" s="654" t="s">
        <v>285</v>
      </c>
      <c r="F24" s="1643"/>
      <c r="G24" s="1090"/>
      <c r="H24" s="2572"/>
      <c r="I24" s="2573"/>
      <c r="J24" s="2574"/>
      <c r="K24" s="1902" t="str">
        <f t="shared" si="0"/>
        <v/>
      </c>
      <c r="L24" s="1896"/>
      <c r="M24" s="1900" t="str">
        <f t="shared" si="2"/>
        <v>X</v>
      </c>
      <c r="N24" s="1898"/>
    </row>
    <row r="25" spans="1:19" outlineLevel="1">
      <c r="B25" s="2143" t="s">
        <v>281</v>
      </c>
      <c r="C25" s="1689"/>
      <c r="D25" s="1086" t="s">
        <v>80</v>
      </c>
      <c r="E25" s="654" t="s">
        <v>285</v>
      </c>
      <c r="F25" s="1693">
        <f>SUM(F26:F33)</f>
        <v>0</v>
      </c>
      <c r="G25" s="1090"/>
      <c r="H25" s="2572"/>
      <c r="I25" s="2573"/>
      <c r="J25" s="2574"/>
      <c r="K25" s="1899"/>
      <c r="L25" s="1896"/>
      <c r="M25" s="1898"/>
      <c r="N25" s="1898"/>
    </row>
    <row r="26" spans="1:19" outlineLevel="1">
      <c r="B26" s="2143" t="s">
        <v>1796</v>
      </c>
      <c r="C26" s="1689"/>
      <c r="D26" s="1694" t="s">
        <v>2059</v>
      </c>
      <c r="E26" s="654" t="s">
        <v>285</v>
      </c>
      <c r="F26" s="1643"/>
      <c r="G26" s="1090"/>
      <c r="H26" s="2563" t="s">
        <v>2643</v>
      </c>
      <c r="I26" s="2564"/>
      <c r="J26" s="2565"/>
      <c r="K26" s="1902" t="str">
        <f t="shared" si="0"/>
        <v/>
      </c>
      <c r="L26" s="1896"/>
      <c r="M26" s="1896"/>
      <c r="N26" s="1900" t="str">
        <f t="shared" ref="N26:N33" si="3">IF(AND(D26&lt;&gt;"",LEFT(D26,5)&lt;&gt;"&lt;TNSP",ISBLANK(F26))=TRUE,"X","")</f>
        <v/>
      </c>
    </row>
    <row r="27" spans="1:19" outlineLevel="1">
      <c r="B27" s="2143" t="s">
        <v>1797</v>
      </c>
      <c r="C27" s="1689"/>
      <c r="D27" s="1694" t="s">
        <v>2059</v>
      </c>
      <c r="E27" s="654" t="s">
        <v>285</v>
      </c>
      <c r="F27" s="1643"/>
      <c r="G27" s="1090"/>
      <c r="H27" s="2563"/>
      <c r="I27" s="2564"/>
      <c r="J27" s="2565"/>
      <c r="K27" s="1902" t="str">
        <f t="shared" si="0"/>
        <v/>
      </c>
      <c r="L27" s="1896"/>
      <c r="M27" s="1896"/>
      <c r="N27" s="1900" t="str">
        <f t="shared" si="3"/>
        <v/>
      </c>
    </row>
    <row r="28" spans="1:19" outlineLevel="1">
      <c r="B28" s="2143" t="s">
        <v>1798</v>
      </c>
      <c r="C28" s="1689"/>
      <c r="D28" s="1694" t="s">
        <v>2059</v>
      </c>
      <c r="E28" s="654" t="s">
        <v>285</v>
      </c>
      <c r="F28" s="1643"/>
      <c r="H28" s="2563"/>
      <c r="I28" s="2564"/>
      <c r="J28" s="2565"/>
      <c r="K28" s="1902" t="str">
        <f t="shared" si="0"/>
        <v/>
      </c>
      <c r="L28" s="1896"/>
      <c r="M28" s="1896"/>
      <c r="N28" s="1900" t="str">
        <f t="shared" si="3"/>
        <v/>
      </c>
    </row>
    <row r="29" spans="1:19" outlineLevel="1">
      <c r="B29" s="2143" t="s">
        <v>1799</v>
      </c>
      <c r="C29" s="1689"/>
      <c r="D29" s="1694" t="s">
        <v>2059</v>
      </c>
      <c r="E29" s="654" t="s">
        <v>285</v>
      </c>
      <c r="F29" s="1643"/>
      <c r="H29" s="2563"/>
      <c r="I29" s="2564"/>
      <c r="J29" s="2565"/>
      <c r="K29" s="1902" t="str">
        <f t="shared" si="0"/>
        <v/>
      </c>
      <c r="L29" s="1896"/>
      <c r="M29" s="1896"/>
      <c r="N29" s="1900" t="str">
        <f t="shared" si="3"/>
        <v/>
      </c>
    </row>
    <row r="30" spans="1:19" outlineLevel="1">
      <c r="B30" s="2143" t="s">
        <v>1800</v>
      </c>
      <c r="C30" s="1689"/>
      <c r="D30" s="1694" t="s">
        <v>2059</v>
      </c>
      <c r="E30" s="654" t="s">
        <v>285</v>
      </c>
      <c r="F30" s="1643"/>
      <c r="H30" s="2563"/>
      <c r="I30" s="2564"/>
      <c r="J30" s="2565"/>
      <c r="K30" s="1902" t="str">
        <f t="shared" si="0"/>
        <v/>
      </c>
      <c r="L30" s="1896"/>
      <c r="M30" s="1896"/>
      <c r="N30" s="1900" t="str">
        <f t="shared" si="3"/>
        <v/>
      </c>
    </row>
    <row r="31" spans="1:19" outlineLevel="1">
      <c r="B31" s="2143" t="s">
        <v>1940</v>
      </c>
      <c r="C31" s="1689"/>
      <c r="D31" s="1694" t="s">
        <v>2059</v>
      </c>
      <c r="E31" s="654" t="s">
        <v>285</v>
      </c>
      <c r="F31" s="1643"/>
      <c r="H31" s="2563"/>
      <c r="I31" s="2564"/>
      <c r="J31" s="2565"/>
      <c r="K31" s="1902" t="str">
        <f t="shared" si="0"/>
        <v/>
      </c>
      <c r="L31" s="1896"/>
      <c r="M31" s="1896"/>
      <c r="N31" s="1900" t="str">
        <f t="shared" si="3"/>
        <v/>
      </c>
    </row>
    <row r="32" spans="1:19" outlineLevel="1">
      <c r="A32" s="2142" t="s">
        <v>2670</v>
      </c>
      <c r="B32" s="2143" t="s">
        <v>1941</v>
      </c>
      <c r="C32" s="1689"/>
      <c r="D32" s="1694" t="s">
        <v>2059</v>
      </c>
      <c r="E32" s="654" t="s">
        <v>285</v>
      </c>
      <c r="F32" s="1643"/>
      <c r="H32" s="2563"/>
      <c r="I32" s="2564"/>
      <c r="J32" s="2565"/>
      <c r="K32" s="1902" t="str">
        <f t="shared" si="0"/>
        <v/>
      </c>
      <c r="L32" s="1896"/>
      <c r="M32" s="1896"/>
      <c r="N32" s="1900" t="str">
        <f t="shared" si="3"/>
        <v/>
      </c>
    </row>
    <row r="33" spans="2:14" outlineLevel="1">
      <c r="B33" s="2143" t="s">
        <v>1942</v>
      </c>
      <c r="C33" s="1689"/>
      <c r="D33" s="1694" t="s">
        <v>2059</v>
      </c>
      <c r="E33" s="654" t="s">
        <v>285</v>
      </c>
      <c r="F33" s="1643"/>
      <c r="H33" s="2566"/>
      <c r="I33" s="2567"/>
      <c r="J33" s="2568"/>
      <c r="K33" s="1902" t="str">
        <f t="shared" si="0"/>
        <v/>
      </c>
      <c r="L33" s="1896"/>
      <c r="M33" s="1896"/>
      <c r="N33" s="1900" t="str">
        <f t="shared" si="3"/>
        <v/>
      </c>
    </row>
    <row r="34" spans="2:14" outlineLevel="1">
      <c r="B34" s="2143" t="s">
        <v>282</v>
      </c>
      <c r="C34" s="1689"/>
      <c r="D34" s="981" t="s">
        <v>283</v>
      </c>
      <c r="E34" s="982" t="s">
        <v>285</v>
      </c>
      <c r="F34" s="1014">
        <f>SUM(F22:F25)</f>
        <v>0</v>
      </c>
      <c r="H34" s="2559"/>
      <c r="I34" s="2560"/>
      <c r="J34" s="2561"/>
      <c r="K34" s="1974"/>
      <c r="L34" s="1975"/>
      <c r="M34" s="1975"/>
      <c r="N34" s="1976"/>
    </row>
    <row r="38" spans="2:14" s="44" customFormat="1">
      <c r="B38" s="2227" t="s">
        <v>2666</v>
      </c>
      <c r="C38" s="2224"/>
      <c r="D38" s="2225" t="b">
        <f>F40</f>
        <v>1</v>
      </c>
      <c r="E38" s="46"/>
      <c r="F38" s="46"/>
    </row>
    <row r="39" spans="2:14" s="44" customFormat="1" ht="18.75" outlineLevel="1">
      <c r="D39" s="2246" t="s">
        <v>264</v>
      </c>
      <c r="E39" s="2247"/>
      <c r="F39" s="2248"/>
    </row>
    <row r="40" spans="2:14" s="44" customFormat="1" outlineLevel="1">
      <c r="D40" s="981" t="s">
        <v>276</v>
      </c>
      <c r="E40" s="2082"/>
      <c r="F40" s="2082" t="b">
        <f>F17=SUM(dms_090102_02_trev_Values)</f>
        <v>1</v>
      </c>
    </row>
    <row r="41" spans="2:14" s="44" customFormat="1"/>
    <row r="42" spans="2:14" s="44" customFormat="1"/>
    <row r="43" spans="2:14" s="44" customFormat="1"/>
    <row r="44" spans="2:14" s="44" customFormat="1"/>
    <row r="45" spans="2:14" s="44" customFormat="1"/>
    <row r="46" spans="2:14" s="44" customFormat="1"/>
    <row r="47" spans="2:14" s="44" customFormat="1"/>
    <row r="48" spans="2:14" s="44" customFormat="1"/>
    <row r="49" s="44" customFormat="1"/>
    <row r="50" s="44" customFormat="1"/>
    <row r="51" s="44" customFormat="1"/>
    <row r="52" s="44" customFormat="1"/>
    <row r="53" s="44" customFormat="1"/>
  </sheetData>
  <mergeCells count="27">
    <mergeCell ref="K11:M11"/>
    <mergeCell ref="Q19:S19"/>
    <mergeCell ref="H10:J10"/>
    <mergeCell ref="H11:J11"/>
    <mergeCell ref="H12:J12"/>
    <mergeCell ref="H13:J13"/>
    <mergeCell ref="H14:J14"/>
    <mergeCell ref="Q20:S20"/>
    <mergeCell ref="Q21:S21"/>
    <mergeCell ref="H15:J15"/>
    <mergeCell ref="H16:J16"/>
    <mergeCell ref="H17:J17"/>
    <mergeCell ref="K21:N21"/>
    <mergeCell ref="H34:J34"/>
    <mergeCell ref="K18:M18"/>
    <mergeCell ref="N18:P18"/>
    <mergeCell ref="K19:M19"/>
    <mergeCell ref="N19:P19"/>
    <mergeCell ref="H26:J33"/>
    <mergeCell ref="H20:J20"/>
    <mergeCell ref="H21:J21"/>
    <mergeCell ref="H22:J22"/>
    <mergeCell ref="H23:J23"/>
    <mergeCell ref="H24:J24"/>
    <mergeCell ref="H25:J25"/>
    <mergeCell ref="H19:J19"/>
    <mergeCell ref="H18:J18"/>
  </mergeCells>
  <phoneticPr fontId="99" type="noConversion"/>
  <conditionalFormatting sqref="D38">
    <cfRule type="cellIs" dxfId="69" priority="1" operator="equal">
      <formula>FALSE</formula>
    </cfRule>
  </conditionalFormatting>
  <dataValidations count="1">
    <dataValidation allowBlank="1" sqref="K10:M10 H10 H1:H4 H20 N1:N4 K20:N20" xr:uid="{AB61B30C-1389-4054-A5E9-1083B3A19585}"/>
  </dataValidations>
  <pageMargins left="0.7" right="0.7" top="0.75" bottom="0.75" header="0.3" footer="0.3"/>
  <pageSetup paperSize="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C519-6D17-4834-9BF5-4871D68F33E3}">
  <sheetPr codeName="Sheet6">
    <tabColor rgb="FF31869B"/>
  </sheetPr>
  <dimension ref="B1:P376"/>
  <sheetViews>
    <sheetView workbookViewId="0"/>
  </sheetViews>
  <sheetFormatPr defaultColWidth="9.140625" defaultRowHeight="15" outlineLevelRow="1"/>
  <cols>
    <col min="1" max="1" width="20.7109375" style="46" customWidth="1"/>
    <col min="2" max="2" width="17.85546875" style="63" customWidth="1"/>
    <col min="3" max="3" width="2.5703125" style="63" customWidth="1"/>
    <col min="4" max="4" width="112" style="46" customWidth="1"/>
    <col min="5" max="5" width="11" style="46" customWidth="1"/>
    <col min="6" max="6" width="20.42578125" style="46" customWidth="1"/>
    <col min="7" max="7" width="16.28515625" style="46" customWidth="1"/>
    <col min="8" max="8" width="18.28515625" style="46" bestFit="1" customWidth="1"/>
    <col min="9" max="9" width="16.7109375" style="46" customWidth="1"/>
    <col min="10" max="16" width="3.7109375" style="46" customWidth="1"/>
    <col min="17" max="16384" width="9.140625" style="46"/>
  </cols>
  <sheetData>
    <row r="1" spans="2:16" s="1406" customFormat="1" ht="20.100000000000001" customHeight="1">
      <c r="B1" s="1017"/>
      <c r="C1" s="1017"/>
      <c r="D1" s="1017" t="str">
        <f>dms_SheetHeading1</f>
        <v>ANNUAL INFORMATION ORDER</v>
      </c>
      <c r="E1" s="1019"/>
      <c r="F1" s="1402"/>
      <c r="H1" s="2121" t="s">
        <v>1842</v>
      </c>
      <c r="I1" s="1594"/>
      <c r="J1" s="2120" t="s">
        <v>1841</v>
      </c>
      <c r="K1" s="1594"/>
      <c r="L1" s="1594"/>
      <c r="M1" s="1594"/>
      <c r="N1" s="1594"/>
      <c r="O1" s="1594"/>
      <c r="P1" s="1594"/>
    </row>
    <row r="2" spans="2:16" s="1406" customFormat="1" ht="20.100000000000001" customHeight="1">
      <c r="B2" s="1018"/>
      <c r="C2" s="1018"/>
      <c r="D2" s="1018" t="str">
        <f>dms_SheetHeading2</f>
        <v>Australian Transmission Co.</v>
      </c>
      <c r="E2" s="1018"/>
      <c r="F2" s="1402"/>
      <c r="H2" s="2122" t="s">
        <v>1843</v>
      </c>
      <c r="I2" s="1595"/>
      <c r="J2" s="1677" t="s">
        <v>953</v>
      </c>
      <c r="K2" s="1595"/>
      <c r="L2" s="1595"/>
      <c r="M2" s="1595"/>
      <c r="N2" s="1595"/>
      <c r="O2" s="1595"/>
      <c r="P2" s="1595"/>
    </row>
    <row r="3" spans="2:16" s="1406" customFormat="1" ht="20.100000000000001" customHeight="1">
      <c r="B3" s="1019"/>
      <c r="C3" s="1019"/>
      <c r="D3" s="1019" t="str">
        <f>dms_SheetHeading3</f>
        <v>REPORTING STATEMENT: 2024-25</v>
      </c>
      <c r="E3" s="1019"/>
      <c r="F3" s="1230"/>
      <c r="H3" s="2123" t="s">
        <v>1844</v>
      </c>
      <c r="I3" s="1596"/>
      <c r="J3" s="1678" t="s">
        <v>954</v>
      </c>
      <c r="K3" s="1596"/>
      <c r="L3" s="1596"/>
      <c r="M3" s="1596"/>
      <c r="N3" s="1596"/>
      <c r="O3" s="1596"/>
      <c r="P3" s="1596"/>
    </row>
    <row r="4" spans="2:16" s="1406" customFormat="1" ht="20.100000000000001" customHeight="1">
      <c r="B4" s="1393"/>
      <c r="C4" s="1393"/>
      <c r="D4" s="1407" t="s">
        <v>2431</v>
      </c>
      <c r="E4" s="1407"/>
      <c r="F4" s="1408"/>
      <c r="H4" s="2125" t="s">
        <v>1846</v>
      </c>
      <c r="I4" s="2187"/>
      <c r="J4" s="1839" t="s">
        <v>1845</v>
      </c>
      <c r="K4" s="1840"/>
      <c r="L4" s="1840"/>
      <c r="M4" s="1840"/>
      <c r="N4" s="1840"/>
      <c r="O4" s="1840"/>
      <c r="P4" s="1840"/>
    </row>
    <row r="5" spans="2:16" ht="13.5" customHeight="1">
      <c r="B5" s="64"/>
      <c r="C5" s="64"/>
      <c r="E5" s="44"/>
      <c r="F5" s="44"/>
    </row>
    <row r="6" spans="2:16" ht="18" customHeight="1">
      <c r="B6" s="637" t="s">
        <v>1825</v>
      </c>
      <c r="C6" s="988"/>
      <c r="D6" s="988"/>
      <c r="E6" s="988"/>
      <c r="F6" s="988"/>
      <c r="G6" s="44"/>
      <c r="H6" s="44"/>
      <c r="I6" s="44"/>
      <c r="J6" s="44"/>
      <c r="K6" s="44"/>
      <c r="L6" s="44"/>
    </row>
    <row r="7" spans="2:16" ht="18" customHeight="1">
      <c r="B7" s="1048" t="s">
        <v>1944</v>
      </c>
      <c r="C7" s="1048"/>
      <c r="D7" s="1048"/>
      <c r="E7" s="1048"/>
      <c r="F7" s="1048"/>
    </row>
    <row r="8" spans="2:16">
      <c r="B8" s="44"/>
      <c r="C8" s="44"/>
      <c r="D8" s="44"/>
      <c r="E8" s="44"/>
      <c r="F8" s="44"/>
    </row>
    <row r="9" spans="2:16">
      <c r="B9" s="44"/>
      <c r="C9" s="44"/>
      <c r="D9" s="1452" t="s">
        <v>284</v>
      </c>
      <c r="E9" s="1453"/>
      <c r="F9" s="1453"/>
    </row>
    <row r="10" spans="2:16" s="641" customFormat="1" ht="15.75">
      <c r="B10" s="642"/>
      <c r="C10" s="642"/>
      <c r="D10" s="642"/>
      <c r="E10" s="642"/>
      <c r="F10" s="642"/>
    </row>
    <row r="11" spans="2:16" ht="40.5" customHeight="1">
      <c r="B11" s="631"/>
      <c r="C11" s="631"/>
      <c r="D11" s="1700" t="s">
        <v>1946</v>
      </c>
      <c r="E11" s="973" t="s">
        <v>2089</v>
      </c>
      <c r="F11" s="1057" t="s">
        <v>2346</v>
      </c>
      <c r="J11" s="641"/>
      <c r="K11" s="641"/>
      <c r="L11" s="641"/>
      <c r="M11" s="641"/>
    </row>
    <row r="12" spans="2:16" outlineLevel="1">
      <c r="B12" s="65"/>
      <c r="C12" s="65"/>
      <c r="D12" s="1635" t="s">
        <v>1945</v>
      </c>
      <c r="E12" s="1702" t="s">
        <v>285</v>
      </c>
      <c r="F12" s="1697">
        <f>SUM(F33,F52,F71,F90,F109,F128,F147,F166,F185,F204,F223,F242,F261,F280,F299,F318,F337,F356)</f>
        <v>0</v>
      </c>
    </row>
    <row r="13" spans="2:16" outlineLevel="1">
      <c r="D13" s="1637" t="s">
        <v>289</v>
      </c>
      <c r="E13" s="1704"/>
      <c r="F13" s="1638"/>
    </row>
    <row r="14" spans="2:16" outlineLevel="1">
      <c r="B14" s="65"/>
      <c r="C14" s="65"/>
      <c r="D14" s="1639" t="s">
        <v>291</v>
      </c>
      <c r="E14" s="1706" t="s">
        <v>285</v>
      </c>
      <c r="F14" s="1698">
        <f>SUM(F35,F54,F73,F92,F111,F130,F149,F168,F187,F206,F225,F244,F263,F282,F301,F320,F339,F358)</f>
        <v>0</v>
      </c>
    </row>
    <row r="15" spans="2:16" outlineLevel="1">
      <c r="B15" s="65"/>
      <c r="C15" s="65"/>
      <c r="D15" s="1639" t="s">
        <v>293</v>
      </c>
      <c r="E15" s="1706" t="s">
        <v>285</v>
      </c>
      <c r="F15" s="1698">
        <f t="shared" ref="F15:F16" si="0">SUM(F36,F55,F74,F93,F112,F131,F150,F169,F188,F207,F226,F245,F264,F283,F302,F321,F340,F359)</f>
        <v>0</v>
      </c>
    </row>
    <row r="16" spans="2:16" outlineLevel="1">
      <c r="B16" s="65"/>
      <c r="C16" s="65"/>
      <c r="D16" s="1639" t="s">
        <v>295</v>
      </c>
      <c r="E16" s="1706" t="s">
        <v>285</v>
      </c>
      <c r="F16" s="1698">
        <f t="shared" si="0"/>
        <v>0</v>
      </c>
    </row>
    <row r="17" spans="2:9" outlineLevel="1">
      <c r="D17" s="1637" t="s">
        <v>296</v>
      </c>
      <c r="E17" s="1704"/>
      <c r="F17" s="1638"/>
    </row>
    <row r="18" spans="2:9" outlineLevel="1">
      <c r="B18" s="65"/>
      <c r="C18" s="65"/>
      <c r="D18" s="1639" t="s">
        <v>291</v>
      </c>
      <c r="E18" s="1706" t="s">
        <v>285</v>
      </c>
      <c r="F18" s="1698">
        <f>SUM(F39,F58,F77,F96,F115,F134,F153,F172,F191,F210,F229,F248,F267,F286,F305,F324,F343,F362)</f>
        <v>0</v>
      </c>
    </row>
    <row r="19" spans="2:9" outlineLevel="1">
      <c r="B19" s="65"/>
      <c r="C19" s="65"/>
      <c r="D19" s="1639" t="s">
        <v>293</v>
      </c>
      <c r="E19" s="1706" t="s">
        <v>285</v>
      </c>
      <c r="F19" s="1698">
        <f t="shared" ref="F19:F20" si="1">SUM(F40,F59,F78,F97,F116,F135,F154,F173,F192,F211,F230,F249,F268,F287,F306,F325,F344,F363)</f>
        <v>0</v>
      </c>
    </row>
    <row r="20" spans="2:9" outlineLevel="1">
      <c r="B20" s="65"/>
      <c r="C20" s="65"/>
      <c r="D20" s="1639" t="s">
        <v>295</v>
      </c>
      <c r="E20" s="1706" t="s">
        <v>285</v>
      </c>
      <c r="F20" s="1698">
        <f t="shared" si="1"/>
        <v>0</v>
      </c>
    </row>
    <row r="21" spans="2:9" outlineLevel="1">
      <c r="D21" s="1637" t="s">
        <v>300</v>
      </c>
      <c r="E21" s="1704"/>
      <c r="F21" s="1638"/>
    </row>
    <row r="22" spans="2:9" outlineLevel="1">
      <c r="B22" s="65"/>
      <c r="C22" s="65"/>
      <c r="D22" s="1639" t="s">
        <v>291</v>
      </c>
      <c r="E22" s="1706" t="s">
        <v>285</v>
      </c>
      <c r="F22" s="1698">
        <f>SUM(F43,F62,F81,F100,F119,F138,F157,F176,F195,F214,F233,F252,F271,F290,F309,F328,F347,F366)</f>
        <v>0</v>
      </c>
    </row>
    <row r="23" spans="2:9" outlineLevel="1">
      <c r="B23" s="65"/>
      <c r="C23" s="65"/>
      <c r="D23" s="1639" t="s">
        <v>293</v>
      </c>
      <c r="E23" s="1706" t="s">
        <v>285</v>
      </c>
      <c r="F23" s="1698">
        <f t="shared" ref="F23:F24" si="2">SUM(F44,F63,F82,F101,F120,F139,F158,F177,F196,F215,F234,F253,F272,F291,F310,F329,F348,F367)</f>
        <v>0</v>
      </c>
    </row>
    <row r="24" spans="2:9" outlineLevel="1">
      <c r="B24" s="65"/>
      <c r="C24" s="65"/>
      <c r="D24" s="1639" t="s">
        <v>295</v>
      </c>
      <c r="E24" s="1706" t="s">
        <v>285</v>
      </c>
      <c r="F24" s="1698">
        <f t="shared" si="2"/>
        <v>0</v>
      </c>
    </row>
    <row r="25" spans="2:9" outlineLevel="1">
      <c r="D25" s="1637" t="s">
        <v>304</v>
      </c>
      <c r="E25" s="1704"/>
      <c r="F25" s="1638"/>
    </row>
    <row r="26" spans="2:9" outlineLevel="1">
      <c r="B26" s="65"/>
      <c r="C26" s="65"/>
      <c r="D26" s="1639" t="s">
        <v>291</v>
      </c>
      <c r="E26" s="1706" t="s">
        <v>285</v>
      </c>
      <c r="F26" s="1698">
        <f>SUM(F47,F66,F85,F104,F123,F142,F161,F180,F199,F218,F237,F256,F275,F294,F313,F332,F351,F370)</f>
        <v>0</v>
      </c>
    </row>
    <row r="27" spans="2:9" outlineLevel="1">
      <c r="B27" s="65"/>
      <c r="C27" s="65"/>
      <c r="D27" s="1639" t="s">
        <v>293</v>
      </c>
      <c r="E27" s="1706" t="s">
        <v>285</v>
      </c>
      <c r="F27" s="1698">
        <f t="shared" ref="F27:F28" si="3">SUM(F48,F67,F86,F105,F124,F143,F162,F181,F200,F219,F238,F257,F276,F295,F314,F333,F352,F371)</f>
        <v>0</v>
      </c>
    </row>
    <row r="28" spans="2:9" outlineLevel="1">
      <c r="B28" s="65"/>
      <c r="C28" s="65"/>
      <c r="D28" s="1639" t="s">
        <v>295</v>
      </c>
      <c r="E28" s="1706" t="s">
        <v>285</v>
      </c>
      <c r="F28" s="1698">
        <f t="shared" si="3"/>
        <v>0</v>
      </c>
    </row>
    <row r="29" spans="2:9" ht="22.5" customHeight="1" outlineLevel="1">
      <c r="B29" s="65"/>
      <c r="C29" s="65"/>
      <c r="D29" s="1640" t="s">
        <v>309</v>
      </c>
      <c r="E29" s="1708" t="s">
        <v>285</v>
      </c>
      <c r="F29" s="1699">
        <f>F12+SUM(F14:F16)+SUM(F18:F20)+SUM(F22:F24)+SUM(F26:F28)</f>
        <v>0</v>
      </c>
    </row>
    <row r="30" spans="2:9">
      <c r="D30" s="986"/>
      <c r="E30" s="986"/>
      <c r="F30" s="986"/>
      <c r="H30" s="1933" t="s">
        <v>2635</v>
      </c>
      <c r="I30" s="2053" t="s">
        <v>2599</v>
      </c>
    </row>
    <row r="31" spans="2:9" ht="25.5">
      <c r="D31" s="1634" t="s">
        <v>2347</v>
      </c>
      <c r="E31" s="973" t="s">
        <v>2089</v>
      </c>
      <c r="F31" s="1057" t="s">
        <v>2346</v>
      </c>
      <c r="H31" s="1926" t="s">
        <v>2622</v>
      </c>
      <c r="I31" s="2055" t="s">
        <v>2346</v>
      </c>
    </row>
    <row r="32" spans="2:9" ht="27.75" customHeight="1">
      <c r="B32" s="2144" t="s">
        <v>286</v>
      </c>
      <c r="C32" s="631"/>
      <c r="D32" s="1695" t="s">
        <v>287</v>
      </c>
      <c r="H32" s="2056" t="s">
        <v>2644</v>
      </c>
      <c r="I32" s="1951"/>
    </row>
    <row r="33" spans="2:9" ht="15" customHeight="1" outlineLevel="1">
      <c r="B33" s="2144" t="s">
        <v>288</v>
      </c>
      <c r="C33" s="65"/>
      <c r="D33" s="1635" t="s">
        <v>1945</v>
      </c>
      <c r="E33" s="1702" t="s">
        <v>285</v>
      </c>
      <c r="F33" s="1642"/>
      <c r="H33" s="1951"/>
      <c r="I33" s="1895" t="str">
        <f>IF(ISNONTEXT(F33)=TRUE,"","X")</f>
        <v/>
      </c>
    </row>
    <row r="34" spans="2:9" ht="15" customHeight="1" outlineLevel="1">
      <c r="B34" s="2144"/>
      <c r="D34" s="1421" t="s">
        <v>289</v>
      </c>
      <c r="E34" s="1704"/>
      <c r="F34" s="1638"/>
      <c r="H34" s="1951"/>
      <c r="I34" s="1951"/>
    </row>
    <row r="35" spans="2:9" ht="15" customHeight="1" outlineLevel="1">
      <c r="B35" s="2144" t="s">
        <v>290</v>
      </c>
      <c r="C35" s="65"/>
      <c r="D35" s="1696" t="s">
        <v>291</v>
      </c>
      <c r="E35" s="1706" t="s">
        <v>285</v>
      </c>
      <c r="F35" s="1643"/>
      <c r="H35" s="1951"/>
      <c r="I35" s="1895" t="str">
        <f t="shared" ref="I35:I50" si="4">IF(ISNONTEXT(F35)=TRUE,"","X")</f>
        <v/>
      </c>
    </row>
    <row r="36" spans="2:9" ht="15" customHeight="1" outlineLevel="1">
      <c r="B36" s="2144" t="s">
        <v>292</v>
      </c>
      <c r="C36" s="65"/>
      <c r="D36" s="1696" t="s">
        <v>293</v>
      </c>
      <c r="E36" s="1706" t="s">
        <v>285</v>
      </c>
      <c r="F36" s="1643"/>
      <c r="H36" s="1951"/>
      <c r="I36" s="1895" t="str">
        <f t="shared" si="4"/>
        <v/>
      </c>
    </row>
    <row r="37" spans="2:9" ht="15" customHeight="1" outlineLevel="1">
      <c r="B37" s="2144" t="s">
        <v>294</v>
      </c>
      <c r="C37" s="65"/>
      <c r="D37" s="1696" t="s">
        <v>295</v>
      </c>
      <c r="E37" s="1706" t="s">
        <v>285</v>
      </c>
      <c r="F37" s="1643"/>
      <c r="H37" s="1951"/>
      <c r="I37" s="1895" t="str">
        <f t="shared" si="4"/>
        <v/>
      </c>
    </row>
    <row r="38" spans="2:9" ht="15" customHeight="1" outlineLevel="1">
      <c r="B38" s="2144"/>
      <c r="D38" s="1421" t="s">
        <v>296</v>
      </c>
      <c r="E38" s="1704"/>
      <c r="F38" s="1638"/>
      <c r="H38" s="1951"/>
      <c r="I38" s="1951"/>
    </row>
    <row r="39" spans="2:9" ht="15" customHeight="1" outlineLevel="1">
      <c r="B39" s="2144" t="s">
        <v>297</v>
      </c>
      <c r="C39" s="65"/>
      <c r="D39" s="1696" t="s">
        <v>291</v>
      </c>
      <c r="E39" s="1706" t="s">
        <v>285</v>
      </c>
      <c r="F39" s="1643"/>
      <c r="H39" s="1951"/>
      <c r="I39" s="1895" t="str">
        <f t="shared" si="4"/>
        <v/>
      </c>
    </row>
    <row r="40" spans="2:9" ht="15" customHeight="1" outlineLevel="1">
      <c r="B40" s="2144" t="s">
        <v>298</v>
      </c>
      <c r="C40" s="65"/>
      <c r="D40" s="1696" t="s">
        <v>293</v>
      </c>
      <c r="E40" s="1706" t="s">
        <v>285</v>
      </c>
      <c r="F40" s="1643"/>
      <c r="H40" s="1951"/>
      <c r="I40" s="1895" t="str">
        <f t="shared" si="4"/>
        <v/>
      </c>
    </row>
    <row r="41" spans="2:9" ht="15" customHeight="1" outlineLevel="1">
      <c r="B41" s="2144" t="s">
        <v>299</v>
      </c>
      <c r="C41" s="65"/>
      <c r="D41" s="1696" t="s">
        <v>295</v>
      </c>
      <c r="E41" s="1706" t="s">
        <v>285</v>
      </c>
      <c r="F41" s="1643"/>
      <c r="H41" s="1951"/>
      <c r="I41" s="1895" t="str">
        <f t="shared" si="4"/>
        <v/>
      </c>
    </row>
    <row r="42" spans="2:9" ht="15" customHeight="1" outlineLevel="1">
      <c r="B42" s="2144"/>
      <c r="D42" s="1421" t="s">
        <v>300</v>
      </c>
      <c r="E42" s="1704"/>
      <c r="F42" s="1638"/>
      <c r="H42" s="1951"/>
      <c r="I42" s="1951"/>
    </row>
    <row r="43" spans="2:9" ht="15" customHeight="1" outlineLevel="1">
      <c r="B43" s="2144" t="s">
        <v>301</v>
      </c>
      <c r="C43" s="65"/>
      <c r="D43" s="1696" t="s">
        <v>291</v>
      </c>
      <c r="E43" s="1706" t="s">
        <v>285</v>
      </c>
      <c r="F43" s="1643"/>
      <c r="H43" s="1951"/>
      <c r="I43" s="1895" t="str">
        <f t="shared" si="4"/>
        <v/>
      </c>
    </row>
    <row r="44" spans="2:9" ht="15" customHeight="1" outlineLevel="1">
      <c r="B44" s="2144" t="s">
        <v>302</v>
      </c>
      <c r="C44" s="65"/>
      <c r="D44" s="1696" t="s">
        <v>293</v>
      </c>
      <c r="E44" s="1706" t="s">
        <v>285</v>
      </c>
      <c r="F44" s="1643"/>
      <c r="H44" s="1951"/>
      <c r="I44" s="1895" t="str">
        <f t="shared" si="4"/>
        <v/>
      </c>
    </row>
    <row r="45" spans="2:9" ht="15" customHeight="1" outlineLevel="1">
      <c r="B45" s="2144" t="s">
        <v>303</v>
      </c>
      <c r="C45" s="65"/>
      <c r="D45" s="1696" t="s">
        <v>295</v>
      </c>
      <c r="E45" s="1706" t="s">
        <v>285</v>
      </c>
      <c r="F45" s="1643"/>
      <c r="H45" s="1951"/>
      <c r="I45" s="1895" t="str">
        <f t="shared" si="4"/>
        <v/>
      </c>
    </row>
    <row r="46" spans="2:9" ht="15" customHeight="1" outlineLevel="1">
      <c r="B46" s="2144"/>
      <c r="D46" s="1421" t="s">
        <v>304</v>
      </c>
      <c r="E46" s="1704"/>
      <c r="F46" s="1638"/>
      <c r="H46" s="1951"/>
      <c r="I46" s="1951"/>
    </row>
    <row r="47" spans="2:9" ht="15" customHeight="1" outlineLevel="1">
      <c r="B47" s="2144" t="s">
        <v>305</v>
      </c>
      <c r="C47" s="65"/>
      <c r="D47" s="1696" t="s">
        <v>291</v>
      </c>
      <c r="E47" s="1706" t="s">
        <v>285</v>
      </c>
      <c r="F47" s="1643"/>
      <c r="H47" s="1951"/>
      <c r="I47" s="1895" t="str">
        <f t="shared" si="4"/>
        <v/>
      </c>
    </row>
    <row r="48" spans="2:9" ht="15" customHeight="1" outlineLevel="1">
      <c r="B48" s="2144" t="s">
        <v>306</v>
      </c>
      <c r="C48" s="65"/>
      <c r="D48" s="1696" t="s">
        <v>293</v>
      </c>
      <c r="E48" s="1706" t="s">
        <v>285</v>
      </c>
      <c r="F48" s="1643"/>
      <c r="H48" s="1951"/>
      <c r="I48" s="1895" t="str">
        <f t="shared" si="4"/>
        <v/>
      </c>
    </row>
    <row r="49" spans="2:9" ht="15" customHeight="1" outlineLevel="1">
      <c r="B49" s="2144" t="s">
        <v>307</v>
      </c>
      <c r="C49" s="65"/>
      <c r="D49" s="1696" t="s">
        <v>295</v>
      </c>
      <c r="E49" s="1706" t="s">
        <v>285</v>
      </c>
      <c r="F49" s="1643"/>
      <c r="H49" s="1951"/>
      <c r="I49" s="1895" t="str">
        <f t="shared" si="4"/>
        <v/>
      </c>
    </row>
    <row r="50" spans="2:9" ht="15" customHeight="1" outlineLevel="1">
      <c r="B50" s="2144" t="s">
        <v>308</v>
      </c>
      <c r="C50" s="65"/>
      <c r="D50" s="1640" t="s">
        <v>309</v>
      </c>
      <c r="E50" s="1708" t="s">
        <v>285</v>
      </c>
      <c r="F50" s="1644"/>
      <c r="H50" s="1951"/>
      <c r="I50" s="1895" t="str">
        <f t="shared" si="4"/>
        <v/>
      </c>
    </row>
    <row r="51" spans="2:9" ht="26.25" customHeight="1">
      <c r="B51" s="2144" t="s">
        <v>310</v>
      </c>
      <c r="C51" s="65"/>
      <c r="D51" s="1695" t="s">
        <v>287</v>
      </c>
      <c r="E51" s="1709"/>
      <c r="F51" s="1645"/>
      <c r="H51" s="2056" t="s">
        <v>2644</v>
      </c>
      <c r="I51" s="1951"/>
    </row>
    <row r="52" spans="2:9" outlineLevel="1">
      <c r="B52" s="2144" t="s">
        <v>311</v>
      </c>
      <c r="C52" s="65"/>
      <c r="D52" s="1635" t="s">
        <v>1945</v>
      </c>
      <c r="E52" s="1702" t="s">
        <v>285</v>
      </c>
      <c r="F52" s="1642"/>
      <c r="H52" s="1951"/>
      <c r="I52" s="1895" t="str">
        <f>IF(ISNONTEXT(F52)=TRUE,"","X")</f>
        <v/>
      </c>
    </row>
    <row r="53" spans="2:9" outlineLevel="1">
      <c r="B53" s="2144"/>
      <c r="D53" s="1421" t="s">
        <v>289</v>
      </c>
      <c r="E53" s="1704"/>
      <c r="F53" s="1638"/>
      <c r="H53" s="1951"/>
      <c r="I53" s="1951"/>
    </row>
    <row r="54" spans="2:9" outlineLevel="1">
      <c r="B54" s="2144" t="s">
        <v>312</v>
      </c>
      <c r="C54" s="65"/>
      <c r="D54" s="1696" t="s">
        <v>291</v>
      </c>
      <c r="E54" s="1706" t="s">
        <v>285</v>
      </c>
      <c r="F54" s="1643"/>
      <c r="H54" s="1951"/>
      <c r="I54" s="1895" t="str">
        <f t="shared" ref="I54:I56" si="5">IF(ISNONTEXT(F54)=TRUE,"","X")</f>
        <v/>
      </c>
    </row>
    <row r="55" spans="2:9" outlineLevel="1">
      <c r="B55" s="2144" t="s">
        <v>313</v>
      </c>
      <c r="C55" s="65"/>
      <c r="D55" s="1696" t="s">
        <v>293</v>
      </c>
      <c r="E55" s="1706" t="s">
        <v>285</v>
      </c>
      <c r="F55" s="1643"/>
      <c r="H55" s="1951"/>
      <c r="I55" s="1895" t="str">
        <f t="shared" si="5"/>
        <v/>
      </c>
    </row>
    <row r="56" spans="2:9" outlineLevel="1">
      <c r="B56" s="2144" t="s">
        <v>314</v>
      </c>
      <c r="C56" s="65"/>
      <c r="D56" s="1696" t="s">
        <v>295</v>
      </c>
      <c r="E56" s="1706" t="s">
        <v>285</v>
      </c>
      <c r="F56" s="1643"/>
      <c r="H56" s="1951"/>
      <c r="I56" s="1895" t="str">
        <f t="shared" si="5"/>
        <v/>
      </c>
    </row>
    <row r="57" spans="2:9" outlineLevel="1">
      <c r="B57" s="2144"/>
      <c r="D57" s="1421" t="s">
        <v>296</v>
      </c>
      <c r="E57" s="1704"/>
      <c r="F57" s="1638"/>
      <c r="H57" s="1951"/>
      <c r="I57" s="1951"/>
    </row>
    <row r="58" spans="2:9" outlineLevel="1">
      <c r="B58" s="2144" t="s">
        <v>315</v>
      </c>
      <c r="C58" s="65"/>
      <c r="D58" s="1696" t="s">
        <v>291</v>
      </c>
      <c r="E58" s="1706" t="s">
        <v>285</v>
      </c>
      <c r="F58" s="1643"/>
      <c r="H58" s="1951"/>
      <c r="I58" s="1895" t="str">
        <f t="shared" ref="I58:I60" si="6">IF(ISNONTEXT(F58)=TRUE,"","X")</f>
        <v/>
      </c>
    </row>
    <row r="59" spans="2:9" outlineLevel="1">
      <c r="B59" s="2144" t="s">
        <v>316</v>
      </c>
      <c r="C59" s="65"/>
      <c r="D59" s="1696" t="s">
        <v>293</v>
      </c>
      <c r="E59" s="1706" t="s">
        <v>285</v>
      </c>
      <c r="F59" s="1643"/>
      <c r="H59" s="1951"/>
      <c r="I59" s="1895" t="str">
        <f t="shared" si="6"/>
        <v/>
      </c>
    </row>
    <row r="60" spans="2:9" outlineLevel="1">
      <c r="B60" s="2144" t="s">
        <v>317</v>
      </c>
      <c r="C60" s="65"/>
      <c r="D60" s="1696" t="s">
        <v>295</v>
      </c>
      <c r="E60" s="1706" t="s">
        <v>285</v>
      </c>
      <c r="F60" s="1643"/>
      <c r="H60" s="1951"/>
      <c r="I60" s="1895" t="str">
        <f t="shared" si="6"/>
        <v/>
      </c>
    </row>
    <row r="61" spans="2:9" outlineLevel="1">
      <c r="B61" s="2144"/>
      <c r="D61" s="1421" t="s">
        <v>300</v>
      </c>
      <c r="E61" s="1704"/>
      <c r="F61" s="1638"/>
      <c r="H61" s="1951"/>
      <c r="I61" s="1951"/>
    </row>
    <row r="62" spans="2:9" outlineLevel="1">
      <c r="B62" s="2144" t="s">
        <v>318</v>
      </c>
      <c r="C62" s="65"/>
      <c r="D62" s="1696" t="s">
        <v>291</v>
      </c>
      <c r="E62" s="1706" t="s">
        <v>285</v>
      </c>
      <c r="F62" s="1643"/>
      <c r="H62" s="1951"/>
      <c r="I62" s="1895" t="str">
        <f t="shared" ref="I62:I64" si="7">IF(ISNONTEXT(F62)=TRUE,"","X")</f>
        <v/>
      </c>
    </row>
    <row r="63" spans="2:9" outlineLevel="1">
      <c r="B63" s="2144" t="s">
        <v>319</v>
      </c>
      <c r="C63" s="65"/>
      <c r="D63" s="1696" t="s">
        <v>293</v>
      </c>
      <c r="E63" s="1706" t="s">
        <v>285</v>
      </c>
      <c r="F63" s="1643"/>
      <c r="H63" s="1951"/>
      <c r="I63" s="1895" t="str">
        <f t="shared" si="7"/>
        <v/>
      </c>
    </row>
    <row r="64" spans="2:9" outlineLevel="1">
      <c r="B64" s="2144" t="s">
        <v>320</v>
      </c>
      <c r="C64" s="65"/>
      <c r="D64" s="1696" t="s">
        <v>295</v>
      </c>
      <c r="E64" s="1706" t="s">
        <v>285</v>
      </c>
      <c r="F64" s="1643"/>
      <c r="H64" s="1951"/>
      <c r="I64" s="1895" t="str">
        <f t="shared" si="7"/>
        <v/>
      </c>
    </row>
    <row r="65" spans="2:9" outlineLevel="1">
      <c r="B65" s="2144"/>
      <c r="D65" s="1421" t="s">
        <v>304</v>
      </c>
      <c r="E65" s="1704"/>
      <c r="F65" s="1638"/>
      <c r="H65" s="1951"/>
      <c r="I65" s="1951"/>
    </row>
    <row r="66" spans="2:9" outlineLevel="1">
      <c r="B66" s="2144" t="s">
        <v>321</v>
      </c>
      <c r="C66" s="65"/>
      <c r="D66" s="1696" t="s">
        <v>291</v>
      </c>
      <c r="E66" s="1706" t="s">
        <v>285</v>
      </c>
      <c r="F66" s="1643"/>
      <c r="H66" s="1951"/>
      <c r="I66" s="1895" t="str">
        <f t="shared" ref="I66:I69" si="8">IF(ISNONTEXT(F66)=TRUE,"","X")</f>
        <v/>
      </c>
    </row>
    <row r="67" spans="2:9" outlineLevel="1">
      <c r="B67" s="2144" t="s">
        <v>322</v>
      </c>
      <c r="C67" s="65"/>
      <c r="D67" s="1696" t="s">
        <v>293</v>
      </c>
      <c r="E67" s="1706" t="s">
        <v>285</v>
      </c>
      <c r="F67" s="1643"/>
      <c r="H67" s="1951"/>
      <c r="I67" s="1895" t="str">
        <f t="shared" si="8"/>
        <v/>
      </c>
    </row>
    <row r="68" spans="2:9" outlineLevel="1">
      <c r="B68" s="2144" t="s">
        <v>323</v>
      </c>
      <c r="C68" s="65"/>
      <c r="D68" s="1696" t="s">
        <v>295</v>
      </c>
      <c r="E68" s="1706" t="s">
        <v>285</v>
      </c>
      <c r="F68" s="1643"/>
      <c r="H68" s="1951"/>
      <c r="I68" s="1895" t="str">
        <f t="shared" si="8"/>
        <v/>
      </c>
    </row>
    <row r="69" spans="2:9" ht="22.5" customHeight="1" outlineLevel="1">
      <c r="B69" s="2144" t="s">
        <v>324</v>
      </c>
      <c r="C69" s="65"/>
      <c r="D69" s="1640" t="s">
        <v>309</v>
      </c>
      <c r="E69" s="1708" t="s">
        <v>285</v>
      </c>
      <c r="F69" s="1644"/>
      <c r="H69" s="1951"/>
      <c r="I69" s="1895" t="str">
        <f t="shared" si="8"/>
        <v/>
      </c>
    </row>
    <row r="70" spans="2:9" ht="23.25">
      <c r="B70" s="2144" t="s">
        <v>325</v>
      </c>
      <c r="C70" s="65"/>
      <c r="D70" s="1695" t="s">
        <v>287</v>
      </c>
      <c r="E70" s="1709"/>
      <c r="F70" s="1645"/>
      <c r="H70" s="2056" t="s">
        <v>2644</v>
      </c>
      <c r="I70" s="1951"/>
    </row>
    <row r="71" spans="2:9" outlineLevel="1">
      <c r="B71" s="2144" t="s">
        <v>326</v>
      </c>
      <c r="C71" s="65"/>
      <c r="D71" s="1635" t="s">
        <v>1945</v>
      </c>
      <c r="E71" s="1702" t="s">
        <v>285</v>
      </c>
      <c r="F71" s="1642"/>
      <c r="H71" s="1951"/>
      <c r="I71" s="1895" t="str">
        <f>IF(ISNONTEXT(F71)=TRUE,"","X")</f>
        <v/>
      </c>
    </row>
    <row r="72" spans="2:9" outlineLevel="1">
      <c r="B72" s="2144"/>
      <c r="D72" s="1421" t="s">
        <v>289</v>
      </c>
      <c r="E72" s="1704"/>
      <c r="F72" s="1638"/>
      <c r="H72" s="1951"/>
      <c r="I72" s="1951"/>
    </row>
    <row r="73" spans="2:9" outlineLevel="1">
      <c r="B73" s="2144" t="s">
        <v>327</v>
      </c>
      <c r="C73" s="65"/>
      <c r="D73" s="1696" t="s">
        <v>291</v>
      </c>
      <c r="E73" s="1706" t="s">
        <v>285</v>
      </c>
      <c r="F73" s="1643"/>
      <c r="H73" s="1951"/>
      <c r="I73" s="1895" t="str">
        <f t="shared" ref="I73:I75" si="9">IF(ISNONTEXT(F73)=TRUE,"","X")</f>
        <v/>
      </c>
    </row>
    <row r="74" spans="2:9" outlineLevel="1">
      <c r="B74" s="2144" t="s">
        <v>328</v>
      </c>
      <c r="C74" s="65"/>
      <c r="D74" s="1696" t="s">
        <v>293</v>
      </c>
      <c r="E74" s="1706" t="s">
        <v>285</v>
      </c>
      <c r="F74" s="1643"/>
      <c r="H74" s="1951"/>
      <c r="I74" s="1895" t="str">
        <f t="shared" si="9"/>
        <v/>
      </c>
    </row>
    <row r="75" spans="2:9" outlineLevel="1">
      <c r="B75" s="2144" t="s">
        <v>329</v>
      </c>
      <c r="C75" s="65"/>
      <c r="D75" s="1696" t="s">
        <v>295</v>
      </c>
      <c r="E75" s="1706" t="s">
        <v>285</v>
      </c>
      <c r="F75" s="1643"/>
      <c r="H75" s="1951"/>
      <c r="I75" s="1895" t="str">
        <f t="shared" si="9"/>
        <v/>
      </c>
    </row>
    <row r="76" spans="2:9" outlineLevel="1">
      <c r="B76" s="2144"/>
      <c r="D76" s="1421" t="s">
        <v>296</v>
      </c>
      <c r="E76" s="1704"/>
      <c r="F76" s="1638"/>
      <c r="H76" s="1951"/>
      <c r="I76" s="1951"/>
    </row>
    <row r="77" spans="2:9" outlineLevel="1">
      <c r="B77" s="2144" t="s">
        <v>330</v>
      </c>
      <c r="C77" s="65"/>
      <c r="D77" s="1696" t="s">
        <v>291</v>
      </c>
      <c r="E77" s="1706" t="s">
        <v>285</v>
      </c>
      <c r="F77" s="1643"/>
      <c r="H77" s="1951"/>
      <c r="I77" s="1895" t="str">
        <f t="shared" ref="I77:I79" si="10">IF(ISNONTEXT(F77)=TRUE,"","X")</f>
        <v/>
      </c>
    </row>
    <row r="78" spans="2:9" outlineLevel="1">
      <c r="B78" s="2144" t="s">
        <v>331</v>
      </c>
      <c r="C78" s="65"/>
      <c r="D78" s="1696" t="s">
        <v>293</v>
      </c>
      <c r="E78" s="1706" t="s">
        <v>285</v>
      </c>
      <c r="F78" s="1643"/>
      <c r="H78" s="1951"/>
      <c r="I78" s="1895" t="str">
        <f t="shared" si="10"/>
        <v/>
      </c>
    </row>
    <row r="79" spans="2:9" outlineLevel="1">
      <c r="B79" s="2144" t="s">
        <v>332</v>
      </c>
      <c r="C79" s="65"/>
      <c r="D79" s="1696" t="s">
        <v>295</v>
      </c>
      <c r="E79" s="1706" t="s">
        <v>285</v>
      </c>
      <c r="F79" s="1643"/>
      <c r="H79" s="1951"/>
      <c r="I79" s="1895" t="str">
        <f t="shared" si="10"/>
        <v/>
      </c>
    </row>
    <row r="80" spans="2:9" outlineLevel="1">
      <c r="B80" s="2144"/>
      <c r="D80" s="1421" t="s">
        <v>300</v>
      </c>
      <c r="E80" s="1704"/>
      <c r="F80" s="1638"/>
      <c r="H80" s="1951"/>
      <c r="I80" s="1951"/>
    </row>
    <row r="81" spans="2:9" outlineLevel="1">
      <c r="B81" s="2144" t="s">
        <v>333</v>
      </c>
      <c r="C81" s="65"/>
      <c r="D81" s="1696" t="s">
        <v>291</v>
      </c>
      <c r="E81" s="1706" t="s">
        <v>285</v>
      </c>
      <c r="F81" s="1643"/>
      <c r="H81" s="1951"/>
      <c r="I81" s="1895" t="str">
        <f t="shared" ref="I81:I83" si="11">IF(ISNONTEXT(F81)=TRUE,"","X")</f>
        <v/>
      </c>
    </row>
    <row r="82" spans="2:9" outlineLevel="1">
      <c r="B82" s="2144" t="s">
        <v>334</v>
      </c>
      <c r="C82" s="65"/>
      <c r="D82" s="1696" t="s">
        <v>293</v>
      </c>
      <c r="E82" s="1706" t="s">
        <v>285</v>
      </c>
      <c r="F82" s="1643"/>
      <c r="H82" s="1951"/>
      <c r="I82" s="1895" t="str">
        <f t="shared" si="11"/>
        <v/>
      </c>
    </row>
    <row r="83" spans="2:9" outlineLevel="1">
      <c r="B83" s="2144" t="s">
        <v>335</v>
      </c>
      <c r="C83" s="65"/>
      <c r="D83" s="1696" t="s">
        <v>295</v>
      </c>
      <c r="E83" s="1706" t="s">
        <v>285</v>
      </c>
      <c r="F83" s="1643"/>
      <c r="H83" s="1951"/>
      <c r="I83" s="1895" t="str">
        <f t="shared" si="11"/>
        <v/>
      </c>
    </row>
    <row r="84" spans="2:9" outlineLevel="1">
      <c r="B84" s="2144"/>
      <c r="D84" s="1421" t="s">
        <v>304</v>
      </c>
      <c r="E84" s="1704"/>
      <c r="F84" s="1638"/>
      <c r="H84" s="1951"/>
      <c r="I84" s="1951"/>
    </row>
    <row r="85" spans="2:9" outlineLevel="1">
      <c r="B85" s="2144" t="s">
        <v>336</v>
      </c>
      <c r="C85" s="65"/>
      <c r="D85" s="1696" t="s">
        <v>291</v>
      </c>
      <c r="E85" s="1706" t="s">
        <v>285</v>
      </c>
      <c r="F85" s="1643"/>
      <c r="H85" s="1951"/>
      <c r="I85" s="1895" t="str">
        <f t="shared" ref="I85:I88" si="12">IF(ISNONTEXT(F85)=TRUE,"","X")</f>
        <v/>
      </c>
    </row>
    <row r="86" spans="2:9" outlineLevel="1">
      <c r="B86" s="2144" t="s">
        <v>337</v>
      </c>
      <c r="C86" s="65"/>
      <c r="D86" s="1696" t="s">
        <v>293</v>
      </c>
      <c r="E86" s="1706" t="s">
        <v>285</v>
      </c>
      <c r="F86" s="1643"/>
      <c r="H86" s="1951"/>
      <c r="I86" s="1895" t="str">
        <f t="shared" si="12"/>
        <v/>
      </c>
    </row>
    <row r="87" spans="2:9" outlineLevel="1">
      <c r="B87" s="2144" t="s">
        <v>338</v>
      </c>
      <c r="C87" s="65"/>
      <c r="D87" s="1696" t="s">
        <v>295</v>
      </c>
      <c r="E87" s="1706" t="s">
        <v>285</v>
      </c>
      <c r="F87" s="1643"/>
      <c r="H87" s="1951"/>
      <c r="I87" s="1895" t="str">
        <f t="shared" si="12"/>
        <v/>
      </c>
    </row>
    <row r="88" spans="2:9" ht="22.5" customHeight="1" outlineLevel="1">
      <c r="B88" s="2144" t="s">
        <v>339</v>
      </c>
      <c r="C88" s="65"/>
      <c r="D88" s="1640" t="s">
        <v>309</v>
      </c>
      <c r="E88" s="1708" t="s">
        <v>285</v>
      </c>
      <c r="F88" s="1644"/>
      <c r="H88" s="1951"/>
      <c r="I88" s="1895" t="str">
        <f t="shared" si="12"/>
        <v/>
      </c>
    </row>
    <row r="89" spans="2:9" ht="23.25">
      <c r="B89" s="2144" t="s">
        <v>340</v>
      </c>
      <c r="C89" s="65"/>
      <c r="D89" s="1695" t="s">
        <v>287</v>
      </c>
      <c r="E89" s="1709"/>
      <c r="F89" s="1645"/>
      <c r="H89" s="2056" t="s">
        <v>2644</v>
      </c>
      <c r="I89" s="1951"/>
    </row>
    <row r="90" spans="2:9" outlineLevel="1">
      <c r="B90" s="2144" t="s">
        <v>341</v>
      </c>
      <c r="C90" s="65"/>
      <c r="D90" s="1635" t="s">
        <v>1945</v>
      </c>
      <c r="E90" s="1702" t="s">
        <v>285</v>
      </c>
      <c r="F90" s="1642"/>
      <c r="H90" s="1951"/>
      <c r="I90" s="1895" t="str">
        <f>IF(ISNONTEXT(F90)=TRUE,"","X")</f>
        <v/>
      </c>
    </row>
    <row r="91" spans="2:9" outlineLevel="1">
      <c r="B91" s="2144"/>
      <c r="D91" s="1421" t="s">
        <v>289</v>
      </c>
      <c r="E91" s="1704"/>
      <c r="F91" s="1638"/>
      <c r="H91" s="1951"/>
      <c r="I91" s="1951"/>
    </row>
    <row r="92" spans="2:9" outlineLevel="1">
      <c r="B92" s="2144" t="s">
        <v>342</v>
      </c>
      <c r="C92" s="65"/>
      <c r="D92" s="1696" t="s">
        <v>291</v>
      </c>
      <c r="E92" s="1706" t="s">
        <v>285</v>
      </c>
      <c r="F92" s="1643"/>
      <c r="H92" s="1951"/>
      <c r="I92" s="1895" t="str">
        <f t="shared" ref="I92:I94" si="13">IF(ISNONTEXT(F92)=TRUE,"","X")</f>
        <v/>
      </c>
    </row>
    <row r="93" spans="2:9" outlineLevel="1">
      <c r="B93" s="2144" t="s">
        <v>343</v>
      </c>
      <c r="C93" s="65"/>
      <c r="D93" s="1696" t="s">
        <v>293</v>
      </c>
      <c r="E93" s="1706" t="s">
        <v>285</v>
      </c>
      <c r="F93" s="1643"/>
      <c r="H93" s="1951"/>
      <c r="I93" s="1895" t="str">
        <f t="shared" si="13"/>
        <v/>
      </c>
    </row>
    <row r="94" spans="2:9" outlineLevel="1">
      <c r="B94" s="2144" t="s">
        <v>344</v>
      </c>
      <c r="C94" s="65"/>
      <c r="D94" s="1696" t="s">
        <v>295</v>
      </c>
      <c r="E94" s="1706" t="s">
        <v>285</v>
      </c>
      <c r="F94" s="1643"/>
      <c r="H94" s="1951"/>
      <c r="I94" s="1895" t="str">
        <f t="shared" si="13"/>
        <v/>
      </c>
    </row>
    <row r="95" spans="2:9" outlineLevel="1">
      <c r="B95" s="2144"/>
      <c r="D95" s="1421" t="s">
        <v>296</v>
      </c>
      <c r="E95" s="1704"/>
      <c r="F95" s="1638"/>
      <c r="H95" s="1951"/>
      <c r="I95" s="1951"/>
    </row>
    <row r="96" spans="2:9" outlineLevel="1">
      <c r="B96" s="2144" t="s">
        <v>345</v>
      </c>
      <c r="C96" s="65"/>
      <c r="D96" s="1696" t="s">
        <v>291</v>
      </c>
      <c r="E96" s="1706" t="s">
        <v>285</v>
      </c>
      <c r="F96" s="1643"/>
      <c r="H96" s="1951"/>
      <c r="I96" s="1895" t="str">
        <f t="shared" ref="I96:I98" si="14">IF(ISNONTEXT(F96)=TRUE,"","X")</f>
        <v/>
      </c>
    </row>
    <row r="97" spans="2:9" outlineLevel="1">
      <c r="B97" s="2144" t="s">
        <v>346</v>
      </c>
      <c r="C97" s="65"/>
      <c r="D97" s="1696" t="s">
        <v>293</v>
      </c>
      <c r="E97" s="1706" t="s">
        <v>285</v>
      </c>
      <c r="F97" s="1643"/>
      <c r="H97" s="1951"/>
      <c r="I97" s="1895" t="str">
        <f t="shared" si="14"/>
        <v/>
      </c>
    </row>
    <row r="98" spans="2:9" outlineLevel="1">
      <c r="B98" s="2144" t="s">
        <v>347</v>
      </c>
      <c r="C98" s="65"/>
      <c r="D98" s="1696" t="s">
        <v>295</v>
      </c>
      <c r="E98" s="1706" t="s">
        <v>285</v>
      </c>
      <c r="F98" s="1643"/>
      <c r="H98" s="1951"/>
      <c r="I98" s="1895" t="str">
        <f t="shared" si="14"/>
        <v/>
      </c>
    </row>
    <row r="99" spans="2:9" outlineLevel="1">
      <c r="B99" s="2144"/>
      <c r="D99" s="1421" t="s">
        <v>300</v>
      </c>
      <c r="E99" s="1704"/>
      <c r="F99" s="1638"/>
      <c r="H99" s="1951"/>
      <c r="I99" s="1951"/>
    </row>
    <row r="100" spans="2:9" outlineLevel="1">
      <c r="B100" s="2144" t="s">
        <v>348</v>
      </c>
      <c r="C100" s="65"/>
      <c r="D100" s="1696" t="s">
        <v>291</v>
      </c>
      <c r="E100" s="1706" t="s">
        <v>285</v>
      </c>
      <c r="F100" s="1643"/>
      <c r="H100" s="1951"/>
      <c r="I100" s="1895" t="str">
        <f t="shared" ref="I100:I102" si="15">IF(ISNONTEXT(F100)=TRUE,"","X")</f>
        <v/>
      </c>
    </row>
    <row r="101" spans="2:9" outlineLevel="1">
      <c r="B101" s="2144" t="s">
        <v>349</v>
      </c>
      <c r="C101" s="65"/>
      <c r="D101" s="1696" t="s">
        <v>293</v>
      </c>
      <c r="E101" s="1706" t="s">
        <v>285</v>
      </c>
      <c r="F101" s="1643"/>
      <c r="H101" s="1951"/>
      <c r="I101" s="1895" t="str">
        <f t="shared" si="15"/>
        <v/>
      </c>
    </row>
    <row r="102" spans="2:9" outlineLevel="1">
      <c r="B102" s="2144" t="s">
        <v>350</v>
      </c>
      <c r="C102" s="65"/>
      <c r="D102" s="1696" t="s">
        <v>295</v>
      </c>
      <c r="E102" s="1706" t="s">
        <v>285</v>
      </c>
      <c r="F102" s="1643"/>
      <c r="H102" s="1951"/>
      <c r="I102" s="1895" t="str">
        <f t="shared" si="15"/>
        <v/>
      </c>
    </row>
    <row r="103" spans="2:9" outlineLevel="1">
      <c r="B103" s="2144"/>
      <c r="D103" s="1421" t="s">
        <v>304</v>
      </c>
      <c r="E103" s="1704"/>
      <c r="F103" s="1638"/>
      <c r="H103" s="1951"/>
      <c r="I103" s="1951"/>
    </row>
    <row r="104" spans="2:9" outlineLevel="1">
      <c r="B104" s="2144" t="s">
        <v>351</v>
      </c>
      <c r="C104" s="65"/>
      <c r="D104" s="1696" t="s">
        <v>291</v>
      </c>
      <c r="E104" s="1706" t="s">
        <v>285</v>
      </c>
      <c r="F104" s="1643"/>
      <c r="H104" s="1951"/>
      <c r="I104" s="1895" t="str">
        <f t="shared" ref="I104:I107" si="16">IF(ISNONTEXT(F104)=TRUE,"","X")</f>
        <v/>
      </c>
    </row>
    <row r="105" spans="2:9" outlineLevel="1">
      <c r="B105" s="2144" t="s">
        <v>352</v>
      </c>
      <c r="C105" s="65"/>
      <c r="D105" s="1696" t="s">
        <v>293</v>
      </c>
      <c r="E105" s="1706" t="s">
        <v>285</v>
      </c>
      <c r="F105" s="1643"/>
      <c r="H105" s="1951"/>
      <c r="I105" s="1895" t="str">
        <f t="shared" si="16"/>
        <v/>
      </c>
    </row>
    <row r="106" spans="2:9" outlineLevel="1">
      <c r="B106" s="2144" t="s">
        <v>353</v>
      </c>
      <c r="C106" s="65"/>
      <c r="D106" s="1696" t="s">
        <v>295</v>
      </c>
      <c r="E106" s="1706" t="s">
        <v>285</v>
      </c>
      <c r="F106" s="1643"/>
      <c r="H106" s="1951"/>
      <c r="I106" s="1895" t="str">
        <f t="shared" si="16"/>
        <v/>
      </c>
    </row>
    <row r="107" spans="2:9" ht="22.5" customHeight="1" outlineLevel="1">
      <c r="B107" s="2144" t="s">
        <v>354</v>
      </c>
      <c r="C107" s="65"/>
      <c r="D107" s="1640" t="s">
        <v>309</v>
      </c>
      <c r="E107" s="1708" t="s">
        <v>285</v>
      </c>
      <c r="F107" s="1644"/>
      <c r="H107" s="1951"/>
      <c r="I107" s="1895" t="str">
        <f t="shared" si="16"/>
        <v/>
      </c>
    </row>
    <row r="108" spans="2:9" ht="23.25">
      <c r="B108" s="2144" t="s">
        <v>355</v>
      </c>
      <c r="C108" s="65"/>
      <c r="D108" s="1695" t="s">
        <v>287</v>
      </c>
      <c r="E108" s="1709"/>
      <c r="F108" s="1645"/>
      <c r="H108" s="2056" t="s">
        <v>2644</v>
      </c>
      <c r="I108" s="1951"/>
    </row>
    <row r="109" spans="2:9" outlineLevel="1">
      <c r="B109" s="2144" t="s">
        <v>356</v>
      </c>
      <c r="C109" s="65"/>
      <c r="D109" s="1635" t="s">
        <v>1945</v>
      </c>
      <c r="E109" s="1702" t="s">
        <v>285</v>
      </c>
      <c r="F109" s="1642"/>
      <c r="H109" s="1951"/>
      <c r="I109" s="1895" t="str">
        <f>IF(ISNONTEXT(F109)=TRUE,"","X")</f>
        <v/>
      </c>
    </row>
    <row r="110" spans="2:9" outlineLevel="1">
      <c r="B110" s="2144"/>
      <c r="D110" s="1421" t="s">
        <v>289</v>
      </c>
      <c r="E110" s="1704"/>
      <c r="F110" s="1638"/>
      <c r="H110" s="1951"/>
      <c r="I110" s="1951"/>
    </row>
    <row r="111" spans="2:9" outlineLevel="1">
      <c r="B111" s="2144" t="s">
        <v>357</v>
      </c>
      <c r="C111" s="65"/>
      <c r="D111" s="1696" t="s">
        <v>291</v>
      </c>
      <c r="E111" s="1706" t="s">
        <v>285</v>
      </c>
      <c r="F111" s="1643"/>
      <c r="H111" s="1951"/>
      <c r="I111" s="1895" t="str">
        <f t="shared" ref="I111:I113" si="17">IF(ISNONTEXT(F111)=TRUE,"","X")</f>
        <v/>
      </c>
    </row>
    <row r="112" spans="2:9" outlineLevel="1">
      <c r="B112" s="2144" t="s">
        <v>358</v>
      </c>
      <c r="C112" s="65"/>
      <c r="D112" s="1696" t="s">
        <v>293</v>
      </c>
      <c r="E112" s="1706" t="s">
        <v>285</v>
      </c>
      <c r="F112" s="1643"/>
      <c r="H112" s="1951"/>
      <c r="I112" s="1895" t="str">
        <f t="shared" si="17"/>
        <v/>
      </c>
    </row>
    <row r="113" spans="2:9" outlineLevel="1">
      <c r="B113" s="2144" t="s">
        <v>359</v>
      </c>
      <c r="C113" s="65"/>
      <c r="D113" s="1696" t="s">
        <v>295</v>
      </c>
      <c r="E113" s="1706" t="s">
        <v>285</v>
      </c>
      <c r="F113" s="1643"/>
      <c r="H113" s="1951"/>
      <c r="I113" s="1895" t="str">
        <f t="shared" si="17"/>
        <v/>
      </c>
    </row>
    <row r="114" spans="2:9" outlineLevel="1">
      <c r="B114" s="2144"/>
      <c r="D114" s="1421" t="s">
        <v>296</v>
      </c>
      <c r="E114" s="1704"/>
      <c r="F114" s="1638"/>
      <c r="H114" s="1951"/>
      <c r="I114" s="1951"/>
    </row>
    <row r="115" spans="2:9" outlineLevel="1">
      <c r="B115" s="2144" t="s">
        <v>360</v>
      </c>
      <c r="C115" s="65"/>
      <c r="D115" s="1696" t="s">
        <v>291</v>
      </c>
      <c r="E115" s="1706" t="s">
        <v>285</v>
      </c>
      <c r="F115" s="1643"/>
      <c r="H115" s="1951"/>
      <c r="I115" s="1895" t="str">
        <f t="shared" ref="I115:I117" si="18">IF(ISNONTEXT(F115)=TRUE,"","X")</f>
        <v/>
      </c>
    </row>
    <row r="116" spans="2:9" outlineLevel="1">
      <c r="B116" s="2144" t="s">
        <v>361</v>
      </c>
      <c r="C116" s="65"/>
      <c r="D116" s="1696" t="s">
        <v>293</v>
      </c>
      <c r="E116" s="1706" t="s">
        <v>285</v>
      </c>
      <c r="F116" s="1643"/>
      <c r="H116" s="1951"/>
      <c r="I116" s="1895" t="str">
        <f t="shared" si="18"/>
        <v/>
      </c>
    </row>
    <row r="117" spans="2:9" outlineLevel="1">
      <c r="B117" s="2144" t="s">
        <v>362</v>
      </c>
      <c r="C117" s="65"/>
      <c r="D117" s="1696" t="s">
        <v>295</v>
      </c>
      <c r="E117" s="1706" t="s">
        <v>285</v>
      </c>
      <c r="F117" s="1643"/>
      <c r="H117" s="1951"/>
      <c r="I117" s="1895" t="str">
        <f t="shared" si="18"/>
        <v/>
      </c>
    </row>
    <row r="118" spans="2:9" outlineLevel="1">
      <c r="B118" s="2144"/>
      <c r="D118" s="1421" t="s">
        <v>300</v>
      </c>
      <c r="E118" s="1704"/>
      <c r="F118" s="1638"/>
      <c r="H118" s="1951"/>
      <c r="I118" s="1951"/>
    </row>
    <row r="119" spans="2:9" outlineLevel="1">
      <c r="B119" s="2144" t="s">
        <v>363</v>
      </c>
      <c r="C119" s="65"/>
      <c r="D119" s="1696" t="s">
        <v>291</v>
      </c>
      <c r="E119" s="1706" t="s">
        <v>285</v>
      </c>
      <c r="F119" s="1643"/>
      <c r="H119" s="1951"/>
      <c r="I119" s="1895" t="str">
        <f t="shared" ref="I119:I121" si="19">IF(ISNONTEXT(F119)=TRUE,"","X")</f>
        <v/>
      </c>
    </row>
    <row r="120" spans="2:9" outlineLevel="1">
      <c r="B120" s="2144" t="s">
        <v>364</v>
      </c>
      <c r="C120" s="65"/>
      <c r="D120" s="1696" t="s">
        <v>293</v>
      </c>
      <c r="E120" s="1706" t="s">
        <v>285</v>
      </c>
      <c r="F120" s="1643"/>
      <c r="H120" s="1951"/>
      <c r="I120" s="1895" t="str">
        <f t="shared" si="19"/>
        <v/>
      </c>
    </row>
    <row r="121" spans="2:9" outlineLevel="1">
      <c r="B121" s="2144" t="s">
        <v>365</v>
      </c>
      <c r="C121" s="65"/>
      <c r="D121" s="1696" t="s">
        <v>295</v>
      </c>
      <c r="E121" s="1706" t="s">
        <v>285</v>
      </c>
      <c r="F121" s="1643"/>
      <c r="H121" s="1951"/>
      <c r="I121" s="1895" t="str">
        <f t="shared" si="19"/>
        <v/>
      </c>
    </row>
    <row r="122" spans="2:9" outlineLevel="1">
      <c r="B122" s="2144"/>
      <c r="D122" s="1421" t="s">
        <v>304</v>
      </c>
      <c r="E122" s="1704"/>
      <c r="F122" s="1638"/>
      <c r="H122" s="1951"/>
      <c r="I122" s="1951"/>
    </row>
    <row r="123" spans="2:9" outlineLevel="1">
      <c r="B123" s="2144" t="s">
        <v>366</v>
      </c>
      <c r="C123" s="65"/>
      <c r="D123" s="1696" t="s">
        <v>291</v>
      </c>
      <c r="E123" s="1706" t="s">
        <v>285</v>
      </c>
      <c r="F123" s="1643"/>
      <c r="H123" s="1951"/>
      <c r="I123" s="1895" t="str">
        <f t="shared" ref="I123:I126" si="20">IF(ISNONTEXT(F123)=TRUE,"","X")</f>
        <v/>
      </c>
    </row>
    <row r="124" spans="2:9" outlineLevel="1">
      <c r="B124" s="2144" t="s">
        <v>367</v>
      </c>
      <c r="C124" s="65"/>
      <c r="D124" s="1696" t="s">
        <v>293</v>
      </c>
      <c r="E124" s="1706" t="s">
        <v>285</v>
      </c>
      <c r="F124" s="1643"/>
      <c r="H124" s="1951"/>
      <c r="I124" s="1895" t="str">
        <f t="shared" si="20"/>
        <v/>
      </c>
    </row>
    <row r="125" spans="2:9" outlineLevel="1">
      <c r="B125" s="2144" t="s">
        <v>368</v>
      </c>
      <c r="C125" s="65"/>
      <c r="D125" s="1696" t="s">
        <v>295</v>
      </c>
      <c r="E125" s="1706" t="s">
        <v>285</v>
      </c>
      <c r="F125" s="1643"/>
      <c r="H125" s="1951"/>
      <c r="I125" s="1895" t="str">
        <f t="shared" si="20"/>
        <v/>
      </c>
    </row>
    <row r="126" spans="2:9" ht="22.5" customHeight="1" outlineLevel="1">
      <c r="B126" s="2144" t="s">
        <v>369</v>
      </c>
      <c r="C126" s="65"/>
      <c r="D126" s="1640" t="s">
        <v>309</v>
      </c>
      <c r="E126" s="1708" t="s">
        <v>285</v>
      </c>
      <c r="F126" s="1644"/>
      <c r="H126" s="1951"/>
      <c r="I126" s="1895" t="str">
        <f t="shared" si="20"/>
        <v/>
      </c>
    </row>
    <row r="127" spans="2:9" ht="23.25">
      <c r="B127" s="2144" t="s">
        <v>370</v>
      </c>
      <c r="C127" s="65"/>
      <c r="D127" s="1695" t="s">
        <v>287</v>
      </c>
      <c r="E127" s="1709"/>
      <c r="F127" s="1645"/>
      <c r="H127" s="2056" t="s">
        <v>2644</v>
      </c>
      <c r="I127" s="1951"/>
    </row>
    <row r="128" spans="2:9" outlineLevel="1">
      <c r="B128" s="2144" t="s">
        <v>371</v>
      </c>
      <c r="C128" s="65"/>
      <c r="D128" s="1635" t="s">
        <v>1945</v>
      </c>
      <c r="E128" s="1702" t="s">
        <v>285</v>
      </c>
      <c r="F128" s="1642"/>
      <c r="H128" s="1951"/>
      <c r="I128" s="1895" t="str">
        <f>IF(ISNONTEXT(F128)=TRUE,"","X")</f>
        <v/>
      </c>
    </row>
    <row r="129" spans="2:9" outlineLevel="1">
      <c r="B129" s="2144"/>
      <c r="D129" s="1421" t="s">
        <v>289</v>
      </c>
      <c r="E129" s="1704"/>
      <c r="F129" s="1638"/>
      <c r="H129" s="1951"/>
      <c r="I129" s="1951"/>
    </row>
    <row r="130" spans="2:9" outlineLevel="1">
      <c r="B130" s="2144" t="s">
        <v>372</v>
      </c>
      <c r="C130" s="65"/>
      <c r="D130" s="1696" t="s">
        <v>291</v>
      </c>
      <c r="E130" s="1706" t="s">
        <v>285</v>
      </c>
      <c r="F130" s="1643"/>
      <c r="H130" s="1951"/>
      <c r="I130" s="1895" t="str">
        <f t="shared" ref="I130:I132" si="21">IF(ISNONTEXT(F130)=TRUE,"","X")</f>
        <v/>
      </c>
    </row>
    <row r="131" spans="2:9" outlineLevel="1">
      <c r="B131" s="2144" t="s">
        <v>373</v>
      </c>
      <c r="C131" s="65"/>
      <c r="D131" s="1696" t="s">
        <v>293</v>
      </c>
      <c r="E131" s="1706" t="s">
        <v>285</v>
      </c>
      <c r="F131" s="1643"/>
      <c r="H131" s="1951"/>
      <c r="I131" s="1895" t="str">
        <f t="shared" si="21"/>
        <v/>
      </c>
    </row>
    <row r="132" spans="2:9" outlineLevel="1">
      <c r="B132" s="2144" t="s">
        <v>374</v>
      </c>
      <c r="C132" s="65"/>
      <c r="D132" s="1696" t="s">
        <v>295</v>
      </c>
      <c r="E132" s="1706" t="s">
        <v>285</v>
      </c>
      <c r="F132" s="1643"/>
      <c r="H132" s="1951"/>
      <c r="I132" s="1895" t="str">
        <f t="shared" si="21"/>
        <v/>
      </c>
    </row>
    <row r="133" spans="2:9" outlineLevel="1">
      <c r="B133" s="2144"/>
      <c r="D133" s="1421" t="s">
        <v>296</v>
      </c>
      <c r="E133" s="1704"/>
      <c r="F133" s="1638"/>
      <c r="H133" s="1951"/>
      <c r="I133" s="1951"/>
    </row>
    <row r="134" spans="2:9" outlineLevel="1">
      <c r="B134" s="2144" t="s">
        <v>375</v>
      </c>
      <c r="C134" s="65"/>
      <c r="D134" s="1696" t="s">
        <v>291</v>
      </c>
      <c r="E134" s="1706" t="s">
        <v>285</v>
      </c>
      <c r="F134" s="1643"/>
      <c r="H134" s="1951"/>
      <c r="I134" s="1895" t="str">
        <f t="shared" ref="I134:I136" si="22">IF(ISNONTEXT(F134)=TRUE,"","X")</f>
        <v/>
      </c>
    </row>
    <row r="135" spans="2:9" outlineLevel="1">
      <c r="B135" s="2144" t="s">
        <v>376</v>
      </c>
      <c r="C135" s="65"/>
      <c r="D135" s="1696" t="s">
        <v>293</v>
      </c>
      <c r="E135" s="1706" t="s">
        <v>285</v>
      </c>
      <c r="F135" s="1643"/>
      <c r="H135" s="1951"/>
      <c r="I135" s="1895" t="str">
        <f t="shared" si="22"/>
        <v/>
      </c>
    </row>
    <row r="136" spans="2:9" outlineLevel="1">
      <c r="B136" s="2144" t="s">
        <v>377</v>
      </c>
      <c r="C136" s="65"/>
      <c r="D136" s="1696" t="s">
        <v>295</v>
      </c>
      <c r="E136" s="1706" t="s">
        <v>285</v>
      </c>
      <c r="F136" s="1643"/>
      <c r="H136" s="1951"/>
      <c r="I136" s="1895" t="str">
        <f t="shared" si="22"/>
        <v/>
      </c>
    </row>
    <row r="137" spans="2:9" outlineLevel="1">
      <c r="B137" s="2144"/>
      <c r="D137" s="1421" t="s">
        <v>300</v>
      </c>
      <c r="E137" s="1704"/>
      <c r="F137" s="1638"/>
      <c r="H137" s="1951"/>
      <c r="I137" s="1951"/>
    </row>
    <row r="138" spans="2:9" outlineLevel="1">
      <c r="B138" s="2144" t="s">
        <v>378</v>
      </c>
      <c r="C138" s="65"/>
      <c r="D138" s="1696" t="s">
        <v>291</v>
      </c>
      <c r="E138" s="1706" t="s">
        <v>285</v>
      </c>
      <c r="F138" s="1643"/>
      <c r="H138" s="1951"/>
      <c r="I138" s="1895" t="str">
        <f t="shared" ref="I138:I140" si="23">IF(ISNONTEXT(F138)=TRUE,"","X")</f>
        <v/>
      </c>
    </row>
    <row r="139" spans="2:9" outlineLevel="1">
      <c r="B139" s="2144" t="s">
        <v>379</v>
      </c>
      <c r="C139" s="65"/>
      <c r="D139" s="1696" t="s">
        <v>293</v>
      </c>
      <c r="E139" s="1706" t="s">
        <v>285</v>
      </c>
      <c r="F139" s="1643"/>
      <c r="H139" s="1951"/>
      <c r="I139" s="1895" t="str">
        <f t="shared" si="23"/>
        <v/>
      </c>
    </row>
    <row r="140" spans="2:9" outlineLevel="1">
      <c r="B140" s="2144" t="s">
        <v>380</v>
      </c>
      <c r="C140" s="65"/>
      <c r="D140" s="1696" t="s">
        <v>295</v>
      </c>
      <c r="E140" s="1706" t="s">
        <v>285</v>
      </c>
      <c r="F140" s="1643"/>
      <c r="H140" s="1951"/>
      <c r="I140" s="1895" t="str">
        <f t="shared" si="23"/>
        <v/>
      </c>
    </row>
    <row r="141" spans="2:9" outlineLevel="1">
      <c r="B141" s="2144"/>
      <c r="D141" s="1421" t="s">
        <v>304</v>
      </c>
      <c r="E141" s="1704"/>
      <c r="F141" s="1638"/>
      <c r="H141" s="1951"/>
      <c r="I141" s="1951"/>
    </row>
    <row r="142" spans="2:9" outlineLevel="1">
      <c r="B142" s="2144" t="s">
        <v>381</v>
      </c>
      <c r="C142" s="65"/>
      <c r="D142" s="1696" t="s">
        <v>291</v>
      </c>
      <c r="E142" s="1706" t="s">
        <v>285</v>
      </c>
      <c r="F142" s="1643"/>
      <c r="H142" s="1951"/>
      <c r="I142" s="1895" t="str">
        <f t="shared" ref="I142:I145" si="24">IF(ISNONTEXT(F142)=TRUE,"","X")</f>
        <v/>
      </c>
    </row>
    <row r="143" spans="2:9" outlineLevel="1">
      <c r="B143" s="2144" t="s">
        <v>382</v>
      </c>
      <c r="C143" s="65"/>
      <c r="D143" s="1696" t="s">
        <v>293</v>
      </c>
      <c r="E143" s="1706" t="s">
        <v>285</v>
      </c>
      <c r="F143" s="1643"/>
      <c r="H143" s="1951"/>
      <c r="I143" s="1895" t="str">
        <f t="shared" si="24"/>
        <v/>
      </c>
    </row>
    <row r="144" spans="2:9" outlineLevel="1">
      <c r="B144" s="2144" t="s">
        <v>383</v>
      </c>
      <c r="C144" s="65"/>
      <c r="D144" s="1696" t="s">
        <v>295</v>
      </c>
      <c r="E144" s="1706" t="s">
        <v>285</v>
      </c>
      <c r="F144" s="1643"/>
      <c r="H144" s="1951"/>
      <c r="I144" s="1895" t="str">
        <f t="shared" si="24"/>
        <v/>
      </c>
    </row>
    <row r="145" spans="2:9" ht="22.5" customHeight="1" outlineLevel="1">
      <c r="B145" s="2144" t="s">
        <v>384</v>
      </c>
      <c r="C145" s="65"/>
      <c r="D145" s="1640" t="s">
        <v>309</v>
      </c>
      <c r="E145" s="1708" t="s">
        <v>285</v>
      </c>
      <c r="F145" s="1644"/>
      <c r="H145" s="1951"/>
      <c r="I145" s="1895" t="str">
        <f t="shared" si="24"/>
        <v/>
      </c>
    </row>
    <row r="146" spans="2:9" ht="23.25">
      <c r="B146" s="2144" t="s">
        <v>385</v>
      </c>
      <c r="C146" s="65"/>
      <c r="D146" s="1695" t="s">
        <v>287</v>
      </c>
      <c r="E146" s="1709"/>
      <c r="F146" s="1645"/>
      <c r="H146" s="2056" t="s">
        <v>2644</v>
      </c>
      <c r="I146" s="1951"/>
    </row>
    <row r="147" spans="2:9" outlineLevel="1">
      <c r="B147" s="2144" t="s">
        <v>386</v>
      </c>
      <c r="C147" s="65"/>
      <c r="D147" s="1635" t="s">
        <v>1945</v>
      </c>
      <c r="E147" s="1702" t="s">
        <v>285</v>
      </c>
      <c r="F147" s="1642"/>
      <c r="H147" s="1951"/>
      <c r="I147" s="1895" t="str">
        <f>IF(ISNONTEXT(F147)=TRUE,"","X")</f>
        <v/>
      </c>
    </row>
    <row r="148" spans="2:9" outlineLevel="1">
      <c r="B148" s="2144"/>
      <c r="D148" s="1421" t="s">
        <v>289</v>
      </c>
      <c r="E148" s="1704"/>
      <c r="F148" s="1638"/>
      <c r="H148" s="1951"/>
      <c r="I148" s="1951"/>
    </row>
    <row r="149" spans="2:9" outlineLevel="1">
      <c r="B149" s="2144" t="s">
        <v>387</v>
      </c>
      <c r="C149" s="65"/>
      <c r="D149" s="1696" t="s">
        <v>291</v>
      </c>
      <c r="E149" s="1706" t="s">
        <v>285</v>
      </c>
      <c r="F149" s="1643"/>
      <c r="H149" s="1951"/>
      <c r="I149" s="1895" t="str">
        <f t="shared" ref="I149:I151" si="25">IF(ISNONTEXT(F149)=TRUE,"","X")</f>
        <v/>
      </c>
    </row>
    <row r="150" spans="2:9" outlineLevel="1">
      <c r="B150" s="2144" t="s">
        <v>388</v>
      </c>
      <c r="C150" s="65"/>
      <c r="D150" s="1696" t="s">
        <v>293</v>
      </c>
      <c r="E150" s="1706" t="s">
        <v>285</v>
      </c>
      <c r="F150" s="1643"/>
      <c r="H150" s="1951"/>
      <c r="I150" s="1895" t="str">
        <f t="shared" si="25"/>
        <v/>
      </c>
    </row>
    <row r="151" spans="2:9" outlineLevel="1">
      <c r="B151" s="2144" t="s">
        <v>389</v>
      </c>
      <c r="C151" s="65"/>
      <c r="D151" s="1696" t="s">
        <v>295</v>
      </c>
      <c r="E151" s="1706" t="s">
        <v>285</v>
      </c>
      <c r="F151" s="1643"/>
      <c r="H151" s="1951"/>
      <c r="I151" s="1895" t="str">
        <f t="shared" si="25"/>
        <v/>
      </c>
    </row>
    <row r="152" spans="2:9" outlineLevel="1">
      <c r="B152" s="2144"/>
      <c r="D152" s="1421" t="s">
        <v>296</v>
      </c>
      <c r="E152" s="1704"/>
      <c r="F152" s="1638"/>
      <c r="H152" s="1951"/>
      <c r="I152" s="1951"/>
    </row>
    <row r="153" spans="2:9" outlineLevel="1">
      <c r="B153" s="2144" t="s">
        <v>390</v>
      </c>
      <c r="C153" s="65"/>
      <c r="D153" s="1696" t="s">
        <v>291</v>
      </c>
      <c r="E153" s="1706" t="s">
        <v>285</v>
      </c>
      <c r="F153" s="1643"/>
      <c r="H153" s="1951"/>
      <c r="I153" s="1895" t="str">
        <f t="shared" ref="I153:I155" si="26">IF(ISNONTEXT(F153)=TRUE,"","X")</f>
        <v/>
      </c>
    </row>
    <row r="154" spans="2:9" outlineLevel="1">
      <c r="B154" s="2144" t="s">
        <v>391</v>
      </c>
      <c r="C154" s="65"/>
      <c r="D154" s="1696" t="s">
        <v>293</v>
      </c>
      <c r="E154" s="1706" t="s">
        <v>285</v>
      </c>
      <c r="F154" s="1643"/>
      <c r="H154" s="1951"/>
      <c r="I154" s="1895" t="str">
        <f t="shared" si="26"/>
        <v/>
      </c>
    </row>
    <row r="155" spans="2:9" outlineLevel="1">
      <c r="B155" s="2144" t="s">
        <v>392</v>
      </c>
      <c r="C155" s="65"/>
      <c r="D155" s="1696" t="s">
        <v>295</v>
      </c>
      <c r="E155" s="1706" t="s">
        <v>285</v>
      </c>
      <c r="F155" s="1643"/>
      <c r="H155" s="1951"/>
      <c r="I155" s="1895" t="str">
        <f t="shared" si="26"/>
        <v/>
      </c>
    </row>
    <row r="156" spans="2:9" outlineLevel="1">
      <c r="B156" s="2144"/>
      <c r="D156" s="1421" t="s">
        <v>300</v>
      </c>
      <c r="E156" s="1704"/>
      <c r="F156" s="1638"/>
      <c r="H156" s="1951"/>
      <c r="I156" s="1951"/>
    </row>
    <row r="157" spans="2:9" outlineLevel="1">
      <c r="B157" s="2144" t="s">
        <v>393</v>
      </c>
      <c r="C157" s="65"/>
      <c r="D157" s="1696" t="s">
        <v>291</v>
      </c>
      <c r="E157" s="1706" t="s">
        <v>285</v>
      </c>
      <c r="F157" s="1643"/>
      <c r="H157" s="1951"/>
      <c r="I157" s="1895" t="str">
        <f t="shared" ref="I157:I159" si="27">IF(ISNONTEXT(F157)=TRUE,"","X")</f>
        <v/>
      </c>
    </row>
    <row r="158" spans="2:9" outlineLevel="1">
      <c r="B158" s="2144" t="s">
        <v>394</v>
      </c>
      <c r="C158" s="65"/>
      <c r="D158" s="1696" t="s">
        <v>293</v>
      </c>
      <c r="E158" s="1706" t="s">
        <v>285</v>
      </c>
      <c r="F158" s="1643"/>
      <c r="H158" s="1951"/>
      <c r="I158" s="1895" t="str">
        <f t="shared" si="27"/>
        <v/>
      </c>
    </row>
    <row r="159" spans="2:9" outlineLevel="1">
      <c r="B159" s="2144" t="s">
        <v>395</v>
      </c>
      <c r="C159" s="65"/>
      <c r="D159" s="1696" t="s">
        <v>295</v>
      </c>
      <c r="E159" s="1706" t="s">
        <v>285</v>
      </c>
      <c r="F159" s="1643"/>
      <c r="H159" s="1951"/>
      <c r="I159" s="1895" t="str">
        <f t="shared" si="27"/>
        <v/>
      </c>
    </row>
    <row r="160" spans="2:9" outlineLevel="1">
      <c r="B160" s="2144"/>
      <c r="D160" s="1421" t="s">
        <v>304</v>
      </c>
      <c r="E160" s="1704"/>
      <c r="F160" s="1638"/>
      <c r="H160" s="1951"/>
      <c r="I160" s="1951"/>
    </row>
    <row r="161" spans="2:9" outlineLevel="1">
      <c r="B161" s="2144" t="s">
        <v>396</v>
      </c>
      <c r="C161" s="65"/>
      <c r="D161" s="1696" t="s">
        <v>291</v>
      </c>
      <c r="E161" s="1706" t="s">
        <v>285</v>
      </c>
      <c r="F161" s="1643"/>
      <c r="H161" s="1951"/>
      <c r="I161" s="1895" t="str">
        <f t="shared" ref="I161:I164" si="28">IF(ISNONTEXT(F161)=TRUE,"","X")</f>
        <v/>
      </c>
    </row>
    <row r="162" spans="2:9" outlineLevel="1">
      <c r="B162" s="2144" t="s">
        <v>397</v>
      </c>
      <c r="C162" s="65"/>
      <c r="D162" s="1696" t="s">
        <v>293</v>
      </c>
      <c r="E162" s="1706" t="s">
        <v>285</v>
      </c>
      <c r="F162" s="1643"/>
      <c r="H162" s="1951"/>
      <c r="I162" s="1895" t="str">
        <f t="shared" si="28"/>
        <v/>
      </c>
    </row>
    <row r="163" spans="2:9" outlineLevel="1">
      <c r="B163" s="2144" t="s">
        <v>398</v>
      </c>
      <c r="C163" s="65"/>
      <c r="D163" s="1696" t="s">
        <v>295</v>
      </c>
      <c r="E163" s="1706" t="s">
        <v>285</v>
      </c>
      <c r="F163" s="1643"/>
      <c r="H163" s="1951"/>
      <c r="I163" s="1895" t="str">
        <f t="shared" si="28"/>
        <v/>
      </c>
    </row>
    <row r="164" spans="2:9" ht="22.5" customHeight="1" outlineLevel="1">
      <c r="B164" s="2144" t="s">
        <v>399</v>
      </c>
      <c r="C164" s="65"/>
      <c r="D164" s="1640" t="s">
        <v>309</v>
      </c>
      <c r="E164" s="1708" t="s">
        <v>285</v>
      </c>
      <c r="F164" s="1644"/>
      <c r="H164" s="1951"/>
      <c r="I164" s="1895" t="str">
        <f t="shared" si="28"/>
        <v/>
      </c>
    </row>
    <row r="165" spans="2:9" ht="23.25">
      <c r="B165" s="2144" t="s">
        <v>400</v>
      </c>
      <c r="C165" s="65"/>
      <c r="D165" s="1695" t="s">
        <v>287</v>
      </c>
      <c r="E165" s="1709"/>
      <c r="F165" s="1645"/>
      <c r="H165" s="2056" t="s">
        <v>2644</v>
      </c>
      <c r="I165" s="1951"/>
    </row>
    <row r="166" spans="2:9" outlineLevel="1">
      <c r="B166" s="2144" t="s">
        <v>401</v>
      </c>
      <c r="C166" s="65"/>
      <c r="D166" s="1635" t="s">
        <v>1945</v>
      </c>
      <c r="E166" s="1702" t="s">
        <v>285</v>
      </c>
      <c r="F166" s="1642"/>
      <c r="H166" s="1951"/>
      <c r="I166" s="1895" t="str">
        <f>IF(ISNONTEXT(F166)=TRUE,"","X")</f>
        <v/>
      </c>
    </row>
    <row r="167" spans="2:9" outlineLevel="1">
      <c r="B167" s="2144"/>
      <c r="D167" s="1421" t="s">
        <v>289</v>
      </c>
      <c r="E167" s="1704"/>
      <c r="F167" s="1638"/>
      <c r="H167" s="1951"/>
      <c r="I167" s="1951"/>
    </row>
    <row r="168" spans="2:9" outlineLevel="1">
      <c r="B168" s="2144" t="s">
        <v>402</v>
      </c>
      <c r="C168" s="65"/>
      <c r="D168" s="1696" t="s">
        <v>291</v>
      </c>
      <c r="E168" s="1706" t="s">
        <v>285</v>
      </c>
      <c r="F168" s="1643"/>
      <c r="H168" s="1951"/>
      <c r="I168" s="1895" t="str">
        <f t="shared" ref="I168:I170" si="29">IF(ISNONTEXT(F168)=TRUE,"","X")</f>
        <v/>
      </c>
    </row>
    <row r="169" spans="2:9" outlineLevel="1">
      <c r="B169" s="2144" t="s">
        <v>403</v>
      </c>
      <c r="C169" s="65"/>
      <c r="D169" s="1696" t="s">
        <v>293</v>
      </c>
      <c r="E169" s="1706" t="s">
        <v>285</v>
      </c>
      <c r="F169" s="1643"/>
      <c r="H169" s="1951"/>
      <c r="I169" s="1895" t="str">
        <f t="shared" si="29"/>
        <v/>
      </c>
    </row>
    <row r="170" spans="2:9" outlineLevel="1">
      <c r="B170" s="2144" t="s">
        <v>404</v>
      </c>
      <c r="C170" s="65"/>
      <c r="D170" s="1696" t="s">
        <v>295</v>
      </c>
      <c r="E170" s="1706" t="s">
        <v>285</v>
      </c>
      <c r="F170" s="1643"/>
      <c r="H170" s="1951"/>
      <c r="I170" s="1895" t="str">
        <f t="shared" si="29"/>
        <v/>
      </c>
    </row>
    <row r="171" spans="2:9" outlineLevel="1">
      <c r="B171" s="2144"/>
      <c r="D171" s="1421" t="s">
        <v>296</v>
      </c>
      <c r="E171" s="1704"/>
      <c r="F171" s="1638"/>
      <c r="H171" s="1951"/>
      <c r="I171" s="1951"/>
    </row>
    <row r="172" spans="2:9" outlineLevel="1">
      <c r="B172" s="2144" t="s">
        <v>405</v>
      </c>
      <c r="C172" s="65"/>
      <c r="D172" s="1696" t="s">
        <v>291</v>
      </c>
      <c r="E172" s="1706" t="s">
        <v>285</v>
      </c>
      <c r="F172" s="1643"/>
      <c r="H172" s="1951"/>
      <c r="I172" s="1895" t="str">
        <f t="shared" ref="I172:I174" si="30">IF(ISNONTEXT(F172)=TRUE,"","X")</f>
        <v/>
      </c>
    </row>
    <row r="173" spans="2:9" outlineLevel="1">
      <c r="B173" s="2144" t="s">
        <v>406</v>
      </c>
      <c r="C173" s="65"/>
      <c r="D173" s="1696" t="s">
        <v>293</v>
      </c>
      <c r="E173" s="1706" t="s">
        <v>285</v>
      </c>
      <c r="F173" s="1643"/>
      <c r="H173" s="1951"/>
      <c r="I173" s="1895" t="str">
        <f t="shared" si="30"/>
        <v/>
      </c>
    </row>
    <row r="174" spans="2:9" outlineLevel="1">
      <c r="B174" s="2144" t="s">
        <v>407</v>
      </c>
      <c r="C174" s="65"/>
      <c r="D174" s="1696" t="s">
        <v>295</v>
      </c>
      <c r="E174" s="1706" t="s">
        <v>285</v>
      </c>
      <c r="F174" s="1643"/>
      <c r="H174" s="1951"/>
      <c r="I174" s="1895" t="str">
        <f t="shared" si="30"/>
        <v/>
      </c>
    </row>
    <row r="175" spans="2:9" outlineLevel="1">
      <c r="B175" s="2144"/>
      <c r="D175" s="1421" t="s">
        <v>300</v>
      </c>
      <c r="E175" s="1704"/>
      <c r="F175" s="1638"/>
      <c r="H175" s="1951"/>
      <c r="I175" s="1951"/>
    </row>
    <row r="176" spans="2:9" outlineLevel="1">
      <c r="B176" s="2144" t="s">
        <v>408</v>
      </c>
      <c r="C176" s="65"/>
      <c r="D176" s="1696" t="s">
        <v>291</v>
      </c>
      <c r="E176" s="1706" t="s">
        <v>285</v>
      </c>
      <c r="F176" s="1643"/>
      <c r="H176" s="1951"/>
      <c r="I176" s="1895" t="str">
        <f t="shared" ref="I176:I178" si="31">IF(ISNONTEXT(F176)=TRUE,"","X")</f>
        <v/>
      </c>
    </row>
    <row r="177" spans="2:9" outlineLevel="1">
      <c r="B177" s="2144" t="s">
        <v>409</v>
      </c>
      <c r="C177" s="65"/>
      <c r="D177" s="1696" t="s">
        <v>293</v>
      </c>
      <c r="E177" s="1706" t="s">
        <v>285</v>
      </c>
      <c r="F177" s="1643"/>
      <c r="H177" s="1951"/>
      <c r="I177" s="1895" t="str">
        <f t="shared" si="31"/>
        <v/>
      </c>
    </row>
    <row r="178" spans="2:9" outlineLevel="1">
      <c r="B178" s="2144" t="s">
        <v>410</v>
      </c>
      <c r="C178" s="65"/>
      <c r="D178" s="1696" t="s">
        <v>295</v>
      </c>
      <c r="E178" s="1706" t="s">
        <v>285</v>
      </c>
      <c r="F178" s="1643"/>
      <c r="H178" s="1951"/>
      <c r="I178" s="1895" t="str">
        <f t="shared" si="31"/>
        <v/>
      </c>
    </row>
    <row r="179" spans="2:9" outlineLevel="1">
      <c r="B179" s="2144"/>
      <c r="D179" s="1421" t="s">
        <v>304</v>
      </c>
      <c r="E179" s="1704"/>
      <c r="F179" s="1638"/>
      <c r="H179" s="1951"/>
      <c r="I179" s="1951"/>
    </row>
    <row r="180" spans="2:9" outlineLevel="1">
      <c r="B180" s="2144" t="s">
        <v>411</v>
      </c>
      <c r="C180" s="65"/>
      <c r="D180" s="1696" t="s">
        <v>291</v>
      </c>
      <c r="E180" s="1706" t="s">
        <v>285</v>
      </c>
      <c r="F180" s="1643"/>
      <c r="H180" s="1951"/>
      <c r="I180" s="1895" t="str">
        <f t="shared" ref="I180:I183" si="32">IF(ISNONTEXT(F180)=TRUE,"","X")</f>
        <v/>
      </c>
    </row>
    <row r="181" spans="2:9" outlineLevel="1">
      <c r="B181" s="2144" t="s">
        <v>412</v>
      </c>
      <c r="C181" s="65"/>
      <c r="D181" s="1696" t="s">
        <v>293</v>
      </c>
      <c r="E181" s="1706" t="s">
        <v>285</v>
      </c>
      <c r="F181" s="1643"/>
      <c r="H181" s="1951"/>
      <c r="I181" s="1895" t="str">
        <f t="shared" si="32"/>
        <v/>
      </c>
    </row>
    <row r="182" spans="2:9" outlineLevel="1">
      <c r="B182" s="2144" t="s">
        <v>413</v>
      </c>
      <c r="C182" s="65"/>
      <c r="D182" s="1696" t="s">
        <v>295</v>
      </c>
      <c r="E182" s="1706" t="s">
        <v>285</v>
      </c>
      <c r="F182" s="1643"/>
      <c r="H182" s="1951"/>
      <c r="I182" s="1895" t="str">
        <f t="shared" si="32"/>
        <v/>
      </c>
    </row>
    <row r="183" spans="2:9" ht="22.5" customHeight="1" outlineLevel="1">
      <c r="B183" s="2144" t="s">
        <v>414</v>
      </c>
      <c r="C183" s="65"/>
      <c r="D183" s="1640" t="s">
        <v>309</v>
      </c>
      <c r="E183" s="1708" t="s">
        <v>285</v>
      </c>
      <c r="F183" s="1644"/>
      <c r="H183" s="1951"/>
      <c r="I183" s="1895" t="str">
        <f t="shared" si="32"/>
        <v/>
      </c>
    </row>
    <row r="184" spans="2:9" ht="23.25">
      <c r="B184" s="2144" t="s">
        <v>415</v>
      </c>
      <c r="C184" s="65"/>
      <c r="D184" s="1695" t="s">
        <v>287</v>
      </c>
      <c r="E184" s="1709"/>
      <c r="F184" s="1645"/>
      <c r="H184" s="2056" t="s">
        <v>2644</v>
      </c>
      <c r="I184" s="1951"/>
    </row>
    <row r="185" spans="2:9" outlineLevel="1">
      <c r="B185" s="2144" t="s">
        <v>416</v>
      </c>
      <c r="C185" s="65"/>
      <c r="D185" s="1635" t="s">
        <v>1945</v>
      </c>
      <c r="E185" s="1702" t="s">
        <v>285</v>
      </c>
      <c r="F185" s="1642"/>
      <c r="H185" s="1951"/>
      <c r="I185" s="1895" t="str">
        <f>IF(ISNONTEXT(F185)=TRUE,"","X")</f>
        <v/>
      </c>
    </row>
    <row r="186" spans="2:9" outlineLevel="1">
      <c r="B186" s="2144"/>
      <c r="D186" s="1421" t="s">
        <v>289</v>
      </c>
      <c r="E186" s="1704"/>
      <c r="F186" s="1638"/>
      <c r="H186" s="1951"/>
      <c r="I186" s="1951"/>
    </row>
    <row r="187" spans="2:9" outlineLevel="1">
      <c r="B187" s="2144" t="s">
        <v>417</v>
      </c>
      <c r="C187" s="65"/>
      <c r="D187" s="1696" t="s">
        <v>291</v>
      </c>
      <c r="E187" s="1706" t="s">
        <v>285</v>
      </c>
      <c r="F187" s="1643"/>
      <c r="H187" s="1951"/>
      <c r="I187" s="1895" t="str">
        <f t="shared" ref="I187:I189" si="33">IF(ISNONTEXT(F187)=TRUE,"","X")</f>
        <v/>
      </c>
    </row>
    <row r="188" spans="2:9" outlineLevel="1">
      <c r="B188" s="2144" t="s">
        <v>418</v>
      </c>
      <c r="C188" s="65"/>
      <c r="D188" s="1696" t="s">
        <v>293</v>
      </c>
      <c r="E188" s="1706" t="s">
        <v>285</v>
      </c>
      <c r="F188" s="1643"/>
      <c r="H188" s="1951"/>
      <c r="I188" s="1895" t="str">
        <f t="shared" si="33"/>
        <v/>
      </c>
    </row>
    <row r="189" spans="2:9" outlineLevel="1">
      <c r="B189" s="2144" t="s">
        <v>419</v>
      </c>
      <c r="C189" s="65"/>
      <c r="D189" s="1696" t="s">
        <v>295</v>
      </c>
      <c r="E189" s="1706" t="s">
        <v>285</v>
      </c>
      <c r="F189" s="1643"/>
      <c r="H189" s="1951"/>
      <c r="I189" s="1895" t="str">
        <f t="shared" si="33"/>
        <v/>
      </c>
    </row>
    <row r="190" spans="2:9" outlineLevel="1">
      <c r="B190" s="2144"/>
      <c r="D190" s="1421" t="s">
        <v>296</v>
      </c>
      <c r="E190" s="1704"/>
      <c r="F190" s="1638"/>
      <c r="H190" s="1951"/>
      <c r="I190" s="1951"/>
    </row>
    <row r="191" spans="2:9" outlineLevel="1">
      <c r="B191" s="2144" t="s">
        <v>420</v>
      </c>
      <c r="C191" s="65"/>
      <c r="D191" s="1696" t="s">
        <v>291</v>
      </c>
      <c r="E191" s="1706" t="s">
        <v>285</v>
      </c>
      <c r="F191" s="1643"/>
      <c r="H191" s="1951"/>
      <c r="I191" s="1895" t="str">
        <f t="shared" ref="I191:I193" si="34">IF(ISNONTEXT(F191)=TRUE,"","X")</f>
        <v/>
      </c>
    </row>
    <row r="192" spans="2:9" outlineLevel="1">
      <c r="B192" s="2144" t="s">
        <v>421</v>
      </c>
      <c r="C192" s="65"/>
      <c r="D192" s="1696" t="s">
        <v>293</v>
      </c>
      <c r="E192" s="1706" t="s">
        <v>285</v>
      </c>
      <c r="F192" s="1643"/>
      <c r="H192" s="1951"/>
      <c r="I192" s="1895" t="str">
        <f t="shared" si="34"/>
        <v/>
      </c>
    </row>
    <row r="193" spans="2:9" outlineLevel="1">
      <c r="B193" s="2144" t="s">
        <v>422</v>
      </c>
      <c r="C193" s="65"/>
      <c r="D193" s="1696" t="s">
        <v>295</v>
      </c>
      <c r="E193" s="1706" t="s">
        <v>285</v>
      </c>
      <c r="F193" s="1643"/>
      <c r="H193" s="1951"/>
      <c r="I193" s="1895" t="str">
        <f t="shared" si="34"/>
        <v/>
      </c>
    </row>
    <row r="194" spans="2:9" outlineLevel="1">
      <c r="B194" s="2144"/>
      <c r="D194" s="1421" t="s">
        <v>300</v>
      </c>
      <c r="E194" s="1704"/>
      <c r="F194" s="1638"/>
      <c r="H194" s="1951"/>
      <c r="I194" s="1951"/>
    </row>
    <row r="195" spans="2:9" outlineLevel="1">
      <c r="B195" s="2144" t="s">
        <v>423</v>
      </c>
      <c r="C195" s="65"/>
      <c r="D195" s="1696" t="s">
        <v>291</v>
      </c>
      <c r="E195" s="1706" t="s">
        <v>285</v>
      </c>
      <c r="F195" s="1643"/>
      <c r="H195" s="1951"/>
      <c r="I195" s="1895" t="str">
        <f t="shared" ref="I195:I197" si="35">IF(ISNONTEXT(F195)=TRUE,"","X")</f>
        <v/>
      </c>
    </row>
    <row r="196" spans="2:9" outlineLevel="1">
      <c r="B196" s="2144" t="s">
        <v>424</v>
      </c>
      <c r="C196" s="65"/>
      <c r="D196" s="1696" t="s">
        <v>293</v>
      </c>
      <c r="E196" s="1706" t="s">
        <v>285</v>
      </c>
      <c r="F196" s="1643"/>
      <c r="H196" s="1951"/>
      <c r="I196" s="1895" t="str">
        <f t="shared" si="35"/>
        <v/>
      </c>
    </row>
    <row r="197" spans="2:9" outlineLevel="1">
      <c r="B197" s="2144" t="s">
        <v>425</v>
      </c>
      <c r="C197" s="65"/>
      <c r="D197" s="1696" t="s">
        <v>295</v>
      </c>
      <c r="E197" s="1706" t="s">
        <v>285</v>
      </c>
      <c r="F197" s="1643"/>
      <c r="H197" s="1951"/>
      <c r="I197" s="1895" t="str">
        <f t="shared" si="35"/>
        <v/>
      </c>
    </row>
    <row r="198" spans="2:9" outlineLevel="1">
      <c r="B198" s="2144"/>
      <c r="D198" s="1421" t="s">
        <v>304</v>
      </c>
      <c r="E198" s="1704"/>
      <c r="F198" s="1638"/>
      <c r="H198" s="1951"/>
      <c r="I198" s="1951"/>
    </row>
    <row r="199" spans="2:9" outlineLevel="1">
      <c r="B199" s="2144" t="s">
        <v>426</v>
      </c>
      <c r="C199" s="65"/>
      <c r="D199" s="1696" t="s">
        <v>291</v>
      </c>
      <c r="E199" s="1706" t="s">
        <v>285</v>
      </c>
      <c r="F199" s="1643"/>
      <c r="H199" s="1951"/>
      <c r="I199" s="1895" t="str">
        <f t="shared" ref="I199:I202" si="36">IF(ISNONTEXT(F199)=TRUE,"","X")</f>
        <v/>
      </c>
    </row>
    <row r="200" spans="2:9" outlineLevel="1">
      <c r="B200" s="2144" t="s">
        <v>427</v>
      </c>
      <c r="C200" s="65"/>
      <c r="D200" s="1696" t="s">
        <v>293</v>
      </c>
      <c r="E200" s="1706" t="s">
        <v>285</v>
      </c>
      <c r="F200" s="1643"/>
      <c r="H200" s="1951"/>
      <c r="I200" s="1895" t="str">
        <f t="shared" si="36"/>
        <v/>
      </c>
    </row>
    <row r="201" spans="2:9" outlineLevel="1">
      <c r="B201" s="2144" t="s">
        <v>428</v>
      </c>
      <c r="C201" s="65"/>
      <c r="D201" s="1696" t="s">
        <v>295</v>
      </c>
      <c r="E201" s="1706" t="s">
        <v>285</v>
      </c>
      <c r="F201" s="1643"/>
      <c r="H201" s="1951"/>
      <c r="I201" s="1895" t="str">
        <f t="shared" si="36"/>
        <v/>
      </c>
    </row>
    <row r="202" spans="2:9" ht="22.5" customHeight="1" outlineLevel="1">
      <c r="B202" s="2144" t="s">
        <v>429</v>
      </c>
      <c r="C202" s="65"/>
      <c r="D202" s="1640" t="s">
        <v>309</v>
      </c>
      <c r="E202" s="1708" t="s">
        <v>285</v>
      </c>
      <c r="F202" s="1644"/>
      <c r="H202" s="1951"/>
      <c r="I202" s="1895" t="str">
        <f t="shared" si="36"/>
        <v/>
      </c>
    </row>
    <row r="203" spans="2:9" ht="23.25">
      <c r="B203" s="2144" t="s">
        <v>430</v>
      </c>
      <c r="C203" s="65"/>
      <c r="D203" s="1695" t="s">
        <v>287</v>
      </c>
      <c r="E203" s="1709"/>
      <c r="F203" s="1645"/>
      <c r="H203" s="2056" t="s">
        <v>2644</v>
      </c>
      <c r="I203" s="1951"/>
    </row>
    <row r="204" spans="2:9" outlineLevel="1">
      <c r="B204" s="2144" t="s">
        <v>431</v>
      </c>
      <c r="C204" s="65"/>
      <c r="D204" s="1635" t="s">
        <v>1945</v>
      </c>
      <c r="E204" s="1702" t="s">
        <v>285</v>
      </c>
      <c r="F204" s="1642"/>
      <c r="H204" s="1951"/>
      <c r="I204" s="1895" t="str">
        <f>IF(ISNONTEXT(F204)=TRUE,"","X")</f>
        <v/>
      </c>
    </row>
    <row r="205" spans="2:9" outlineLevel="1">
      <c r="B205" s="2144"/>
      <c r="D205" s="1421" t="s">
        <v>289</v>
      </c>
      <c r="E205" s="1704"/>
      <c r="F205" s="1638"/>
      <c r="H205" s="1951"/>
      <c r="I205" s="1951"/>
    </row>
    <row r="206" spans="2:9" outlineLevel="1">
      <c r="B206" s="2144" t="s">
        <v>432</v>
      </c>
      <c r="C206" s="65"/>
      <c r="D206" s="1696" t="s">
        <v>291</v>
      </c>
      <c r="E206" s="1706" t="s">
        <v>285</v>
      </c>
      <c r="F206" s="1643"/>
      <c r="H206" s="1951"/>
      <c r="I206" s="1895" t="str">
        <f t="shared" ref="I206:I208" si="37">IF(ISNONTEXT(F206)=TRUE,"","X")</f>
        <v/>
      </c>
    </row>
    <row r="207" spans="2:9" outlineLevel="1">
      <c r="B207" s="2144" t="s">
        <v>433</v>
      </c>
      <c r="C207" s="65"/>
      <c r="D207" s="1696" t="s">
        <v>293</v>
      </c>
      <c r="E207" s="1706" t="s">
        <v>285</v>
      </c>
      <c r="F207" s="1643"/>
      <c r="H207" s="1951"/>
      <c r="I207" s="1895" t="str">
        <f t="shared" si="37"/>
        <v/>
      </c>
    </row>
    <row r="208" spans="2:9" outlineLevel="1">
      <c r="B208" s="2144" t="s">
        <v>434</v>
      </c>
      <c r="C208" s="65"/>
      <c r="D208" s="1696" t="s">
        <v>295</v>
      </c>
      <c r="E208" s="1706" t="s">
        <v>285</v>
      </c>
      <c r="F208" s="1643"/>
      <c r="H208" s="1951"/>
      <c r="I208" s="1895" t="str">
        <f t="shared" si="37"/>
        <v/>
      </c>
    </row>
    <row r="209" spans="2:9" outlineLevel="1">
      <c r="B209" s="2144"/>
      <c r="D209" s="1421" t="s">
        <v>296</v>
      </c>
      <c r="E209" s="1704"/>
      <c r="F209" s="1638"/>
      <c r="H209" s="1951"/>
      <c r="I209" s="1951"/>
    </row>
    <row r="210" spans="2:9" outlineLevel="1">
      <c r="B210" s="2144" t="s">
        <v>435</v>
      </c>
      <c r="C210" s="65"/>
      <c r="D210" s="1696" t="s">
        <v>291</v>
      </c>
      <c r="E210" s="1706" t="s">
        <v>285</v>
      </c>
      <c r="F210" s="1643"/>
      <c r="H210" s="1951"/>
      <c r="I210" s="1895" t="str">
        <f t="shared" ref="I210:I212" si="38">IF(ISNONTEXT(F210)=TRUE,"","X")</f>
        <v/>
      </c>
    </row>
    <row r="211" spans="2:9" outlineLevel="1">
      <c r="B211" s="2144" t="s">
        <v>436</v>
      </c>
      <c r="C211" s="65"/>
      <c r="D211" s="1696" t="s">
        <v>293</v>
      </c>
      <c r="E211" s="1706" t="s">
        <v>285</v>
      </c>
      <c r="F211" s="1643"/>
      <c r="H211" s="1951"/>
      <c r="I211" s="1895" t="str">
        <f t="shared" si="38"/>
        <v/>
      </c>
    </row>
    <row r="212" spans="2:9" outlineLevel="1">
      <c r="B212" s="2144" t="s">
        <v>437</v>
      </c>
      <c r="C212" s="65"/>
      <c r="D212" s="1696" t="s">
        <v>295</v>
      </c>
      <c r="E212" s="1706" t="s">
        <v>285</v>
      </c>
      <c r="F212" s="1643"/>
      <c r="H212" s="1951"/>
      <c r="I212" s="1895" t="str">
        <f t="shared" si="38"/>
        <v/>
      </c>
    </row>
    <row r="213" spans="2:9" outlineLevel="1">
      <c r="B213" s="2144"/>
      <c r="D213" s="1421" t="s">
        <v>300</v>
      </c>
      <c r="E213" s="1704"/>
      <c r="F213" s="1638"/>
      <c r="H213" s="1951"/>
      <c r="I213" s="1951"/>
    </row>
    <row r="214" spans="2:9" outlineLevel="1">
      <c r="B214" s="2144" t="s">
        <v>438</v>
      </c>
      <c r="C214" s="65"/>
      <c r="D214" s="1696" t="s">
        <v>291</v>
      </c>
      <c r="E214" s="1706" t="s">
        <v>285</v>
      </c>
      <c r="F214" s="1643"/>
      <c r="H214" s="1951"/>
      <c r="I214" s="1895" t="str">
        <f t="shared" ref="I214:I216" si="39">IF(ISNONTEXT(F214)=TRUE,"","X")</f>
        <v/>
      </c>
    </row>
    <row r="215" spans="2:9" outlineLevel="1">
      <c r="B215" s="2144" t="s">
        <v>439</v>
      </c>
      <c r="C215" s="65"/>
      <c r="D215" s="1696" t="s">
        <v>293</v>
      </c>
      <c r="E215" s="1706" t="s">
        <v>285</v>
      </c>
      <c r="F215" s="1643"/>
      <c r="H215" s="1951"/>
      <c r="I215" s="1895" t="str">
        <f t="shared" si="39"/>
        <v/>
      </c>
    </row>
    <row r="216" spans="2:9" outlineLevel="1">
      <c r="B216" s="2144" t="s">
        <v>440</v>
      </c>
      <c r="C216" s="65"/>
      <c r="D216" s="1696" t="s">
        <v>295</v>
      </c>
      <c r="E216" s="1706" t="s">
        <v>285</v>
      </c>
      <c r="F216" s="1643"/>
      <c r="H216" s="1951"/>
      <c r="I216" s="1895" t="str">
        <f t="shared" si="39"/>
        <v/>
      </c>
    </row>
    <row r="217" spans="2:9" outlineLevel="1">
      <c r="B217" s="2144"/>
      <c r="D217" s="1421" t="s">
        <v>304</v>
      </c>
      <c r="E217" s="1704"/>
      <c r="F217" s="1638"/>
      <c r="H217" s="1951"/>
      <c r="I217" s="1951"/>
    </row>
    <row r="218" spans="2:9" outlineLevel="1">
      <c r="B218" s="2144" t="s">
        <v>441</v>
      </c>
      <c r="C218" s="65"/>
      <c r="D218" s="1696" t="s">
        <v>291</v>
      </c>
      <c r="E218" s="1706" t="s">
        <v>285</v>
      </c>
      <c r="F218" s="1643"/>
      <c r="H218" s="1951"/>
      <c r="I218" s="1895" t="str">
        <f t="shared" ref="I218:I221" si="40">IF(ISNONTEXT(F218)=TRUE,"","X")</f>
        <v/>
      </c>
    </row>
    <row r="219" spans="2:9" outlineLevel="1">
      <c r="B219" s="2144" t="s">
        <v>442</v>
      </c>
      <c r="C219" s="65"/>
      <c r="D219" s="1696" t="s">
        <v>293</v>
      </c>
      <c r="E219" s="1706" t="s">
        <v>285</v>
      </c>
      <c r="F219" s="1643"/>
      <c r="H219" s="1951"/>
      <c r="I219" s="1895" t="str">
        <f t="shared" si="40"/>
        <v/>
      </c>
    </row>
    <row r="220" spans="2:9" outlineLevel="1">
      <c r="B220" s="2144" t="s">
        <v>443</v>
      </c>
      <c r="C220" s="65"/>
      <c r="D220" s="1696" t="s">
        <v>295</v>
      </c>
      <c r="E220" s="1706" t="s">
        <v>285</v>
      </c>
      <c r="F220" s="1643"/>
      <c r="H220" s="1951"/>
      <c r="I220" s="1895" t="str">
        <f t="shared" si="40"/>
        <v/>
      </c>
    </row>
    <row r="221" spans="2:9" ht="22.5" customHeight="1" outlineLevel="1">
      <c r="B221" s="2144" t="s">
        <v>444</v>
      </c>
      <c r="C221" s="65"/>
      <c r="D221" s="1640" t="s">
        <v>309</v>
      </c>
      <c r="E221" s="1708" t="s">
        <v>285</v>
      </c>
      <c r="F221" s="1644"/>
      <c r="H221" s="1951"/>
      <c r="I221" s="1895" t="str">
        <f t="shared" si="40"/>
        <v/>
      </c>
    </row>
    <row r="222" spans="2:9" ht="23.25">
      <c r="B222" s="2144" t="s">
        <v>445</v>
      </c>
      <c r="C222" s="65"/>
      <c r="D222" s="1695" t="s">
        <v>287</v>
      </c>
      <c r="E222" s="1709"/>
      <c r="F222" s="1645"/>
      <c r="H222" s="2056" t="s">
        <v>2644</v>
      </c>
      <c r="I222" s="1951"/>
    </row>
    <row r="223" spans="2:9" outlineLevel="1">
      <c r="B223" s="2144" t="s">
        <v>446</v>
      </c>
      <c r="C223" s="65"/>
      <c r="D223" s="1635" t="s">
        <v>1945</v>
      </c>
      <c r="E223" s="1702" t="s">
        <v>285</v>
      </c>
      <c r="F223" s="1642"/>
      <c r="H223" s="1951"/>
      <c r="I223" s="1895" t="str">
        <f>IF(ISNONTEXT(F223)=TRUE,"","X")</f>
        <v/>
      </c>
    </row>
    <row r="224" spans="2:9" outlineLevel="1">
      <c r="B224" s="2144"/>
      <c r="D224" s="1421" t="s">
        <v>289</v>
      </c>
      <c r="E224" s="1704"/>
      <c r="F224" s="1638"/>
      <c r="H224" s="1951"/>
      <c r="I224" s="1951"/>
    </row>
    <row r="225" spans="2:9" outlineLevel="1">
      <c r="B225" s="2144" t="s">
        <v>447</v>
      </c>
      <c r="C225" s="65"/>
      <c r="D225" s="1696" t="s">
        <v>291</v>
      </c>
      <c r="E225" s="1706" t="s">
        <v>285</v>
      </c>
      <c r="F225" s="1643"/>
      <c r="H225" s="1951"/>
      <c r="I225" s="1895" t="str">
        <f t="shared" ref="I225:I227" si="41">IF(ISNONTEXT(F225)=TRUE,"","X")</f>
        <v/>
      </c>
    </row>
    <row r="226" spans="2:9" outlineLevel="1">
      <c r="B226" s="2144" t="s">
        <v>448</v>
      </c>
      <c r="C226" s="65"/>
      <c r="D226" s="1696" t="s">
        <v>293</v>
      </c>
      <c r="E226" s="1706" t="s">
        <v>285</v>
      </c>
      <c r="F226" s="1643"/>
      <c r="H226" s="1951"/>
      <c r="I226" s="1895" t="str">
        <f t="shared" si="41"/>
        <v/>
      </c>
    </row>
    <row r="227" spans="2:9" outlineLevel="1">
      <c r="B227" s="2144" t="s">
        <v>449</v>
      </c>
      <c r="C227" s="65"/>
      <c r="D227" s="1696" t="s">
        <v>295</v>
      </c>
      <c r="E227" s="1706" t="s">
        <v>285</v>
      </c>
      <c r="F227" s="1643"/>
      <c r="H227" s="1951"/>
      <c r="I227" s="1895" t="str">
        <f t="shared" si="41"/>
        <v/>
      </c>
    </row>
    <row r="228" spans="2:9" outlineLevel="1">
      <c r="B228" s="2144"/>
      <c r="D228" s="1421" t="s">
        <v>296</v>
      </c>
      <c r="E228" s="1704"/>
      <c r="F228" s="1638"/>
      <c r="H228" s="1951"/>
      <c r="I228" s="1951"/>
    </row>
    <row r="229" spans="2:9" outlineLevel="1">
      <c r="B229" s="2144" t="s">
        <v>450</v>
      </c>
      <c r="C229" s="65"/>
      <c r="D229" s="1696" t="s">
        <v>291</v>
      </c>
      <c r="E229" s="1706" t="s">
        <v>285</v>
      </c>
      <c r="F229" s="1643"/>
      <c r="H229" s="1951"/>
      <c r="I229" s="1895" t="str">
        <f t="shared" ref="I229:I231" si="42">IF(ISNONTEXT(F229)=TRUE,"","X")</f>
        <v/>
      </c>
    </row>
    <row r="230" spans="2:9" outlineLevel="1">
      <c r="B230" s="2144" t="s">
        <v>451</v>
      </c>
      <c r="C230" s="65"/>
      <c r="D230" s="1696" t="s">
        <v>293</v>
      </c>
      <c r="E230" s="1706" t="s">
        <v>285</v>
      </c>
      <c r="F230" s="1643"/>
      <c r="H230" s="1951"/>
      <c r="I230" s="1895" t="str">
        <f t="shared" si="42"/>
        <v/>
      </c>
    </row>
    <row r="231" spans="2:9" outlineLevel="1">
      <c r="B231" s="2144" t="s">
        <v>452</v>
      </c>
      <c r="C231" s="65"/>
      <c r="D231" s="1696" t="s">
        <v>295</v>
      </c>
      <c r="E231" s="1706" t="s">
        <v>285</v>
      </c>
      <c r="F231" s="1643"/>
      <c r="H231" s="1951"/>
      <c r="I231" s="1895" t="str">
        <f t="shared" si="42"/>
        <v/>
      </c>
    </row>
    <row r="232" spans="2:9" outlineLevel="1">
      <c r="B232" s="2144"/>
      <c r="D232" s="1421" t="s">
        <v>300</v>
      </c>
      <c r="E232" s="1704"/>
      <c r="F232" s="1638"/>
      <c r="H232" s="1951"/>
      <c r="I232" s="1951"/>
    </row>
    <row r="233" spans="2:9" outlineLevel="1">
      <c r="B233" s="2144" t="s">
        <v>453</v>
      </c>
      <c r="C233" s="65"/>
      <c r="D233" s="1696" t="s">
        <v>291</v>
      </c>
      <c r="E233" s="1706" t="s">
        <v>285</v>
      </c>
      <c r="F233" s="1643"/>
      <c r="H233" s="1951"/>
      <c r="I233" s="1895" t="str">
        <f t="shared" ref="I233:I235" si="43">IF(ISNONTEXT(F233)=TRUE,"","X")</f>
        <v/>
      </c>
    </row>
    <row r="234" spans="2:9" outlineLevel="1">
      <c r="B234" s="2144" t="s">
        <v>454</v>
      </c>
      <c r="C234" s="65"/>
      <c r="D234" s="1696" t="s">
        <v>293</v>
      </c>
      <c r="E234" s="1706" t="s">
        <v>285</v>
      </c>
      <c r="F234" s="1643"/>
      <c r="H234" s="1951"/>
      <c r="I234" s="1895" t="str">
        <f t="shared" si="43"/>
        <v/>
      </c>
    </row>
    <row r="235" spans="2:9" outlineLevel="1">
      <c r="B235" s="2144" t="s">
        <v>455</v>
      </c>
      <c r="C235" s="65"/>
      <c r="D235" s="1696" t="s">
        <v>295</v>
      </c>
      <c r="E235" s="1706" t="s">
        <v>285</v>
      </c>
      <c r="F235" s="1643"/>
      <c r="H235" s="1951"/>
      <c r="I235" s="1895" t="str">
        <f t="shared" si="43"/>
        <v/>
      </c>
    </row>
    <row r="236" spans="2:9" outlineLevel="1">
      <c r="B236" s="2144"/>
      <c r="D236" s="1421" t="s">
        <v>304</v>
      </c>
      <c r="E236" s="1704"/>
      <c r="F236" s="1638"/>
      <c r="H236" s="1951"/>
      <c r="I236" s="1951"/>
    </row>
    <row r="237" spans="2:9" outlineLevel="1">
      <c r="B237" s="2144" t="s">
        <v>456</v>
      </c>
      <c r="C237" s="65"/>
      <c r="D237" s="1696" t="s">
        <v>291</v>
      </c>
      <c r="E237" s="1706" t="s">
        <v>285</v>
      </c>
      <c r="F237" s="1643"/>
      <c r="H237" s="1951"/>
      <c r="I237" s="1895" t="str">
        <f t="shared" ref="I237:I240" si="44">IF(ISNONTEXT(F237)=TRUE,"","X")</f>
        <v/>
      </c>
    </row>
    <row r="238" spans="2:9" outlineLevel="1">
      <c r="B238" s="2144" t="s">
        <v>457</v>
      </c>
      <c r="C238" s="65"/>
      <c r="D238" s="1696" t="s">
        <v>293</v>
      </c>
      <c r="E238" s="1706" t="s">
        <v>285</v>
      </c>
      <c r="F238" s="1643"/>
      <c r="H238" s="1951"/>
      <c r="I238" s="1895" t="str">
        <f t="shared" si="44"/>
        <v/>
      </c>
    </row>
    <row r="239" spans="2:9" outlineLevel="1">
      <c r="B239" s="2144" t="s">
        <v>458</v>
      </c>
      <c r="C239" s="65"/>
      <c r="D239" s="1696" t="s">
        <v>295</v>
      </c>
      <c r="E239" s="1706" t="s">
        <v>285</v>
      </c>
      <c r="F239" s="1643"/>
      <c r="H239" s="1951"/>
      <c r="I239" s="1895" t="str">
        <f t="shared" si="44"/>
        <v/>
      </c>
    </row>
    <row r="240" spans="2:9" ht="22.5" customHeight="1" outlineLevel="1">
      <c r="B240" s="2144" t="s">
        <v>459</v>
      </c>
      <c r="C240" s="65"/>
      <c r="D240" s="1640" t="s">
        <v>309</v>
      </c>
      <c r="E240" s="1708" t="s">
        <v>285</v>
      </c>
      <c r="F240" s="1644"/>
      <c r="H240" s="1951"/>
      <c r="I240" s="1895" t="str">
        <f t="shared" si="44"/>
        <v/>
      </c>
    </row>
    <row r="241" spans="2:9" ht="23.25">
      <c r="B241" s="2144" t="s">
        <v>460</v>
      </c>
      <c r="C241" s="65"/>
      <c r="D241" s="1695" t="s">
        <v>287</v>
      </c>
      <c r="E241" s="1709"/>
      <c r="F241" s="1645"/>
      <c r="H241" s="2056" t="s">
        <v>2644</v>
      </c>
      <c r="I241" s="1951"/>
    </row>
    <row r="242" spans="2:9" outlineLevel="1">
      <c r="B242" s="2144" t="s">
        <v>461</v>
      </c>
      <c r="C242" s="65"/>
      <c r="D242" s="1635" t="s">
        <v>1945</v>
      </c>
      <c r="E242" s="1702" t="s">
        <v>285</v>
      </c>
      <c r="F242" s="1642"/>
      <c r="H242" s="1951"/>
      <c r="I242" s="1895" t="str">
        <f>IF(ISNONTEXT(F242)=TRUE,"","X")</f>
        <v/>
      </c>
    </row>
    <row r="243" spans="2:9" outlineLevel="1">
      <c r="B243" s="2144"/>
      <c r="D243" s="1421" t="s">
        <v>289</v>
      </c>
      <c r="E243" s="1704"/>
      <c r="F243" s="1638"/>
      <c r="H243" s="1951"/>
      <c r="I243" s="1951"/>
    </row>
    <row r="244" spans="2:9" outlineLevel="1">
      <c r="B244" s="2144" t="s">
        <v>462</v>
      </c>
      <c r="C244" s="65"/>
      <c r="D244" s="1696" t="s">
        <v>291</v>
      </c>
      <c r="E244" s="1706" t="s">
        <v>285</v>
      </c>
      <c r="F244" s="1643"/>
      <c r="H244" s="1951"/>
      <c r="I244" s="1895" t="str">
        <f t="shared" ref="I244:I246" si="45">IF(ISNONTEXT(F244)=TRUE,"","X")</f>
        <v/>
      </c>
    </row>
    <row r="245" spans="2:9" outlineLevel="1">
      <c r="B245" s="2144" t="s">
        <v>463</v>
      </c>
      <c r="C245" s="65"/>
      <c r="D245" s="1696" t="s">
        <v>293</v>
      </c>
      <c r="E245" s="1706" t="s">
        <v>285</v>
      </c>
      <c r="F245" s="1643"/>
      <c r="H245" s="1951"/>
      <c r="I245" s="1895" t="str">
        <f t="shared" si="45"/>
        <v/>
      </c>
    </row>
    <row r="246" spans="2:9" outlineLevel="1">
      <c r="B246" s="2144" t="s">
        <v>464</v>
      </c>
      <c r="C246" s="65"/>
      <c r="D246" s="1696" t="s">
        <v>295</v>
      </c>
      <c r="E246" s="1706" t="s">
        <v>285</v>
      </c>
      <c r="F246" s="1643"/>
      <c r="H246" s="1951"/>
      <c r="I246" s="1895" t="str">
        <f t="shared" si="45"/>
        <v/>
      </c>
    </row>
    <row r="247" spans="2:9" outlineLevel="1">
      <c r="B247" s="2144"/>
      <c r="D247" s="1421" t="s">
        <v>296</v>
      </c>
      <c r="E247" s="1704"/>
      <c r="F247" s="1638"/>
      <c r="H247" s="1951"/>
      <c r="I247" s="1951"/>
    </row>
    <row r="248" spans="2:9" outlineLevel="1">
      <c r="B248" s="2144" t="s">
        <v>465</v>
      </c>
      <c r="C248" s="65"/>
      <c r="D248" s="1696" t="s">
        <v>291</v>
      </c>
      <c r="E248" s="1706" t="s">
        <v>285</v>
      </c>
      <c r="F248" s="1643"/>
      <c r="H248" s="1951"/>
      <c r="I248" s="1895" t="str">
        <f t="shared" ref="I248:I250" si="46">IF(ISNONTEXT(F248)=TRUE,"","X")</f>
        <v/>
      </c>
    </row>
    <row r="249" spans="2:9" outlineLevel="1">
      <c r="B249" s="2144" t="s">
        <v>466</v>
      </c>
      <c r="C249" s="65"/>
      <c r="D249" s="1696" t="s">
        <v>293</v>
      </c>
      <c r="E249" s="1706" t="s">
        <v>285</v>
      </c>
      <c r="F249" s="1643"/>
      <c r="H249" s="1951"/>
      <c r="I249" s="1895" t="str">
        <f t="shared" si="46"/>
        <v/>
      </c>
    </row>
    <row r="250" spans="2:9" outlineLevel="1">
      <c r="B250" s="2144" t="s">
        <v>467</v>
      </c>
      <c r="C250" s="65"/>
      <c r="D250" s="1696" t="s">
        <v>295</v>
      </c>
      <c r="E250" s="1706" t="s">
        <v>285</v>
      </c>
      <c r="F250" s="1643"/>
      <c r="H250" s="1951"/>
      <c r="I250" s="1895" t="str">
        <f t="shared" si="46"/>
        <v/>
      </c>
    </row>
    <row r="251" spans="2:9" outlineLevel="1">
      <c r="B251" s="2144"/>
      <c r="D251" s="1421" t="s">
        <v>300</v>
      </c>
      <c r="E251" s="1704"/>
      <c r="F251" s="1638"/>
      <c r="H251" s="1951"/>
      <c r="I251" s="1951"/>
    </row>
    <row r="252" spans="2:9" outlineLevel="1">
      <c r="B252" s="2144" t="s">
        <v>468</v>
      </c>
      <c r="C252" s="65"/>
      <c r="D252" s="1696" t="s">
        <v>291</v>
      </c>
      <c r="E252" s="1706" t="s">
        <v>285</v>
      </c>
      <c r="F252" s="1643"/>
      <c r="H252" s="1951"/>
      <c r="I252" s="1895" t="str">
        <f t="shared" ref="I252:I254" si="47">IF(ISNONTEXT(F252)=TRUE,"","X")</f>
        <v/>
      </c>
    </row>
    <row r="253" spans="2:9" outlineLevel="1">
      <c r="B253" s="2144" t="s">
        <v>469</v>
      </c>
      <c r="C253" s="65"/>
      <c r="D253" s="1696" t="s">
        <v>293</v>
      </c>
      <c r="E253" s="1706" t="s">
        <v>285</v>
      </c>
      <c r="F253" s="1643"/>
      <c r="H253" s="1951"/>
      <c r="I253" s="1895" t="str">
        <f t="shared" si="47"/>
        <v/>
      </c>
    </row>
    <row r="254" spans="2:9" outlineLevel="1">
      <c r="B254" s="2144" t="s">
        <v>470</v>
      </c>
      <c r="C254" s="65"/>
      <c r="D254" s="1696" t="s">
        <v>295</v>
      </c>
      <c r="E254" s="1706" t="s">
        <v>285</v>
      </c>
      <c r="F254" s="1643"/>
      <c r="H254" s="1951"/>
      <c r="I254" s="1895" t="str">
        <f t="shared" si="47"/>
        <v/>
      </c>
    </row>
    <row r="255" spans="2:9" outlineLevel="1">
      <c r="B255" s="2144"/>
      <c r="D255" s="1421" t="s">
        <v>304</v>
      </c>
      <c r="E255" s="1704"/>
      <c r="F255" s="1638"/>
      <c r="H255" s="1951"/>
      <c r="I255" s="1951"/>
    </row>
    <row r="256" spans="2:9" outlineLevel="1">
      <c r="B256" s="2144" t="s">
        <v>471</v>
      </c>
      <c r="C256" s="65"/>
      <c r="D256" s="1696" t="s">
        <v>291</v>
      </c>
      <c r="E256" s="1706" t="s">
        <v>285</v>
      </c>
      <c r="F256" s="1643"/>
      <c r="H256" s="1951"/>
      <c r="I256" s="1895" t="str">
        <f t="shared" ref="I256:I259" si="48">IF(ISNONTEXT(F256)=TRUE,"","X")</f>
        <v/>
      </c>
    </row>
    <row r="257" spans="2:9" outlineLevel="1">
      <c r="B257" s="2144" t="s">
        <v>472</v>
      </c>
      <c r="C257" s="65"/>
      <c r="D257" s="1696" t="s">
        <v>293</v>
      </c>
      <c r="E257" s="1706" t="s">
        <v>285</v>
      </c>
      <c r="F257" s="1643"/>
      <c r="H257" s="1951"/>
      <c r="I257" s="1895" t="str">
        <f t="shared" si="48"/>
        <v/>
      </c>
    </row>
    <row r="258" spans="2:9" outlineLevel="1">
      <c r="B258" s="2144" t="s">
        <v>473</v>
      </c>
      <c r="C258" s="65"/>
      <c r="D258" s="1696" t="s">
        <v>295</v>
      </c>
      <c r="E258" s="1706" t="s">
        <v>285</v>
      </c>
      <c r="F258" s="1643"/>
      <c r="H258" s="1951"/>
      <c r="I258" s="1895" t="str">
        <f t="shared" si="48"/>
        <v/>
      </c>
    </row>
    <row r="259" spans="2:9" ht="22.5" customHeight="1" outlineLevel="1">
      <c r="B259" s="2144" t="s">
        <v>474</v>
      </c>
      <c r="C259" s="65"/>
      <c r="D259" s="1640" t="s">
        <v>309</v>
      </c>
      <c r="E259" s="1708" t="s">
        <v>285</v>
      </c>
      <c r="F259" s="1644"/>
      <c r="H259" s="1951"/>
      <c r="I259" s="1895" t="str">
        <f t="shared" si="48"/>
        <v/>
      </c>
    </row>
    <row r="260" spans="2:9" ht="23.25">
      <c r="B260" s="2144" t="s">
        <v>475</v>
      </c>
      <c r="C260" s="65"/>
      <c r="D260" s="1695" t="s">
        <v>287</v>
      </c>
      <c r="E260" s="1709"/>
      <c r="F260" s="1645"/>
      <c r="H260" s="2056" t="s">
        <v>2644</v>
      </c>
      <c r="I260" s="1951"/>
    </row>
    <row r="261" spans="2:9" outlineLevel="1">
      <c r="B261" s="2144" t="s">
        <v>476</v>
      </c>
      <c r="C261" s="65"/>
      <c r="D261" s="1635" t="s">
        <v>1945</v>
      </c>
      <c r="E261" s="1702" t="s">
        <v>285</v>
      </c>
      <c r="F261" s="1642"/>
      <c r="H261" s="1951"/>
      <c r="I261" s="1895" t="str">
        <f>IF(ISNONTEXT(F261)=TRUE,"","X")</f>
        <v/>
      </c>
    </row>
    <row r="262" spans="2:9" outlineLevel="1">
      <c r="B262" s="2144"/>
      <c r="D262" s="1421" t="s">
        <v>289</v>
      </c>
      <c r="E262" s="1704"/>
      <c r="F262" s="1638"/>
      <c r="H262" s="1951"/>
      <c r="I262" s="1951"/>
    </row>
    <row r="263" spans="2:9" outlineLevel="1">
      <c r="B263" s="2144" t="s">
        <v>477</v>
      </c>
      <c r="C263" s="65"/>
      <c r="D263" s="1696" t="s">
        <v>291</v>
      </c>
      <c r="E263" s="1706" t="s">
        <v>285</v>
      </c>
      <c r="F263" s="1643"/>
      <c r="H263" s="1951"/>
      <c r="I263" s="1895" t="str">
        <f t="shared" ref="I263:I265" si="49">IF(ISNONTEXT(F263)=TRUE,"","X")</f>
        <v/>
      </c>
    </row>
    <row r="264" spans="2:9" outlineLevel="1">
      <c r="B264" s="2144" t="s">
        <v>478</v>
      </c>
      <c r="C264" s="65"/>
      <c r="D264" s="1696" t="s">
        <v>293</v>
      </c>
      <c r="E264" s="1706" t="s">
        <v>285</v>
      </c>
      <c r="F264" s="1643"/>
      <c r="H264" s="1951"/>
      <c r="I264" s="1895" t="str">
        <f t="shared" si="49"/>
        <v/>
      </c>
    </row>
    <row r="265" spans="2:9" outlineLevel="1">
      <c r="B265" s="2144" t="s">
        <v>479</v>
      </c>
      <c r="C265" s="65"/>
      <c r="D265" s="1696" t="s">
        <v>295</v>
      </c>
      <c r="E265" s="1706" t="s">
        <v>285</v>
      </c>
      <c r="F265" s="1643"/>
      <c r="H265" s="1951"/>
      <c r="I265" s="1895" t="str">
        <f t="shared" si="49"/>
        <v/>
      </c>
    </row>
    <row r="266" spans="2:9" outlineLevel="1">
      <c r="B266" s="2144"/>
      <c r="D266" s="1421" t="s">
        <v>296</v>
      </c>
      <c r="E266" s="1704"/>
      <c r="F266" s="1638"/>
      <c r="H266" s="1951"/>
      <c r="I266" s="1951"/>
    </row>
    <row r="267" spans="2:9" outlineLevel="1">
      <c r="B267" s="2144" t="s">
        <v>480</v>
      </c>
      <c r="C267" s="65"/>
      <c r="D267" s="1696" t="s">
        <v>291</v>
      </c>
      <c r="E267" s="1706" t="s">
        <v>285</v>
      </c>
      <c r="F267" s="1643"/>
      <c r="H267" s="1951"/>
      <c r="I267" s="1895" t="str">
        <f t="shared" ref="I267:I269" si="50">IF(ISNONTEXT(F267)=TRUE,"","X")</f>
        <v/>
      </c>
    </row>
    <row r="268" spans="2:9" outlineLevel="1">
      <c r="B268" s="2144" t="s">
        <v>481</v>
      </c>
      <c r="C268" s="65"/>
      <c r="D268" s="1696" t="s">
        <v>293</v>
      </c>
      <c r="E268" s="1706" t="s">
        <v>285</v>
      </c>
      <c r="F268" s="1643"/>
      <c r="H268" s="1951"/>
      <c r="I268" s="1895" t="str">
        <f t="shared" si="50"/>
        <v/>
      </c>
    </row>
    <row r="269" spans="2:9" outlineLevel="1">
      <c r="B269" s="2144" t="s">
        <v>482</v>
      </c>
      <c r="C269" s="65"/>
      <c r="D269" s="1696" t="s">
        <v>295</v>
      </c>
      <c r="E269" s="1706" t="s">
        <v>285</v>
      </c>
      <c r="F269" s="1643"/>
      <c r="H269" s="1951"/>
      <c r="I269" s="1895" t="str">
        <f t="shared" si="50"/>
        <v/>
      </c>
    </row>
    <row r="270" spans="2:9" outlineLevel="1">
      <c r="B270" s="2144"/>
      <c r="D270" s="1421" t="s">
        <v>300</v>
      </c>
      <c r="E270" s="1704"/>
      <c r="F270" s="1638"/>
      <c r="H270" s="1951"/>
      <c r="I270" s="1951"/>
    </row>
    <row r="271" spans="2:9" outlineLevel="1">
      <c r="B271" s="2144" t="s">
        <v>483</v>
      </c>
      <c r="C271" s="65"/>
      <c r="D271" s="1696" t="s">
        <v>291</v>
      </c>
      <c r="E271" s="1706" t="s">
        <v>285</v>
      </c>
      <c r="F271" s="1643"/>
      <c r="H271" s="1951"/>
      <c r="I271" s="1895" t="str">
        <f t="shared" ref="I271:I273" si="51">IF(ISNONTEXT(F271)=TRUE,"","X")</f>
        <v/>
      </c>
    </row>
    <row r="272" spans="2:9" outlineLevel="1">
      <c r="B272" s="2144" t="s">
        <v>484</v>
      </c>
      <c r="C272" s="65"/>
      <c r="D272" s="1696" t="s">
        <v>293</v>
      </c>
      <c r="E272" s="1706" t="s">
        <v>285</v>
      </c>
      <c r="F272" s="1643"/>
      <c r="H272" s="1951"/>
      <c r="I272" s="1895" t="str">
        <f t="shared" si="51"/>
        <v/>
      </c>
    </row>
    <row r="273" spans="2:9" outlineLevel="1">
      <c r="B273" s="2144" t="s">
        <v>485</v>
      </c>
      <c r="C273" s="65"/>
      <c r="D273" s="1696" t="s">
        <v>295</v>
      </c>
      <c r="E273" s="1706" t="s">
        <v>285</v>
      </c>
      <c r="F273" s="1643"/>
      <c r="H273" s="1951"/>
      <c r="I273" s="1895" t="str">
        <f t="shared" si="51"/>
        <v/>
      </c>
    </row>
    <row r="274" spans="2:9" outlineLevel="1">
      <c r="B274" s="2144"/>
      <c r="D274" s="1421" t="s">
        <v>304</v>
      </c>
      <c r="E274" s="1704"/>
      <c r="F274" s="1638"/>
      <c r="H274" s="1951"/>
      <c r="I274" s="1951"/>
    </row>
    <row r="275" spans="2:9" outlineLevel="1">
      <c r="B275" s="2144" t="s">
        <v>486</v>
      </c>
      <c r="C275" s="65"/>
      <c r="D275" s="1696" t="s">
        <v>291</v>
      </c>
      <c r="E275" s="1706" t="s">
        <v>285</v>
      </c>
      <c r="F275" s="1643"/>
      <c r="H275" s="1951"/>
      <c r="I275" s="1895" t="str">
        <f t="shared" ref="I275:I278" si="52">IF(ISNONTEXT(F275)=TRUE,"","X")</f>
        <v/>
      </c>
    </row>
    <row r="276" spans="2:9" outlineLevel="1">
      <c r="B276" s="2144" t="s">
        <v>487</v>
      </c>
      <c r="C276" s="65"/>
      <c r="D276" s="1696" t="s">
        <v>293</v>
      </c>
      <c r="E276" s="1706" t="s">
        <v>285</v>
      </c>
      <c r="F276" s="1643"/>
      <c r="H276" s="1951"/>
      <c r="I276" s="1895" t="str">
        <f t="shared" si="52"/>
        <v/>
      </c>
    </row>
    <row r="277" spans="2:9" outlineLevel="1">
      <c r="B277" s="2144" t="s">
        <v>488</v>
      </c>
      <c r="C277" s="65"/>
      <c r="D277" s="1696" t="s">
        <v>295</v>
      </c>
      <c r="E277" s="1706" t="s">
        <v>285</v>
      </c>
      <c r="F277" s="1643"/>
      <c r="H277" s="1951"/>
      <c r="I277" s="1895" t="str">
        <f t="shared" si="52"/>
        <v/>
      </c>
    </row>
    <row r="278" spans="2:9" ht="22.5" customHeight="1" outlineLevel="1">
      <c r="B278" s="2144" t="s">
        <v>489</v>
      </c>
      <c r="C278" s="65"/>
      <c r="D278" s="1640" t="s">
        <v>309</v>
      </c>
      <c r="E278" s="1708" t="s">
        <v>285</v>
      </c>
      <c r="F278" s="1644"/>
      <c r="H278" s="1951"/>
      <c r="I278" s="1895" t="str">
        <f t="shared" si="52"/>
        <v/>
      </c>
    </row>
    <row r="279" spans="2:9" ht="23.25">
      <c r="B279" s="2144" t="s">
        <v>490</v>
      </c>
      <c r="C279" s="65"/>
      <c r="D279" s="1695" t="s">
        <v>287</v>
      </c>
      <c r="E279" s="1709"/>
      <c r="F279" s="1645"/>
      <c r="H279" s="2056" t="s">
        <v>2644</v>
      </c>
      <c r="I279" s="1951"/>
    </row>
    <row r="280" spans="2:9" outlineLevel="1">
      <c r="B280" s="2144" t="s">
        <v>491</v>
      </c>
      <c r="C280" s="65"/>
      <c r="D280" s="1701" t="s">
        <v>1945</v>
      </c>
      <c r="E280" s="1702" t="s">
        <v>285</v>
      </c>
      <c r="F280" s="1642"/>
      <c r="H280" s="1951"/>
      <c r="I280" s="1895" t="str">
        <f>IF(ISNONTEXT(F280)=TRUE,"","X")</f>
        <v/>
      </c>
    </row>
    <row r="281" spans="2:9" outlineLevel="1">
      <c r="B281" s="2144"/>
      <c r="D281" s="1703" t="s">
        <v>289</v>
      </c>
      <c r="E281" s="1704"/>
      <c r="F281" s="1638"/>
      <c r="H281" s="1951"/>
      <c r="I281" s="1951"/>
    </row>
    <row r="282" spans="2:9" outlineLevel="1">
      <c r="B282" s="2144" t="s">
        <v>492</v>
      </c>
      <c r="C282" s="65"/>
      <c r="D282" s="1705" t="s">
        <v>291</v>
      </c>
      <c r="E282" s="1706" t="s">
        <v>285</v>
      </c>
      <c r="F282" s="1643"/>
      <c r="H282" s="1951"/>
      <c r="I282" s="1895" t="str">
        <f t="shared" ref="I282:I284" si="53">IF(ISNONTEXT(F282)=TRUE,"","X")</f>
        <v/>
      </c>
    </row>
    <row r="283" spans="2:9" outlineLevel="1">
      <c r="B283" s="2144" t="s">
        <v>493</v>
      </c>
      <c r="C283" s="65"/>
      <c r="D283" s="1705" t="s">
        <v>293</v>
      </c>
      <c r="E283" s="1706" t="s">
        <v>285</v>
      </c>
      <c r="F283" s="1643"/>
      <c r="H283" s="1951"/>
      <c r="I283" s="1895" t="str">
        <f t="shared" si="53"/>
        <v/>
      </c>
    </row>
    <row r="284" spans="2:9" outlineLevel="1">
      <c r="B284" s="2144" t="s">
        <v>494</v>
      </c>
      <c r="C284" s="65"/>
      <c r="D284" s="1705" t="s">
        <v>295</v>
      </c>
      <c r="E284" s="1706" t="s">
        <v>285</v>
      </c>
      <c r="F284" s="1643"/>
      <c r="H284" s="1951"/>
      <c r="I284" s="1895" t="str">
        <f t="shared" si="53"/>
        <v/>
      </c>
    </row>
    <row r="285" spans="2:9" outlineLevel="1">
      <c r="B285" s="2144"/>
      <c r="D285" s="1703" t="s">
        <v>296</v>
      </c>
      <c r="E285" s="1704"/>
      <c r="F285" s="1638"/>
      <c r="H285" s="1951"/>
      <c r="I285" s="1951"/>
    </row>
    <row r="286" spans="2:9" outlineLevel="1">
      <c r="B286" s="2144" t="s">
        <v>495</v>
      </c>
      <c r="C286" s="65"/>
      <c r="D286" s="1705" t="s">
        <v>291</v>
      </c>
      <c r="E286" s="1706" t="s">
        <v>285</v>
      </c>
      <c r="F286" s="1643"/>
      <c r="H286" s="1951"/>
      <c r="I286" s="1895" t="str">
        <f t="shared" ref="I286:I288" si="54">IF(ISNONTEXT(F286)=TRUE,"","X")</f>
        <v/>
      </c>
    </row>
    <row r="287" spans="2:9" outlineLevel="1">
      <c r="B287" s="2144" t="s">
        <v>496</v>
      </c>
      <c r="C287" s="65"/>
      <c r="D287" s="1705" t="s">
        <v>293</v>
      </c>
      <c r="E287" s="1706" t="s">
        <v>285</v>
      </c>
      <c r="F287" s="1643"/>
      <c r="H287" s="1951"/>
      <c r="I287" s="1895" t="str">
        <f t="shared" si="54"/>
        <v/>
      </c>
    </row>
    <row r="288" spans="2:9" outlineLevel="1">
      <c r="B288" s="2144" t="s">
        <v>497</v>
      </c>
      <c r="C288" s="65"/>
      <c r="D288" s="1705" t="s">
        <v>295</v>
      </c>
      <c r="E288" s="1706" t="s">
        <v>285</v>
      </c>
      <c r="F288" s="1643"/>
      <c r="H288" s="1951"/>
      <c r="I288" s="1895" t="str">
        <f t="shared" si="54"/>
        <v/>
      </c>
    </row>
    <row r="289" spans="2:9" outlineLevel="1">
      <c r="B289" s="2144"/>
      <c r="D289" s="1703" t="s">
        <v>300</v>
      </c>
      <c r="E289" s="1704"/>
      <c r="F289" s="1638"/>
      <c r="H289" s="1951"/>
      <c r="I289" s="1951"/>
    </row>
    <row r="290" spans="2:9" outlineLevel="1">
      <c r="B290" s="2144" t="s">
        <v>498</v>
      </c>
      <c r="C290" s="65"/>
      <c r="D290" s="1705" t="s">
        <v>291</v>
      </c>
      <c r="E290" s="1706" t="s">
        <v>285</v>
      </c>
      <c r="F290" s="1643"/>
      <c r="H290" s="1951"/>
      <c r="I290" s="1895" t="str">
        <f t="shared" ref="I290:I292" si="55">IF(ISNONTEXT(F290)=TRUE,"","X")</f>
        <v/>
      </c>
    </row>
    <row r="291" spans="2:9" outlineLevel="1">
      <c r="B291" s="2144" t="s">
        <v>499</v>
      </c>
      <c r="C291" s="65"/>
      <c r="D291" s="1705" t="s">
        <v>293</v>
      </c>
      <c r="E291" s="1706" t="s">
        <v>285</v>
      </c>
      <c r="F291" s="1643"/>
      <c r="H291" s="1951"/>
      <c r="I291" s="1895" t="str">
        <f t="shared" si="55"/>
        <v/>
      </c>
    </row>
    <row r="292" spans="2:9" outlineLevel="1">
      <c r="B292" s="2144" t="s">
        <v>500</v>
      </c>
      <c r="C292" s="65"/>
      <c r="D292" s="1705" t="s">
        <v>295</v>
      </c>
      <c r="E292" s="1706" t="s">
        <v>285</v>
      </c>
      <c r="F292" s="1643"/>
      <c r="H292" s="1951"/>
      <c r="I292" s="1895" t="str">
        <f t="shared" si="55"/>
        <v/>
      </c>
    </row>
    <row r="293" spans="2:9" outlineLevel="1">
      <c r="B293" s="2144"/>
      <c r="D293" s="1703" t="s">
        <v>304</v>
      </c>
      <c r="E293" s="1704"/>
      <c r="F293" s="1638"/>
      <c r="H293" s="1951"/>
      <c r="I293" s="1951"/>
    </row>
    <row r="294" spans="2:9" outlineLevel="1">
      <c r="B294" s="2144" t="s">
        <v>501</v>
      </c>
      <c r="C294" s="65"/>
      <c r="D294" s="1705" t="s">
        <v>291</v>
      </c>
      <c r="E294" s="1706" t="s">
        <v>285</v>
      </c>
      <c r="F294" s="1643"/>
      <c r="H294" s="1951"/>
      <c r="I294" s="1895" t="str">
        <f t="shared" ref="I294:I297" si="56">IF(ISNONTEXT(F294)=TRUE,"","X")</f>
        <v/>
      </c>
    </row>
    <row r="295" spans="2:9" outlineLevel="1">
      <c r="B295" s="2144" t="s">
        <v>502</v>
      </c>
      <c r="C295" s="65"/>
      <c r="D295" s="1705" t="s">
        <v>293</v>
      </c>
      <c r="E295" s="1706" t="s">
        <v>285</v>
      </c>
      <c r="F295" s="1643"/>
      <c r="H295" s="1951"/>
      <c r="I295" s="1895" t="str">
        <f t="shared" si="56"/>
        <v/>
      </c>
    </row>
    <row r="296" spans="2:9" outlineLevel="1">
      <c r="B296" s="2144" t="s">
        <v>503</v>
      </c>
      <c r="C296" s="65"/>
      <c r="D296" s="1705" t="s">
        <v>295</v>
      </c>
      <c r="E296" s="1706" t="s">
        <v>285</v>
      </c>
      <c r="F296" s="1643"/>
      <c r="H296" s="1951"/>
      <c r="I296" s="1895" t="str">
        <f t="shared" si="56"/>
        <v/>
      </c>
    </row>
    <row r="297" spans="2:9" ht="22.5" customHeight="1" outlineLevel="1">
      <c r="B297" s="2144" t="s">
        <v>504</v>
      </c>
      <c r="C297" s="65"/>
      <c r="D297" s="1707" t="s">
        <v>309</v>
      </c>
      <c r="E297" s="1708" t="s">
        <v>285</v>
      </c>
      <c r="F297" s="1644"/>
      <c r="H297" s="1951"/>
      <c r="I297" s="1895" t="str">
        <f t="shared" si="56"/>
        <v/>
      </c>
    </row>
    <row r="298" spans="2:9" ht="23.25">
      <c r="B298" s="2144" t="s">
        <v>505</v>
      </c>
      <c r="C298" s="65"/>
      <c r="D298" s="1695" t="s">
        <v>287</v>
      </c>
      <c r="E298" s="1709"/>
      <c r="F298" s="1645"/>
      <c r="H298" s="2056" t="s">
        <v>2644</v>
      </c>
      <c r="I298" s="1951"/>
    </row>
    <row r="299" spans="2:9" outlineLevel="1">
      <c r="B299" s="2144" t="s">
        <v>506</v>
      </c>
      <c r="C299" s="65"/>
      <c r="D299" s="1701" t="s">
        <v>1945</v>
      </c>
      <c r="E299" s="1702" t="s">
        <v>285</v>
      </c>
      <c r="F299" s="1642"/>
      <c r="H299" s="1951"/>
      <c r="I299" s="1895" t="str">
        <f>IF(ISNONTEXT(F299)=TRUE,"","X")</f>
        <v/>
      </c>
    </row>
    <row r="300" spans="2:9" outlineLevel="1">
      <c r="B300" s="2144"/>
      <c r="D300" s="1703" t="s">
        <v>289</v>
      </c>
      <c r="E300" s="1704"/>
      <c r="F300" s="1638"/>
      <c r="H300" s="1951"/>
      <c r="I300" s="1951"/>
    </row>
    <row r="301" spans="2:9" outlineLevel="1">
      <c r="B301" s="2144" t="s">
        <v>507</v>
      </c>
      <c r="C301" s="65"/>
      <c r="D301" s="1705" t="s">
        <v>291</v>
      </c>
      <c r="E301" s="1706" t="s">
        <v>285</v>
      </c>
      <c r="F301" s="1643"/>
      <c r="H301" s="1951"/>
      <c r="I301" s="1895" t="str">
        <f t="shared" ref="I301:I303" si="57">IF(ISNONTEXT(F301)=TRUE,"","X")</f>
        <v/>
      </c>
    </row>
    <row r="302" spans="2:9" outlineLevel="1">
      <c r="B302" s="2144" t="s">
        <v>508</v>
      </c>
      <c r="C302" s="65"/>
      <c r="D302" s="1705" t="s">
        <v>293</v>
      </c>
      <c r="E302" s="1706" t="s">
        <v>285</v>
      </c>
      <c r="F302" s="1643"/>
      <c r="H302" s="1951"/>
      <c r="I302" s="1895" t="str">
        <f t="shared" si="57"/>
        <v/>
      </c>
    </row>
    <row r="303" spans="2:9" outlineLevel="1">
      <c r="B303" s="2144" t="s">
        <v>509</v>
      </c>
      <c r="C303" s="65"/>
      <c r="D303" s="1705" t="s">
        <v>295</v>
      </c>
      <c r="E303" s="1706" t="s">
        <v>285</v>
      </c>
      <c r="F303" s="1643"/>
      <c r="H303" s="1951"/>
      <c r="I303" s="1895" t="str">
        <f t="shared" si="57"/>
        <v/>
      </c>
    </row>
    <row r="304" spans="2:9" outlineLevel="1">
      <c r="B304" s="2144"/>
      <c r="D304" s="1703" t="s">
        <v>296</v>
      </c>
      <c r="E304" s="1704"/>
      <c r="F304" s="1638"/>
      <c r="H304" s="1951"/>
      <c r="I304" s="1951"/>
    </row>
    <row r="305" spans="2:9" outlineLevel="1">
      <c r="B305" s="2144" t="s">
        <v>510</v>
      </c>
      <c r="C305" s="65"/>
      <c r="D305" s="1705" t="s">
        <v>291</v>
      </c>
      <c r="E305" s="1706" t="s">
        <v>285</v>
      </c>
      <c r="F305" s="1643"/>
      <c r="H305" s="1951"/>
      <c r="I305" s="1895" t="str">
        <f t="shared" ref="I305:I307" si="58">IF(ISNONTEXT(F305)=TRUE,"","X")</f>
        <v/>
      </c>
    </row>
    <row r="306" spans="2:9" outlineLevel="1">
      <c r="B306" s="2144" t="s">
        <v>511</v>
      </c>
      <c r="C306" s="65"/>
      <c r="D306" s="1705" t="s">
        <v>293</v>
      </c>
      <c r="E306" s="1706" t="s">
        <v>285</v>
      </c>
      <c r="F306" s="1643"/>
      <c r="H306" s="1951"/>
      <c r="I306" s="1895" t="str">
        <f t="shared" si="58"/>
        <v/>
      </c>
    </row>
    <row r="307" spans="2:9" outlineLevel="1">
      <c r="B307" s="2144" t="s">
        <v>512</v>
      </c>
      <c r="C307" s="65"/>
      <c r="D307" s="1705" t="s">
        <v>295</v>
      </c>
      <c r="E307" s="1706" t="s">
        <v>285</v>
      </c>
      <c r="F307" s="1643"/>
      <c r="H307" s="1951"/>
      <c r="I307" s="1895" t="str">
        <f t="shared" si="58"/>
        <v/>
      </c>
    </row>
    <row r="308" spans="2:9" outlineLevel="1">
      <c r="B308" s="2144"/>
      <c r="D308" s="1703" t="s">
        <v>300</v>
      </c>
      <c r="E308" s="1704"/>
      <c r="F308" s="1638"/>
      <c r="H308" s="1951"/>
      <c r="I308" s="1951"/>
    </row>
    <row r="309" spans="2:9" outlineLevel="1">
      <c r="B309" s="2144" t="s">
        <v>513</v>
      </c>
      <c r="C309" s="65"/>
      <c r="D309" s="1705" t="s">
        <v>291</v>
      </c>
      <c r="E309" s="1706" t="s">
        <v>285</v>
      </c>
      <c r="F309" s="1643"/>
      <c r="H309" s="1951"/>
      <c r="I309" s="1895" t="str">
        <f t="shared" ref="I309:I311" si="59">IF(ISNONTEXT(F309)=TRUE,"","X")</f>
        <v/>
      </c>
    </row>
    <row r="310" spans="2:9" outlineLevel="1">
      <c r="B310" s="2144" t="s">
        <v>514</v>
      </c>
      <c r="C310" s="65"/>
      <c r="D310" s="1705" t="s">
        <v>293</v>
      </c>
      <c r="E310" s="1706" t="s">
        <v>285</v>
      </c>
      <c r="F310" s="1643"/>
      <c r="H310" s="1951"/>
      <c r="I310" s="1895" t="str">
        <f t="shared" si="59"/>
        <v/>
      </c>
    </row>
    <row r="311" spans="2:9" outlineLevel="1">
      <c r="B311" s="2144" t="s">
        <v>515</v>
      </c>
      <c r="C311" s="65"/>
      <c r="D311" s="1705" t="s">
        <v>295</v>
      </c>
      <c r="E311" s="1706" t="s">
        <v>285</v>
      </c>
      <c r="F311" s="1643"/>
      <c r="H311" s="1951"/>
      <c r="I311" s="1895" t="str">
        <f t="shared" si="59"/>
        <v/>
      </c>
    </row>
    <row r="312" spans="2:9" outlineLevel="1">
      <c r="B312" s="2144"/>
      <c r="D312" s="1703" t="s">
        <v>304</v>
      </c>
      <c r="E312" s="1704"/>
      <c r="F312" s="1638"/>
      <c r="H312" s="1951"/>
      <c r="I312" s="1951"/>
    </row>
    <row r="313" spans="2:9" outlineLevel="1">
      <c r="B313" s="2144" t="s">
        <v>516</v>
      </c>
      <c r="C313" s="65"/>
      <c r="D313" s="1705" t="s">
        <v>291</v>
      </c>
      <c r="E313" s="1706" t="s">
        <v>285</v>
      </c>
      <c r="F313" s="1643"/>
      <c r="H313" s="1951"/>
      <c r="I313" s="1895" t="str">
        <f t="shared" ref="I313:I316" si="60">IF(ISNONTEXT(F313)=TRUE,"","X")</f>
        <v/>
      </c>
    </row>
    <row r="314" spans="2:9" outlineLevel="1">
      <c r="B314" s="2144" t="s">
        <v>517</v>
      </c>
      <c r="C314" s="65"/>
      <c r="D314" s="1705" t="s">
        <v>293</v>
      </c>
      <c r="E314" s="1706" t="s">
        <v>285</v>
      </c>
      <c r="F314" s="1643"/>
      <c r="H314" s="1951"/>
      <c r="I314" s="1895" t="str">
        <f t="shared" si="60"/>
        <v/>
      </c>
    </row>
    <row r="315" spans="2:9" outlineLevel="1">
      <c r="B315" s="2144" t="s">
        <v>518</v>
      </c>
      <c r="C315" s="65"/>
      <c r="D315" s="1705" t="s">
        <v>295</v>
      </c>
      <c r="E315" s="1706" t="s">
        <v>285</v>
      </c>
      <c r="F315" s="1643"/>
      <c r="H315" s="1951"/>
      <c r="I315" s="1895" t="str">
        <f t="shared" si="60"/>
        <v/>
      </c>
    </row>
    <row r="316" spans="2:9" ht="22.5" customHeight="1" outlineLevel="1">
      <c r="B316" s="2144" t="s">
        <v>519</v>
      </c>
      <c r="C316" s="65"/>
      <c r="D316" s="1707" t="s">
        <v>309</v>
      </c>
      <c r="E316" s="1708" t="s">
        <v>285</v>
      </c>
      <c r="F316" s="1644"/>
      <c r="H316" s="1951"/>
      <c r="I316" s="1895" t="str">
        <f t="shared" si="60"/>
        <v/>
      </c>
    </row>
    <row r="317" spans="2:9" ht="23.25">
      <c r="B317" s="2144" t="s">
        <v>520</v>
      </c>
      <c r="C317" s="65"/>
      <c r="D317" s="1695" t="s">
        <v>287</v>
      </c>
      <c r="E317" s="1709"/>
      <c r="F317" s="1645"/>
      <c r="H317" s="2056" t="s">
        <v>2644</v>
      </c>
      <c r="I317" s="1951"/>
    </row>
    <row r="318" spans="2:9" outlineLevel="1">
      <c r="B318" s="2144" t="s">
        <v>521</v>
      </c>
      <c r="C318" s="65"/>
      <c r="D318" s="1701" t="s">
        <v>1945</v>
      </c>
      <c r="E318" s="1702" t="s">
        <v>285</v>
      </c>
      <c r="F318" s="1642"/>
      <c r="H318" s="1951"/>
      <c r="I318" s="1895" t="str">
        <f>IF(ISNONTEXT(F318)=TRUE,"","X")</f>
        <v/>
      </c>
    </row>
    <row r="319" spans="2:9" outlineLevel="1">
      <c r="B319" s="2144"/>
      <c r="D319" s="1703" t="s">
        <v>289</v>
      </c>
      <c r="E319" s="1704"/>
      <c r="F319" s="1638"/>
      <c r="H319" s="1951"/>
      <c r="I319" s="1951"/>
    </row>
    <row r="320" spans="2:9" outlineLevel="1">
      <c r="B320" s="2144" t="s">
        <v>522</v>
      </c>
      <c r="C320" s="65"/>
      <c r="D320" s="1705" t="s">
        <v>291</v>
      </c>
      <c r="E320" s="1706" t="s">
        <v>285</v>
      </c>
      <c r="F320" s="1643"/>
      <c r="H320" s="1951"/>
      <c r="I320" s="1895" t="str">
        <f t="shared" ref="I320:I322" si="61">IF(ISNONTEXT(F320)=TRUE,"","X")</f>
        <v/>
      </c>
    </row>
    <row r="321" spans="2:9" outlineLevel="1">
      <c r="B321" s="2144" t="s">
        <v>523</v>
      </c>
      <c r="C321" s="65"/>
      <c r="D321" s="1705" t="s">
        <v>293</v>
      </c>
      <c r="E321" s="1706" t="s">
        <v>285</v>
      </c>
      <c r="F321" s="1643"/>
      <c r="H321" s="1951"/>
      <c r="I321" s="1895" t="str">
        <f t="shared" si="61"/>
        <v/>
      </c>
    </row>
    <row r="322" spans="2:9" outlineLevel="1">
      <c r="B322" s="2144" t="s">
        <v>524</v>
      </c>
      <c r="C322" s="65"/>
      <c r="D322" s="1705" t="s">
        <v>295</v>
      </c>
      <c r="E322" s="1706" t="s">
        <v>285</v>
      </c>
      <c r="F322" s="1643"/>
      <c r="H322" s="1951"/>
      <c r="I322" s="1895" t="str">
        <f t="shared" si="61"/>
        <v/>
      </c>
    </row>
    <row r="323" spans="2:9" outlineLevel="1">
      <c r="B323" s="2144"/>
      <c r="D323" s="1703" t="s">
        <v>296</v>
      </c>
      <c r="E323" s="1704"/>
      <c r="F323" s="1638"/>
      <c r="H323" s="1951"/>
      <c r="I323" s="1951"/>
    </row>
    <row r="324" spans="2:9" outlineLevel="1">
      <c r="B324" s="2144" t="s">
        <v>525</v>
      </c>
      <c r="C324" s="65"/>
      <c r="D324" s="1705" t="s">
        <v>291</v>
      </c>
      <c r="E324" s="1706" t="s">
        <v>285</v>
      </c>
      <c r="F324" s="1643"/>
      <c r="H324" s="1951"/>
      <c r="I324" s="1895" t="str">
        <f t="shared" ref="I324:I326" si="62">IF(ISNONTEXT(F324)=TRUE,"","X")</f>
        <v/>
      </c>
    </row>
    <row r="325" spans="2:9" outlineLevel="1">
      <c r="B325" s="2144" t="s">
        <v>526</v>
      </c>
      <c r="C325" s="65"/>
      <c r="D325" s="1705" t="s">
        <v>293</v>
      </c>
      <c r="E325" s="1706" t="s">
        <v>285</v>
      </c>
      <c r="F325" s="1643"/>
      <c r="H325" s="1951"/>
      <c r="I325" s="1895" t="str">
        <f t="shared" si="62"/>
        <v/>
      </c>
    </row>
    <row r="326" spans="2:9" outlineLevel="1">
      <c r="B326" s="2144" t="s">
        <v>527</v>
      </c>
      <c r="C326" s="65"/>
      <c r="D326" s="1705" t="s">
        <v>295</v>
      </c>
      <c r="E326" s="1706" t="s">
        <v>285</v>
      </c>
      <c r="F326" s="1643"/>
      <c r="H326" s="1951"/>
      <c r="I326" s="1895" t="str">
        <f t="shared" si="62"/>
        <v/>
      </c>
    </row>
    <row r="327" spans="2:9" outlineLevel="1">
      <c r="B327" s="2144"/>
      <c r="D327" s="1703" t="s">
        <v>300</v>
      </c>
      <c r="E327" s="1704"/>
      <c r="F327" s="1638"/>
      <c r="H327" s="1951"/>
      <c r="I327" s="1951"/>
    </row>
    <row r="328" spans="2:9" outlineLevel="1">
      <c r="B328" s="2144" t="s">
        <v>528</v>
      </c>
      <c r="C328" s="65"/>
      <c r="D328" s="1705" t="s">
        <v>291</v>
      </c>
      <c r="E328" s="1706" t="s">
        <v>285</v>
      </c>
      <c r="F328" s="1643"/>
      <c r="H328" s="1951"/>
      <c r="I328" s="1895" t="str">
        <f t="shared" ref="I328:I330" si="63">IF(ISNONTEXT(F328)=TRUE,"","X")</f>
        <v/>
      </c>
    </row>
    <row r="329" spans="2:9" outlineLevel="1">
      <c r="B329" s="2144" t="s">
        <v>529</v>
      </c>
      <c r="C329" s="65"/>
      <c r="D329" s="1705" t="s">
        <v>293</v>
      </c>
      <c r="E329" s="1706" t="s">
        <v>285</v>
      </c>
      <c r="F329" s="1643"/>
      <c r="H329" s="1951"/>
      <c r="I329" s="1895" t="str">
        <f t="shared" si="63"/>
        <v/>
      </c>
    </row>
    <row r="330" spans="2:9" outlineLevel="1">
      <c r="B330" s="2144" t="s">
        <v>530</v>
      </c>
      <c r="C330" s="65"/>
      <c r="D330" s="1705" t="s">
        <v>295</v>
      </c>
      <c r="E330" s="1706" t="s">
        <v>285</v>
      </c>
      <c r="F330" s="1643"/>
      <c r="H330" s="1951"/>
      <c r="I330" s="1895" t="str">
        <f t="shared" si="63"/>
        <v/>
      </c>
    </row>
    <row r="331" spans="2:9" outlineLevel="1">
      <c r="B331" s="2144"/>
      <c r="D331" s="1703" t="s">
        <v>304</v>
      </c>
      <c r="E331" s="1704"/>
      <c r="F331" s="1638"/>
      <c r="H331" s="1951"/>
      <c r="I331" s="1951"/>
    </row>
    <row r="332" spans="2:9" outlineLevel="1">
      <c r="B332" s="2144" t="s">
        <v>531</v>
      </c>
      <c r="C332" s="65"/>
      <c r="D332" s="1705" t="s">
        <v>291</v>
      </c>
      <c r="E332" s="1706" t="s">
        <v>285</v>
      </c>
      <c r="F332" s="1643"/>
      <c r="H332" s="1951"/>
      <c r="I332" s="1895" t="str">
        <f t="shared" ref="I332:I335" si="64">IF(ISNONTEXT(F332)=TRUE,"","X")</f>
        <v/>
      </c>
    </row>
    <row r="333" spans="2:9" outlineLevel="1">
      <c r="B333" s="2144" t="s">
        <v>532</v>
      </c>
      <c r="C333" s="65"/>
      <c r="D333" s="1705" t="s">
        <v>293</v>
      </c>
      <c r="E333" s="1706" t="s">
        <v>285</v>
      </c>
      <c r="F333" s="1643"/>
      <c r="H333" s="1951"/>
      <c r="I333" s="1895" t="str">
        <f t="shared" si="64"/>
        <v/>
      </c>
    </row>
    <row r="334" spans="2:9" outlineLevel="1">
      <c r="B334" s="2144" t="s">
        <v>533</v>
      </c>
      <c r="C334" s="65"/>
      <c r="D334" s="1705" t="s">
        <v>295</v>
      </c>
      <c r="E334" s="1706" t="s">
        <v>285</v>
      </c>
      <c r="F334" s="1643"/>
      <c r="H334" s="1951"/>
      <c r="I334" s="1895" t="str">
        <f t="shared" si="64"/>
        <v/>
      </c>
    </row>
    <row r="335" spans="2:9" ht="22.5" customHeight="1" outlineLevel="1">
      <c r="B335" s="2144" t="s">
        <v>534</v>
      </c>
      <c r="C335" s="65"/>
      <c r="D335" s="1707" t="s">
        <v>309</v>
      </c>
      <c r="E335" s="1708" t="s">
        <v>285</v>
      </c>
      <c r="F335" s="1644"/>
      <c r="H335" s="1951"/>
      <c r="I335" s="1895" t="str">
        <f t="shared" si="64"/>
        <v/>
      </c>
    </row>
    <row r="336" spans="2:9" ht="23.25">
      <c r="B336" s="2144" t="s">
        <v>535</v>
      </c>
      <c r="C336" s="65"/>
      <c r="D336" s="1695" t="s">
        <v>287</v>
      </c>
      <c r="E336" s="1709"/>
      <c r="F336" s="1645"/>
      <c r="H336" s="2056" t="s">
        <v>2644</v>
      </c>
      <c r="I336" s="1951"/>
    </row>
    <row r="337" spans="2:9" outlineLevel="1">
      <c r="B337" s="2144" t="s">
        <v>536</v>
      </c>
      <c r="C337" s="65"/>
      <c r="D337" s="1701" t="s">
        <v>1945</v>
      </c>
      <c r="E337" s="1702" t="s">
        <v>285</v>
      </c>
      <c r="F337" s="1642"/>
      <c r="H337" s="1951"/>
      <c r="I337" s="1895" t="str">
        <f>IF(ISNONTEXT(F337)=TRUE,"","X")</f>
        <v/>
      </c>
    </row>
    <row r="338" spans="2:9" outlineLevel="1">
      <c r="B338" s="2144"/>
      <c r="D338" s="1703" t="s">
        <v>289</v>
      </c>
      <c r="E338" s="1704"/>
      <c r="F338" s="1638"/>
      <c r="H338" s="1951"/>
      <c r="I338" s="1951"/>
    </row>
    <row r="339" spans="2:9" outlineLevel="1">
      <c r="B339" s="2144" t="s">
        <v>537</v>
      </c>
      <c r="C339" s="65"/>
      <c r="D339" s="1705" t="s">
        <v>291</v>
      </c>
      <c r="E339" s="1706" t="s">
        <v>285</v>
      </c>
      <c r="F339" s="1643"/>
      <c r="H339" s="1951"/>
      <c r="I339" s="1895" t="str">
        <f t="shared" ref="I339:I341" si="65">IF(ISNONTEXT(F339)=TRUE,"","X")</f>
        <v/>
      </c>
    </row>
    <row r="340" spans="2:9" outlineLevel="1">
      <c r="B340" s="2144" t="s">
        <v>538</v>
      </c>
      <c r="C340" s="65"/>
      <c r="D340" s="1705" t="s">
        <v>293</v>
      </c>
      <c r="E340" s="1706" t="s">
        <v>285</v>
      </c>
      <c r="F340" s="1643"/>
      <c r="H340" s="1951"/>
      <c r="I340" s="1895" t="str">
        <f t="shared" si="65"/>
        <v/>
      </c>
    </row>
    <row r="341" spans="2:9" outlineLevel="1">
      <c r="B341" s="2144" t="s">
        <v>539</v>
      </c>
      <c r="C341" s="65"/>
      <c r="D341" s="1705" t="s">
        <v>295</v>
      </c>
      <c r="E341" s="1706" t="s">
        <v>285</v>
      </c>
      <c r="F341" s="1643"/>
      <c r="H341" s="1951"/>
      <c r="I341" s="1895" t="str">
        <f t="shared" si="65"/>
        <v/>
      </c>
    </row>
    <row r="342" spans="2:9" outlineLevel="1">
      <c r="B342" s="2144"/>
      <c r="D342" s="1703" t="s">
        <v>296</v>
      </c>
      <c r="E342" s="1704"/>
      <c r="F342" s="1638"/>
      <c r="H342" s="1951"/>
      <c r="I342" s="1951"/>
    </row>
    <row r="343" spans="2:9" outlineLevel="1">
      <c r="B343" s="2144" t="s">
        <v>540</v>
      </c>
      <c r="C343" s="65"/>
      <c r="D343" s="1705" t="s">
        <v>291</v>
      </c>
      <c r="E343" s="1706" t="s">
        <v>285</v>
      </c>
      <c r="F343" s="1643"/>
      <c r="H343" s="1951"/>
      <c r="I343" s="1895" t="str">
        <f t="shared" ref="I343:I345" si="66">IF(ISNONTEXT(F343)=TRUE,"","X")</f>
        <v/>
      </c>
    </row>
    <row r="344" spans="2:9" outlineLevel="1">
      <c r="B344" s="2144" t="s">
        <v>541</v>
      </c>
      <c r="C344" s="65"/>
      <c r="D344" s="1705" t="s">
        <v>293</v>
      </c>
      <c r="E344" s="1706" t="s">
        <v>285</v>
      </c>
      <c r="F344" s="1643"/>
      <c r="H344" s="1951"/>
      <c r="I344" s="1895" t="str">
        <f t="shared" si="66"/>
        <v/>
      </c>
    </row>
    <row r="345" spans="2:9" outlineLevel="1">
      <c r="B345" s="2144" t="s">
        <v>542</v>
      </c>
      <c r="C345" s="65"/>
      <c r="D345" s="1705" t="s">
        <v>295</v>
      </c>
      <c r="E345" s="1706" t="s">
        <v>285</v>
      </c>
      <c r="F345" s="1643"/>
      <c r="H345" s="1951"/>
      <c r="I345" s="1895" t="str">
        <f t="shared" si="66"/>
        <v/>
      </c>
    </row>
    <row r="346" spans="2:9" outlineLevel="1">
      <c r="B346" s="2144"/>
      <c r="D346" s="1703" t="s">
        <v>300</v>
      </c>
      <c r="E346" s="1704"/>
      <c r="F346" s="1638"/>
      <c r="H346" s="1951"/>
      <c r="I346" s="1951"/>
    </row>
    <row r="347" spans="2:9" outlineLevel="1">
      <c r="B347" s="2144" t="s">
        <v>543</v>
      </c>
      <c r="C347" s="65"/>
      <c r="D347" s="1705" t="s">
        <v>291</v>
      </c>
      <c r="E347" s="1706" t="s">
        <v>285</v>
      </c>
      <c r="F347" s="1643"/>
      <c r="H347" s="1951"/>
      <c r="I347" s="1895" t="str">
        <f t="shared" ref="I347:I349" si="67">IF(ISNONTEXT(F347)=TRUE,"","X")</f>
        <v/>
      </c>
    </row>
    <row r="348" spans="2:9" outlineLevel="1">
      <c r="B348" s="2144" t="s">
        <v>544</v>
      </c>
      <c r="C348" s="65"/>
      <c r="D348" s="1705" t="s">
        <v>293</v>
      </c>
      <c r="E348" s="1706" t="s">
        <v>285</v>
      </c>
      <c r="F348" s="1643"/>
      <c r="H348" s="1951"/>
      <c r="I348" s="1895" t="str">
        <f t="shared" si="67"/>
        <v/>
      </c>
    </row>
    <row r="349" spans="2:9" outlineLevel="1">
      <c r="B349" s="2144" t="s">
        <v>545</v>
      </c>
      <c r="C349" s="65"/>
      <c r="D349" s="1705" t="s">
        <v>295</v>
      </c>
      <c r="E349" s="1706" t="s">
        <v>285</v>
      </c>
      <c r="F349" s="1643"/>
      <c r="H349" s="1951"/>
      <c r="I349" s="1895" t="str">
        <f t="shared" si="67"/>
        <v/>
      </c>
    </row>
    <row r="350" spans="2:9" outlineLevel="1">
      <c r="B350" s="2144"/>
      <c r="D350" s="1703" t="s">
        <v>304</v>
      </c>
      <c r="E350" s="1704"/>
      <c r="F350" s="1638"/>
      <c r="H350" s="1951"/>
      <c r="I350" s="1951"/>
    </row>
    <row r="351" spans="2:9" outlineLevel="1">
      <c r="B351" s="2144" t="s">
        <v>546</v>
      </c>
      <c r="C351" s="65"/>
      <c r="D351" s="1705" t="s">
        <v>291</v>
      </c>
      <c r="E351" s="1706" t="s">
        <v>285</v>
      </c>
      <c r="F351" s="1643"/>
      <c r="H351" s="1951"/>
      <c r="I351" s="1895" t="str">
        <f t="shared" ref="I351:I354" si="68">IF(ISNONTEXT(F351)=TRUE,"","X")</f>
        <v/>
      </c>
    </row>
    <row r="352" spans="2:9" outlineLevel="1">
      <c r="B352" s="2144" t="s">
        <v>547</v>
      </c>
      <c r="C352" s="65"/>
      <c r="D352" s="1705" t="s">
        <v>293</v>
      </c>
      <c r="E352" s="1706" t="s">
        <v>285</v>
      </c>
      <c r="F352" s="1643"/>
      <c r="H352" s="1951"/>
      <c r="I352" s="1895" t="str">
        <f t="shared" si="68"/>
        <v/>
      </c>
    </row>
    <row r="353" spans="2:9" outlineLevel="1">
      <c r="B353" s="2144" t="s">
        <v>548</v>
      </c>
      <c r="C353" s="65"/>
      <c r="D353" s="1705" t="s">
        <v>295</v>
      </c>
      <c r="E353" s="1706" t="s">
        <v>285</v>
      </c>
      <c r="F353" s="1643"/>
      <c r="H353" s="1951"/>
      <c r="I353" s="1895" t="str">
        <f t="shared" si="68"/>
        <v/>
      </c>
    </row>
    <row r="354" spans="2:9" ht="22.5" customHeight="1" outlineLevel="1">
      <c r="B354" s="2144" t="s">
        <v>549</v>
      </c>
      <c r="C354" s="65"/>
      <c r="D354" s="1707" t="s">
        <v>309</v>
      </c>
      <c r="E354" s="1708" t="s">
        <v>285</v>
      </c>
      <c r="F354" s="1644"/>
      <c r="H354" s="1951"/>
      <c r="I354" s="1895" t="str">
        <f t="shared" si="68"/>
        <v/>
      </c>
    </row>
    <row r="355" spans="2:9" ht="23.25">
      <c r="B355" s="2144" t="s">
        <v>550</v>
      </c>
      <c r="C355" s="65"/>
      <c r="D355" s="1695" t="s">
        <v>287</v>
      </c>
      <c r="E355" s="1709"/>
      <c r="F355" s="1645"/>
      <c r="H355" s="2056" t="s">
        <v>2644</v>
      </c>
      <c r="I355" s="1951"/>
    </row>
    <row r="356" spans="2:9" ht="15" customHeight="1" outlineLevel="1">
      <c r="B356" s="2144" t="s">
        <v>551</v>
      </c>
      <c r="C356" s="65"/>
      <c r="D356" s="1701" t="s">
        <v>1945</v>
      </c>
      <c r="E356" s="1702" t="s">
        <v>285</v>
      </c>
      <c r="F356" s="1642"/>
      <c r="H356" s="1951"/>
      <c r="I356" s="1895" t="str">
        <f>IF(ISNONTEXT(F356)=TRUE,"","X")</f>
        <v/>
      </c>
    </row>
    <row r="357" spans="2:9" ht="15" customHeight="1" outlineLevel="1">
      <c r="B357" s="2144"/>
      <c r="D357" s="1703" t="s">
        <v>289</v>
      </c>
      <c r="E357" s="1704"/>
      <c r="F357" s="1638"/>
      <c r="H357" s="1951"/>
      <c r="I357" s="1951"/>
    </row>
    <row r="358" spans="2:9" ht="15" customHeight="1" outlineLevel="1">
      <c r="B358" s="2144" t="s">
        <v>552</v>
      </c>
      <c r="C358" s="65"/>
      <c r="D358" s="1705" t="s">
        <v>291</v>
      </c>
      <c r="E358" s="1706" t="s">
        <v>285</v>
      </c>
      <c r="F358" s="1643"/>
      <c r="H358" s="1951"/>
      <c r="I358" s="1895" t="str">
        <f t="shared" ref="I358:I360" si="69">IF(ISNONTEXT(F358)=TRUE,"","X")</f>
        <v/>
      </c>
    </row>
    <row r="359" spans="2:9" ht="15" customHeight="1" outlineLevel="1">
      <c r="B359" s="2144" t="s">
        <v>553</v>
      </c>
      <c r="C359" s="65"/>
      <c r="D359" s="1705" t="s">
        <v>293</v>
      </c>
      <c r="E359" s="1706" t="s">
        <v>285</v>
      </c>
      <c r="F359" s="1643"/>
      <c r="H359" s="1951"/>
      <c r="I359" s="1895" t="str">
        <f t="shared" si="69"/>
        <v/>
      </c>
    </row>
    <row r="360" spans="2:9" ht="15" customHeight="1" outlineLevel="1">
      <c r="B360" s="2144" t="s">
        <v>554</v>
      </c>
      <c r="C360" s="65"/>
      <c r="D360" s="1705" t="s">
        <v>295</v>
      </c>
      <c r="E360" s="1706" t="s">
        <v>285</v>
      </c>
      <c r="F360" s="1643"/>
      <c r="H360" s="1951"/>
      <c r="I360" s="1895" t="str">
        <f t="shared" si="69"/>
        <v/>
      </c>
    </row>
    <row r="361" spans="2:9" ht="15" customHeight="1" outlineLevel="1">
      <c r="B361" s="2144"/>
      <c r="D361" s="1703" t="s">
        <v>296</v>
      </c>
      <c r="E361" s="1704"/>
      <c r="F361" s="1638"/>
      <c r="H361" s="1951"/>
      <c r="I361" s="1951"/>
    </row>
    <row r="362" spans="2:9" ht="15" customHeight="1" outlineLevel="1">
      <c r="B362" s="2144" t="s">
        <v>555</v>
      </c>
      <c r="C362" s="65"/>
      <c r="D362" s="1705" t="s">
        <v>291</v>
      </c>
      <c r="E362" s="1706" t="s">
        <v>285</v>
      </c>
      <c r="F362" s="1643"/>
      <c r="H362" s="1951"/>
      <c r="I362" s="1895" t="str">
        <f t="shared" ref="I362:I364" si="70">IF(ISNONTEXT(F362)=TRUE,"","X")</f>
        <v/>
      </c>
    </row>
    <row r="363" spans="2:9" ht="15" customHeight="1" outlineLevel="1">
      <c r="B363" s="2144" t="s">
        <v>556</v>
      </c>
      <c r="C363" s="65"/>
      <c r="D363" s="1705" t="s">
        <v>293</v>
      </c>
      <c r="E363" s="1706" t="s">
        <v>285</v>
      </c>
      <c r="F363" s="1643"/>
      <c r="H363" s="1951"/>
      <c r="I363" s="1895" t="str">
        <f t="shared" si="70"/>
        <v/>
      </c>
    </row>
    <row r="364" spans="2:9" ht="15" customHeight="1" outlineLevel="1">
      <c r="B364" s="2144" t="s">
        <v>557</v>
      </c>
      <c r="C364" s="65"/>
      <c r="D364" s="1705" t="s">
        <v>295</v>
      </c>
      <c r="E364" s="1706" t="s">
        <v>285</v>
      </c>
      <c r="F364" s="1643"/>
      <c r="H364" s="1951"/>
      <c r="I364" s="1895" t="str">
        <f t="shared" si="70"/>
        <v/>
      </c>
    </row>
    <row r="365" spans="2:9" ht="15" customHeight="1" outlineLevel="1">
      <c r="B365" s="2144"/>
      <c r="D365" s="1703" t="s">
        <v>300</v>
      </c>
      <c r="E365" s="1704"/>
      <c r="F365" s="1638"/>
      <c r="H365" s="1951"/>
      <c r="I365" s="1951"/>
    </row>
    <row r="366" spans="2:9" ht="15" customHeight="1" outlineLevel="1">
      <c r="B366" s="2144" t="s">
        <v>558</v>
      </c>
      <c r="C366" s="65"/>
      <c r="D366" s="1705" t="s">
        <v>291</v>
      </c>
      <c r="E366" s="1706" t="s">
        <v>285</v>
      </c>
      <c r="F366" s="1643"/>
      <c r="H366" s="1951"/>
      <c r="I366" s="1895" t="str">
        <f t="shared" ref="I366:I368" si="71">IF(ISNONTEXT(F366)=TRUE,"","X")</f>
        <v/>
      </c>
    </row>
    <row r="367" spans="2:9" ht="15" customHeight="1" outlineLevel="1">
      <c r="B367" s="2144" t="s">
        <v>559</v>
      </c>
      <c r="C367" s="65"/>
      <c r="D367" s="1705" t="s">
        <v>293</v>
      </c>
      <c r="E367" s="1706" t="s">
        <v>285</v>
      </c>
      <c r="F367" s="1643"/>
      <c r="H367" s="1951"/>
      <c r="I367" s="1895" t="str">
        <f t="shared" si="71"/>
        <v/>
      </c>
    </row>
    <row r="368" spans="2:9" ht="15" customHeight="1" outlineLevel="1">
      <c r="B368" s="2144" t="s">
        <v>560</v>
      </c>
      <c r="C368" s="65"/>
      <c r="D368" s="1705" t="s">
        <v>295</v>
      </c>
      <c r="E368" s="1706" t="s">
        <v>285</v>
      </c>
      <c r="F368" s="1643"/>
      <c r="H368" s="1951"/>
      <c r="I368" s="1895" t="str">
        <f t="shared" si="71"/>
        <v/>
      </c>
    </row>
    <row r="369" spans="2:9" ht="15" customHeight="1" outlineLevel="1">
      <c r="B369" s="2144"/>
      <c r="D369" s="1703" t="s">
        <v>304</v>
      </c>
      <c r="E369" s="1704"/>
      <c r="F369" s="1638"/>
      <c r="H369" s="1951"/>
      <c r="I369" s="1951"/>
    </row>
    <row r="370" spans="2:9" ht="15" customHeight="1" outlineLevel="1">
      <c r="B370" s="2144" t="s">
        <v>561</v>
      </c>
      <c r="C370" s="65"/>
      <c r="D370" s="1705" t="s">
        <v>291</v>
      </c>
      <c r="E370" s="1706" t="s">
        <v>285</v>
      </c>
      <c r="F370" s="1643"/>
      <c r="H370" s="1951"/>
      <c r="I370" s="1895" t="str">
        <f t="shared" ref="I370:I373" si="72">IF(ISNONTEXT(F370)=TRUE,"","X")</f>
        <v/>
      </c>
    </row>
    <row r="371" spans="2:9" ht="15" customHeight="1" outlineLevel="1">
      <c r="B371" s="2144" t="s">
        <v>562</v>
      </c>
      <c r="C371" s="65"/>
      <c r="D371" s="1705" t="s">
        <v>293</v>
      </c>
      <c r="E371" s="1706" t="s">
        <v>285</v>
      </c>
      <c r="F371" s="1643"/>
      <c r="H371" s="1951"/>
      <c r="I371" s="1895" t="str">
        <f t="shared" si="72"/>
        <v/>
      </c>
    </row>
    <row r="372" spans="2:9" ht="15" customHeight="1" outlineLevel="1">
      <c r="B372" s="2144" t="s">
        <v>563</v>
      </c>
      <c r="C372" s="65"/>
      <c r="D372" s="1705" t="s">
        <v>295</v>
      </c>
      <c r="E372" s="1706" t="s">
        <v>285</v>
      </c>
      <c r="F372" s="1643"/>
      <c r="H372" s="1951"/>
      <c r="I372" s="1895" t="str">
        <f t="shared" si="72"/>
        <v/>
      </c>
    </row>
    <row r="373" spans="2:9" ht="15" customHeight="1" outlineLevel="1">
      <c r="B373" s="2144" t="s">
        <v>564</v>
      </c>
      <c r="C373" s="65"/>
      <c r="D373" s="1707" t="s">
        <v>309</v>
      </c>
      <c r="E373" s="1708" t="s">
        <v>285</v>
      </c>
      <c r="F373" s="1644"/>
      <c r="H373" s="1951"/>
      <c r="I373" s="1895" t="str">
        <f t="shared" si="72"/>
        <v/>
      </c>
    </row>
    <row r="374" spans="2:9">
      <c r="B374" s="966"/>
    </row>
    <row r="376" spans="2:9">
      <c r="B376" s="2227" t="s">
        <v>2666</v>
      </c>
      <c r="C376" s="2224"/>
      <c r="D376" s="2225" t="s">
        <v>2694</v>
      </c>
    </row>
  </sheetData>
  <conditionalFormatting sqref="D376">
    <cfRule type="cellIs" dxfId="68" priority="1" operator="equal">
      <formula>FALSE</formula>
    </cfRule>
  </conditionalFormatting>
  <dataValidations count="1">
    <dataValidation allowBlank="1" showErrorMessage="1" sqref="A1:XFD1048576" xr:uid="{3B27A9A6-54E1-4990-8C93-5B55E25126D4}"/>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FDE29-611C-4168-AEF9-B824EB4A8CD2}">
  <sheetPr codeName="Sheet23">
    <tabColor rgb="FF31869B"/>
  </sheetPr>
  <dimension ref="B1:T178"/>
  <sheetViews>
    <sheetView workbookViewId="0"/>
  </sheetViews>
  <sheetFormatPr defaultColWidth="9.140625" defaultRowHeight="23.25" outlineLevelRow="1"/>
  <cols>
    <col min="1" max="1" width="20.7109375" style="44" customWidth="1"/>
    <col min="2" max="2" width="13.140625" style="1653" customWidth="1"/>
    <col min="3" max="3" width="2.5703125" style="44" customWidth="1"/>
    <col min="4" max="4" width="76" style="44" customWidth="1"/>
    <col min="5" max="5" width="9" style="44" customWidth="1"/>
    <col min="6" max="6" width="19.42578125" style="44" customWidth="1"/>
    <col min="7" max="7" width="13.85546875" style="44" customWidth="1"/>
    <col min="8" max="20" width="3.7109375" style="44" customWidth="1"/>
    <col min="21" max="16384" width="9.140625" style="44"/>
  </cols>
  <sheetData>
    <row r="1" spans="2:20" s="1406" customFormat="1" ht="20.100000000000001" customHeight="1">
      <c r="B1" s="1401"/>
      <c r="C1" s="1017"/>
      <c r="D1" s="1017" t="str">
        <f>dms_SheetHeading1</f>
        <v>ANNUAL INFORMATION ORDER</v>
      </c>
      <c r="E1" s="1019"/>
      <c r="F1" s="1402"/>
      <c r="H1" s="2121" t="s">
        <v>1842</v>
      </c>
      <c r="I1" s="1594"/>
      <c r="J1" s="1594"/>
      <c r="K1" s="1594"/>
      <c r="L1" s="1594"/>
      <c r="M1" s="1594"/>
      <c r="N1" s="2120" t="s">
        <v>1841</v>
      </c>
      <c r="O1" s="1594"/>
      <c r="P1" s="1594"/>
      <c r="Q1" s="1594"/>
      <c r="R1" s="1594"/>
      <c r="S1" s="1594"/>
      <c r="T1" s="1594"/>
    </row>
    <row r="2" spans="2:20" s="1406" customFormat="1" ht="20.100000000000001" customHeight="1">
      <c r="B2" s="1403"/>
      <c r="C2" s="1018"/>
      <c r="D2" s="1018" t="str">
        <f>dms_SheetHeading2</f>
        <v>Australian Transmission Co.</v>
      </c>
      <c r="E2" s="1018"/>
      <c r="F2" s="1402"/>
      <c r="H2" s="2122" t="s">
        <v>1843</v>
      </c>
      <c r="I2" s="1595"/>
      <c r="J2" s="1595"/>
      <c r="K2" s="1595"/>
      <c r="L2" s="1595"/>
      <c r="M2" s="1595"/>
      <c r="N2" s="1677" t="s">
        <v>953</v>
      </c>
      <c r="O2" s="1595"/>
      <c r="P2" s="1595"/>
      <c r="Q2" s="1595"/>
      <c r="R2" s="1595"/>
      <c r="S2" s="1595"/>
      <c r="T2" s="1595"/>
    </row>
    <row r="3" spans="2:20" s="1406" customFormat="1" ht="20.100000000000001" customHeight="1">
      <c r="B3" s="1404"/>
      <c r="C3" s="1019"/>
      <c r="D3" s="1019" t="str">
        <f>dms_SheetHeading3</f>
        <v>REPORTING STATEMENT: 2024-25</v>
      </c>
      <c r="E3" s="1019"/>
      <c r="F3" s="1230"/>
      <c r="H3" s="2123" t="s">
        <v>1844</v>
      </c>
      <c r="I3" s="1596"/>
      <c r="J3" s="1596"/>
      <c r="K3" s="1596"/>
      <c r="L3" s="1596"/>
      <c r="M3" s="1596"/>
      <c r="N3" s="1678" t="s">
        <v>954</v>
      </c>
      <c r="O3" s="1596"/>
      <c r="P3" s="1596"/>
      <c r="Q3" s="1596"/>
      <c r="R3" s="1596"/>
      <c r="S3" s="1596"/>
      <c r="T3" s="1596"/>
    </row>
    <row r="4" spans="2:20" s="1406" customFormat="1" ht="20.100000000000001" customHeight="1">
      <c r="B4" s="1393"/>
      <c r="C4" s="1393"/>
      <c r="D4" s="1393" t="s">
        <v>2432</v>
      </c>
      <c r="E4" s="1393"/>
      <c r="F4" s="1393"/>
      <c r="H4" s="2125" t="s">
        <v>1846</v>
      </c>
      <c r="I4" s="2187"/>
      <c r="J4" s="2188"/>
      <c r="K4" s="1840"/>
      <c r="L4" s="1840"/>
      <c r="M4" s="1840"/>
      <c r="N4" s="1839" t="s">
        <v>1845</v>
      </c>
      <c r="O4" s="1840"/>
      <c r="P4" s="1840"/>
      <c r="Q4" s="1840"/>
      <c r="R4" s="1840"/>
      <c r="S4" s="1840"/>
      <c r="T4" s="1840"/>
    </row>
    <row r="5" spans="2:20" s="46" customFormat="1" ht="13.5" customHeight="1">
      <c r="B5" s="649"/>
      <c r="C5" s="66"/>
      <c r="F5" s="1088"/>
    </row>
    <row r="6" spans="2:20" s="46" customFormat="1" ht="18" customHeight="1">
      <c r="B6" s="637" t="s">
        <v>1810</v>
      </c>
      <c r="C6" s="988"/>
      <c r="D6" s="988"/>
      <c r="E6" s="988"/>
      <c r="F6" s="988"/>
      <c r="G6" s="44"/>
      <c r="H6" s="44"/>
      <c r="I6" s="44"/>
      <c r="J6" s="44"/>
      <c r="K6" s="44"/>
      <c r="L6" s="44"/>
    </row>
    <row r="7" spans="2:20" s="46" customFormat="1" ht="18" customHeight="1">
      <c r="B7" s="1048" t="s">
        <v>2312</v>
      </c>
      <c r="C7" s="1048"/>
      <c r="D7" s="1048"/>
      <c r="E7" s="1048"/>
      <c r="F7" s="1048"/>
    </row>
    <row r="8" spans="2:20" s="46" customFormat="1" ht="15.75" customHeight="1"/>
    <row r="9" spans="2:20" s="46" customFormat="1" ht="18" customHeight="1">
      <c r="B9" s="649"/>
      <c r="C9" s="66"/>
      <c r="D9" s="1710" t="s">
        <v>2273</v>
      </c>
      <c r="E9" s="1710"/>
      <c r="F9" s="1710"/>
    </row>
    <row r="10" spans="2:20" s="46" customFormat="1" ht="33" customHeight="1">
      <c r="B10" s="649"/>
      <c r="C10" s="649"/>
      <c r="D10" s="649"/>
      <c r="E10" s="649"/>
      <c r="F10" s="649"/>
      <c r="H10" s="2043" t="s">
        <v>2599</v>
      </c>
      <c r="I10" s="2044" t="s">
        <v>2600</v>
      </c>
      <c r="J10" s="2045" t="s">
        <v>2601</v>
      </c>
    </row>
    <row r="11" spans="2:20" s="641" customFormat="1" ht="25.5">
      <c r="B11" s="1843"/>
      <c r="C11" s="651"/>
      <c r="D11" s="1441" t="s">
        <v>1801</v>
      </c>
      <c r="E11" s="973" t="s">
        <v>2089</v>
      </c>
      <c r="F11" s="1057" t="s">
        <v>2349</v>
      </c>
      <c r="H11" s="2413" t="s">
        <v>2642</v>
      </c>
      <c r="I11" s="2414"/>
      <c r="J11" s="2492"/>
    </row>
    <row r="12" spans="2:20" ht="15" outlineLevel="1">
      <c r="B12" s="2144" t="s">
        <v>565</v>
      </c>
      <c r="C12" s="1089"/>
      <c r="D12" s="2145" t="s">
        <v>566</v>
      </c>
      <c r="E12" s="653" t="s">
        <v>285</v>
      </c>
      <c r="F12" s="1642"/>
      <c r="G12" s="1090"/>
      <c r="H12" s="1895" t="str">
        <f>IF(ISNONTEXT(F12)=TRUE,"","X")</f>
        <v/>
      </c>
      <c r="I12" s="1895" t="str">
        <f>IF(AND(F12&gt;=0)=TRUE,"","X")</f>
        <v/>
      </c>
      <c r="J12" s="1895" t="str">
        <f>IF(F12&lt;&gt;""=TRUE,"","X")</f>
        <v>X</v>
      </c>
    </row>
    <row r="13" spans="2:20" ht="15" outlineLevel="1">
      <c r="B13" s="2144" t="s">
        <v>567</v>
      </c>
      <c r="C13" s="1089"/>
      <c r="D13" s="2146" t="s">
        <v>568</v>
      </c>
      <c r="E13" s="654" t="s">
        <v>285</v>
      </c>
      <c r="F13" s="1643"/>
      <c r="G13" s="1090"/>
      <c r="H13" s="1895" t="str">
        <f t="shared" ref="H13:H17" si="0">IF(ISNONTEXT(F13)=TRUE,"","X")</f>
        <v/>
      </c>
      <c r="I13" s="1895" t="str">
        <f t="shared" ref="I13:I17" si="1">IF(AND(F13&gt;=0)=TRUE,"","X")</f>
        <v/>
      </c>
      <c r="J13" s="1895" t="str">
        <f t="shared" ref="J13:J17" si="2">IF(F13&lt;&gt;""=TRUE,"","X")</f>
        <v>X</v>
      </c>
    </row>
    <row r="14" spans="2:20" ht="15" outlineLevel="1">
      <c r="B14" s="2144" t="s">
        <v>569</v>
      </c>
      <c r="C14" s="1089"/>
      <c r="D14" s="2146" t="s">
        <v>2348</v>
      </c>
      <c r="E14" s="654" t="s">
        <v>285</v>
      </c>
      <c r="F14" s="1643"/>
      <c r="G14" s="1090"/>
      <c r="H14" s="1895" t="str">
        <f t="shared" si="0"/>
        <v/>
      </c>
      <c r="I14" s="1895" t="str">
        <f t="shared" si="1"/>
        <v/>
      </c>
      <c r="J14" s="1895" t="str">
        <f t="shared" si="2"/>
        <v>X</v>
      </c>
    </row>
    <row r="15" spans="2:20" ht="15" outlineLevel="1">
      <c r="B15" s="2144" t="s">
        <v>1804</v>
      </c>
      <c r="C15" s="1089"/>
      <c r="D15" s="2146" t="s">
        <v>2002</v>
      </c>
      <c r="E15" s="654" t="s">
        <v>285</v>
      </c>
      <c r="F15" s="1643"/>
      <c r="G15" s="1090"/>
      <c r="H15" s="1895" t="str">
        <f t="shared" si="0"/>
        <v/>
      </c>
      <c r="I15" s="1895" t="str">
        <f t="shared" si="1"/>
        <v/>
      </c>
      <c r="J15" s="1895" t="str">
        <f t="shared" si="2"/>
        <v>X</v>
      </c>
    </row>
    <row r="16" spans="2:20" ht="15" outlineLevel="1">
      <c r="B16" s="2144" t="s">
        <v>570</v>
      </c>
      <c r="C16" s="1089"/>
      <c r="D16" s="2146" t="s">
        <v>571</v>
      </c>
      <c r="E16" s="654" t="s">
        <v>285</v>
      </c>
      <c r="F16" s="1643"/>
      <c r="G16" s="1090"/>
      <c r="H16" s="1895" t="str">
        <f t="shared" si="0"/>
        <v/>
      </c>
      <c r="I16" s="1895" t="str">
        <f t="shared" si="1"/>
        <v/>
      </c>
      <c r="J16" s="1895" t="str">
        <f t="shared" si="2"/>
        <v>X</v>
      </c>
    </row>
    <row r="17" spans="2:12" ht="15" outlineLevel="1">
      <c r="B17" s="2144" t="s">
        <v>2437</v>
      </c>
      <c r="C17" s="1089"/>
      <c r="D17" s="2146" t="s">
        <v>1803</v>
      </c>
      <c r="E17" s="654" t="s">
        <v>285</v>
      </c>
      <c r="F17" s="1643"/>
      <c r="G17" s="1090"/>
      <c r="H17" s="1895" t="str">
        <f t="shared" si="0"/>
        <v/>
      </c>
      <c r="I17" s="1895" t="str">
        <f t="shared" si="1"/>
        <v/>
      </c>
      <c r="J17" s="1895" t="str">
        <f t="shared" si="2"/>
        <v>X</v>
      </c>
    </row>
    <row r="18" spans="2:12" ht="15" outlineLevel="1">
      <c r="B18" s="2144" t="s">
        <v>572</v>
      </c>
      <c r="C18" s="1089"/>
      <c r="D18" s="2147" t="s">
        <v>573</v>
      </c>
      <c r="E18" s="655" t="s">
        <v>285</v>
      </c>
      <c r="F18" s="1711">
        <f>F12+F15-F16+F17-F14+F13</f>
        <v>0</v>
      </c>
      <c r="G18" s="1090"/>
      <c r="H18" s="1951"/>
      <c r="I18" s="2057"/>
      <c r="J18" s="2058"/>
    </row>
    <row r="19" spans="2:12" s="641" customFormat="1" ht="15.75">
      <c r="B19" s="2144"/>
      <c r="C19" s="652"/>
      <c r="D19" s="1712"/>
      <c r="H19" s="46"/>
      <c r="L19" s="1713"/>
    </row>
    <row r="20" spans="2:12" s="641" customFormat="1" ht="15.75">
      <c r="B20" s="648"/>
      <c r="C20" s="652"/>
      <c r="D20" s="1712"/>
      <c r="L20" s="1713"/>
    </row>
    <row r="21" spans="2:12" s="46" customFormat="1" ht="18" customHeight="1">
      <c r="B21" s="637" t="s">
        <v>1810</v>
      </c>
      <c r="C21" s="988"/>
      <c r="D21" s="988"/>
      <c r="E21" s="988"/>
      <c r="F21" s="988"/>
      <c r="G21" s="44"/>
      <c r="H21" s="44"/>
      <c r="I21" s="44"/>
      <c r="J21" s="44"/>
      <c r="K21" s="44"/>
      <c r="L21" s="44"/>
    </row>
    <row r="22" spans="2:12" s="46" customFormat="1" ht="18" customHeight="1">
      <c r="B22" s="1048" t="s">
        <v>2003</v>
      </c>
      <c r="C22" s="1048"/>
      <c r="D22" s="1048"/>
      <c r="E22" s="1048"/>
      <c r="F22" s="1048"/>
    </row>
    <row r="23" spans="2:12" s="46" customFormat="1" ht="18" customHeight="1"/>
    <row r="24" spans="2:12" s="641" customFormat="1" ht="15.75">
      <c r="B24" s="1646"/>
      <c r="C24" s="62"/>
      <c r="D24" s="1715" t="s">
        <v>2274</v>
      </c>
      <c r="E24" s="1715"/>
      <c r="F24" s="1715"/>
      <c r="L24" s="1713"/>
    </row>
    <row r="25" spans="2:12" s="641" customFormat="1" ht="34.5" customHeight="1">
      <c r="B25" s="986"/>
      <c r="H25" s="2043" t="s">
        <v>2599</v>
      </c>
      <c r="I25" s="2044" t="s">
        <v>2600</v>
      </c>
      <c r="J25" s="2045" t="s">
        <v>2601</v>
      </c>
      <c r="L25" s="1713"/>
    </row>
    <row r="26" spans="2:12" ht="25.5">
      <c r="B26" s="1646"/>
      <c r="C26" s="1089"/>
      <c r="D26" s="1130" t="s">
        <v>1805</v>
      </c>
      <c r="E26" s="973" t="s">
        <v>2089</v>
      </c>
      <c r="F26" s="1057" t="s">
        <v>2349</v>
      </c>
      <c r="G26" s="1090"/>
      <c r="H26" s="2413" t="s">
        <v>2642</v>
      </c>
      <c r="I26" s="2414"/>
      <c r="J26" s="2492"/>
    </row>
    <row r="27" spans="2:12" ht="15" outlineLevel="1">
      <c r="B27" s="2144" t="s">
        <v>574</v>
      </c>
      <c r="C27" s="1089"/>
      <c r="D27" s="2145" t="s">
        <v>566</v>
      </c>
      <c r="E27" s="1718" t="s">
        <v>285</v>
      </c>
      <c r="F27" s="1642"/>
      <c r="G27" s="1090"/>
      <c r="H27" s="1895" t="str">
        <f>IF(ISNONTEXT(F27)=TRUE,"","X")</f>
        <v/>
      </c>
      <c r="I27" s="1895" t="str">
        <f>IF(AND(F27&gt;=0)=TRUE,"","X")</f>
        <v/>
      </c>
      <c r="J27" s="1895" t="str">
        <f>IF(F27&lt;&gt;""=TRUE,"","X")</f>
        <v>X</v>
      </c>
    </row>
    <row r="28" spans="2:12" ht="15" outlineLevel="1">
      <c r="B28" s="2144" t="s">
        <v>575</v>
      </c>
      <c r="C28" s="1089"/>
      <c r="D28" s="2146" t="s">
        <v>568</v>
      </c>
      <c r="E28" s="1719" t="s">
        <v>285</v>
      </c>
      <c r="F28" s="1643"/>
      <c r="G28" s="1090"/>
      <c r="H28" s="1895" t="str">
        <f t="shared" ref="H28:H32" si="3">IF(ISNONTEXT(F28)=TRUE,"","X")</f>
        <v/>
      </c>
      <c r="I28" s="1895" t="str">
        <f t="shared" ref="I28:I32" si="4">IF(AND(F28&gt;=0)=TRUE,"","X")</f>
        <v/>
      </c>
      <c r="J28" s="1895" t="str">
        <f t="shared" ref="J28:J32" si="5">IF(F28&lt;&gt;""=TRUE,"","X")</f>
        <v>X</v>
      </c>
    </row>
    <row r="29" spans="2:12" ht="15" outlineLevel="1">
      <c r="B29" s="2144" t="s">
        <v>576</v>
      </c>
      <c r="C29" s="1089"/>
      <c r="D29" s="2146" t="s">
        <v>2348</v>
      </c>
      <c r="E29" s="1719" t="s">
        <v>285</v>
      </c>
      <c r="F29" s="1643"/>
      <c r="G29" s="1090"/>
      <c r="H29" s="1895" t="str">
        <f t="shared" si="3"/>
        <v/>
      </c>
      <c r="I29" s="1895" t="str">
        <f t="shared" si="4"/>
        <v/>
      </c>
      <c r="J29" s="1895" t="str">
        <f t="shared" si="5"/>
        <v>X</v>
      </c>
    </row>
    <row r="30" spans="2:12" ht="15" outlineLevel="1">
      <c r="B30" s="2144" t="s">
        <v>2438</v>
      </c>
      <c r="C30" s="1089"/>
      <c r="D30" s="2146" t="s">
        <v>2002</v>
      </c>
      <c r="E30" s="1719" t="s">
        <v>285</v>
      </c>
      <c r="F30" s="1643"/>
      <c r="G30" s="1090"/>
      <c r="H30" s="1895" t="str">
        <f t="shared" si="3"/>
        <v/>
      </c>
      <c r="I30" s="1895" t="str">
        <f t="shared" si="4"/>
        <v/>
      </c>
      <c r="J30" s="1895" t="str">
        <f t="shared" si="5"/>
        <v>X</v>
      </c>
    </row>
    <row r="31" spans="2:12" ht="15" outlineLevel="1">
      <c r="B31" s="2144" t="s">
        <v>577</v>
      </c>
      <c r="C31" s="1089"/>
      <c r="D31" s="2146" t="s">
        <v>571</v>
      </c>
      <c r="E31" s="1719" t="s">
        <v>285</v>
      </c>
      <c r="F31" s="1643"/>
      <c r="G31" s="1090"/>
      <c r="H31" s="1895" t="str">
        <f t="shared" si="3"/>
        <v/>
      </c>
      <c r="I31" s="1895" t="str">
        <f t="shared" si="4"/>
        <v/>
      </c>
      <c r="J31" s="1895" t="str">
        <f t="shared" si="5"/>
        <v>X</v>
      </c>
    </row>
    <row r="32" spans="2:12" ht="15" outlineLevel="1">
      <c r="B32" s="2144" t="s">
        <v>2390</v>
      </c>
      <c r="C32" s="1089"/>
      <c r="D32" s="2146" t="s">
        <v>1803</v>
      </c>
      <c r="E32" s="1719" t="s">
        <v>285</v>
      </c>
      <c r="F32" s="1643"/>
      <c r="G32" s="1090"/>
      <c r="H32" s="1895" t="str">
        <f t="shared" si="3"/>
        <v/>
      </c>
      <c r="I32" s="1895" t="str">
        <f t="shared" si="4"/>
        <v/>
      </c>
      <c r="J32" s="1895" t="str">
        <f t="shared" si="5"/>
        <v>X</v>
      </c>
    </row>
    <row r="33" spans="2:10" ht="15" outlineLevel="1">
      <c r="B33" s="2144" t="s">
        <v>578</v>
      </c>
      <c r="C33" s="1089"/>
      <c r="D33" s="2147" t="s">
        <v>573</v>
      </c>
      <c r="E33" s="1720" t="s">
        <v>285</v>
      </c>
      <c r="F33" s="1711">
        <f>F27+F28-F29+F30-F31+F32</f>
        <v>0</v>
      </c>
      <c r="G33" s="1090"/>
      <c r="H33" s="1896"/>
      <c r="I33" s="1896"/>
      <c r="J33" s="1896"/>
    </row>
    <row r="34" spans="2:10" ht="15">
      <c r="B34" s="2144"/>
      <c r="C34" s="62"/>
      <c r="D34" s="1130" t="s">
        <v>1806</v>
      </c>
      <c r="E34" s="636"/>
      <c r="F34" s="636"/>
      <c r="I34" s="46"/>
    </row>
    <row r="35" spans="2:10" ht="15" outlineLevel="1">
      <c r="B35" s="2144" t="s">
        <v>579</v>
      </c>
      <c r="C35" s="1089"/>
      <c r="D35" s="2145" t="s">
        <v>566</v>
      </c>
      <c r="E35" s="1718" t="s">
        <v>285</v>
      </c>
      <c r="F35" s="1642"/>
      <c r="G35" s="1090"/>
      <c r="H35" s="1895" t="str">
        <f>IF(ISNONTEXT(F35)=TRUE,"","X")</f>
        <v/>
      </c>
      <c r="I35" s="1895" t="str">
        <f>IF(AND(F35&gt;=0)=TRUE,"","X")</f>
        <v/>
      </c>
      <c r="J35" s="1895" t="str">
        <f>IF(F35&lt;&gt;""=TRUE,"","X")</f>
        <v>X</v>
      </c>
    </row>
    <row r="36" spans="2:10" ht="15" outlineLevel="1">
      <c r="B36" s="2144" t="s">
        <v>580</v>
      </c>
      <c r="C36" s="1089"/>
      <c r="D36" s="2146" t="s">
        <v>568</v>
      </c>
      <c r="E36" s="1719" t="s">
        <v>285</v>
      </c>
      <c r="F36" s="1643"/>
      <c r="G36" s="1090"/>
      <c r="H36" s="1895" t="str">
        <f t="shared" ref="H36:H40" si="6">IF(ISNONTEXT(F36)=TRUE,"","X")</f>
        <v/>
      </c>
      <c r="I36" s="1895" t="str">
        <f t="shared" ref="I36:I40" si="7">IF(AND(F36&gt;=0)=TRUE,"","X")</f>
        <v/>
      </c>
      <c r="J36" s="1895" t="str">
        <f t="shared" ref="J36:J40" si="8">IF(F36&lt;&gt;""=TRUE,"","X")</f>
        <v>X</v>
      </c>
    </row>
    <row r="37" spans="2:10" ht="15" outlineLevel="1">
      <c r="B37" s="2144" t="s">
        <v>581</v>
      </c>
      <c r="C37" s="1089"/>
      <c r="D37" s="2146" t="s">
        <v>2348</v>
      </c>
      <c r="E37" s="1719" t="s">
        <v>285</v>
      </c>
      <c r="F37" s="1643"/>
      <c r="G37" s="1090"/>
      <c r="H37" s="1895" t="str">
        <f t="shared" si="6"/>
        <v/>
      </c>
      <c r="I37" s="1895" t="str">
        <f t="shared" si="7"/>
        <v/>
      </c>
      <c r="J37" s="1895" t="str">
        <f t="shared" si="8"/>
        <v>X</v>
      </c>
    </row>
    <row r="38" spans="2:10" ht="15" outlineLevel="1">
      <c r="B38" s="2144" t="s">
        <v>2439</v>
      </c>
      <c r="C38" s="1089"/>
      <c r="D38" s="2146" t="s">
        <v>2002</v>
      </c>
      <c r="E38" s="1719" t="s">
        <v>285</v>
      </c>
      <c r="F38" s="1643"/>
      <c r="G38" s="1090"/>
      <c r="H38" s="1895" t="str">
        <f t="shared" si="6"/>
        <v/>
      </c>
      <c r="I38" s="1895" t="str">
        <f t="shared" si="7"/>
        <v/>
      </c>
      <c r="J38" s="1895" t="str">
        <f t="shared" si="8"/>
        <v>X</v>
      </c>
    </row>
    <row r="39" spans="2:10" ht="15" outlineLevel="1">
      <c r="B39" s="2144" t="s">
        <v>582</v>
      </c>
      <c r="C39" s="1089"/>
      <c r="D39" s="2146" t="s">
        <v>571</v>
      </c>
      <c r="E39" s="1719" t="s">
        <v>285</v>
      </c>
      <c r="F39" s="1643"/>
      <c r="G39" s="1090"/>
      <c r="H39" s="1895" t="str">
        <f t="shared" si="6"/>
        <v/>
      </c>
      <c r="I39" s="1895" t="str">
        <f t="shared" si="7"/>
        <v/>
      </c>
      <c r="J39" s="1895" t="str">
        <f t="shared" si="8"/>
        <v>X</v>
      </c>
    </row>
    <row r="40" spans="2:10" ht="15" outlineLevel="1">
      <c r="B40" s="2144" t="s">
        <v>2391</v>
      </c>
      <c r="C40" s="1089"/>
      <c r="D40" s="2146" t="s">
        <v>1803</v>
      </c>
      <c r="E40" s="1719" t="s">
        <v>285</v>
      </c>
      <c r="F40" s="1643"/>
      <c r="G40" s="1090"/>
      <c r="H40" s="1895" t="str">
        <f t="shared" si="6"/>
        <v/>
      </c>
      <c r="I40" s="1895" t="str">
        <f t="shared" si="7"/>
        <v/>
      </c>
      <c r="J40" s="1895" t="str">
        <f t="shared" si="8"/>
        <v>X</v>
      </c>
    </row>
    <row r="41" spans="2:10" ht="15" outlineLevel="1">
      <c r="B41" s="2144" t="s">
        <v>583</v>
      </c>
      <c r="C41" s="1089"/>
      <c r="D41" s="2147" t="s">
        <v>573</v>
      </c>
      <c r="E41" s="1720" t="s">
        <v>285</v>
      </c>
      <c r="F41" s="1711">
        <f>F35+F36-F37+F38-F39+F40</f>
        <v>0</v>
      </c>
      <c r="G41" s="1090"/>
      <c r="H41" s="1896"/>
      <c r="I41" s="1896"/>
      <c r="J41" s="1896"/>
    </row>
    <row r="42" spans="2:10" ht="15">
      <c r="B42" s="2144"/>
      <c r="C42" s="62"/>
      <c r="D42" s="1130" t="s">
        <v>1807</v>
      </c>
      <c r="E42" s="636"/>
      <c r="F42" s="636"/>
      <c r="G42" s="46"/>
      <c r="H42" s="46"/>
      <c r="I42" s="46"/>
    </row>
    <row r="43" spans="2:10" ht="15" outlineLevel="1">
      <c r="B43" s="2144" t="s">
        <v>584</v>
      </c>
      <c r="C43" s="1089"/>
      <c r="D43" s="2145" t="s">
        <v>566</v>
      </c>
      <c r="E43" s="1718" t="s">
        <v>285</v>
      </c>
      <c r="F43" s="1642"/>
      <c r="G43" s="1090"/>
      <c r="H43" s="1895" t="str">
        <f>IF(ISNONTEXT(F43)=TRUE,"","X")</f>
        <v/>
      </c>
      <c r="I43" s="1895" t="str">
        <f>IF(AND(F43&gt;=0)=TRUE,"","X")</f>
        <v/>
      </c>
      <c r="J43" s="1895" t="str">
        <f>IF(F43&lt;&gt;""=TRUE,"","X")</f>
        <v>X</v>
      </c>
    </row>
    <row r="44" spans="2:10" ht="15" outlineLevel="1">
      <c r="B44" s="2144" t="s">
        <v>585</v>
      </c>
      <c r="C44" s="1089"/>
      <c r="D44" s="2146" t="s">
        <v>568</v>
      </c>
      <c r="E44" s="1719" t="s">
        <v>285</v>
      </c>
      <c r="F44" s="1643"/>
      <c r="G44" s="1090"/>
      <c r="H44" s="1895" t="str">
        <f t="shared" ref="H44:H48" si="9">IF(ISNONTEXT(F44)=TRUE,"","X")</f>
        <v/>
      </c>
      <c r="I44" s="1895" t="str">
        <f t="shared" ref="I44:I48" si="10">IF(AND(F44&gt;=0)=TRUE,"","X")</f>
        <v/>
      </c>
      <c r="J44" s="1895" t="str">
        <f t="shared" ref="J44:J48" si="11">IF(F44&lt;&gt;""=TRUE,"","X")</f>
        <v>X</v>
      </c>
    </row>
    <row r="45" spans="2:10" ht="15" outlineLevel="1">
      <c r="B45" s="2144" t="s">
        <v>586</v>
      </c>
      <c r="C45" s="1089"/>
      <c r="D45" s="2146" t="s">
        <v>2348</v>
      </c>
      <c r="E45" s="1719" t="s">
        <v>285</v>
      </c>
      <c r="F45" s="1643"/>
      <c r="G45" s="1090"/>
      <c r="H45" s="1895" t="str">
        <f t="shared" si="9"/>
        <v/>
      </c>
      <c r="I45" s="1895" t="str">
        <f t="shared" si="10"/>
        <v/>
      </c>
      <c r="J45" s="1895" t="str">
        <f t="shared" si="11"/>
        <v>X</v>
      </c>
    </row>
    <row r="46" spans="2:10" ht="15" outlineLevel="1">
      <c r="B46" s="2144" t="s">
        <v>2440</v>
      </c>
      <c r="C46" s="1089"/>
      <c r="D46" s="2146" t="s">
        <v>1802</v>
      </c>
      <c r="E46" s="1719" t="s">
        <v>285</v>
      </c>
      <c r="F46" s="1643"/>
      <c r="G46" s="1090"/>
      <c r="H46" s="1895" t="str">
        <f t="shared" si="9"/>
        <v/>
      </c>
      <c r="I46" s="1895" t="str">
        <f t="shared" si="10"/>
        <v/>
      </c>
      <c r="J46" s="1895" t="str">
        <f t="shared" si="11"/>
        <v>X</v>
      </c>
    </row>
    <row r="47" spans="2:10" ht="15" outlineLevel="1">
      <c r="B47" s="2144" t="s">
        <v>587</v>
      </c>
      <c r="C47" s="1089"/>
      <c r="D47" s="2146" t="s">
        <v>571</v>
      </c>
      <c r="E47" s="1719" t="s">
        <v>285</v>
      </c>
      <c r="F47" s="1643"/>
      <c r="G47" s="1090"/>
      <c r="H47" s="1895" t="str">
        <f t="shared" si="9"/>
        <v/>
      </c>
      <c r="I47" s="1895" t="str">
        <f t="shared" si="10"/>
        <v/>
      </c>
      <c r="J47" s="1895" t="str">
        <f t="shared" si="11"/>
        <v>X</v>
      </c>
    </row>
    <row r="48" spans="2:10" ht="15" outlineLevel="1">
      <c r="B48" s="2144" t="s">
        <v>2360</v>
      </c>
      <c r="C48" s="1089"/>
      <c r="D48" s="2146" t="s">
        <v>1803</v>
      </c>
      <c r="E48" s="1719" t="s">
        <v>285</v>
      </c>
      <c r="F48" s="1643"/>
      <c r="G48" s="1090"/>
      <c r="H48" s="1895" t="str">
        <f t="shared" si="9"/>
        <v/>
      </c>
      <c r="I48" s="1895" t="str">
        <f t="shared" si="10"/>
        <v/>
      </c>
      <c r="J48" s="1895" t="str">
        <f t="shared" si="11"/>
        <v>X</v>
      </c>
    </row>
    <row r="49" spans="2:12" ht="15" outlineLevel="1">
      <c r="B49" s="2144" t="s">
        <v>588</v>
      </c>
      <c r="C49" s="1089"/>
      <c r="D49" s="2147" t="s">
        <v>573</v>
      </c>
      <c r="E49" s="1720" t="s">
        <v>285</v>
      </c>
      <c r="F49" s="1711">
        <f>F43+F44-F45+F46-F47+F48</f>
        <v>0</v>
      </c>
      <c r="G49" s="1090"/>
      <c r="H49" s="1896"/>
      <c r="I49" s="1896"/>
      <c r="J49" s="1896"/>
    </row>
    <row r="50" spans="2:12" ht="15">
      <c r="B50" s="2144"/>
      <c r="C50" s="62"/>
      <c r="D50" s="1130" t="s">
        <v>221</v>
      </c>
      <c r="E50" s="636"/>
      <c r="F50" s="636"/>
      <c r="G50" s="46"/>
      <c r="H50" s="46"/>
      <c r="I50" s="46"/>
    </row>
    <row r="51" spans="2:12" ht="15" outlineLevel="1">
      <c r="B51" s="2144" t="s">
        <v>589</v>
      </c>
      <c r="C51" s="1089"/>
      <c r="D51" s="2145" t="s">
        <v>566</v>
      </c>
      <c r="E51" s="1718" t="s">
        <v>285</v>
      </c>
      <c r="F51" s="1642"/>
      <c r="G51" s="1090"/>
      <c r="H51" s="1895" t="str">
        <f>IF(ISNONTEXT(F51)=TRUE,"","X")</f>
        <v/>
      </c>
      <c r="I51" s="1895" t="str">
        <f>IF(AND(F51&gt;=0)=TRUE,"","X")</f>
        <v/>
      </c>
      <c r="J51" s="1895" t="str">
        <f>IF(F51&lt;&gt;""=TRUE,"","X")</f>
        <v>X</v>
      </c>
    </row>
    <row r="52" spans="2:12" ht="15" outlineLevel="1">
      <c r="B52" s="2144" t="s">
        <v>590</v>
      </c>
      <c r="C52" s="1089"/>
      <c r="D52" s="2146" t="s">
        <v>568</v>
      </c>
      <c r="E52" s="1719" t="s">
        <v>285</v>
      </c>
      <c r="F52" s="1643"/>
      <c r="G52" s="1090"/>
      <c r="H52" s="1895" t="str">
        <f t="shared" ref="H52:H56" si="12">IF(ISNONTEXT(F52)=TRUE,"","X")</f>
        <v/>
      </c>
      <c r="I52" s="1895" t="str">
        <f t="shared" ref="I52:I56" si="13">IF(AND(F52&gt;=0)=TRUE,"","X")</f>
        <v/>
      </c>
      <c r="J52" s="1895" t="str">
        <f t="shared" ref="J52:J56" si="14">IF(F52&lt;&gt;""=TRUE,"","X")</f>
        <v>X</v>
      </c>
    </row>
    <row r="53" spans="2:12" ht="15" outlineLevel="1">
      <c r="B53" s="2144" t="s">
        <v>591</v>
      </c>
      <c r="C53" s="1089"/>
      <c r="D53" s="2146" t="s">
        <v>2348</v>
      </c>
      <c r="E53" s="1719" t="s">
        <v>285</v>
      </c>
      <c r="F53" s="1865"/>
      <c r="G53" s="1090"/>
      <c r="H53" s="1090"/>
      <c r="I53" s="1090"/>
      <c r="J53" s="1090"/>
      <c r="K53" s="1090"/>
      <c r="L53" s="1090"/>
    </row>
    <row r="54" spans="2:12" ht="15" outlineLevel="1">
      <c r="B54" s="2144" t="s">
        <v>2441</v>
      </c>
      <c r="C54" s="1089"/>
      <c r="D54" s="2146" t="s">
        <v>1802</v>
      </c>
      <c r="E54" s="1719" t="s">
        <v>285</v>
      </c>
      <c r="F54" s="1643"/>
      <c r="G54" s="1090"/>
      <c r="H54" s="1895" t="str">
        <f t="shared" si="12"/>
        <v/>
      </c>
      <c r="I54" s="1895" t="str">
        <f t="shared" si="13"/>
        <v/>
      </c>
      <c r="J54" s="1895" t="str">
        <f t="shared" si="14"/>
        <v>X</v>
      </c>
    </row>
    <row r="55" spans="2:12" ht="15" outlineLevel="1">
      <c r="B55" s="2144" t="s">
        <v>592</v>
      </c>
      <c r="C55" s="1089"/>
      <c r="D55" s="2146" t="s">
        <v>571</v>
      </c>
      <c r="E55" s="1719" t="s">
        <v>285</v>
      </c>
      <c r="F55" s="1643"/>
      <c r="G55" s="1090"/>
      <c r="H55" s="1895" t="str">
        <f t="shared" si="12"/>
        <v/>
      </c>
      <c r="I55" s="1895" t="str">
        <f t="shared" si="13"/>
        <v/>
      </c>
      <c r="J55" s="1895" t="str">
        <f t="shared" si="14"/>
        <v>X</v>
      </c>
    </row>
    <row r="56" spans="2:12" ht="15" outlineLevel="1">
      <c r="B56" s="2144" t="s">
        <v>2361</v>
      </c>
      <c r="C56" s="1089"/>
      <c r="D56" s="2146" t="s">
        <v>1803</v>
      </c>
      <c r="E56" s="1719" t="s">
        <v>285</v>
      </c>
      <c r="F56" s="1643"/>
      <c r="G56" s="1090"/>
      <c r="H56" s="1895" t="str">
        <f t="shared" si="12"/>
        <v/>
      </c>
      <c r="I56" s="1895" t="str">
        <f t="shared" si="13"/>
        <v/>
      </c>
      <c r="J56" s="1895" t="str">
        <f t="shared" si="14"/>
        <v>X</v>
      </c>
    </row>
    <row r="57" spans="2:12" ht="15" outlineLevel="1">
      <c r="B57" s="2144" t="s">
        <v>593</v>
      </c>
      <c r="C57" s="1089"/>
      <c r="D57" s="2147" t="s">
        <v>573</v>
      </c>
      <c r="E57" s="1720" t="s">
        <v>285</v>
      </c>
      <c r="F57" s="1711">
        <f>F51+F52-F53+F54-F55+F56</f>
        <v>0</v>
      </c>
      <c r="G57" s="1090"/>
      <c r="H57" s="1896"/>
      <c r="I57" s="1896"/>
      <c r="J57" s="1896"/>
    </row>
    <row r="58" spans="2:12" ht="15">
      <c r="B58" s="2144"/>
      <c r="C58" s="62"/>
      <c r="D58" s="1130" t="s">
        <v>1808</v>
      </c>
      <c r="E58" s="636"/>
      <c r="F58" s="636"/>
      <c r="G58" s="46"/>
      <c r="H58" s="46"/>
      <c r="I58" s="46"/>
    </row>
    <row r="59" spans="2:12" ht="15" outlineLevel="1">
      <c r="B59" s="2144" t="s">
        <v>594</v>
      </c>
      <c r="C59" s="1089"/>
      <c r="D59" s="2145" t="s">
        <v>566</v>
      </c>
      <c r="E59" s="1718" t="s">
        <v>285</v>
      </c>
      <c r="F59" s="1642"/>
      <c r="G59" s="1090"/>
      <c r="H59" s="1895" t="str">
        <f>IF(ISNONTEXT(F59)=TRUE,"","X")</f>
        <v/>
      </c>
      <c r="I59" s="1895" t="str">
        <f>IF(AND(F59&gt;=0)=TRUE,"","X")</f>
        <v/>
      </c>
      <c r="J59" s="1895" t="str">
        <f>IF(F59&lt;&gt;""=TRUE,"","X")</f>
        <v>X</v>
      </c>
    </row>
    <row r="60" spans="2:12" ht="15" outlineLevel="1">
      <c r="B60" s="2144" t="s">
        <v>595</v>
      </c>
      <c r="C60" s="1089"/>
      <c r="D60" s="2146" t="s">
        <v>568</v>
      </c>
      <c r="E60" s="1719" t="s">
        <v>285</v>
      </c>
      <c r="F60" s="1643"/>
      <c r="G60" s="1090"/>
      <c r="H60" s="1895" t="str">
        <f t="shared" ref="H60:H64" si="15">IF(ISNONTEXT(F60)=TRUE,"","X")</f>
        <v/>
      </c>
      <c r="I60" s="1895" t="str">
        <f t="shared" ref="I60:I64" si="16">IF(AND(F60&gt;=0)=TRUE,"","X")</f>
        <v/>
      </c>
      <c r="J60" s="1895" t="str">
        <f t="shared" ref="J60:J64" si="17">IF(F60&lt;&gt;""=TRUE,"","X")</f>
        <v>X</v>
      </c>
    </row>
    <row r="61" spans="2:12" ht="15" outlineLevel="1">
      <c r="B61" s="2144" t="s">
        <v>596</v>
      </c>
      <c r="C61" s="1089"/>
      <c r="D61" s="2146" t="s">
        <v>2348</v>
      </c>
      <c r="E61" s="1719" t="s">
        <v>285</v>
      </c>
      <c r="F61" s="1643"/>
      <c r="G61" s="1090"/>
      <c r="H61" s="1895" t="str">
        <f t="shared" si="15"/>
        <v/>
      </c>
      <c r="I61" s="1895" t="str">
        <f t="shared" si="16"/>
        <v/>
      </c>
      <c r="J61" s="1895" t="str">
        <f t="shared" si="17"/>
        <v>X</v>
      </c>
    </row>
    <row r="62" spans="2:12" ht="15" outlineLevel="1">
      <c r="B62" s="2144" t="s">
        <v>2442</v>
      </c>
      <c r="C62" s="1089"/>
      <c r="D62" s="2146" t="s">
        <v>1802</v>
      </c>
      <c r="E62" s="1719" t="s">
        <v>285</v>
      </c>
      <c r="F62" s="1643"/>
      <c r="G62" s="1090"/>
      <c r="H62" s="1895" t="str">
        <f t="shared" si="15"/>
        <v/>
      </c>
      <c r="I62" s="1895" t="str">
        <f t="shared" si="16"/>
        <v/>
      </c>
      <c r="J62" s="1895" t="str">
        <f t="shared" si="17"/>
        <v>X</v>
      </c>
    </row>
    <row r="63" spans="2:12" ht="15" outlineLevel="1">
      <c r="B63" s="2144" t="s">
        <v>597</v>
      </c>
      <c r="C63" s="1089"/>
      <c r="D63" s="2146" t="s">
        <v>571</v>
      </c>
      <c r="E63" s="1719" t="s">
        <v>285</v>
      </c>
      <c r="F63" s="1643"/>
      <c r="G63" s="1090"/>
      <c r="H63" s="1895" t="str">
        <f t="shared" si="15"/>
        <v/>
      </c>
      <c r="I63" s="1895" t="str">
        <f t="shared" si="16"/>
        <v/>
      </c>
      <c r="J63" s="1895" t="str">
        <f t="shared" si="17"/>
        <v>X</v>
      </c>
    </row>
    <row r="64" spans="2:12" ht="15" outlineLevel="1">
      <c r="B64" s="2144" t="s">
        <v>2362</v>
      </c>
      <c r="C64" s="1089"/>
      <c r="D64" s="2146" t="s">
        <v>1803</v>
      </c>
      <c r="E64" s="1719" t="s">
        <v>285</v>
      </c>
      <c r="F64" s="1643"/>
      <c r="G64" s="1090"/>
      <c r="H64" s="1895" t="str">
        <f t="shared" si="15"/>
        <v/>
      </c>
      <c r="I64" s="1895" t="str">
        <f t="shared" si="16"/>
        <v/>
      </c>
      <c r="J64" s="1895" t="str">
        <f t="shared" si="17"/>
        <v>X</v>
      </c>
    </row>
    <row r="65" spans="2:12" ht="15" outlineLevel="1">
      <c r="B65" s="2144" t="s">
        <v>598</v>
      </c>
      <c r="C65" s="1089"/>
      <c r="D65" s="2147" t="s">
        <v>573</v>
      </c>
      <c r="E65" s="1720" t="s">
        <v>285</v>
      </c>
      <c r="F65" s="1711">
        <f>F59+F60-F61+F62-F63+F64</f>
        <v>0</v>
      </c>
      <c r="G65" s="1090"/>
      <c r="H65" s="1896"/>
      <c r="I65" s="1896"/>
      <c r="J65" s="1896"/>
    </row>
    <row r="66" spans="2:12" ht="15">
      <c r="B66" s="2144"/>
      <c r="C66" s="62"/>
      <c r="D66" s="1130" t="s">
        <v>1809</v>
      </c>
      <c r="E66" s="636"/>
      <c r="F66" s="636"/>
      <c r="G66" s="46"/>
      <c r="H66" s="46"/>
      <c r="I66" s="46"/>
    </row>
    <row r="67" spans="2:12" ht="15" outlineLevel="1">
      <c r="B67" s="2144" t="s">
        <v>599</v>
      </c>
      <c r="C67" s="1089"/>
      <c r="D67" s="2145" t="s">
        <v>566</v>
      </c>
      <c r="E67" s="1718" t="s">
        <v>285</v>
      </c>
      <c r="F67" s="1642"/>
      <c r="G67" s="1090"/>
      <c r="H67" s="1895" t="str">
        <f>IF(ISNONTEXT(F67)=TRUE,"","X")</f>
        <v/>
      </c>
      <c r="I67" s="1895" t="str">
        <f>IF(AND(F67&gt;=0)=TRUE,"","X")</f>
        <v/>
      </c>
      <c r="J67" s="1895" t="str">
        <f>IF(F67&lt;&gt;""=TRUE,"","X")</f>
        <v>X</v>
      </c>
    </row>
    <row r="68" spans="2:12" ht="15" outlineLevel="1">
      <c r="B68" s="2144" t="s">
        <v>600</v>
      </c>
      <c r="C68" s="1089"/>
      <c r="D68" s="2146" t="s">
        <v>568</v>
      </c>
      <c r="E68" s="1719" t="s">
        <v>285</v>
      </c>
      <c r="F68" s="1643"/>
      <c r="G68" s="1090"/>
      <c r="H68" s="1895" t="str">
        <f t="shared" ref="H68:H72" si="18">IF(ISNONTEXT(F68)=TRUE,"","X")</f>
        <v/>
      </c>
      <c r="I68" s="1895" t="str">
        <f t="shared" ref="I68:I72" si="19">IF(AND(F68&gt;=0)=TRUE,"","X")</f>
        <v/>
      </c>
      <c r="J68" s="1895" t="str">
        <f t="shared" ref="J68:J72" si="20">IF(F68&lt;&gt;""=TRUE,"","X")</f>
        <v>X</v>
      </c>
    </row>
    <row r="69" spans="2:12" ht="15" outlineLevel="1">
      <c r="B69" s="2144" t="s">
        <v>601</v>
      </c>
      <c r="C69" s="1089"/>
      <c r="D69" s="2146" t="s">
        <v>2348</v>
      </c>
      <c r="E69" s="1719" t="s">
        <v>285</v>
      </c>
      <c r="F69" s="1643"/>
      <c r="G69" s="1090"/>
      <c r="H69" s="1895" t="str">
        <f t="shared" si="18"/>
        <v/>
      </c>
      <c r="I69" s="1895" t="str">
        <f t="shared" si="19"/>
        <v/>
      </c>
      <c r="J69" s="1895" t="str">
        <f t="shared" si="20"/>
        <v>X</v>
      </c>
    </row>
    <row r="70" spans="2:12" ht="15" outlineLevel="1">
      <c r="B70" s="2144" t="s">
        <v>2443</v>
      </c>
      <c r="C70" s="1089"/>
      <c r="D70" s="2146" t="s">
        <v>1802</v>
      </c>
      <c r="E70" s="1719" t="s">
        <v>285</v>
      </c>
      <c r="F70" s="1643"/>
      <c r="G70" s="1090"/>
      <c r="H70" s="1895" t="str">
        <f t="shared" si="18"/>
        <v/>
      </c>
      <c r="I70" s="1895" t="str">
        <f t="shared" si="19"/>
        <v/>
      </c>
      <c r="J70" s="1895" t="str">
        <f t="shared" si="20"/>
        <v>X</v>
      </c>
    </row>
    <row r="71" spans="2:12" ht="15" outlineLevel="1">
      <c r="B71" s="2144" t="s">
        <v>602</v>
      </c>
      <c r="C71" s="1089"/>
      <c r="D71" s="2146" t="s">
        <v>571</v>
      </c>
      <c r="E71" s="1719" t="s">
        <v>285</v>
      </c>
      <c r="F71" s="1643"/>
      <c r="G71" s="1090"/>
      <c r="H71" s="1895" t="str">
        <f t="shared" si="18"/>
        <v/>
      </c>
      <c r="I71" s="1895" t="str">
        <f t="shared" si="19"/>
        <v/>
      </c>
      <c r="J71" s="1895" t="str">
        <f t="shared" si="20"/>
        <v>X</v>
      </c>
    </row>
    <row r="72" spans="2:12" ht="15" outlineLevel="1">
      <c r="B72" s="2144" t="s">
        <v>2363</v>
      </c>
      <c r="C72" s="1089"/>
      <c r="D72" s="2146" t="s">
        <v>1803</v>
      </c>
      <c r="E72" s="1719" t="s">
        <v>285</v>
      </c>
      <c r="F72" s="1643"/>
      <c r="G72" s="1090"/>
      <c r="H72" s="1895" t="str">
        <f t="shared" si="18"/>
        <v/>
      </c>
      <c r="I72" s="1895" t="str">
        <f t="shared" si="19"/>
        <v/>
      </c>
      <c r="J72" s="1895" t="str">
        <f t="shared" si="20"/>
        <v>X</v>
      </c>
    </row>
    <row r="73" spans="2:12" ht="15" outlineLevel="1">
      <c r="B73" s="2144" t="s">
        <v>603</v>
      </c>
      <c r="C73" s="1089"/>
      <c r="D73" s="2147" t="s">
        <v>573</v>
      </c>
      <c r="E73" s="1720" t="s">
        <v>285</v>
      </c>
      <c r="F73" s="1711">
        <f>F67+F68-F69+F70-F71+F72</f>
        <v>0</v>
      </c>
      <c r="G73" s="1090"/>
      <c r="H73" s="1896"/>
      <c r="I73" s="1896"/>
      <c r="J73" s="1896"/>
    </row>
    <row r="74" spans="2:12" ht="15">
      <c r="B74" s="648"/>
      <c r="C74" s="62"/>
      <c r="D74" s="1090"/>
      <c r="E74" s="1090"/>
      <c r="F74" s="1090"/>
      <c r="G74" s="1090"/>
      <c r="H74" s="1090"/>
      <c r="I74" s="1090"/>
    </row>
    <row r="75" spans="2:12" s="46" customFormat="1" ht="18" customHeight="1">
      <c r="B75" s="637" t="s">
        <v>1810</v>
      </c>
      <c r="C75" s="988"/>
      <c r="D75" s="988"/>
      <c r="E75" s="988"/>
      <c r="F75" s="988"/>
      <c r="G75" s="44"/>
      <c r="H75" s="44"/>
      <c r="I75" s="44"/>
      <c r="J75" s="44"/>
      <c r="K75" s="44"/>
      <c r="L75" s="44"/>
    </row>
    <row r="76" spans="2:12" s="46" customFormat="1" ht="18" customHeight="1">
      <c r="B76" s="1048" t="s">
        <v>2005</v>
      </c>
      <c r="C76" s="1048"/>
      <c r="D76" s="1048"/>
      <c r="E76" s="1048"/>
      <c r="F76" s="1048"/>
    </row>
    <row r="77" spans="2:12" s="641" customFormat="1" ht="63" customHeight="1">
      <c r="B77" s="648"/>
      <c r="C77" s="652"/>
      <c r="D77" s="1712"/>
      <c r="H77" s="2043" t="s">
        <v>2599</v>
      </c>
      <c r="I77" s="2044" t="s">
        <v>2600</v>
      </c>
      <c r="J77" s="1915" t="s">
        <v>2688</v>
      </c>
      <c r="L77" s="1713"/>
    </row>
    <row r="78" spans="2:12" ht="25.5">
      <c r="B78" s="1646"/>
      <c r="C78" s="1089"/>
      <c r="D78" s="1130" t="s">
        <v>1805</v>
      </c>
      <c r="E78" s="973" t="s">
        <v>2089</v>
      </c>
      <c r="F78" s="1057" t="s">
        <v>2349</v>
      </c>
      <c r="G78" s="1090"/>
      <c r="H78" s="2413" t="s">
        <v>2642</v>
      </c>
      <c r="I78" s="2414"/>
      <c r="J78" s="2492"/>
    </row>
    <row r="79" spans="2:12" ht="15" outlineLevel="1">
      <c r="B79" s="2144" t="s">
        <v>2350</v>
      </c>
      <c r="C79" s="1089"/>
      <c r="D79" s="1650" t="s">
        <v>566</v>
      </c>
      <c r="E79" s="1718" t="s">
        <v>285</v>
      </c>
      <c r="F79" s="1642"/>
      <c r="G79" s="1090"/>
      <c r="H79" s="1895" t="str">
        <f>IF(ISNONTEXT(F79)=TRUE,"","X")</f>
        <v/>
      </c>
      <c r="I79" s="1895" t="str">
        <f>IF(AND(F79&gt;=0)=TRUE,"","X")</f>
        <v/>
      </c>
      <c r="J79" s="1907" t="str">
        <f t="shared" ref="J79:J84" si="21">IF(dms_TradingName&lt;&gt;"AusNet (T)","",IF(F79="","X",""))</f>
        <v/>
      </c>
    </row>
    <row r="80" spans="2:12" ht="15" outlineLevel="1">
      <c r="B80" s="2144" t="s">
        <v>2351</v>
      </c>
      <c r="C80" s="1089"/>
      <c r="D80" s="1651" t="s">
        <v>568</v>
      </c>
      <c r="E80" s="1719" t="s">
        <v>285</v>
      </c>
      <c r="F80" s="1643"/>
      <c r="G80" s="1090"/>
      <c r="H80" s="1895" t="str">
        <f t="shared" ref="H80:H124" si="22">IF(ISNONTEXT(F80)=TRUE,"","X")</f>
        <v/>
      </c>
      <c r="I80" s="1895" t="str">
        <f t="shared" ref="I80:I124" si="23">IF(AND(F80&gt;=0)=TRUE,"","X")</f>
        <v/>
      </c>
      <c r="J80" s="1907" t="str">
        <f t="shared" si="21"/>
        <v/>
      </c>
    </row>
    <row r="81" spans="2:11" ht="15" outlineLevel="1">
      <c r="B81" s="2144" t="s">
        <v>2365</v>
      </c>
      <c r="C81" s="1089"/>
      <c r="D81" s="1651" t="s">
        <v>2348</v>
      </c>
      <c r="E81" s="1719" t="s">
        <v>285</v>
      </c>
      <c r="F81" s="1643"/>
      <c r="G81" s="1090"/>
      <c r="H81" s="1895" t="str">
        <f t="shared" si="22"/>
        <v/>
      </c>
      <c r="I81" s="1895" t="str">
        <f t="shared" si="23"/>
        <v/>
      </c>
      <c r="J81" s="1907" t="str">
        <f t="shared" si="21"/>
        <v/>
      </c>
    </row>
    <row r="82" spans="2:11" ht="15" outlineLevel="1">
      <c r="B82" s="2144" t="s">
        <v>2444</v>
      </c>
      <c r="C82" s="1089"/>
      <c r="D82" s="1651" t="s">
        <v>2002</v>
      </c>
      <c r="E82" s="1719" t="s">
        <v>285</v>
      </c>
      <c r="F82" s="1643"/>
      <c r="G82" s="1090"/>
      <c r="H82" s="1895" t="str">
        <f t="shared" si="22"/>
        <v/>
      </c>
      <c r="I82" s="1895" t="str">
        <f t="shared" si="23"/>
        <v/>
      </c>
      <c r="J82" s="1907" t="str">
        <f t="shared" si="21"/>
        <v/>
      </c>
    </row>
    <row r="83" spans="2:11" ht="15" outlineLevel="1">
      <c r="B83" s="2144" t="s">
        <v>2352</v>
      </c>
      <c r="C83" s="1089"/>
      <c r="D83" s="1651" t="s">
        <v>571</v>
      </c>
      <c r="E83" s="1719" t="s">
        <v>285</v>
      </c>
      <c r="F83" s="1643"/>
      <c r="G83" s="1090"/>
      <c r="H83" s="1895" t="str">
        <f t="shared" si="22"/>
        <v/>
      </c>
      <c r="I83" s="1895" t="str">
        <f t="shared" si="23"/>
        <v/>
      </c>
      <c r="J83" s="1907" t="str">
        <f t="shared" si="21"/>
        <v/>
      </c>
    </row>
    <row r="84" spans="2:11" ht="15" outlineLevel="1">
      <c r="B84" s="2144" t="s">
        <v>2364</v>
      </c>
      <c r="C84" s="1089"/>
      <c r="D84" s="1651" t="s">
        <v>1803</v>
      </c>
      <c r="E84" s="1719" t="s">
        <v>285</v>
      </c>
      <c r="F84" s="1643"/>
      <c r="G84" s="1090"/>
      <c r="H84" s="1895" t="str">
        <f t="shared" si="22"/>
        <v/>
      </c>
      <c r="I84" s="1895" t="str">
        <f t="shared" si="23"/>
        <v/>
      </c>
      <c r="J84" s="1907" t="str">
        <f t="shared" si="21"/>
        <v/>
      </c>
    </row>
    <row r="85" spans="2:11" ht="15" outlineLevel="1">
      <c r="B85" s="2144" t="s">
        <v>2353</v>
      </c>
      <c r="C85" s="1089"/>
      <c r="D85" s="1652" t="s">
        <v>573</v>
      </c>
      <c r="E85" s="1720" t="s">
        <v>285</v>
      </c>
      <c r="F85" s="1711">
        <f>F79+F80-F81+F82-F83+F84</f>
        <v>0</v>
      </c>
      <c r="G85" s="1090"/>
      <c r="H85" s="1896"/>
      <c r="I85" s="1896"/>
      <c r="J85" s="1906"/>
    </row>
    <row r="86" spans="2:11" ht="15">
      <c r="B86" s="2144"/>
      <c r="C86" s="62"/>
      <c r="D86" s="1130" t="s">
        <v>1806</v>
      </c>
      <c r="E86" s="636"/>
      <c r="F86" s="636"/>
    </row>
    <row r="87" spans="2:11" ht="15" outlineLevel="1">
      <c r="B87" s="2144" t="s">
        <v>2354</v>
      </c>
      <c r="C87" s="1089"/>
      <c r="D87" s="1650" t="s">
        <v>566</v>
      </c>
      <c r="E87" s="1718" t="s">
        <v>285</v>
      </c>
      <c r="F87" s="1642"/>
      <c r="G87" s="1090"/>
      <c r="H87" s="1895" t="str">
        <f t="shared" si="22"/>
        <v/>
      </c>
      <c r="I87" s="1895" t="str">
        <f t="shared" si="23"/>
        <v/>
      </c>
      <c r="J87" s="1907" t="str">
        <f t="shared" ref="J87:J92" si="24">IF(dms_TradingName&lt;&gt;"AusNet (T)","",IF(F87="","X",""))</f>
        <v/>
      </c>
    </row>
    <row r="88" spans="2:11" ht="15" outlineLevel="1">
      <c r="B88" s="2144" t="s">
        <v>2359</v>
      </c>
      <c r="C88" s="1089"/>
      <c r="D88" s="1651" t="s">
        <v>568</v>
      </c>
      <c r="E88" s="1719" t="s">
        <v>285</v>
      </c>
      <c r="F88" s="1643"/>
      <c r="G88" s="1090"/>
      <c r="H88" s="1895" t="str">
        <f t="shared" si="22"/>
        <v/>
      </c>
      <c r="I88" s="1895" t="str">
        <f t="shared" si="23"/>
        <v/>
      </c>
      <c r="J88" s="1907" t="str">
        <f t="shared" si="24"/>
        <v/>
      </c>
    </row>
    <row r="89" spans="2:11" ht="15" outlineLevel="1">
      <c r="B89" s="2144" t="s">
        <v>2355</v>
      </c>
      <c r="C89" s="1089"/>
      <c r="D89" s="1651" t="s">
        <v>2348</v>
      </c>
      <c r="E89" s="1719" t="s">
        <v>285</v>
      </c>
      <c r="F89" s="1643"/>
      <c r="G89" s="1090"/>
      <c r="H89" s="1895" t="str">
        <f t="shared" si="22"/>
        <v/>
      </c>
      <c r="I89" s="1895" t="str">
        <f t="shared" si="23"/>
        <v/>
      </c>
      <c r="J89" s="1907" t="str">
        <f t="shared" si="24"/>
        <v/>
      </c>
    </row>
    <row r="90" spans="2:11" ht="15" outlineLevel="1">
      <c r="B90" s="2144" t="s">
        <v>2445</v>
      </c>
      <c r="C90" s="1089"/>
      <c r="D90" s="1651" t="s">
        <v>2002</v>
      </c>
      <c r="E90" s="1719" t="s">
        <v>285</v>
      </c>
      <c r="F90" s="1643"/>
      <c r="G90" s="1090"/>
      <c r="H90" s="1895" t="str">
        <f t="shared" si="22"/>
        <v/>
      </c>
      <c r="I90" s="1895" t="str">
        <f t="shared" si="23"/>
        <v/>
      </c>
      <c r="J90" s="1907" t="str">
        <f t="shared" si="24"/>
        <v/>
      </c>
    </row>
    <row r="91" spans="2:11" ht="15" outlineLevel="1">
      <c r="B91" s="2144" t="s">
        <v>2356</v>
      </c>
      <c r="C91" s="1089"/>
      <c r="D91" s="1651" t="s">
        <v>571</v>
      </c>
      <c r="E91" s="1719" t="s">
        <v>285</v>
      </c>
      <c r="F91" s="1643"/>
      <c r="G91" s="1090"/>
      <c r="H91" s="1895" t="str">
        <f t="shared" si="22"/>
        <v/>
      </c>
      <c r="I91" s="1895" t="str">
        <f t="shared" si="23"/>
        <v/>
      </c>
      <c r="J91" s="1907" t="str">
        <f t="shared" si="24"/>
        <v/>
      </c>
    </row>
    <row r="92" spans="2:11" ht="15" outlineLevel="1">
      <c r="B92" s="2144" t="s">
        <v>2358</v>
      </c>
      <c r="C92" s="1089"/>
      <c r="D92" s="1651" t="s">
        <v>1803</v>
      </c>
      <c r="E92" s="1719" t="s">
        <v>285</v>
      </c>
      <c r="F92" s="1643"/>
      <c r="G92" s="1090"/>
      <c r="H92" s="1895" t="str">
        <f t="shared" si="22"/>
        <v/>
      </c>
      <c r="I92" s="1895" t="str">
        <f t="shared" si="23"/>
        <v/>
      </c>
      <c r="J92" s="1907" t="str">
        <f t="shared" si="24"/>
        <v/>
      </c>
    </row>
    <row r="93" spans="2:11" ht="15" outlineLevel="1">
      <c r="B93" s="2144" t="s">
        <v>2357</v>
      </c>
      <c r="C93" s="1089"/>
      <c r="D93" s="1652" t="s">
        <v>573</v>
      </c>
      <c r="E93" s="1720" t="s">
        <v>285</v>
      </c>
      <c r="F93" s="1711">
        <f>F87+F88-F89+F90-F91+F92</f>
        <v>0</v>
      </c>
      <c r="G93" s="1090"/>
      <c r="H93" s="1896"/>
      <c r="I93" s="1896"/>
      <c r="J93" s="1906"/>
    </row>
    <row r="94" spans="2:11" ht="15">
      <c r="B94" s="2144"/>
      <c r="C94" s="62"/>
      <c r="D94" s="1130" t="s">
        <v>1807</v>
      </c>
      <c r="E94" s="636"/>
      <c r="F94" s="636"/>
      <c r="G94" s="46"/>
      <c r="H94" s="46"/>
      <c r="I94" s="46"/>
      <c r="J94" s="46"/>
      <c r="K94" s="46"/>
    </row>
    <row r="95" spans="2:11" ht="15" outlineLevel="1">
      <c r="B95" s="2144" t="s">
        <v>2366</v>
      </c>
      <c r="C95" s="1089"/>
      <c r="D95" s="1650" t="s">
        <v>566</v>
      </c>
      <c r="E95" s="1718" t="s">
        <v>285</v>
      </c>
      <c r="F95" s="1642"/>
      <c r="G95" s="1090"/>
      <c r="H95" s="1895" t="str">
        <f t="shared" si="22"/>
        <v/>
      </c>
      <c r="I95" s="1895" t="str">
        <f t="shared" si="23"/>
        <v/>
      </c>
      <c r="J95" s="1907" t="str">
        <f t="shared" ref="J95:J100" si="25">IF(dms_TradingName&lt;&gt;"AusNet (T)","",IF(F95="","X",""))</f>
        <v/>
      </c>
    </row>
    <row r="96" spans="2:11" ht="15" outlineLevel="1">
      <c r="B96" s="2144" t="s">
        <v>2367</v>
      </c>
      <c r="C96" s="1089"/>
      <c r="D96" s="1651" t="s">
        <v>568</v>
      </c>
      <c r="E96" s="1719" t="s">
        <v>285</v>
      </c>
      <c r="F96" s="1643"/>
      <c r="G96" s="1090"/>
      <c r="H96" s="1895" t="str">
        <f t="shared" si="22"/>
        <v/>
      </c>
      <c r="I96" s="1895" t="str">
        <f t="shared" si="23"/>
        <v/>
      </c>
      <c r="J96" s="1907" t="str">
        <f t="shared" si="25"/>
        <v/>
      </c>
    </row>
    <row r="97" spans="2:12" ht="15" outlineLevel="1">
      <c r="B97" s="2144" t="s">
        <v>2368</v>
      </c>
      <c r="C97" s="1089"/>
      <c r="D97" s="1651" t="s">
        <v>2348</v>
      </c>
      <c r="E97" s="1719" t="s">
        <v>285</v>
      </c>
      <c r="F97" s="1643"/>
      <c r="G97" s="1090"/>
      <c r="H97" s="1895" t="str">
        <f t="shared" si="22"/>
        <v/>
      </c>
      <c r="I97" s="1895" t="str">
        <f t="shared" si="23"/>
        <v/>
      </c>
      <c r="J97" s="1907" t="str">
        <f t="shared" si="25"/>
        <v/>
      </c>
    </row>
    <row r="98" spans="2:12" ht="15" outlineLevel="1">
      <c r="B98" s="2144" t="s">
        <v>2446</v>
      </c>
      <c r="C98" s="1089"/>
      <c r="D98" s="1651" t="s">
        <v>1802</v>
      </c>
      <c r="E98" s="1719" t="s">
        <v>285</v>
      </c>
      <c r="F98" s="1643"/>
      <c r="G98" s="1090"/>
      <c r="H98" s="1895" t="str">
        <f t="shared" si="22"/>
        <v/>
      </c>
      <c r="I98" s="1895" t="str">
        <f t="shared" si="23"/>
        <v/>
      </c>
      <c r="J98" s="1907" t="str">
        <f t="shared" si="25"/>
        <v/>
      </c>
    </row>
    <row r="99" spans="2:12" ht="15" outlineLevel="1">
      <c r="B99" s="2144" t="s">
        <v>2369</v>
      </c>
      <c r="C99" s="1089"/>
      <c r="D99" s="1651" t="s">
        <v>571</v>
      </c>
      <c r="E99" s="1719" t="s">
        <v>285</v>
      </c>
      <c r="F99" s="1643"/>
      <c r="G99" s="1090"/>
      <c r="H99" s="1895" t="str">
        <f t="shared" si="22"/>
        <v/>
      </c>
      <c r="I99" s="1895" t="str">
        <f t="shared" si="23"/>
        <v/>
      </c>
      <c r="J99" s="1907" t="str">
        <f t="shared" si="25"/>
        <v/>
      </c>
    </row>
    <row r="100" spans="2:12" ht="15" outlineLevel="1">
      <c r="B100" s="2144" t="s">
        <v>2370</v>
      </c>
      <c r="C100" s="1089"/>
      <c r="D100" s="1651" t="s">
        <v>1803</v>
      </c>
      <c r="E100" s="1719" t="s">
        <v>285</v>
      </c>
      <c r="F100" s="1643"/>
      <c r="G100" s="1090"/>
      <c r="H100" s="1895" t="str">
        <f t="shared" si="22"/>
        <v/>
      </c>
      <c r="I100" s="1895" t="str">
        <f t="shared" si="23"/>
        <v/>
      </c>
      <c r="J100" s="1907" t="str">
        <f t="shared" si="25"/>
        <v/>
      </c>
    </row>
    <row r="101" spans="2:12" ht="15" outlineLevel="1">
      <c r="B101" s="2144" t="s">
        <v>2371</v>
      </c>
      <c r="C101" s="1089"/>
      <c r="D101" s="1652" t="s">
        <v>573</v>
      </c>
      <c r="E101" s="1720" t="s">
        <v>285</v>
      </c>
      <c r="F101" s="1711">
        <f>F95+F96-F97+F98-F99+F100</f>
        <v>0</v>
      </c>
      <c r="G101" s="1090"/>
      <c r="H101" s="1896"/>
      <c r="I101" s="1896"/>
      <c r="J101" s="1906"/>
    </row>
    <row r="102" spans="2:12" ht="15">
      <c r="B102" s="2144"/>
      <c r="C102" s="62"/>
      <c r="D102" s="1130" t="s">
        <v>221</v>
      </c>
      <c r="E102" s="636"/>
      <c r="F102" s="636"/>
      <c r="G102" s="46"/>
      <c r="H102" s="46"/>
      <c r="I102" s="46"/>
      <c r="J102" s="46"/>
      <c r="K102" s="46"/>
    </row>
    <row r="103" spans="2:12" ht="15" outlineLevel="1">
      <c r="B103" s="2144" t="s">
        <v>2372</v>
      </c>
      <c r="C103" s="1089"/>
      <c r="D103" s="1650" t="s">
        <v>566</v>
      </c>
      <c r="E103" s="1718" t="s">
        <v>285</v>
      </c>
      <c r="F103" s="1642"/>
      <c r="G103" s="1090"/>
      <c r="H103" s="1895" t="str">
        <f t="shared" si="22"/>
        <v/>
      </c>
      <c r="I103" s="1895" t="str">
        <f t="shared" si="23"/>
        <v/>
      </c>
      <c r="J103" s="1907" t="str">
        <f t="shared" ref="J103:J108" si="26">IF(dms_TradingName&lt;&gt;"AusNet (T)","",IF(F103="","X",""))</f>
        <v/>
      </c>
    </row>
    <row r="104" spans="2:12" ht="15" outlineLevel="1">
      <c r="B104" s="2144" t="s">
        <v>2373</v>
      </c>
      <c r="C104" s="1089"/>
      <c r="D104" s="1651" t="s">
        <v>568</v>
      </c>
      <c r="E104" s="1719" t="s">
        <v>285</v>
      </c>
      <c r="F104" s="1643"/>
      <c r="G104" s="1090"/>
      <c r="H104" s="1895" t="str">
        <f t="shared" si="22"/>
        <v/>
      </c>
      <c r="I104" s="1895" t="str">
        <f t="shared" si="23"/>
        <v/>
      </c>
      <c r="J104" s="1907" t="str">
        <f t="shared" si="26"/>
        <v/>
      </c>
    </row>
    <row r="105" spans="2:12" ht="15" outlineLevel="1">
      <c r="B105" s="2144" t="s">
        <v>2374</v>
      </c>
      <c r="C105" s="1089"/>
      <c r="D105" s="1651" t="s">
        <v>2348</v>
      </c>
      <c r="E105" s="1719" t="s">
        <v>285</v>
      </c>
      <c r="F105" s="1643"/>
      <c r="G105" s="1090"/>
      <c r="H105" s="1895" t="str">
        <f t="shared" si="22"/>
        <v/>
      </c>
      <c r="I105" s="1895" t="str">
        <f t="shared" si="23"/>
        <v/>
      </c>
      <c r="J105" s="1907" t="str">
        <f t="shared" si="26"/>
        <v/>
      </c>
    </row>
    <row r="106" spans="2:12" ht="15" outlineLevel="1">
      <c r="B106" s="2144" t="s">
        <v>2447</v>
      </c>
      <c r="C106" s="1089"/>
      <c r="D106" s="1651" t="s">
        <v>1802</v>
      </c>
      <c r="E106" s="1719" t="s">
        <v>285</v>
      </c>
      <c r="F106" s="1643"/>
      <c r="G106" s="1090"/>
      <c r="H106" s="1895" t="str">
        <f t="shared" si="22"/>
        <v/>
      </c>
      <c r="I106" s="1895" t="str">
        <f t="shared" si="23"/>
        <v/>
      </c>
      <c r="J106" s="1907" t="str">
        <f t="shared" si="26"/>
        <v/>
      </c>
    </row>
    <row r="107" spans="2:12" ht="15" outlineLevel="1">
      <c r="B107" s="2144" t="s">
        <v>2375</v>
      </c>
      <c r="C107" s="1089"/>
      <c r="D107" s="1651" t="s">
        <v>571</v>
      </c>
      <c r="E107" s="1719" t="s">
        <v>285</v>
      </c>
      <c r="F107" s="1643"/>
      <c r="G107" s="1090"/>
      <c r="H107" s="1895" t="str">
        <f t="shared" si="22"/>
        <v/>
      </c>
      <c r="I107" s="1895" t="str">
        <f t="shared" si="23"/>
        <v/>
      </c>
      <c r="J107" s="1907" t="str">
        <f t="shared" si="26"/>
        <v/>
      </c>
    </row>
    <row r="108" spans="2:12" ht="15" outlineLevel="1">
      <c r="B108" s="2144" t="s">
        <v>2376</v>
      </c>
      <c r="C108" s="1089"/>
      <c r="D108" s="1651" t="s">
        <v>1803</v>
      </c>
      <c r="E108" s="1719" t="s">
        <v>285</v>
      </c>
      <c r="F108" s="1643"/>
      <c r="G108" s="1090"/>
      <c r="H108" s="1895" t="str">
        <f t="shared" si="22"/>
        <v/>
      </c>
      <c r="I108" s="1895" t="str">
        <f t="shared" si="23"/>
        <v/>
      </c>
      <c r="J108" s="1907" t="str">
        <f t="shared" si="26"/>
        <v/>
      </c>
    </row>
    <row r="109" spans="2:12" ht="15" outlineLevel="1">
      <c r="B109" s="2144" t="s">
        <v>2377</v>
      </c>
      <c r="C109" s="1089"/>
      <c r="D109" s="1652" t="s">
        <v>573</v>
      </c>
      <c r="E109" s="1720" t="s">
        <v>285</v>
      </c>
      <c r="F109" s="1711">
        <f>F103+F104-F105+F106-F107+F108</f>
        <v>0</v>
      </c>
      <c r="G109" s="1090"/>
      <c r="H109" s="1896"/>
      <c r="I109" s="1896"/>
      <c r="J109" s="1906"/>
    </row>
    <row r="110" spans="2:12" ht="15">
      <c r="B110" s="2144"/>
      <c r="C110" s="62"/>
      <c r="D110" s="1130" t="s">
        <v>1808</v>
      </c>
      <c r="E110" s="636"/>
      <c r="F110" s="636"/>
      <c r="G110" s="46"/>
      <c r="H110" s="46"/>
      <c r="I110" s="46"/>
      <c r="J110" s="46"/>
      <c r="K110" s="46"/>
      <c r="L110" s="46"/>
    </row>
    <row r="111" spans="2:12" ht="15" outlineLevel="1">
      <c r="B111" s="2144" t="s">
        <v>2378</v>
      </c>
      <c r="C111" s="1089"/>
      <c r="D111" s="1650" t="s">
        <v>566</v>
      </c>
      <c r="E111" s="1718" t="s">
        <v>285</v>
      </c>
      <c r="F111" s="1642"/>
      <c r="G111" s="1090"/>
      <c r="H111" s="1895" t="str">
        <f t="shared" si="22"/>
        <v/>
      </c>
      <c r="I111" s="1895" t="str">
        <f t="shared" si="23"/>
        <v/>
      </c>
      <c r="J111" s="1907" t="str">
        <f t="shared" ref="J111:J116" si="27">IF(dms_TradingName&lt;&gt;"AusNet (T)","",IF(F111="","X",""))</f>
        <v/>
      </c>
    </row>
    <row r="112" spans="2:12" ht="15" outlineLevel="1">
      <c r="B112" s="2144" t="s">
        <v>2379</v>
      </c>
      <c r="C112" s="1089"/>
      <c r="D112" s="1651" t="s">
        <v>568</v>
      </c>
      <c r="E112" s="1719" t="s">
        <v>285</v>
      </c>
      <c r="F112" s="1643"/>
      <c r="G112" s="1090"/>
      <c r="H112" s="1895" t="str">
        <f t="shared" si="22"/>
        <v/>
      </c>
      <c r="I112" s="1895" t="str">
        <f t="shared" si="23"/>
        <v/>
      </c>
      <c r="J112" s="1907" t="str">
        <f t="shared" si="27"/>
        <v/>
      </c>
    </row>
    <row r="113" spans="2:11" ht="15" outlineLevel="1">
      <c r="B113" s="2144" t="s">
        <v>2380</v>
      </c>
      <c r="C113" s="1089"/>
      <c r="D113" s="1651" t="s">
        <v>2348</v>
      </c>
      <c r="E113" s="1719" t="s">
        <v>285</v>
      </c>
      <c r="F113" s="1643"/>
      <c r="G113" s="1090"/>
      <c r="H113" s="1895" t="str">
        <f t="shared" si="22"/>
        <v/>
      </c>
      <c r="I113" s="1895" t="str">
        <f t="shared" si="23"/>
        <v/>
      </c>
      <c r="J113" s="1907" t="str">
        <f t="shared" si="27"/>
        <v/>
      </c>
    </row>
    <row r="114" spans="2:11" ht="15" outlineLevel="1">
      <c r="B114" s="2144" t="s">
        <v>2448</v>
      </c>
      <c r="C114" s="1089"/>
      <c r="D114" s="1651" t="s">
        <v>1802</v>
      </c>
      <c r="E114" s="1719" t="s">
        <v>285</v>
      </c>
      <c r="F114" s="1643"/>
      <c r="G114" s="1090"/>
      <c r="H114" s="1895" t="str">
        <f t="shared" si="22"/>
        <v/>
      </c>
      <c r="I114" s="1895" t="str">
        <f t="shared" si="23"/>
        <v/>
      </c>
      <c r="J114" s="1907" t="str">
        <f t="shared" si="27"/>
        <v/>
      </c>
    </row>
    <row r="115" spans="2:11" ht="15" outlineLevel="1">
      <c r="B115" s="2144" t="s">
        <v>2381</v>
      </c>
      <c r="C115" s="1089"/>
      <c r="D115" s="1651" t="s">
        <v>571</v>
      </c>
      <c r="E115" s="1719" t="s">
        <v>285</v>
      </c>
      <c r="F115" s="1643"/>
      <c r="G115" s="1090"/>
      <c r="H115" s="1895" t="str">
        <f t="shared" si="22"/>
        <v/>
      </c>
      <c r="I115" s="1895" t="str">
        <f t="shared" si="23"/>
        <v/>
      </c>
      <c r="J115" s="1907" t="str">
        <f t="shared" si="27"/>
        <v/>
      </c>
    </row>
    <row r="116" spans="2:11" ht="15" outlineLevel="1">
      <c r="B116" s="2144" t="s">
        <v>2382</v>
      </c>
      <c r="C116" s="1089"/>
      <c r="D116" s="1651" t="s">
        <v>1803</v>
      </c>
      <c r="E116" s="1719" t="s">
        <v>285</v>
      </c>
      <c r="F116" s="1643"/>
      <c r="G116" s="1090"/>
      <c r="H116" s="1895" t="str">
        <f t="shared" si="22"/>
        <v/>
      </c>
      <c r="I116" s="1895" t="str">
        <f t="shared" si="23"/>
        <v/>
      </c>
      <c r="J116" s="1907" t="str">
        <f t="shared" si="27"/>
        <v/>
      </c>
    </row>
    <row r="117" spans="2:11" ht="15" outlineLevel="1">
      <c r="B117" s="2144" t="s">
        <v>2383</v>
      </c>
      <c r="C117" s="1089"/>
      <c r="D117" s="1652" t="s">
        <v>573</v>
      </c>
      <c r="E117" s="1720" t="s">
        <v>285</v>
      </c>
      <c r="F117" s="1711">
        <f>F111+F112-F113+F114-F115+F116</f>
        <v>0</v>
      </c>
      <c r="G117" s="1090"/>
      <c r="H117" s="1896"/>
      <c r="I117" s="1896"/>
      <c r="J117" s="1906"/>
    </row>
    <row r="118" spans="2:11" ht="15">
      <c r="B118" s="2144"/>
      <c r="C118" s="62"/>
      <c r="D118" s="1130" t="s">
        <v>1809</v>
      </c>
      <c r="E118" s="636"/>
      <c r="F118" s="636"/>
      <c r="G118" s="46"/>
      <c r="H118" s="46"/>
      <c r="I118" s="46"/>
      <c r="J118" s="46"/>
      <c r="K118" s="46"/>
    </row>
    <row r="119" spans="2:11" ht="15" outlineLevel="1">
      <c r="B119" s="2144" t="s">
        <v>2384</v>
      </c>
      <c r="C119" s="1089"/>
      <c r="D119" s="1650" t="s">
        <v>566</v>
      </c>
      <c r="E119" s="1718" t="s">
        <v>285</v>
      </c>
      <c r="F119" s="1642"/>
      <c r="G119" s="1090"/>
      <c r="H119" s="1895" t="str">
        <f t="shared" si="22"/>
        <v/>
      </c>
      <c r="I119" s="1895" t="str">
        <f t="shared" si="23"/>
        <v/>
      </c>
      <c r="J119" s="1907" t="str">
        <f t="shared" ref="J119:J124" si="28">IF(dms_TradingName&lt;&gt;"AusNet (T)","",IF(F119="","X",""))</f>
        <v/>
      </c>
    </row>
    <row r="120" spans="2:11" ht="15" outlineLevel="1">
      <c r="B120" s="2144" t="s">
        <v>2385</v>
      </c>
      <c r="C120" s="1089"/>
      <c r="D120" s="1651" t="s">
        <v>568</v>
      </c>
      <c r="E120" s="1719" t="s">
        <v>285</v>
      </c>
      <c r="F120" s="1643"/>
      <c r="G120" s="1090"/>
      <c r="H120" s="1895" t="str">
        <f t="shared" si="22"/>
        <v/>
      </c>
      <c r="I120" s="1895" t="str">
        <f t="shared" si="23"/>
        <v/>
      </c>
      <c r="J120" s="1907" t="str">
        <f t="shared" si="28"/>
        <v/>
      </c>
    </row>
    <row r="121" spans="2:11" ht="15" outlineLevel="1">
      <c r="B121" s="2144" t="s">
        <v>2386</v>
      </c>
      <c r="C121" s="1089"/>
      <c r="D121" s="1651" t="s">
        <v>2348</v>
      </c>
      <c r="E121" s="1719" t="s">
        <v>285</v>
      </c>
      <c r="F121" s="1643"/>
      <c r="G121" s="1090"/>
      <c r="H121" s="1895" t="str">
        <f t="shared" si="22"/>
        <v/>
      </c>
      <c r="I121" s="1895" t="str">
        <f t="shared" si="23"/>
        <v/>
      </c>
      <c r="J121" s="1907" t="str">
        <f t="shared" si="28"/>
        <v/>
      </c>
    </row>
    <row r="122" spans="2:11" ht="15" outlineLevel="1">
      <c r="B122" s="2144" t="s">
        <v>2449</v>
      </c>
      <c r="C122" s="1089"/>
      <c r="D122" s="1651" t="s">
        <v>1802</v>
      </c>
      <c r="E122" s="1719" t="s">
        <v>285</v>
      </c>
      <c r="F122" s="1643"/>
      <c r="G122" s="1090"/>
      <c r="H122" s="1895" t="str">
        <f t="shared" si="22"/>
        <v/>
      </c>
      <c r="I122" s="1895" t="str">
        <f t="shared" si="23"/>
        <v/>
      </c>
      <c r="J122" s="1907" t="str">
        <f t="shared" si="28"/>
        <v/>
      </c>
    </row>
    <row r="123" spans="2:11" ht="15" outlineLevel="1">
      <c r="B123" s="2144" t="s">
        <v>2387</v>
      </c>
      <c r="C123" s="1089"/>
      <c r="D123" s="1651" t="s">
        <v>571</v>
      </c>
      <c r="E123" s="1719" t="s">
        <v>285</v>
      </c>
      <c r="F123" s="1643"/>
      <c r="G123" s="1090"/>
      <c r="H123" s="1895" t="str">
        <f t="shared" si="22"/>
        <v/>
      </c>
      <c r="I123" s="1895" t="str">
        <f t="shared" si="23"/>
        <v/>
      </c>
      <c r="J123" s="1907" t="str">
        <f t="shared" si="28"/>
        <v/>
      </c>
    </row>
    <row r="124" spans="2:11" ht="15" outlineLevel="1">
      <c r="B124" s="2144" t="s">
        <v>2388</v>
      </c>
      <c r="C124" s="1089"/>
      <c r="D124" s="1651" t="s">
        <v>1803</v>
      </c>
      <c r="E124" s="1719" t="s">
        <v>285</v>
      </c>
      <c r="F124" s="1643"/>
      <c r="G124" s="1090"/>
      <c r="H124" s="1895" t="str">
        <f t="shared" si="22"/>
        <v/>
      </c>
      <c r="I124" s="1895" t="str">
        <f t="shared" si="23"/>
        <v/>
      </c>
      <c r="J124" s="1907" t="str">
        <f t="shared" si="28"/>
        <v/>
      </c>
    </row>
    <row r="125" spans="2:11" ht="15" outlineLevel="1">
      <c r="B125" s="2144" t="s">
        <v>2389</v>
      </c>
      <c r="C125" s="1089"/>
      <c r="D125" s="1652" t="s">
        <v>573</v>
      </c>
      <c r="E125" s="1720" t="s">
        <v>285</v>
      </c>
      <c r="F125" s="1711">
        <f>F119+F120-F121+F122-F123+F124</f>
        <v>0</v>
      </c>
      <c r="G125" s="1090"/>
      <c r="H125" s="1896"/>
      <c r="I125" s="1896"/>
      <c r="J125" s="1906"/>
    </row>
    <row r="126" spans="2:11" ht="15">
      <c r="B126" s="2148"/>
      <c r="H126" s="1090"/>
    </row>
    <row r="127" spans="2:11" ht="15">
      <c r="B127" s="2148"/>
      <c r="H127" s="1090"/>
    </row>
    <row r="128" spans="2:11" ht="15">
      <c r="B128" s="2148"/>
      <c r="H128" s="1090"/>
    </row>
    <row r="129" spans="2:12" s="657" customFormat="1" ht="24.75" customHeight="1">
      <c r="B129" s="2149" t="s">
        <v>2336</v>
      </c>
      <c r="C129" s="656"/>
      <c r="D129" s="656"/>
      <c r="E129" s="656"/>
      <c r="F129" s="656"/>
      <c r="G129" s="1714"/>
      <c r="H129" s="1090"/>
      <c r="I129" s="1714"/>
      <c r="J129" s="1714"/>
      <c r="K129" s="1714"/>
      <c r="L129" s="1714"/>
    </row>
    <row r="130" spans="2:12" s="46" customFormat="1" ht="18" customHeight="1">
      <c r="B130" s="2150" t="s">
        <v>2337</v>
      </c>
      <c r="C130" s="1048"/>
      <c r="D130" s="1048"/>
      <c r="E130" s="1048"/>
      <c r="F130" s="1048"/>
      <c r="H130" s="1090"/>
    </row>
    <row r="131" spans="2:12" s="642" customFormat="1" ht="15" customHeight="1">
      <c r="B131" s="2148"/>
      <c r="H131" s="1090"/>
    </row>
    <row r="132" spans="2:12" s="642" customFormat="1" ht="21" customHeight="1">
      <c r="B132" s="2148"/>
      <c r="D132" s="1715" t="s">
        <v>604</v>
      </c>
      <c r="E132" s="1725"/>
      <c r="F132" s="1725"/>
      <c r="H132" s="1090"/>
    </row>
    <row r="133" spans="2:12" s="642" customFormat="1" ht="26.25" customHeight="1">
      <c r="B133" s="2151"/>
      <c r="C133" s="1721"/>
      <c r="D133" s="1721"/>
      <c r="E133" s="1721"/>
      <c r="F133" s="1721"/>
      <c r="H133" s="2043" t="s">
        <v>2599</v>
      </c>
      <c r="I133" s="2044" t="s">
        <v>2600</v>
      </c>
      <c r="J133" s="2045" t="s">
        <v>2601</v>
      </c>
    </row>
    <row r="134" spans="2:12" ht="18" customHeight="1">
      <c r="B134" s="2144"/>
      <c r="C134" s="65"/>
      <c r="D134" s="1130" t="s">
        <v>1811</v>
      </c>
      <c r="E134" s="973" t="s">
        <v>2089</v>
      </c>
      <c r="F134" s="1057" t="s">
        <v>2645</v>
      </c>
      <c r="G134" s="1090"/>
      <c r="H134" s="2413" t="s">
        <v>2645</v>
      </c>
      <c r="I134" s="2414"/>
      <c r="J134" s="2492"/>
    </row>
    <row r="135" spans="2:12" ht="15">
      <c r="B135" s="2152" t="s">
        <v>2075</v>
      </c>
      <c r="C135" s="65"/>
      <c r="D135" s="1722" t="s">
        <v>605</v>
      </c>
      <c r="E135" s="1718" t="s">
        <v>254</v>
      </c>
      <c r="F135" s="1647"/>
      <c r="G135" s="1090"/>
      <c r="H135" s="1902" t="str">
        <f>IF(ISNONTEXT(F135)=TRUE,"","X")</f>
        <v/>
      </c>
      <c r="I135" s="1895" t="str">
        <f>IF(F135&gt;=0=TRUE,"","X")</f>
        <v/>
      </c>
      <c r="J135" s="1900" t="str">
        <f>IF(F135&lt;&gt;""=TRUE,"","X")</f>
        <v>X</v>
      </c>
    </row>
    <row r="136" spans="2:12" ht="15">
      <c r="B136" s="2152" t="s">
        <v>2076</v>
      </c>
      <c r="C136" s="65"/>
      <c r="D136" s="1723" t="s">
        <v>606</v>
      </c>
      <c r="E136" s="1719" t="s">
        <v>254</v>
      </c>
      <c r="F136" s="1648"/>
      <c r="G136" s="1090"/>
      <c r="H136" s="1902" t="str">
        <f t="shared" ref="H136:H145" si="29">IF(ISNONTEXT(F136)=TRUE,"","X")</f>
        <v/>
      </c>
      <c r="I136" s="1895" t="str">
        <f t="shared" ref="I136:I145" si="30">IF(F136&gt;=0=TRUE,"","X")</f>
        <v/>
      </c>
      <c r="J136" s="1900" t="str">
        <f t="shared" ref="J136:J145" si="31">IF(F136&lt;&gt;""=TRUE,"","X")</f>
        <v>X</v>
      </c>
    </row>
    <row r="137" spans="2:12" ht="15">
      <c r="B137" s="2152" t="s">
        <v>2077</v>
      </c>
      <c r="C137" s="65"/>
      <c r="D137" s="1723" t="s">
        <v>607</v>
      </c>
      <c r="E137" s="1719" t="s">
        <v>254</v>
      </c>
      <c r="F137" s="1648"/>
      <c r="G137" s="1090"/>
      <c r="H137" s="1902" t="str">
        <f t="shared" si="29"/>
        <v/>
      </c>
      <c r="I137" s="1895" t="str">
        <f t="shared" si="30"/>
        <v/>
      </c>
      <c r="J137" s="1900" t="str">
        <f t="shared" si="31"/>
        <v>X</v>
      </c>
    </row>
    <row r="138" spans="2:12" ht="15">
      <c r="B138" s="2152" t="s">
        <v>2078</v>
      </c>
      <c r="C138" s="65"/>
      <c r="D138" s="1723" t="s">
        <v>2086</v>
      </c>
      <c r="E138" s="1719" t="s">
        <v>254</v>
      </c>
      <c r="F138" s="1648"/>
      <c r="G138" s="1090"/>
      <c r="H138" s="1902" t="str">
        <f t="shared" si="29"/>
        <v/>
      </c>
      <c r="I138" s="1895" t="str">
        <f t="shared" si="30"/>
        <v/>
      </c>
      <c r="J138" s="1900" t="str">
        <f t="shared" si="31"/>
        <v>X</v>
      </c>
    </row>
    <row r="139" spans="2:12" ht="15">
      <c r="B139" s="2152" t="s">
        <v>2079</v>
      </c>
      <c r="C139" s="65"/>
      <c r="D139" s="1724" t="s">
        <v>2085</v>
      </c>
      <c r="E139" s="1720" t="s">
        <v>254</v>
      </c>
      <c r="F139" s="1649"/>
      <c r="H139" s="1905" t="str">
        <f t="shared" si="29"/>
        <v/>
      </c>
      <c r="I139" s="1914" t="str">
        <f t="shared" si="30"/>
        <v/>
      </c>
      <c r="J139" s="1903" t="str">
        <f t="shared" si="31"/>
        <v>X</v>
      </c>
    </row>
    <row r="140" spans="2:12" ht="15">
      <c r="B140" s="2153"/>
      <c r="C140" s="636"/>
      <c r="D140" s="1130" t="s">
        <v>1812</v>
      </c>
      <c r="E140" s="1566"/>
      <c r="F140" s="1566"/>
    </row>
    <row r="141" spans="2:12" ht="15">
      <c r="B141" s="2152" t="s">
        <v>2080</v>
      </c>
      <c r="C141" s="65"/>
      <c r="D141" s="1722" t="s">
        <v>605</v>
      </c>
      <c r="E141" s="1718" t="s">
        <v>254</v>
      </c>
      <c r="F141" s="1647"/>
      <c r="H141" s="1932" t="str">
        <f t="shared" si="29"/>
        <v/>
      </c>
      <c r="I141" s="1930" t="str">
        <f t="shared" si="30"/>
        <v/>
      </c>
      <c r="J141" s="1931" t="str">
        <f t="shared" si="31"/>
        <v>X</v>
      </c>
    </row>
    <row r="142" spans="2:12" ht="15">
      <c r="B142" s="2152" t="s">
        <v>2081</v>
      </c>
      <c r="C142" s="65"/>
      <c r="D142" s="1723" t="s">
        <v>606</v>
      </c>
      <c r="E142" s="1719" t="s">
        <v>254</v>
      </c>
      <c r="F142" s="1648"/>
      <c r="G142" s="1090"/>
      <c r="H142" s="1902" t="str">
        <f t="shared" si="29"/>
        <v/>
      </c>
      <c r="I142" s="1895" t="str">
        <f t="shared" si="30"/>
        <v/>
      </c>
      <c r="J142" s="1900" t="str">
        <f t="shared" si="31"/>
        <v>X</v>
      </c>
    </row>
    <row r="143" spans="2:12" ht="15">
      <c r="B143" s="2152" t="s">
        <v>2082</v>
      </c>
      <c r="C143" s="65"/>
      <c r="D143" s="1723" t="s">
        <v>607</v>
      </c>
      <c r="E143" s="1719" t="s">
        <v>254</v>
      </c>
      <c r="F143" s="1648"/>
      <c r="G143" s="1090"/>
      <c r="H143" s="1902" t="str">
        <f t="shared" si="29"/>
        <v/>
      </c>
      <c r="I143" s="1895" t="str">
        <f t="shared" si="30"/>
        <v/>
      </c>
      <c r="J143" s="1900" t="str">
        <f t="shared" si="31"/>
        <v>X</v>
      </c>
    </row>
    <row r="144" spans="2:12" ht="15">
      <c r="B144" s="2152" t="s">
        <v>2083</v>
      </c>
      <c r="C144" s="65"/>
      <c r="D144" s="1723" t="s">
        <v>2086</v>
      </c>
      <c r="E144" s="1719" t="s">
        <v>254</v>
      </c>
      <c r="F144" s="1648"/>
      <c r="G144" s="1090"/>
      <c r="H144" s="1902" t="str">
        <f t="shared" si="29"/>
        <v/>
      </c>
      <c r="I144" s="1895" t="str">
        <f t="shared" si="30"/>
        <v/>
      </c>
      <c r="J144" s="1900" t="str">
        <f t="shared" si="31"/>
        <v>X</v>
      </c>
    </row>
    <row r="145" spans="2:10" ht="15">
      <c r="B145" s="2152" t="s">
        <v>2084</v>
      </c>
      <c r="C145" s="65"/>
      <c r="D145" s="1724" t="s">
        <v>2085</v>
      </c>
      <c r="E145" s="1720" t="s">
        <v>254</v>
      </c>
      <c r="F145" s="1649"/>
      <c r="G145" s="1090"/>
      <c r="H145" s="1905" t="str">
        <f t="shared" si="29"/>
        <v/>
      </c>
      <c r="I145" s="1914" t="str">
        <f t="shared" si="30"/>
        <v/>
      </c>
      <c r="J145" s="1903" t="str">
        <f t="shared" si="31"/>
        <v>X</v>
      </c>
    </row>
    <row r="146" spans="2:10" ht="15">
      <c r="B146" s="648"/>
      <c r="C146" s="62"/>
      <c r="D146" s="46"/>
      <c r="E146" s="46"/>
      <c r="F146" s="46"/>
      <c r="G146" s="46"/>
      <c r="H146" s="1090"/>
      <c r="I146" s="46"/>
    </row>
    <row r="147" spans="2:10" ht="15">
      <c r="B147" s="648"/>
      <c r="C147" s="62"/>
      <c r="D147" s="46"/>
      <c r="E147" s="46"/>
      <c r="F147" s="46"/>
      <c r="G147" s="46"/>
      <c r="H147" s="1090"/>
      <c r="I147" s="46"/>
    </row>
    <row r="148" spans="2:10" ht="15">
      <c r="B148" s="2227" t="s">
        <v>2666</v>
      </c>
      <c r="C148" s="2224"/>
      <c r="D148" s="2225" t="s">
        <v>2694</v>
      </c>
      <c r="H148" s="1090"/>
    </row>
    <row r="149" spans="2:10">
      <c r="H149" s="1090"/>
    </row>
    <row r="150" spans="2:10">
      <c r="H150" s="1090"/>
    </row>
    <row r="151" spans="2:10">
      <c r="H151" s="1090"/>
    </row>
    <row r="152" spans="2:10">
      <c r="H152" s="1090"/>
    </row>
    <row r="153" spans="2:10">
      <c r="H153" s="1090"/>
    </row>
    <row r="154" spans="2:10">
      <c r="H154" s="1090"/>
    </row>
    <row r="155" spans="2:10">
      <c r="H155" s="1090"/>
    </row>
    <row r="156" spans="2:10">
      <c r="H156" s="1090"/>
    </row>
    <row r="157" spans="2:10">
      <c r="H157" s="1090"/>
    </row>
    <row r="158" spans="2:10">
      <c r="H158" s="1090"/>
    </row>
    <row r="159" spans="2:10">
      <c r="H159" s="1090"/>
    </row>
    <row r="160" spans="2:10">
      <c r="H160" s="1090"/>
    </row>
    <row r="161" spans="8:8">
      <c r="H161" s="1090"/>
    </row>
    <row r="162" spans="8:8">
      <c r="H162" s="1090"/>
    </row>
    <row r="163" spans="8:8">
      <c r="H163" s="1090"/>
    </row>
    <row r="164" spans="8:8">
      <c r="H164" s="1090"/>
    </row>
    <row r="165" spans="8:8">
      <c r="H165" s="1090"/>
    </row>
    <row r="166" spans="8:8">
      <c r="H166" s="1090"/>
    </row>
    <row r="167" spans="8:8">
      <c r="H167" s="1090"/>
    </row>
    <row r="168" spans="8:8">
      <c r="H168" s="1090"/>
    </row>
    <row r="169" spans="8:8">
      <c r="H169" s="1090"/>
    </row>
    <row r="170" spans="8:8">
      <c r="H170" s="1090"/>
    </row>
    <row r="171" spans="8:8">
      <c r="H171" s="1090"/>
    </row>
    <row r="172" spans="8:8">
      <c r="H172" s="1090"/>
    </row>
    <row r="173" spans="8:8">
      <c r="H173" s="1090"/>
    </row>
    <row r="174" spans="8:8">
      <c r="H174" s="1090"/>
    </row>
    <row r="175" spans="8:8">
      <c r="H175" s="1090"/>
    </row>
    <row r="176" spans="8:8">
      <c r="H176" s="1090"/>
    </row>
    <row r="177" spans="8:8">
      <c r="H177" s="1090"/>
    </row>
    <row r="178" spans="8:8">
      <c r="H178" s="1090"/>
    </row>
  </sheetData>
  <mergeCells count="4">
    <mergeCell ref="H11:J11"/>
    <mergeCell ref="H26:J26"/>
    <mergeCell ref="H78:J78"/>
    <mergeCell ref="H134:J134"/>
  </mergeCells>
  <conditionalFormatting sqref="D148">
    <cfRule type="cellIs" dxfId="67" priority="1" operator="equal">
      <formula>FALSE</formula>
    </cfRule>
  </conditionalFormatting>
  <dataValidations count="1">
    <dataValidation allowBlank="1" showErrorMessage="1" sqref="A1:XFD1048576" xr:uid="{6FDBF344-B573-4C31-B2A5-69BD2A74C47A}"/>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DF54-9DC0-457A-8901-9BD50011220C}">
  <sheetPr codeName="Sheet24">
    <tabColor rgb="FF31869B"/>
    <pageSetUpPr fitToPage="1"/>
  </sheetPr>
  <dimension ref="B1:T109"/>
  <sheetViews>
    <sheetView workbookViewId="0"/>
  </sheetViews>
  <sheetFormatPr defaultColWidth="29.28515625" defaultRowHeight="15" outlineLevelRow="1"/>
  <cols>
    <col min="1" max="1" width="20.7109375" style="46" customWidth="1"/>
    <col min="2" max="2" width="17.42578125" style="62" customWidth="1"/>
    <col min="3" max="3" width="2.5703125" style="62" customWidth="1"/>
    <col min="4" max="4" width="77.28515625" style="46" customWidth="1"/>
    <col min="5" max="5" width="29.28515625" style="46" customWidth="1"/>
    <col min="6" max="6" width="22.85546875" style="46" customWidth="1"/>
    <col min="7" max="7" width="11" style="46" customWidth="1"/>
    <col min="8" max="9" width="3.7109375" style="46" customWidth="1"/>
    <col min="10" max="10" width="6.85546875" style="46" customWidth="1"/>
    <col min="11" max="20" width="3.7109375" style="46" customWidth="1"/>
    <col min="21" max="16384" width="29.28515625" style="46"/>
  </cols>
  <sheetData>
    <row r="1" spans="2:20" s="1406" customFormat="1" ht="20.100000000000001" customHeight="1">
      <c r="B1" s="1017"/>
      <c r="C1" s="1017"/>
      <c r="D1" s="1017" t="str">
        <f>dms_SheetHeading1</f>
        <v>ANNUAL INFORMATION ORDER</v>
      </c>
      <c r="E1" s="1402"/>
      <c r="F1" s="1402"/>
      <c r="H1" s="2121" t="s">
        <v>1842</v>
      </c>
      <c r="I1" s="1594"/>
      <c r="J1" s="1594"/>
      <c r="K1" s="1594"/>
      <c r="L1" s="1594"/>
      <c r="M1" s="1594"/>
      <c r="N1" s="2120" t="s">
        <v>1841</v>
      </c>
      <c r="O1" s="1594"/>
      <c r="P1" s="1594"/>
      <c r="Q1" s="1594"/>
      <c r="R1" s="1594"/>
      <c r="S1" s="1594"/>
      <c r="T1" s="1594"/>
    </row>
    <row r="2" spans="2:20" s="1406" customFormat="1" ht="20.100000000000001" customHeight="1">
      <c r="B2" s="1018"/>
      <c r="C2" s="1018"/>
      <c r="D2" s="1018" t="str">
        <f>dms_SheetHeading2</f>
        <v>Australian Transmission Co.</v>
      </c>
      <c r="E2" s="1402"/>
      <c r="F2" s="1402"/>
      <c r="H2" s="2122" t="s">
        <v>1843</v>
      </c>
      <c r="I2" s="1595"/>
      <c r="J2" s="1595"/>
      <c r="K2" s="1595"/>
      <c r="L2" s="1595"/>
      <c r="M2" s="1595"/>
      <c r="N2" s="1677" t="s">
        <v>953</v>
      </c>
      <c r="O2" s="1595"/>
      <c r="P2" s="1595"/>
      <c r="Q2" s="1595"/>
      <c r="R2" s="1595"/>
      <c r="S2" s="1595"/>
      <c r="T2" s="1595"/>
    </row>
    <row r="3" spans="2:20" s="1406" customFormat="1" ht="20.100000000000001" customHeight="1">
      <c r="B3" s="1019"/>
      <c r="C3" s="1019"/>
      <c r="D3" s="1019" t="str">
        <f>dms_SheetHeading3</f>
        <v>REPORTING STATEMENT: 2024-25</v>
      </c>
      <c r="E3" s="1230"/>
      <c r="F3" s="1230"/>
      <c r="H3" s="2123" t="s">
        <v>1844</v>
      </c>
      <c r="I3" s="1596"/>
      <c r="J3" s="1596"/>
      <c r="K3" s="1596"/>
      <c r="L3" s="1596"/>
      <c r="M3" s="1596"/>
      <c r="N3" s="1678" t="s">
        <v>954</v>
      </c>
      <c r="O3" s="1596"/>
      <c r="P3" s="1596"/>
      <c r="Q3" s="1596"/>
      <c r="R3" s="1596"/>
      <c r="S3" s="1596"/>
      <c r="T3" s="1596"/>
    </row>
    <row r="4" spans="2:20" s="1406" customFormat="1" ht="20.100000000000001" customHeight="1">
      <c r="B4" s="1393"/>
      <c r="C4" s="1393"/>
      <c r="D4" s="1407" t="s">
        <v>2433</v>
      </c>
      <c r="E4" s="1408"/>
      <c r="F4" s="1408"/>
      <c r="H4" s="2125" t="s">
        <v>1846</v>
      </c>
      <c r="I4" s="2187"/>
      <c r="J4" s="2188"/>
      <c r="K4" s="1840"/>
      <c r="L4" s="1840"/>
      <c r="M4" s="1840"/>
      <c r="N4" s="1839" t="s">
        <v>1845</v>
      </c>
      <c r="O4" s="1840"/>
      <c r="P4" s="1840"/>
      <c r="Q4" s="1840"/>
      <c r="R4" s="1840"/>
      <c r="S4" s="1840"/>
      <c r="T4" s="1840"/>
    </row>
    <row r="5" spans="2:20" ht="13.5" customHeight="1">
      <c r="B5" s="66"/>
      <c r="C5" s="66"/>
      <c r="D5" s="1088"/>
      <c r="E5" s="1088"/>
      <c r="F5" s="1088"/>
    </row>
    <row r="6" spans="2:20" ht="18" customHeight="1">
      <c r="B6" s="637" t="s">
        <v>2341</v>
      </c>
      <c r="C6" s="988"/>
      <c r="D6" s="988"/>
      <c r="E6" s="988"/>
      <c r="F6" s="988"/>
      <c r="G6" s="44"/>
      <c r="H6" s="44"/>
      <c r="I6" s="44"/>
      <c r="J6" s="44"/>
      <c r="K6" s="44"/>
      <c r="L6" s="44"/>
    </row>
    <row r="7" spans="2:20" ht="18" customHeight="1">
      <c r="B7" s="1048" t="s">
        <v>2006</v>
      </c>
      <c r="C7" s="1048"/>
      <c r="D7" s="1048"/>
      <c r="E7" s="1048"/>
      <c r="F7" s="1048"/>
    </row>
    <row r="8" spans="2:20">
      <c r="B8" s="648"/>
      <c r="F8" s="45"/>
    </row>
    <row r="9" spans="2:20" ht="18" customHeight="1">
      <c r="B9" s="648"/>
      <c r="D9" s="1454" t="s">
        <v>608</v>
      </c>
      <c r="E9" s="1454"/>
      <c r="F9" s="1454"/>
    </row>
    <row r="10" spans="2:20" ht="45" customHeight="1">
      <c r="B10" s="648"/>
      <c r="C10" s="648"/>
      <c r="D10" s="648"/>
      <c r="E10" s="648"/>
      <c r="F10" s="648"/>
      <c r="H10" s="2043" t="s">
        <v>2599</v>
      </c>
      <c r="I10" s="2044" t="s">
        <v>2600</v>
      </c>
      <c r="J10" s="1915" t="s">
        <v>2624</v>
      </c>
    </row>
    <row r="11" spans="2:20">
      <c r="B11" s="648"/>
      <c r="D11" s="1441" t="s">
        <v>1813</v>
      </c>
      <c r="E11" s="973" t="s">
        <v>2089</v>
      </c>
      <c r="F11" s="2243" t="s">
        <v>2392</v>
      </c>
      <c r="H11" s="2413" t="s">
        <v>2392</v>
      </c>
      <c r="I11" s="2414"/>
      <c r="J11" s="2492"/>
    </row>
    <row r="12" spans="2:20" outlineLevel="1">
      <c r="B12" s="2154" t="s">
        <v>609</v>
      </c>
      <c r="C12" s="1089"/>
      <c r="D12" s="1260" t="s">
        <v>1815</v>
      </c>
      <c r="E12" s="1663" t="s">
        <v>610</v>
      </c>
      <c r="F12" s="1656"/>
      <c r="H12" s="1895" t="str">
        <f>IF(ISNONTEXT(F12)=TRUE,"","X")</f>
        <v/>
      </c>
      <c r="I12" s="1895" t="str">
        <f>IF(AND(F12&gt;=0)=TRUE,"","X")</f>
        <v/>
      </c>
      <c r="J12" s="1907" t="str">
        <f>IF(dms_TradingName="AusNet (T)","",IF(F12="","X",""))</f>
        <v>X</v>
      </c>
    </row>
    <row r="13" spans="2:20" outlineLevel="1">
      <c r="B13" s="2154" t="s">
        <v>611</v>
      </c>
      <c r="C13" s="1089"/>
      <c r="D13" s="1261" t="s">
        <v>1816</v>
      </c>
      <c r="E13" s="1664" t="s">
        <v>610</v>
      </c>
      <c r="F13" s="1657"/>
      <c r="H13" s="1895" t="str">
        <f t="shared" ref="H13" si="0">IF(ISNONTEXT(F13)=TRUE,"","X")</f>
        <v/>
      </c>
      <c r="I13" s="1895" t="str">
        <f t="shared" ref="I13" si="1">IF(AND(F13&gt;=0)=TRUE,"","X")</f>
        <v/>
      </c>
      <c r="J13" s="1907" t="str">
        <f>IF(dms_TradingName="AusNet (T)","",IF(F13="","X",""))</f>
        <v>X</v>
      </c>
    </row>
    <row r="14" spans="2:20" outlineLevel="1">
      <c r="B14" s="2154"/>
      <c r="C14" s="1089"/>
      <c r="D14" s="1261" t="s">
        <v>1814</v>
      </c>
      <c r="E14" s="1664" t="s">
        <v>610</v>
      </c>
      <c r="F14" s="1730">
        <f>F30</f>
        <v>0</v>
      </c>
      <c r="H14" s="1896"/>
      <c r="I14" s="1896"/>
      <c r="J14" s="1906"/>
    </row>
    <row r="15" spans="2:20" outlineLevel="1">
      <c r="B15" s="2154" t="s">
        <v>2450</v>
      </c>
      <c r="C15" s="1089"/>
      <c r="D15" s="1261" t="s">
        <v>2010</v>
      </c>
      <c r="E15" s="1664" t="s">
        <v>610</v>
      </c>
      <c r="F15" s="1657"/>
      <c r="H15" s="1895" t="str">
        <f t="shared" ref="H15:H29" si="2">IF(ISNONTEXT(F15)=TRUE,"","X")</f>
        <v/>
      </c>
      <c r="I15" s="1895" t="str">
        <f t="shared" ref="I15:I29" si="3">IF(AND(F15&gt;=0)=TRUE,"","X")</f>
        <v/>
      </c>
      <c r="J15" s="1907" t="str">
        <f>IF(dms_TradingName="AusNet (T)","",IF(F15="","X",""))</f>
        <v>X</v>
      </c>
    </row>
    <row r="16" spans="2:20" outlineLevel="1">
      <c r="B16" s="2154"/>
      <c r="C16" s="1089"/>
      <c r="D16" s="1262" t="s">
        <v>2011</v>
      </c>
      <c r="E16" s="1668" t="s">
        <v>610</v>
      </c>
      <c r="F16" s="1658"/>
      <c r="H16" s="1895" t="str">
        <f t="shared" si="2"/>
        <v/>
      </c>
      <c r="I16" s="1895" t="str">
        <f t="shared" si="3"/>
        <v/>
      </c>
      <c r="J16" s="1907" t="str">
        <f>IF(dms_TradingName="AusNet (T)","",IF(F16="","X",""))</f>
        <v>X</v>
      </c>
    </row>
    <row r="17" spans="2:12">
      <c r="B17" s="2154" t="s">
        <v>612</v>
      </c>
      <c r="C17" s="1089"/>
      <c r="D17" s="981" t="s">
        <v>2007</v>
      </c>
      <c r="E17" s="982" t="s">
        <v>610</v>
      </c>
      <c r="F17" s="1014">
        <f>SUM(F12:F15)</f>
        <v>0</v>
      </c>
      <c r="H17" s="1896"/>
      <c r="I17" s="1896"/>
      <c r="J17" s="1906"/>
    </row>
    <row r="18" spans="2:12">
      <c r="B18" s="2144"/>
      <c r="D18" s="1728"/>
      <c r="E18" s="1729"/>
      <c r="F18" s="986"/>
    </row>
    <row r="19" spans="2:12">
      <c r="B19" s="2144"/>
      <c r="D19" s="1130" t="s">
        <v>1817</v>
      </c>
      <c r="E19" s="973" t="s">
        <v>2089</v>
      </c>
      <c r="F19" s="2243" t="s">
        <v>2392</v>
      </c>
      <c r="G19" s="1887"/>
      <c r="H19" s="1887"/>
      <c r="I19" s="1887"/>
      <c r="J19" s="1887"/>
    </row>
    <row r="20" spans="2:12" outlineLevel="1">
      <c r="B20" s="2154" t="s">
        <v>2451</v>
      </c>
      <c r="C20" s="1089"/>
      <c r="D20" s="1260" t="s">
        <v>617</v>
      </c>
      <c r="E20" s="1663" t="s">
        <v>610</v>
      </c>
      <c r="F20" s="1642"/>
      <c r="H20" s="1895" t="str">
        <f t="shared" si="2"/>
        <v/>
      </c>
      <c r="I20" s="1895" t="str">
        <f t="shared" si="3"/>
        <v/>
      </c>
      <c r="J20" s="1907" t="str">
        <f t="shared" ref="J20:J29" si="4">IF(dms_TradingName="AusNet (T)","",IF(F20="","X",""))</f>
        <v>X</v>
      </c>
    </row>
    <row r="21" spans="2:12" outlineLevel="1">
      <c r="B21" s="2154" t="s">
        <v>2008</v>
      </c>
      <c r="C21" s="1089"/>
      <c r="D21" s="1261" t="s">
        <v>619</v>
      </c>
      <c r="E21" s="1664" t="s">
        <v>610</v>
      </c>
      <c r="F21" s="1643"/>
      <c r="H21" s="1895" t="str">
        <f t="shared" si="2"/>
        <v/>
      </c>
      <c r="I21" s="1895" t="str">
        <f t="shared" si="3"/>
        <v/>
      </c>
      <c r="J21" s="1907" t="str">
        <f t="shared" si="4"/>
        <v>X</v>
      </c>
    </row>
    <row r="22" spans="2:12" outlineLevel="1">
      <c r="B22" s="2154" t="s">
        <v>2009</v>
      </c>
      <c r="C22" s="1089"/>
      <c r="D22" s="1261" t="s">
        <v>621</v>
      </c>
      <c r="E22" s="1664" t="s">
        <v>610</v>
      </c>
      <c r="F22" s="1643"/>
      <c r="H22" s="1895" t="str">
        <f t="shared" si="2"/>
        <v/>
      </c>
      <c r="I22" s="1895" t="str">
        <f t="shared" si="3"/>
        <v/>
      </c>
      <c r="J22" s="1907" t="str">
        <f t="shared" si="4"/>
        <v>X</v>
      </c>
    </row>
    <row r="23" spans="2:12" outlineLevel="1">
      <c r="B23" s="2154" t="s">
        <v>2452</v>
      </c>
      <c r="C23" s="1089"/>
      <c r="D23" s="1261" t="s">
        <v>623</v>
      </c>
      <c r="E23" s="1664" t="s">
        <v>610</v>
      </c>
      <c r="F23" s="1643"/>
      <c r="H23" s="1895" t="str">
        <f t="shared" si="2"/>
        <v/>
      </c>
      <c r="I23" s="1895" t="str">
        <f t="shared" si="3"/>
        <v/>
      </c>
      <c r="J23" s="1907" t="str">
        <f t="shared" si="4"/>
        <v>X</v>
      </c>
    </row>
    <row r="24" spans="2:12" outlineLevel="1">
      <c r="B24" s="2154" t="s">
        <v>2453</v>
      </c>
      <c r="C24" s="1089"/>
      <c r="D24" s="1261" t="s">
        <v>625</v>
      </c>
      <c r="E24" s="1664" t="s">
        <v>610</v>
      </c>
      <c r="F24" s="1643"/>
      <c r="H24" s="1895" t="str">
        <f t="shared" si="2"/>
        <v/>
      </c>
      <c r="I24" s="1895" t="str">
        <f t="shared" si="3"/>
        <v/>
      </c>
      <c r="J24" s="1907" t="str">
        <f t="shared" si="4"/>
        <v>X</v>
      </c>
    </row>
    <row r="25" spans="2:12" outlineLevel="1">
      <c r="B25" s="2154" t="s">
        <v>2454</v>
      </c>
      <c r="C25" s="1089"/>
      <c r="D25" s="1261" t="s">
        <v>2013</v>
      </c>
      <c r="E25" s="1664" t="s">
        <v>610</v>
      </c>
      <c r="F25" s="1643"/>
      <c r="H25" s="1895" t="str">
        <f t="shared" si="2"/>
        <v/>
      </c>
      <c r="I25" s="1895" t="str">
        <f t="shared" si="3"/>
        <v/>
      </c>
      <c r="J25" s="1907" t="str">
        <f t="shared" si="4"/>
        <v>X</v>
      </c>
    </row>
    <row r="26" spans="2:12" outlineLevel="1">
      <c r="B26" s="2154" t="s">
        <v>2455</v>
      </c>
      <c r="C26" s="1089"/>
      <c r="D26" s="1261" t="s">
        <v>629</v>
      </c>
      <c r="E26" s="1664" t="s">
        <v>610</v>
      </c>
      <c r="F26" s="1643"/>
      <c r="H26" s="1895" t="str">
        <f t="shared" si="2"/>
        <v/>
      </c>
      <c r="I26" s="1895" t="str">
        <f t="shared" si="3"/>
        <v/>
      </c>
      <c r="J26" s="1907" t="str">
        <f t="shared" si="4"/>
        <v>X</v>
      </c>
    </row>
    <row r="27" spans="2:12" outlineLevel="1">
      <c r="B27" s="2154" t="s">
        <v>2456</v>
      </c>
      <c r="C27" s="1089"/>
      <c r="D27" s="1261" t="s">
        <v>631</v>
      </c>
      <c r="E27" s="1664" t="s">
        <v>610</v>
      </c>
      <c r="F27" s="1643"/>
      <c r="H27" s="1895" t="str">
        <f t="shared" si="2"/>
        <v/>
      </c>
      <c r="I27" s="1895" t="str">
        <f t="shared" si="3"/>
        <v/>
      </c>
      <c r="J27" s="1907" t="str">
        <f t="shared" si="4"/>
        <v>X</v>
      </c>
    </row>
    <row r="28" spans="2:12" outlineLevel="1">
      <c r="B28" s="2154" t="s">
        <v>2457</v>
      </c>
      <c r="C28" s="1089"/>
      <c r="D28" s="1261" t="s">
        <v>633</v>
      </c>
      <c r="E28" s="1664" t="s">
        <v>610</v>
      </c>
      <c r="F28" s="1643"/>
      <c r="H28" s="1895" t="str">
        <f t="shared" si="2"/>
        <v/>
      </c>
      <c r="I28" s="1895" t="str">
        <f t="shared" si="3"/>
        <v/>
      </c>
      <c r="J28" s="1907" t="str">
        <f t="shared" si="4"/>
        <v>X</v>
      </c>
    </row>
    <row r="29" spans="2:12" outlineLevel="1">
      <c r="B29" s="2154" t="s">
        <v>2458</v>
      </c>
      <c r="C29" s="1089"/>
      <c r="D29" s="1262" t="s">
        <v>635</v>
      </c>
      <c r="E29" s="1668" t="s">
        <v>610</v>
      </c>
      <c r="F29" s="1644"/>
      <c r="H29" s="1895" t="str">
        <f t="shared" si="2"/>
        <v/>
      </c>
      <c r="I29" s="1895" t="str">
        <f t="shared" si="3"/>
        <v/>
      </c>
      <c r="J29" s="1907" t="str">
        <f t="shared" si="4"/>
        <v>X</v>
      </c>
    </row>
    <row r="30" spans="2:12">
      <c r="B30" s="1844"/>
      <c r="C30" s="1089"/>
      <c r="D30" s="981" t="s">
        <v>2012</v>
      </c>
      <c r="E30" s="982" t="s">
        <v>610</v>
      </c>
      <c r="F30" s="1014">
        <f>SUM(F20:F29)</f>
        <v>0</v>
      </c>
      <c r="H30" s="1896"/>
      <c r="I30" s="1896"/>
      <c r="J30" s="1906"/>
    </row>
    <row r="31" spans="2:12" ht="15.75">
      <c r="B31" s="648"/>
      <c r="C31" s="1089"/>
      <c r="D31" s="1731"/>
      <c r="E31" s="44"/>
      <c r="F31" s="44"/>
      <c r="G31" s="44"/>
    </row>
    <row r="32" spans="2:12">
      <c r="B32" s="637" t="s">
        <v>2257</v>
      </c>
      <c r="C32" s="988"/>
      <c r="D32" s="988"/>
      <c r="E32" s="988"/>
      <c r="F32" s="988"/>
      <c r="G32" s="44"/>
      <c r="H32" s="44"/>
      <c r="I32" s="44"/>
      <c r="J32" s="44"/>
      <c r="K32" s="44"/>
      <c r="L32" s="44"/>
    </row>
    <row r="33" spans="2:10">
      <c r="B33" s="1048" t="s">
        <v>2014</v>
      </c>
      <c r="C33" s="1048"/>
      <c r="D33" s="1048"/>
      <c r="E33" s="1048"/>
      <c r="F33" s="1048"/>
    </row>
    <row r="34" spans="2:10">
      <c r="B34" s="46"/>
      <c r="C34" s="46"/>
    </row>
    <row r="35" spans="2:10" ht="18.75">
      <c r="B35" s="648"/>
      <c r="D35" s="1454" t="s">
        <v>2712</v>
      </c>
      <c r="E35" s="1309"/>
      <c r="F35" s="1309"/>
    </row>
    <row r="36" spans="2:10" ht="41.25" customHeight="1">
      <c r="B36" s="648"/>
      <c r="C36" s="648"/>
      <c r="D36" s="648"/>
      <c r="E36" s="648"/>
      <c r="F36" s="648"/>
      <c r="G36" s="648"/>
      <c r="H36" s="2043" t="s">
        <v>2599</v>
      </c>
      <c r="I36" s="2044" t="s">
        <v>2600</v>
      </c>
      <c r="J36" s="1915" t="s">
        <v>2624</v>
      </c>
    </row>
    <row r="37" spans="2:10">
      <c r="B37" s="1646"/>
      <c r="C37" s="63"/>
      <c r="D37" s="1441" t="s">
        <v>1838</v>
      </c>
      <c r="E37" s="973" t="s">
        <v>2089</v>
      </c>
      <c r="F37" s="2243" t="s">
        <v>56</v>
      </c>
      <c r="G37" s="986"/>
      <c r="H37" s="2413" t="s">
        <v>56</v>
      </c>
      <c r="I37" s="2414"/>
      <c r="J37" s="2492"/>
    </row>
    <row r="38" spans="2:10" outlineLevel="1">
      <c r="B38" s="2152" t="s">
        <v>614</v>
      </c>
      <c r="C38" s="65"/>
      <c r="D38" s="1665" t="s">
        <v>615</v>
      </c>
      <c r="E38" s="1663" t="s">
        <v>1840</v>
      </c>
      <c r="F38" s="1642"/>
      <c r="G38" s="986"/>
      <c r="H38" s="1895" t="str">
        <f>IF(ISNONTEXT(F38)=TRUE,"","X")</f>
        <v/>
      </c>
      <c r="I38" s="1895" t="str">
        <f>IF(AND(F38&gt;=0)=TRUE,"","X")</f>
        <v/>
      </c>
      <c r="J38" s="1907" t="str">
        <f t="shared" ref="J38:J48" si="5">IF(dms_TradingName="AusNet (T)","",IF(F38="","X",""))</f>
        <v>X</v>
      </c>
    </row>
    <row r="39" spans="2:10" outlineLevel="1">
      <c r="B39" s="2152" t="s">
        <v>616</v>
      </c>
      <c r="C39" s="65"/>
      <c r="D39" s="1666" t="s">
        <v>617</v>
      </c>
      <c r="E39" s="1664" t="s">
        <v>1840</v>
      </c>
      <c r="F39" s="1643"/>
      <c r="G39" s="986"/>
      <c r="H39" s="1895" t="str">
        <f t="shared" ref="H39:H48" si="6">IF(ISNONTEXT(F39)=TRUE,"","X")</f>
        <v/>
      </c>
      <c r="I39" s="1895" t="str">
        <f t="shared" ref="I39:I48" si="7">IF(AND(F39&gt;=0)=TRUE,"","X")</f>
        <v/>
      </c>
      <c r="J39" s="1907" t="str">
        <f t="shared" si="5"/>
        <v>X</v>
      </c>
    </row>
    <row r="40" spans="2:10" outlineLevel="1">
      <c r="B40" s="2152" t="s">
        <v>618</v>
      </c>
      <c r="C40" s="65"/>
      <c r="D40" s="1666" t="s">
        <v>619</v>
      </c>
      <c r="E40" s="1664" t="s">
        <v>1840</v>
      </c>
      <c r="F40" s="1643"/>
      <c r="G40" s="986"/>
      <c r="H40" s="1895" t="str">
        <f t="shared" si="6"/>
        <v/>
      </c>
      <c r="I40" s="1895" t="str">
        <f t="shared" si="7"/>
        <v/>
      </c>
      <c r="J40" s="1907" t="str">
        <f t="shared" si="5"/>
        <v>X</v>
      </c>
    </row>
    <row r="41" spans="2:10" outlineLevel="1">
      <c r="B41" s="2152" t="s">
        <v>620</v>
      </c>
      <c r="C41" s="65"/>
      <c r="D41" s="1666" t="s">
        <v>621</v>
      </c>
      <c r="E41" s="1664" t="s">
        <v>1840</v>
      </c>
      <c r="F41" s="1643"/>
      <c r="G41" s="986"/>
      <c r="H41" s="1895" t="str">
        <f t="shared" si="6"/>
        <v/>
      </c>
      <c r="I41" s="1895" t="str">
        <f t="shared" si="7"/>
        <v/>
      </c>
      <c r="J41" s="1907" t="str">
        <f t="shared" si="5"/>
        <v>X</v>
      </c>
    </row>
    <row r="42" spans="2:10" outlineLevel="1">
      <c r="B42" s="2152" t="s">
        <v>622</v>
      </c>
      <c r="C42" s="65"/>
      <c r="D42" s="1666" t="s">
        <v>623</v>
      </c>
      <c r="E42" s="1664" t="s">
        <v>1840</v>
      </c>
      <c r="F42" s="1643"/>
      <c r="G42" s="986"/>
      <c r="H42" s="1895" t="str">
        <f t="shared" si="6"/>
        <v/>
      </c>
      <c r="I42" s="1895" t="str">
        <f t="shared" si="7"/>
        <v/>
      </c>
      <c r="J42" s="1907" t="str">
        <f t="shared" si="5"/>
        <v>X</v>
      </c>
    </row>
    <row r="43" spans="2:10" outlineLevel="1">
      <c r="B43" s="2152" t="s">
        <v>624</v>
      </c>
      <c r="C43" s="65"/>
      <c r="D43" s="1666" t="s">
        <v>625</v>
      </c>
      <c r="E43" s="1664" t="s">
        <v>1840</v>
      </c>
      <c r="F43" s="1643"/>
      <c r="G43" s="986"/>
      <c r="H43" s="1895" t="str">
        <f t="shared" si="6"/>
        <v/>
      </c>
      <c r="I43" s="1895" t="str">
        <f t="shared" si="7"/>
        <v/>
      </c>
      <c r="J43" s="1907" t="str">
        <f t="shared" si="5"/>
        <v>X</v>
      </c>
    </row>
    <row r="44" spans="2:10" outlineLevel="1">
      <c r="B44" s="2152" t="s">
        <v>626</v>
      </c>
      <c r="C44" s="65"/>
      <c r="D44" s="1666" t="s">
        <v>627</v>
      </c>
      <c r="E44" s="1664" t="s">
        <v>1840</v>
      </c>
      <c r="F44" s="1643"/>
      <c r="G44" s="986"/>
      <c r="H44" s="1895" t="str">
        <f t="shared" si="6"/>
        <v/>
      </c>
      <c r="I44" s="1895" t="str">
        <f t="shared" si="7"/>
        <v/>
      </c>
      <c r="J44" s="1907" t="str">
        <f t="shared" si="5"/>
        <v>X</v>
      </c>
    </row>
    <row r="45" spans="2:10" outlineLevel="1">
      <c r="B45" s="2152" t="s">
        <v>628</v>
      </c>
      <c r="C45" s="65"/>
      <c r="D45" s="1666" t="s">
        <v>629</v>
      </c>
      <c r="E45" s="1664" t="s">
        <v>1840</v>
      </c>
      <c r="F45" s="1643"/>
      <c r="G45" s="986"/>
      <c r="H45" s="1895" t="str">
        <f t="shared" si="6"/>
        <v/>
      </c>
      <c r="I45" s="1895" t="str">
        <f t="shared" si="7"/>
        <v/>
      </c>
      <c r="J45" s="1907" t="str">
        <f t="shared" si="5"/>
        <v>X</v>
      </c>
    </row>
    <row r="46" spans="2:10" outlineLevel="1">
      <c r="B46" s="2152" t="s">
        <v>630</v>
      </c>
      <c r="C46" s="65"/>
      <c r="D46" s="1666" t="s">
        <v>631</v>
      </c>
      <c r="E46" s="1664" t="s">
        <v>1840</v>
      </c>
      <c r="F46" s="1643"/>
      <c r="G46" s="986"/>
      <c r="H46" s="1895" t="str">
        <f t="shared" si="6"/>
        <v/>
      </c>
      <c r="I46" s="1895" t="str">
        <f t="shared" si="7"/>
        <v/>
      </c>
      <c r="J46" s="1907" t="str">
        <f t="shared" si="5"/>
        <v>X</v>
      </c>
    </row>
    <row r="47" spans="2:10" outlineLevel="1">
      <c r="B47" s="2152" t="s">
        <v>632</v>
      </c>
      <c r="C47" s="65"/>
      <c r="D47" s="1666" t="s">
        <v>633</v>
      </c>
      <c r="E47" s="1664" t="s">
        <v>1840</v>
      </c>
      <c r="F47" s="1643"/>
      <c r="G47" s="986"/>
      <c r="H47" s="1895" t="str">
        <f t="shared" si="6"/>
        <v/>
      </c>
      <c r="I47" s="1895" t="str">
        <f t="shared" si="7"/>
        <v/>
      </c>
      <c r="J47" s="1907" t="str">
        <f t="shared" si="5"/>
        <v>X</v>
      </c>
    </row>
    <row r="48" spans="2:10" outlineLevel="1">
      <c r="B48" s="2152" t="s">
        <v>634</v>
      </c>
      <c r="C48" s="65"/>
      <c r="D48" s="1667" t="s">
        <v>635</v>
      </c>
      <c r="E48" s="1668" t="s">
        <v>1840</v>
      </c>
      <c r="F48" s="1644"/>
      <c r="G48" s="986"/>
      <c r="H48" s="1895" t="str">
        <f t="shared" si="6"/>
        <v/>
      </c>
      <c r="I48" s="1895" t="str">
        <f t="shared" si="7"/>
        <v/>
      </c>
      <c r="J48" s="1907" t="str">
        <f t="shared" si="5"/>
        <v>X</v>
      </c>
    </row>
    <row r="49" spans="2:12">
      <c r="B49" s="2144"/>
      <c r="C49" s="63"/>
      <c r="D49" s="1130" t="s">
        <v>1839</v>
      </c>
      <c r="E49" s="1129"/>
      <c r="F49" s="1129"/>
      <c r="G49" s="636"/>
      <c r="H49" s="636"/>
    </row>
    <row r="50" spans="2:12" outlineLevel="1">
      <c r="B50" s="2152" t="s">
        <v>2459</v>
      </c>
      <c r="C50" s="65"/>
      <c r="D50" s="1665" t="s">
        <v>615</v>
      </c>
      <c r="E50" s="1663" t="s">
        <v>1840</v>
      </c>
      <c r="F50" s="1642"/>
      <c r="G50" s="986"/>
      <c r="H50" s="1895" t="str">
        <f t="shared" ref="H50:H60" si="8">IF(ISNONTEXT(F50)=TRUE,"","X")</f>
        <v/>
      </c>
      <c r="I50" s="1895" t="str">
        <f t="shared" ref="I50:I60" si="9">IF(AND(F50&gt;=0)=TRUE,"","X")</f>
        <v/>
      </c>
      <c r="J50" s="1907" t="str">
        <f t="shared" ref="J50:J60" si="10">IF(dms_TradingName="AusNet (T)","",IF(F50="","X",""))</f>
        <v>X</v>
      </c>
    </row>
    <row r="51" spans="2:12" outlineLevel="1">
      <c r="B51" s="2152" t="s">
        <v>2460</v>
      </c>
      <c r="C51" s="65"/>
      <c r="D51" s="1666" t="s">
        <v>617</v>
      </c>
      <c r="E51" s="1664" t="s">
        <v>1840</v>
      </c>
      <c r="F51" s="1643"/>
      <c r="G51" s="986"/>
      <c r="H51" s="1895" t="str">
        <f t="shared" si="8"/>
        <v/>
      </c>
      <c r="I51" s="1895" t="str">
        <f t="shared" si="9"/>
        <v/>
      </c>
      <c r="J51" s="1907" t="str">
        <f t="shared" si="10"/>
        <v>X</v>
      </c>
    </row>
    <row r="52" spans="2:12" outlineLevel="1">
      <c r="B52" s="2152" t="s">
        <v>2461</v>
      </c>
      <c r="C52" s="65"/>
      <c r="D52" s="1666" t="s">
        <v>619</v>
      </c>
      <c r="E52" s="1664" t="s">
        <v>1840</v>
      </c>
      <c r="F52" s="1643"/>
      <c r="G52" s="986"/>
      <c r="H52" s="1895" t="str">
        <f t="shared" si="8"/>
        <v/>
      </c>
      <c r="I52" s="1895" t="str">
        <f t="shared" si="9"/>
        <v/>
      </c>
      <c r="J52" s="1907" t="str">
        <f t="shared" si="10"/>
        <v>X</v>
      </c>
    </row>
    <row r="53" spans="2:12" outlineLevel="1">
      <c r="B53" s="2152" t="s">
        <v>2462</v>
      </c>
      <c r="C53" s="65"/>
      <c r="D53" s="1666" t="s">
        <v>621</v>
      </c>
      <c r="E53" s="1664" t="s">
        <v>1840</v>
      </c>
      <c r="F53" s="1643"/>
      <c r="G53" s="986"/>
      <c r="H53" s="1895" t="str">
        <f t="shared" si="8"/>
        <v/>
      </c>
      <c r="I53" s="1895" t="str">
        <f t="shared" si="9"/>
        <v/>
      </c>
      <c r="J53" s="1907" t="str">
        <f t="shared" si="10"/>
        <v>X</v>
      </c>
    </row>
    <row r="54" spans="2:12" outlineLevel="1">
      <c r="B54" s="2152" t="s">
        <v>2463</v>
      </c>
      <c r="C54" s="65"/>
      <c r="D54" s="1666" t="s">
        <v>623</v>
      </c>
      <c r="E54" s="1664" t="s">
        <v>1840</v>
      </c>
      <c r="F54" s="1643"/>
      <c r="G54" s="986"/>
      <c r="H54" s="1895" t="str">
        <f t="shared" si="8"/>
        <v/>
      </c>
      <c r="I54" s="1895" t="str">
        <f t="shared" si="9"/>
        <v/>
      </c>
      <c r="J54" s="1907" t="str">
        <f t="shared" si="10"/>
        <v>X</v>
      </c>
    </row>
    <row r="55" spans="2:12" outlineLevel="1">
      <c r="B55" s="2152" t="s">
        <v>2464</v>
      </c>
      <c r="C55" s="65"/>
      <c r="D55" s="1666" t="s">
        <v>625</v>
      </c>
      <c r="E55" s="1664" t="s">
        <v>1840</v>
      </c>
      <c r="F55" s="1643"/>
      <c r="G55" s="986"/>
      <c r="H55" s="1895" t="str">
        <f t="shared" si="8"/>
        <v/>
      </c>
      <c r="I55" s="1895" t="str">
        <f t="shared" si="9"/>
        <v/>
      </c>
      <c r="J55" s="1907" t="str">
        <f t="shared" si="10"/>
        <v>X</v>
      </c>
    </row>
    <row r="56" spans="2:12" outlineLevel="1">
      <c r="B56" s="2152" t="s">
        <v>2465</v>
      </c>
      <c r="C56" s="65"/>
      <c r="D56" s="1666" t="s">
        <v>627</v>
      </c>
      <c r="E56" s="1664" t="s">
        <v>1840</v>
      </c>
      <c r="F56" s="1643"/>
      <c r="G56" s="986"/>
      <c r="H56" s="1895" t="str">
        <f t="shared" si="8"/>
        <v/>
      </c>
      <c r="I56" s="1895" t="str">
        <f t="shared" si="9"/>
        <v/>
      </c>
      <c r="J56" s="1907" t="str">
        <f t="shared" si="10"/>
        <v>X</v>
      </c>
    </row>
    <row r="57" spans="2:12" outlineLevel="1">
      <c r="B57" s="2152" t="s">
        <v>2466</v>
      </c>
      <c r="C57" s="65"/>
      <c r="D57" s="1666" t="s">
        <v>629</v>
      </c>
      <c r="E57" s="1664" t="s">
        <v>1840</v>
      </c>
      <c r="F57" s="1643"/>
      <c r="G57" s="986"/>
      <c r="H57" s="1895" t="str">
        <f t="shared" si="8"/>
        <v/>
      </c>
      <c r="I57" s="1895" t="str">
        <f t="shared" si="9"/>
        <v/>
      </c>
      <c r="J57" s="1907" t="str">
        <f t="shared" si="10"/>
        <v>X</v>
      </c>
    </row>
    <row r="58" spans="2:12" outlineLevel="1">
      <c r="B58" s="2152" t="s">
        <v>2467</v>
      </c>
      <c r="C58" s="65"/>
      <c r="D58" s="1666" t="s">
        <v>631</v>
      </c>
      <c r="E58" s="1664" t="s">
        <v>1840</v>
      </c>
      <c r="F58" s="1643"/>
      <c r="G58" s="986"/>
      <c r="H58" s="1895" t="str">
        <f t="shared" si="8"/>
        <v/>
      </c>
      <c r="I58" s="1895" t="str">
        <f t="shared" si="9"/>
        <v/>
      </c>
      <c r="J58" s="1907" t="str">
        <f t="shared" si="10"/>
        <v>X</v>
      </c>
    </row>
    <row r="59" spans="2:12" outlineLevel="1">
      <c r="B59" s="2152" t="s">
        <v>2468</v>
      </c>
      <c r="C59" s="65"/>
      <c r="D59" s="1666" t="s">
        <v>633</v>
      </c>
      <c r="E59" s="1664" t="s">
        <v>1840</v>
      </c>
      <c r="F59" s="1643"/>
      <c r="G59" s="986"/>
      <c r="H59" s="1895" t="str">
        <f t="shared" si="8"/>
        <v/>
      </c>
      <c r="I59" s="1895" t="str">
        <f t="shared" si="9"/>
        <v/>
      </c>
      <c r="J59" s="1907" t="str">
        <f t="shared" si="10"/>
        <v>X</v>
      </c>
    </row>
    <row r="60" spans="2:12" outlineLevel="1">
      <c r="B60" s="2152" t="s">
        <v>2469</v>
      </c>
      <c r="C60" s="65"/>
      <c r="D60" s="1667" t="s">
        <v>635</v>
      </c>
      <c r="E60" s="1668" t="s">
        <v>1840</v>
      </c>
      <c r="F60" s="1644"/>
      <c r="G60" s="986"/>
      <c r="H60" s="1895" t="str">
        <f t="shared" si="8"/>
        <v/>
      </c>
      <c r="I60" s="1895" t="str">
        <f t="shared" si="9"/>
        <v/>
      </c>
      <c r="J60" s="1907" t="str">
        <f t="shared" si="10"/>
        <v>X</v>
      </c>
    </row>
    <row r="61" spans="2:12">
      <c r="B61" s="46"/>
      <c r="C61" s="46"/>
      <c r="G61" s="44"/>
      <c r="H61" s="44"/>
      <c r="I61" s="44"/>
      <c r="J61" s="44"/>
      <c r="K61" s="44"/>
      <c r="L61" s="44"/>
    </row>
    <row r="62" spans="2:12">
      <c r="B62" s="637" t="s">
        <v>2342</v>
      </c>
      <c r="C62" s="988"/>
      <c r="D62" s="988"/>
      <c r="E62" s="988"/>
      <c r="F62" s="988"/>
      <c r="G62" s="44"/>
      <c r="H62" s="44"/>
      <c r="I62" s="44"/>
      <c r="J62" s="44"/>
      <c r="K62" s="44"/>
      <c r="L62" s="44"/>
    </row>
    <row r="63" spans="2:12">
      <c r="B63" s="1048" t="s">
        <v>2015</v>
      </c>
      <c r="C63" s="1048"/>
      <c r="D63" s="1048"/>
      <c r="E63" s="1048"/>
      <c r="F63" s="1048"/>
    </row>
    <row r="64" spans="2:12">
      <c r="B64" s="46"/>
      <c r="C64" s="46"/>
    </row>
    <row r="65" spans="2:11" ht="18.75">
      <c r="B65" s="648"/>
      <c r="D65" s="1710" t="s">
        <v>2030</v>
      </c>
      <c r="E65" s="1733"/>
      <c r="F65" s="1733"/>
      <c r="H65" s="1076"/>
      <c r="I65" s="1076"/>
      <c r="J65" s="1076"/>
      <c r="K65" s="1076"/>
    </row>
    <row r="66" spans="2:11" ht="15.75">
      <c r="B66" s="648"/>
      <c r="C66" s="1089"/>
      <c r="D66" s="2328" t="s">
        <v>2393</v>
      </c>
      <c r="E66" s="1734"/>
      <c r="F66" s="1734"/>
      <c r="H66" s="1660"/>
      <c r="I66" s="1660"/>
      <c r="J66" s="1660"/>
      <c r="K66" s="1076"/>
    </row>
    <row r="67" spans="2:11" ht="46.5" customHeight="1">
      <c r="B67" s="1646"/>
      <c r="C67" s="63"/>
      <c r="D67" s="636"/>
      <c r="E67" s="1129"/>
      <c r="F67" s="1735"/>
      <c r="H67" s="2043" t="s">
        <v>2599</v>
      </c>
      <c r="I67" s="2044" t="s">
        <v>2600</v>
      </c>
      <c r="J67" s="1915" t="s">
        <v>2624</v>
      </c>
      <c r="K67" s="1076"/>
    </row>
    <row r="68" spans="2:11">
      <c r="B68" s="1646"/>
      <c r="C68" s="63"/>
      <c r="D68" s="1130" t="s">
        <v>1818</v>
      </c>
      <c r="E68" s="973" t="s">
        <v>2089</v>
      </c>
      <c r="F68" s="2243" t="s">
        <v>2165</v>
      </c>
      <c r="H68" s="2413" t="s">
        <v>2165</v>
      </c>
      <c r="I68" s="2414"/>
      <c r="J68" s="2492"/>
      <c r="K68" s="1076"/>
    </row>
    <row r="69" spans="2:11" s="42" customFormat="1" outlineLevel="1">
      <c r="B69" s="2152" t="s">
        <v>636</v>
      </c>
      <c r="C69" s="1737"/>
      <c r="D69" s="1366" t="s">
        <v>637</v>
      </c>
      <c r="E69" s="1670" t="s">
        <v>638</v>
      </c>
      <c r="F69" s="1671"/>
      <c r="H69" s="1895" t="str">
        <f>IF(ISNONTEXT(F69)=TRUE,"","X")</f>
        <v/>
      </c>
      <c r="I69" s="1895" t="str">
        <f>IF(AND(F69&gt;=0)=TRUE,"","X")</f>
        <v/>
      </c>
      <c r="J69" s="1907" t="str">
        <f t="shared" ref="J69:J74" si="11">IF(dms_TradingName="AusNet (T)","",IF(F69="","X",""))</f>
        <v>X</v>
      </c>
      <c r="K69" s="1661"/>
    </row>
    <row r="70" spans="2:11" s="42" customFormat="1" outlineLevel="1">
      <c r="B70" s="2152" t="s">
        <v>639</v>
      </c>
      <c r="C70" s="1737"/>
      <c r="D70" s="1370" t="s">
        <v>640</v>
      </c>
      <c r="E70" s="1672" t="s">
        <v>638</v>
      </c>
      <c r="F70" s="1673"/>
      <c r="H70" s="1895" t="str">
        <f t="shared" ref="H70:H74" si="12">IF(ISNONTEXT(F70)=TRUE,"","X")</f>
        <v/>
      </c>
      <c r="I70" s="1895" t="str">
        <f t="shared" ref="I70:I74" si="13">IF(AND(F70&gt;=0)=TRUE,"","X")</f>
        <v/>
      </c>
      <c r="J70" s="1907" t="str">
        <f t="shared" si="11"/>
        <v>X</v>
      </c>
      <c r="K70" s="1661"/>
    </row>
    <row r="71" spans="2:11" s="42" customFormat="1" outlineLevel="1">
      <c r="B71" s="2152" t="s">
        <v>641</v>
      </c>
      <c r="C71" s="1737"/>
      <c r="D71" s="1370" t="s">
        <v>642</v>
      </c>
      <c r="E71" s="1672" t="s">
        <v>638</v>
      </c>
      <c r="F71" s="1673"/>
      <c r="H71" s="1895" t="str">
        <f t="shared" si="12"/>
        <v/>
      </c>
      <c r="I71" s="1895" t="str">
        <f t="shared" si="13"/>
        <v/>
      </c>
      <c r="J71" s="1907" t="str">
        <f t="shared" si="11"/>
        <v>X</v>
      </c>
      <c r="K71" s="1661"/>
    </row>
    <row r="72" spans="2:11" s="42" customFormat="1" outlineLevel="1">
      <c r="B72" s="2152" t="s">
        <v>643</v>
      </c>
      <c r="C72" s="1737"/>
      <c r="D72" s="1370" t="s">
        <v>644</v>
      </c>
      <c r="E72" s="1672" t="s">
        <v>638</v>
      </c>
      <c r="F72" s="1673"/>
      <c r="H72" s="1895" t="str">
        <f t="shared" si="12"/>
        <v/>
      </c>
      <c r="I72" s="1895" t="str">
        <f t="shared" si="13"/>
        <v/>
      </c>
      <c r="J72" s="1907" t="str">
        <f t="shared" si="11"/>
        <v>X</v>
      </c>
      <c r="K72" s="1661"/>
    </row>
    <row r="73" spans="2:11" s="42" customFormat="1" outlineLevel="1">
      <c r="B73" s="2152" t="s">
        <v>645</v>
      </c>
      <c r="C73" s="1737"/>
      <c r="D73" s="1370" t="s">
        <v>646</v>
      </c>
      <c r="E73" s="1672" t="s">
        <v>638</v>
      </c>
      <c r="F73" s="1673"/>
      <c r="H73" s="1895" t="str">
        <f t="shared" si="12"/>
        <v/>
      </c>
      <c r="I73" s="1895" t="str">
        <f t="shared" si="13"/>
        <v/>
      </c>
      <c r="J73" s="1907" t="str">
        <f t="shared" si="11"/>
        <v>X</v>
      </c>
    </row>
    <row r="74" spans="2:11" s="42" customFormat="1" outlineLevel="1">
      <c r="B74" s="2152" t="s">
        <v>647</v>
      </c>
      <c r="C74" s="1737"/>
      <c r="D74" s="1464" t="s">
        <v>648</v>
      </c>
      <c r="E74" s="1674" t="s">
        <v>638</v>
      </c>
      <c r="F74" s="1675"/>
      <c r="H74" s="1895" t="str">
        <f t="shared" si="12"/>
        <v/>
      </c>
      <c r="I74" s="1895" t="str">
        <f t="shared" si="13"/>
        <v/>
      </c>
      <c r="J74" s="1907" t="str">
        <f t="shared" si="11"/>
        <v>X</v>
      </c>
    </row>
    <row r="75" spans="2:11">
      <c r="B75" s="1738"/>
      <c r="C75" s="1129"/>
      <c r="D75" s="1129"/>
      <c r="E75" s="636"/>
      <c r="F75" s="636"/>
      <c r="G75" s="44"/>
      <c r="H75" s="44"/>
    </row>
    <row r="76" spans="2:11" ht="18.75">
      <c r="B76" s="648"/>
      <c r="D76" s="1710" t="s">
        <v>2030</v>
      </c>
      <c r="E76" s="1733"/>
      <c r="F76" s="1733"/>
      <c r="H76" s="1076"/>
      <c r="I76" s="1076"/>
      <c r="J76" s="1076"/>
      <c r="K76" s="1076"/>
    </row>
    <row r="77" spans="2:11" ht="15.75">
      <c r="B77" s="1662"/>
      <c r="C77" s="983"/>
      <c r="D77" s="2328" t="s">
        <v>2394</v>
      </c>
      <c r="E77" s="1659"/>
      <c r="F77" s="1310"/>
      <c r="G77" s="44"/>
      <c r="H77" s="44"/>
    </row>
    <row r="78" spans="2:11" ht="46.5" customHeight="1">
      <c r="B78" s="1662"/>
      <c r="C78" s="1662"/>
      <c r="D78" s="1662"/>
      <c r="E78" s="1662"/>
      <c r="F78" s="1662"/>
      <c r="G78" s="1662"/>
      <c r="H78" s="2043" t="s">
        <v>2599</v>
      </c>
      <c r="I78" s="2044" t="s">
        <v>2600</v>
      </c>
      <c r="J78" s="1915" t="s">
        <v>2624</v>
      </c>
    </row>
    <row r="79" spans="2:11">
      <c r="B79" s="1736"/>
      <c r="C79" s="63"/>
      <c r="D79" s="1130" t="s">
        <v>1819</v>
      </c>
      <c r="E79" s="973" t="s">
        <v>2089</v>
      </c>
      <c r="F79" s="2243" t="s">
        <v>2165</v>
      </c>
      <c r="H79" s="2413" t="s">
        <v>2165</v>
      </c>
      <c r="I79" s="2414"/>
      <c r="J79" s="2492"/>
    </row>
    <row r="80" spans="2:11" outlineLevel="1">
      <c r="B80" s="2152" t="s">
        <v>649</v>
      </c>
      <c r="C80" s="65"/>
      <c r="D80" s="1366" t="s">
        <v>637</v>
      </c>
      <c r="E80" s="1670" t="s">
        <v>650</v>
      </c>
      <c r="F80" s="1671"/>
      <c r="H80" s="1895" t="str">
        <f>IF(ISNONTEXT(F80)=TRUE,"","X")</f>
        <v/>
      </c>
      <c r="I80" s="1895" t="str">
        <f>IF(AND(F80&gt;=0)=TRUE,"","X")</f>
        <v/>
      </c>
      <c r="J80" s="1907" t="str">
        <f t="shared" ref="J80:J85" si="14">IF(dms_TradingName="AusNet (T)","",IF(F80="","X",""))</f>
        <v>X</v>
      </c>
    </row>
    <row r="81" spans="2:12" outlineLevel="1">
      <c r="B81" s="2152" t="s">
        <v>651</v>
      </c>
      <c r="C81" s="65"/>
      <c r="D81" s="1370" t="s">
        <v>640</v>
      </c>
      <c r="E81" s="1672" t="s">
        <v>650</v>
      </c>
      <c r="F81" s="1673"/>
      <c r="H81" s="1895" t="str">
        <f t="shared" ref="H81:H85" si="15">IF(ISNONTEXT(F81)=TRUE,"","X")</f>
        <v/>
      </c>
      <c r="I81" s="1895" t="str">
        <f t="shared" ref="I81:I85" si="16">IF(AND(F81&gt;=0)=TRUE,"","X")</f>
        <v/>
      </c>
      <c r="J81" s="1907" t="str">
        <f t="shared" si="14"/>
        <v>X</v>
      </c>
    </row>
    <row r="82" spans="2:12" outlineLevel="1">
      <c r="B82" s="2152" t="s">
        <v>652</v>
      </c>
      <c r="C82" s="65"/>
      <c r="D82" s="1370" t="s">
        <v>642</v>
      </c>
      <c r="E82" s="1672" t="s">
        <v>650</v>
      </c>
      <c r="F82" s="1673"/>
      <c r="H82" s="1895" t="str">
        <f t="shared" si="15"/>
        <v/>
      </c>
      <c r="I82" s="1895" t="str">
        <f t="shared" si="16"/>
        <v/>
      </c>
      <c r="J82" s="1907" t="str">
        <f t="shared" si="14"/>
        <v>X</v>
      </c>
    </row>
    <row r="83" spans="2:12" outlineLevel="1">
      <c r="B83" s="2152" t="s">
        <v>653</v>
      </c>
      <c r="C83" s="65"/>
      <c r="D83" s="1370" t="s">
        <v>644</v>
      </c>
      <c r="E83" s="1672" t="s">
        <v>650</v>
      </c>
      <c r="F83" s="1673"/>
      <c r="H83" s="1895" t="str">
        <f t="shared" si="15"/>
        <v/>
      </c>
      <c r="I83" s="1895" t="str">
        <f t="shared" si="16"/>
        <v/>
      </c>
      <c r="J83" s="1907" t="str">
        <f t="shared" si="14"/>
        <v>X</v>
      </c>
    </row>
    <row r="84" spans="2:12" outlineLevel="1">
      <c r="B84" s="2152" t="s">
        <v>654</v>
      </c>
      <c r="C84" s="65"/>
      <c r="D84" s="1370" t="s">
        <v>646</v>
      </c>
      <c r="E84" s="1672" t="s">
        <v>650</v>
      </c>
      <c r="F84" s="1673"/>
      <c r="H84" s="1895" t="str">
        <f t="shared" si="15"/>
        <v/>
      </c>
      <c r="I84" s="1895" t="str">
        <f t="shared" si="16"/>
        <v/>
      </c>
      <c r="J84" s="1907" t="str">
        <f t="shared" si="14"/>
        <v>X</v>
      </c>
    </row>
    <row r="85" spans="2:12" s="42" customFormat="1" outlineLevel="1">
      <c r="B85" s="2152" t="s">
        <v>655</v>
      </c>
      <c r="C85" s="1737"/>
      <c r="D85" s="1464" t="s">
        <v>648</v>
      </c>
      <c r="E85" s="1674" t="s">
        <v>650</v>
      </c>
      <c r="F85" s="1675"/>
      <c r="H85" s="1895" t="str">
        <f t="shared" si="15"/>
        <v/>
      </c>
      <c r="I85" s="1895" t="str">
        <f t="shared" si="16"/>
        <v/>
      </c>
      <c r="J85" s="1907" t="str">
        <f t="shared" si="14"/>
        <v>X</v>
      </c>
    </row>
    <row r="86" spans="2:12">
      <c r="B86" s="986"/>
      <c r="C86" s="986"/>
      <c r="D86" s="986"/>
      <c r="E86" s="986"/>
      <c r="F86" s="986"/>
    </row>
    <row r="87" spans="2:12" ht="18.75">
      <c r="B87" s="637" t="s">
        <v>2343</v>
      </c>
      <c r="C87" s="626"/>
      <c r="D87" s="626"/>
      <c r="E87" s="626"/>
      <c r="F87" s="626"/>
      <c r="G87" s="44"/>
      <c r="H87" s="44"/>
      <c r="I87" s="44"/>
      <c r="J87" s="44"/>
      <c r="K87" s="44"/>
      <c r="L87" s="44"/>
    </row>
    <row r="88" spans="2:12">
      <c r="B88" s="1048" t="s">
        <v>1896</v>
      </c>
      <c r="C88" s="1048"/>
      <c r="D88" s="1048"/>
      <c r="E88" s="1048"/>
      <c r="F88" s="1048"/>
    </row>
    <row r="89" spans="2:12" s="641" customFormat="1" ht="15.75"/>
    <row r="90" spans="2:12">
      <c r="B90" s="46"/>
      <c r="C90" s="46"/>
      <c r="D90" s="1710" t="s">
        <v>2030</v>
      </c>
      <c r="E90" s="1710"/>
      <c r="F90" s="1710"/>
    </row>
    <row r="91" spans="2:12">
      <c r="B91" s="46"/>
      <c r="C91" s="46"/>
      <c r="D91" s="2329" t="s">
        <v>2275</v>
      </c>
      <c r="E91" s="2329"/>
      <c r="F91" s="2329"/>
    </row>
    <row r="92" spans="2:12" s="641" customFormat="1" ht="48.75" customHeight="1">
      <c r="B92" s="46"/>
      <c r="C92" s="46"/>
      <c r="D92" s="46"/>
      <c r="E92" s="46"/>
      <c r="F92" s="46"/>
      <c r="G92" s="46"/>
      <c r="H92" s="2043" t="s">
        <v>2599</v>
      </c>
      <c r="I92" s="2044" t="s">
        <v>2600</v>
      </c>
      <c r="J92" s="1915" t="s">
        <v>2624</v>
      </c>
    </row>
    <row r="93" spans="2:12" s="641" customFormat="1" ht="15.75">
      <c r="B93" s="46"/>
      <c r="D93" s="1130" t="s">
        <v>1827</v>
      </c>
      <c r="E93" s="973" t="s">
        <v>2089</v>
      </c>
      <c r="F93" s="2261" t="s">
        <v>2028</v>
      </c>
      <c r="H93" s="2413" t="s">
        <v>2646</v>
      </c>
      <c r="I93" s="2414"/>
      <c r="J93" s="2492"/>
    </row>
    <row r="94" spans="2:12" outlineLevel="1">
      <c r="B94" s="2152" t="s">
        <v>2470</v>
      </c>
      <c r="D94" s="1260" t="s">
        <v>656</v>
      </c>
      <c r="E94" s="653" t="s">
        <v>2029</v>
      </c>
      <c r="F94" s="1656"/>
      <c r="G94" s="44"/>
      <c r="H94" s="1895" t="str">
        <f>IF(ISNONTEXT(F94)=TRUE,"","X")</f>
        <v/>
      </c>
      <c r="I94" s="1895" t="str">
        <f>IF(AND(F94&gt;=0)=TRUE,"","X")</f>
        <v/>
      </c>
      <c r="J94" s="1907" t="str">
        <f t="shared" ref="J94:J106" si="17">IF(dms_TradingName="AusNet (T)","",IF(F94="","X",""))</f>
        <v>X</v>
      </c>
    </row>
    <row r="95" spans="2:12" outlineLevel="1">
      <c r="B95" s="2152" t="s">
        <v>2471</v>
      </c>
      <c r="D95" s="1261" t="s">
        <v>657</v>
      </c>
      <c r="E95" s="654" t="s">
        <v>2029</v>
      </c>
      <c r="F95" s="1657"/>
      <c r="G95" s="44"/>
      <c r="H95" s="1895" t="str">
        <f t="shared" ref="H95:H106" si="18">IF(ISNONTEXT(F95)=TRUE,"","X")</f>
        <v/>
      </c>
      <c r="I95" s="1895" t="str">
        <f t="shared" ref="I95:I106" si="19">IF(AND(F95&gt;=0)=TRUE,"","X")</f>
        <v/>
      </c>
      <c r="J95" s="1907" t="str">
        <f t="shared" si="17"/>
        <v>X</v>
      </c>
    </row>
    <row r="96" spans="2:12" outlineLevel="1">
      <c r="B96" s="2152" t="s">
        <v>2472</v>
      </c>
      <c r="D96" s="1261" t="s">
        <v>658</v>
      </c>
      <c r="E96" s="654" t="s">
        <v>2029</v>
      </c>
      <c r="F96" s="1657"/>
      <c r="G96" s="44"/>
      <c r="H96" s="1895" t="str">
        <f t="shared" si="18"/>
        <v/>
      </c>
      <c r="I96" s="1895" t="str">
        <f t="shared" si="19"/>
        <v/>
      </c>
      <c r="J96" s="1907" t="str">
        <f t="shared" si="17"/>
        <v>X</v>
      </c>
    </row>
    <row r="97" spans="2:10" outlineLevel="1">
      <c r="B97" s="2152" t="s">
        <v>2473</v>
      </c>
      <c r="D97" s="1261" t="s">
        <v>659</v>
      </c>
      <c r="E97" s="654" t="s">
        <v>2029</v>
      </c>
      <c r="F97" s="1657"/>
      <c r="G97" s="44"/>
      <c r="H97" s="1895" t="str">
        <f t="shared" si="18"/>
        <v/>
      </c>
      <c r="I97" s="1895" t="str">
        <f t="shared" si="19"/>
        <v/>
      </c>
      <c r="J97" s="1907" t="str">
        <f t="shared" si="17"/>
        <v>X</v>
      </c>
    </row>
    <row r="98" spans="2:10" outlineLevel="1">
      <c r="B98" s="2152" t="s">
        <v>2474</v>
      </c>
      <c r="D98" s="1261" t="s">
        <v>660</v>
      </c>
      <c r="E98" s="654" t="s">
        <v>2029</v>
      </c>
      <c r="F98" s="1657"/>
      <c r="G98" s="44"/>
      <c r="H98" s="1895" t="str">
        <f t="shared" si="18"/>
        <v/>
      </c>
      <c r="I98" s="1895" t="str">
        <f t="shared" si="19"/>
        <v/>
      </c>
      <c r="J98" s="1907" t="str">
        <f t="shared" si="17"/>
        <v>X</v>
      </c>
    </row>
    <row r="99" spans="2:10" outlineLevel="1">
      <c r="B99" s="2152" t="s">
        <v>2475</v>
      </c>
      <c r="D99" s="1261" t="s">
        <v>661</v>
      </c>
      <c r="E99" s="654" t="s">
        <v>2029</v>
      </c>
      <c r="F99" s="1657"/>
      <c r="G99" s="44"/>
      <c r="H99" s="1895" t="str">
        <f t="shared" si="18"/>
        <v/>
      </c>
      <c r="I99" s="1895" t="str">
        <f t="shared" si="19"/>
        <v/>
      </c>
      <c r="J99" s="1907" t="str">
        <f t="shared" si="17"/>
        <v>X</v>
      </c>
    </row>
    <row r="100" spans="2:10" outlineLevel="1">
      <c r="B100" s="2152" t="s">
        <v>2476</v>
      </c>
      <c r="D100" s="1261" t="s">
        <v>662</v>
      </c>
      <c r="E100" s="654" t="s">
        <v>2029</v>
      </c>
      <c r="F100" s="1657"/>
      <c r="G100" s="44"/>
      <c r="H100" s="1895" t="str">
        <f t="shared" si="18"/>
        <v/>
      </c>
      <c r="I100" s="1895" t="str">
        <f t="shared" si="19"/>
        <v/>
      </c>
      <c r="J100" s="1907" t="str">
        <f t="shared" si="17"/>
        <v>X</v>
      </c>
    </row>
    <row r="101" spans="2:10" outlineLevel="1">
      <c r="B101" s="2152" t="s">
        <v>2477</v>
      </c>
      <c r="D101" s="1261" t="s">
        <v>663</v>
      </c>
      <c r="E101" s="654" t="s">
        <v>2029</v>
      </c>
      <c r="F101" s="1657"/>
      <c r="G101" s="44"/>
      <c r="H101" s="1895" t="str">
        <f t="shared" si="18"/>
        <v/>
      </c>
      <c r="I101" s="1895" t="str">
        <f t="shared" si="19"/>
        <v/>
      </c>
      <c r="J101" s="1907" t="str">
        <f t="shared" si="17"/>
        <v>X</v>
      </c>
    </row>
    <row r="102" spans="2:10" outlineLevel="1">
      <c r="B102" s="2152" t="s">
        <v>2478</v>
      </c>
      <c r="D102" s="1261" t="s">
        <v>664</v>
      </c>
      <c r="E102" s="654" t="s">
        <v>2029</v>
      </c>
      <c r="F102" s="1657"/>
      <c r="G102" s="44"/>
      <c r="H102" s="1895" t="str">
        <f t="shared" si="18"/>
        <v/>
      </c>
      <c r="I102" s="1895" t="str">
        <f t="shared" si="19"/>
        <v/>
      </c>
      <c r="J102" s="1907" t="str">
        <f t="shared" si="17"/>
        <v>X</v>
      </c>
    </row>
    <row r="103" spans="2:10" outlineLevel="1">
      <c r="B103" s="2152" t="s">
        <v>2479</v>
      </c>
      <c r="D103" s="1261" t="s">
        <v>665</v>
      </c>
      <c r="E103" s="654" t="s">
        <v>2029</v>
      </c>
      <c r="F103" s="1657"/>
      <c r="G103" s="44"/>
      <c r="H103" s="1895" t="str">
        <f t="shared" si="18"/>
        <v/>
      </c>
      <c r="I103" s="1895" t="str">
        <f t="shared" si="19"/>
        <v/>
      </c>
      <c r="J103" s="1907" t="str">
        <f t="shared" si="17"/>
        <v>X</v>
      </c>
    </row>
    <row r="104" spans="2:10" outlineLevel="1">
      <c r="B104" s="2152" t="s">
        <v>2480</v>
      </c>
      <c r="D104" s="1261" t="s">
        <v>666</v>
      </c>
      <c r="E104" s="654" t="s">
        <v>2029</v>
      </c>
      <c r="F104" s="1657"/>
      <c r="G104" s="44"/>
      <c r="H104" s="1895" t="str">
        <f t="shared" si="18"/>
        <v/>
      </c>
      <c r="I104" s="1895" t="str">
        <f t="shared" si="19"/>
        <v/>
      </c>
      <c r="J104" s="1907" t="str">
        <f t="shared" si="17"/>
        <v>X</v>
      </c>
    </row>
    <row r="105" spans="2:10" outlineLevel="1">
      <c r="B105" s="2152" t="s">
        <v>2480</v>
      </c>
      <c r="D105" s="1261" t="s">
        <v>667</v>
      </c>
      <c r="E105" s="654" t="s">
        <v>2029</v>
      </c>
      <c r="F105" s="1657"/>
      <c r="G105" s="44"/>
      <c r="H105" s="1895" t="str">
        <f t="shared" si="18"/>
        <v/>
      </c>
      <c r="I105" s="1895" t="str">
        <f t="shared" si="19"/>
        <v/>
      </c>
      <c r="J105" s="1907" t="str">
        <f t="shared" si="17"/>
        <v>X</v>
      </c>
    </row>
    <row r="106" spans="2:10" outlineLevel="1">
      <c r="B106" s="2152" t="s">
        <v>2481</v>
      </c>
      <c r="D106" s="1262" t="s">
        <v>668</v>
      </c>
      <c r="E106" s="655" t="s">
        <v>2029</v>
      </c>
      <c r="F106" s="1658"/>
      <c r="G106" s="44"/>
      <c r="H106" s="1895" t="str">
        <f t="shared" si="18"/>
        <v/>
      </c>
      <c r="I106" s="1895" t="str">
        <f t="shared" si="19"/>
        <v/>
      </c>
      <c r="J106" s="1907" t="str">
        <f t="shared" si="17"/>
        <v>X</v>
      </c>
    </row>
    <row r="109" spans="2:10">
      <c r="B109" s="2227" t="s">
        <v>2666</v>
      </c>
      <c r="C109" s="2224"/>
      <c r="D109" s="2225" t="s">
        <v>2694</v>
      </c>
    </row>
  </sheetData>
  <mergeCells count="5">
    <mergeCell ref="H11:J11"/>
    <mergeCell ref="H37:J37"/>
    <mergeCell ref="H68:J68"/>
    <mergeCell ref="H93:J93"/>
    <mergeCell ref="H79:J79"/>
  </mergeCells>
  <phoneticPr fontId="99" type="noConversion"/>
  <conditionalFormatting sqref="D109">
    <cfRule type="cellIs" dxfId="66" priority="1" operator="equal">
      <formula>FALSE</formula>
    </cfRule>
  </conditionalFormatting>
  <dataValidations count="1">
    <dataValidation allowBlank="1" showErrorMessage="1" sqref="A1:XFD1048576" xr:uid="{A9D6FE9C-8F5E-4585-9CA0-18D88CBE0F0E}"/>
  </dataValidations>
  <pageMargins left="0.7" right="0.7" top="0.75" bottom="0.75" header="0.3" footer="0.3"/>
  <pageSetup paperSize="8" scale="9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AE64-A536-45D5-82DF-1825269DC3ED}">
  <sheetPr codeName="Sheet25">
    <tabColor rgb="FF31869B"/>
    <pageSetUpPr fitToPage="1"/>
  </sheetPr>
  <dimension ref="B1:T101"/>
  <sheetViews>
    <sheetView workbookViewId="0"/>
  </sheetViews>
  <sheetFormatPr defaultColWidth="9.140625" defaultRowHeight="15" outlineLevelRow="1"/>
  <cols>
    <col min="1" max="1" width="20.7109375" style="46" customWidth="1"/>
    <col min="2" max="2" width="18.7109375" style="62" customWidth="1"/>
    <col min="3" max="3" width="2.5703125" style="62" customWidth="1"/>
    <col min="4" max="4" width="76.42578125" style="46" customWidth="1"/>
    <col min="5" max="5" width="7.42578125" style="46" customWidth="1"/>
    <col min="6" max="6" width="21" style="46" customWidth="1"/>
    <col min="7" max="7" width="9.140625" style="46"/>
    <col min="8" max="20" width="3.7109375" style="46" customWidth="1"/>
    <col min="21" max="16384" width="9.140625" style="46"/>
  </cols>
  <sheetData>
    <row r="1" spans="2:20" s="1406" customFormat="1" ht="20.100000000000001" customHeight="1">
      <c r="B1" s="1017"/>
      <c r="C1" s="1017"/>
      <c r="D1" s="1017" t="str">
        <f>dms_SheetHeading1</f>
        <v>ANNUAL INFORMATION ORDER</v>
      </c>
      <c r="E1" s="1402"/>
      <c r="F1" s="1402"/>
      <c r="H1" s="2121" t="s">
        <v>1842</v>
      </c>
      <c r="I1" s="1594"/>
      <c r="J1" s="1594"/>
      <c r="K1" s="1594"/>
      <c r="L1" s="1594"/>
      <c r="M1" s="1594"/>
      <c r="N1" s="2120" t="s">
        <v>1841</v>
      </c>
      <c r="O1" s="1594"/>
      <c r="P1" s="1594"/>
      <c r="Q1" s="1594"/>
      <c r="R1" s="1594"/>
      <c r="S1" s="1594"/>
      <c r="T1" s="1594"/>
    </row>
    <row r="2" spans="2:20" s="1406" customFormat="1" ht="20.100000000000001" customHeight="1">
      <c r="B2" s="1018"/>
      <c r="C2" s="1018"/>
      <c r="D2" s="1018" t="str">
        <f>dms_SheetHeading2</f>
        <v>Australian Transmission Co.</v>
      </c>
      <c r="E2" s="1402"/>
      <c r="F2" s="1402"/>
      <c r="H2" s="2122" t="s">
        <v>1843</v>
      </c>
      <c r="I2" s="1595"/>
      <c r="J2" s="1595"/>
      <c r="K2" s="1595"/>
      <c r="L2" s="1595"/>
      <c r="M2" s="1595"/>
      <c r="N2" s="1677" t="s">
        <v>953</v>
      </c>
      <c r="O2" s="1595"/>
      <c r="P2" s="1595"/>
      <c r="Q2" s="1595"/>
      <c r="R2" s="1595"/>
      <c r="S2" s="1595"/>
      <c r="T2" s="1595"/>
    </row>
    <row r="3" spans="2:20" s="1406" customFormat="1" ht="20.100000000000001" customHeight="1">
      <c r="B3" s="1019"/>
      <c r="C3" s="1019"/>
      <c r="D3" s="1019" t="str">
        <f>dms_SheetHeading3</f>
        <v>REPORTING STATEMENT: 2024-25</v>
      </c>
      <c r="E3" s="1392"/>
      <c r="F3" s="1392"/>
      <c r="H3" s="2123" t="s">
        <v>1844</v>
      </c>
      <c r="I3" s="1596"/>
      <c r="J3" s="1596"/>
      <c r="K3" s="1596"/>
      <c r="L3" s="1596"/>
      <c r="M3" s="1596"/>
      <c r="N3" s="1678" t="s">
        <v>954</v>
      </c>
      <c r="O3" s="1596"/>
      <c r="P3" s="1596"/>
      <c r="Q3" s="1596"/>
      <c r="R3" s="1596"/>
      <c r="S3" s="1596"/>
      <c r="T3" s="1596"/>
    </row>
    <row r="4" spans="2:20" s="1406" customFormat="1" ht="20.100000000000001" customHeight="1">
      <c r="B4" s="1393"/>
      <c r="C4" s="1393"/>
      <c r="D4" s="1393" t="s">
        <v>2434</v>
      </c>
      <c r="E4" s="1393"/>
      <c r="F4" s="1393"/>
      <c r="H4" s="2125" t="s">
        <v>1846</v>
      </c>
      <c r="I4" s="2187"/>
      <c r="J4" s="2188"/>
      <c r="K4" s="1840"/>
      <c r="L4" s="1840"/>
      <c r="M4" s="1840"/>
      <c r="N4" s="1839" t="s">
        <v>1845</v>
      </c>
      <c r="O4" s="1840"/>
      <c r="P4" s="1840"/>
      <c r="Q4" s="1840"/>
      <c r="R4" s="1840"/>
      <c r="S4" s="1840"/>
      <c r="T4" s="1840"/>
    </row>
    <row r="5" spans="2:20" ht="13.5" customHeight="1"/>
    <row r="6" spans="2:20" ht="18" customHeight="1">
      <c r="B6" s="637" t="s">
        <v>2205</v>
      </c>
      <c r="C6" s="988"/>
      <c r="D6" s="988"/>
      <c r="E6" s="988"/>
      <c r="F6" s="988"/>
      <c r="G6" s="44"/>
      <c r="H6" s="44"/>
      <c r="I6" s="44"/>
      <c r="J6" s="44"/>
      <c r="K6" s="44"/>
      <c r="L6" s="44"/>
    </row>
    <row r="7" spans="2:20" ht="18" customHeight="1">
      <c r="B7" s="1048" t="s">
        <v>2016</v>
      </c>
      <c r="C7" s="1048"/>
      <c r="D7" s="1048"/>
      <c r="E7" s="1048"/>
      <c r="F7" s="1048"/>
    </row>
    <row r="8" spans="2:20">
      <c r="B8" s="968"/>
      <c r="C8" s="1455"/>
      <c r="D8" s="1456"/>
    </row>
    <row r="9" spans="2:20" ht="18" customHeight="1">
      <c r="B9" s="967"/>
      <c r="D9" s="1710" t="s">
        <v>669</v>
      </c>
      <c r="E9" s="1710"/>
      <c r="F9" s="1710"/>
    </row>
    <row r="10" spans="2:20" ht="18" customHeight="1">
      <c r="B10" s="967"/>
      <c r="D10" s="1744" t="s">
        <v>2276</v>
      </c>
      <c r="E10" s="1744"/>
      <c r="F10" s="1744"/>
    </row>
    <row r="11" spans="2:20" ht="30.75" customHeight="1">
      <c r="B11" s="967"/>
      <c r="C11" s="967"/>
      <c r="D11" s="967"/>
      <c r="E11" s="967"/>
      <c r="F11" s="967"/>
      <c r="G11" s="967"/>
      <c r="H11" s="2043" t="s">
        <v>2599</v>
      </c>
      <c r="I11" s="2044" t="s">
        <v>2600</v>
      </c>
      <c r="J11" s="2045" t="s">
        <v>2601</v>
      </c>
    </row>
    <row r="12" spans="2:20" ht="18" customHeight="1">
      <c r="B12" s="966"/>
      <c r="C12" s="63"/>
      <c r="D12" s="1739" t="s">
        <v>2017</v>
      </c>
      <c r="E12" s="973" t="s">
        <v>2089</v>
      </c>
      <c r="F12" s="1057" t="s">
        <v>2395</v>
      </c>
      <c r="H12" s="2413" t="s">
        <v>2395</v>
      </c>
      <c r="I12" s="2414"/>
      <c r="J12" s="2492"/>
    </row>
    <row r="13" spans="2:20" outlineLevel="1">
      <c r="B13" s="2144" t="s">
        <v>670</v>
      </c>
      <c r="C13" s="65"/>
      <c r="D13" s="1755" t="s">
        <v>671</v>
      </c>
      <c r="E13" s="653" t="s">
        <v>243</v>
      </c>
      <c r="F13" s="1647"/>
      <c r="H13" s="1895" t="str">
        <f>IF(ISNONTEXT(F13)=TRUE,"","X")</f>
        <v/>
      </c>
      <c r="I13" s="1895" t="str">
        <f>IF(AND(F13&gt;=0)=TRUE,"","X")</f>
        <v/>
      </c>
      <c r="J13" s="1895" t="str">
        <f>IF(F13&lt;&gt;""=TRUE,"","X")</f>
        <v>X</v>
      </c>
    </row>
    <row r="14" spans="2:20" outlineLevel="1">
      <c r="B14" s="2144" t="s">
        <v>672</v>
      </c>
      <c r="C14" s="65"/>
      <c r="D14" s="1756" t="s">
        <v>673</v>
      </c>
      <c r="E14" s="654" t="s">
        <v>243</v>
      </c>
      <c r="F14" s="1648"/>
      <c r="H14" s="1895" t="str">
        <f t="shared" ref="H14:H24" si="0">IF(ISNONTEXT(F14)=TRUE,"","X")</f>
        <v/>
      </c>
      <c r="I14" s="1895" t="str">
        <f t="shared" ref="I14:I24" si="1">IF(AND(F14&gt;=0)=TRUE,"","X")</f>
        <v/>
      </c>
      <c r="J14" s="1895" t="str">
        <f t="shared" ref="J14:J24" si="2">IF(F14&lt;&gt;""=TRUE,"","X")</f>
        <v>X</v>
      </c>
    </row>
    <row r="15" spans="2:20" outlineLevel="1">
      <c r="B15" s="2144" t="s">
        <v>674</v>
      </c>
      <c r="C15" s="65"/>
      <c r="D15" s="1756" t="s">
        <v>675</v>
      </c>
      <c r="E15" s="654" t="s">
        <v>243</v>
      </c>
      <c r="F15" s="1648"/>
      <c r="H15" s="1895" t="str">
        <f t="shared" si="0"/>
        <v/>
      </c>
      <c r="I15" s="1895" t="str">
        <f t="shared" si="1"/>
        <v/>
      </c>
      <c r="J15" s="1895" t="str">
        <f t="shared" si="2"/>
        <v>X</v>
      </c>
    </row>
    <row r="16" spans="2:20" outlineLevel="1">
      <c r="B16" s="2144" t="s">
        <v>676</v>
      </c>
      <c r="C16" s="65"/>
      <c r="D16" s="1756" t="s">
        <v>677</v>
      </c>
      <c r="E16" s="654" t="s">
        <v>243</v>
      </c>
      <c r="F16" s="1648"/>
      <c r="H16" s="1895" t="str">
        <f t="shared" si="0"/>
        <v/>
      </c>
      <c r="I16" s="1895" t="str">
        <f t="shared" si="1"/>
        <v/>
      </c>
      <c r="J16" s="1895" t="str">
        <f t="shared" si="2"/>
        <v>X</v>
      </c>
    </row>
    <row r="17" spans="2:10" outlineLevel="1">
      <c r="B17" s="2144" t="s">
        <v>678</v>
      </c>
      <c r="C17" s="65"/>
      <c r="D17" s="1756" t="s">
        <v>623</v>
      </c>
      <c r="E17" s="654" t="s">
        <v>243</v>
      </c>
      <c r="F17" s="1648"/>
      <c r="H17" s="1895" t="str">
        <f t="shared" si="0"/>
        <v/>
      </c>
      <c r="I17" s="1895" t="str">
        <f t="shared" si="1"/>
        <v/>
      </c>
      <c r="J17" s="1895" t="str">
        <f t="shared" si="2"/>
        <v>X</v>
      </c>
    </row>
    <row r="18" spans="2:10" outlineLevel="1">
      <c r="B18" s="2144" t="s">
        <v>679</v>
      </c>
      <c r="C18" s="65"/>
      <c r="D18" s="1756" t="s">
        <v>680</v>
      </c>
      <c r="E18" s="654" t="s">
        <v>243</v>
      </c>
      <c r="F18" s="1648"/>
      <c r="H18" s="1895" t="str">
        <f t="shared" si="0"/>
        <v/>
      </c>
      <c r="I18" s="1895" t="str">
        <f t="shared" si="1"/>
        <v/>
      </c>
      <c r="J18" s="1895" t="str">
        <f t="shared" si="2"/>
        <v>X</v>
      </c>
    </row>
    <row r="19" spans="2:10" ht="15" customHeight="1" outlineLevel="1">
      <c r="B19" s="2144" t="s">
        <v>681</v>
      </c>
      <c r="C19" s="65"/>
      <c r="D19" s="1756" t="s">
        <v>682</v>
      </c>
      <c r="E19" s="654" t="s">
        <v>243</v>
      </c>
      <c r="F19" s="1648"/>
      <c r="H19" s="1895" t="str">
        <f t="shared" si="0"/>
        <v/>
      </c>
      <c r="I19" s="1895" t="str">
        <f t="shared" si="1"/>
        <v/>
      </c>
      <c r="J19" s="1895" t="str">
        <f t="shared" si="2"/>
        <v>X</v>
      </c>
    </row>
    <row r="20" spans="2:10" outlineLevel="1">
      <c r="B20" s="2144" t="s">
        <v>683</v>
      </c>
      <c r="C20" s="65"/>
      <c r="D20" s="1756" t="s">
        <v>627</v>
      </c>
      <c r="E20" s="654" t="s">
        <v>243</v>
      </c>
      <c r="F20" s="1648"/>
      <c r="H20" s="1895" t="str">
        <f t="shared" si="0"/>
        <v/>
      </c>
      <c r="I20" s="1895" t="str">
        <f t="shared" si="1"/>
        <v/>
      </c>
      <c r="J20" s="1895" t="str">
        <f t="shared" si="2"/>
        <v>X</v>
      </c>
    </row>
    <row r="21" spans="2:10" outlineLevel="1">
      <c r="B21" s="2144" t="s">
        <v>684</v>
      </c>
      <c r="C21" s="65"/>
      <c r="D21" s="1756" t="s">
        <v>629</v>
      </c>
      <c r="E21" s="654" t="s">
        <v>243</v>
      </c>
      <c r="F21" s="1648"/>
      <c r="H21" s="1895" t="str">
        <f t="shared" si="0"/>
        <v/>
      </c>
      <c r="I21" s="1895" t="str">
        <f t="shared" si="1"/>
        <v/>
      </c>
      <c r="J21" s="1895" t="str">
        <f t="shared" si="2"/>
        <v>X</v>
      </c>
    </row>
    <row r="22" spans="2:10" outlineLevel="1">
      <c r="B22" s="2144" t="s">
        <v>685</v>
      </c>
      <c r="C22" s="65"/>
      <c r="D22" s="1756" t="s">
        <v>631</v>
      </c>
      <c r="E22" s="654" t="s">
        <v>243</v>
      </c>
      <c r="F22" s="1648"/>
      <c r="H22" s="1895" t="str">
        <f t="shared" si="0"/>
        <v/>
      </c>
      <c r="I22" s="1895" t="str">
        <f t="shared" si="1"/>
        <v/>
      </c>
      <c r="J22" s="1895" t="str">
        <f t="shared" si="2"/>
        <v>X</v>
      </c>
    </row>
    <row r="23" spans="2:10" outlineLevel="1">
      <c r="B23" s="2144" t="s">
        <v>686</v>
      </c>
      <c r="C23" s="65"/>
      <c r="D23" s="1756" t="s">
        <v>633</v>
      </c>
      <c r="E23" s="654" t="s">
        <v>243</v>
      </c>
      <c r="F23" s="1648"/>
      <c r="H23" s="1895" t="str">
        <f t="shared" si="0"/>
        <v/>
      </c>
      <c r="I23" s="1895" t="str">
        <f t="shared" si="1"/>
        <v/>
      </c>
      <c r="J23" s="1895" t="str">
        <f t="shared" si="2"/>
        <v>X</v>
      </c>
    </row>
    <row r="24" spans="2:10" outlineLevel="1">
      <c r="B24" s="2144" t="s">
        <v>2021</v>
      </c>
      <c r="C24" s="65"/>
      <c r="D24" s="2155" t="s">
        <v>2022</v>
      </c>
      <c r="E24" s="655" t="s">
        <v>243</v>
      </c>
      <c r="F24" s="1649"/>
      <c r="H24" s="1895" t="str">
        <f t="shared" si="0"/>
        <v/>
      </c>
      <c r="I24" s="1895" t="str">
        <f t="shared" si="1"/>
        <v/>
      </c>
      <c r="J24" s="1895" t="str">
        <f t="shared" si="2"/>
        <v>X</v>
      </c>
    </row>
    <row r="25" spans="2:10">
      <c r="B25" s="2144" t="s">
        <v>687</v>
      </c>
      <c r="C25" s="65"/>
      <c r="D25" s="981" t="s">
        <v>2019</v>
      </c>
      <c r="E25" s="982" t="s">
        <v>243</v>
      </c>
      <c r="F25" s="1014">
        <f>SUM(F13:F24)</f>
        <v>0</v>
      </c>
    </row>
    <row r="26" spans="2:10" ht="15.75">
      <c r="B26" s="1743"/>
      <c r="C26" s="46"/>
      <c r="E26" s="1076"/>
      <c r="F26" s="1076"/>
    </row>
    <row r="27" spans="2:10" ht="18" customHeight="1">
      <c r="B27" s="967"/>
      <c r="D27" s="1710" t="s">
        <v>669</v>
      </c>
      <c r="E27" s="1710"/>
      <c r="F27" s="1710"/>
    </row>
    <row r="28" spans="2:10" ht="18" customHeight="1">
      <c r="B28" s="967"/>
      <c r="D28" s="1744" t="s">
        <v>2277</v>
      </c>
      <c r="E28" s="1744"/>
      <c r="F28" s="1744"/>
    </row>
    <row r="29" spans="2:10" ht="30.75" customHeight="1">
      <c r="B29" s="1669"/>
      <c r="C29" s="1669"/>
      <c r="D29" s="1669"/>
      <c r="E29" s="1669"/>
      <c r="F29" s="1669"/>
      <c r="G29" s="967"/>
      <c r="H29" s="2043" t="s">
        <v>2599</v>
      </c>
      <c r="I29" s="2044" t="s">
        <v>2600</v>
      </c>
      <c r="J29" s="2045" t="s">
        <v>2601</v>
      </c>
    </row>
    <row r="30" spans="2:10" ht="18" customHeight="1">
      <c r="B30" s="1669"/>
      <c r="C30" s="65"/>
      <c r="D30" s="1745" t="s">
        <v>2018</v>
      </c>
      <c r="E30" s="973" t="s">
        <v>2089</v>
      </c>
      <c r="F30" s="1057" t="s">
        <v>2395</v>
      </c>
      <c r="H30" s="2413" t="s">
        <v>2395</v>
      </c>
      <c r="I30" s="2414"/>
      <c r="J30" s="2492"/>
    </row>
    <row r="31" spans="2:10" outlineLevel="1">
      <c r="B31" s="2144" t="s">
        <v>688</v>
      </c>
      <c r="C31" s="65"/>
      <c r="D31" s="1740" t="s">
        <v>671</v>
      </c>
      <c r="E31" s="653" t="s">
        <v>243</v>
      </c>
      <c r="F31" s="1647"/>
      <c r="H31" s="1895" t="str">
        <f>IF(ISNONTEXT(F31)=TRUE,"","X")</f>
        <v/>
      </c>
      <c r="I31" s="1895" t="str">
        <f>IF(AND(F31&gt;=0)=TRUE,"","X")</f>
        <v/>
      </c>
      <c r="J31" s="1895" t="str">
        <f>IF(F31&lt;&gt;""=TRUE,"","X")</f>
        <v>X</v>
      </c>
    </row>
    <row r="32" spans="2:10" outlineLevel="1">
      <c r="B32" s="2144" t="s">
        <v>689</v>
      </c>
      <c r="C32" s="65"/>
      <c r="D32" s="1741" t="s">
        <v>673</v>
      </c>
      <c r="E32" s="654" t="s">
        <v>243</v>
      </c>
      <c r="F32" s="1648"/>
      <c r="H32" s="1895" t="str">
        <f t="shared" ref="H32:H42" si="3">IF(ISNONTEXT(F32)=TRUE,"","X")</f>
        <v/>
      </c>
      <c r="I32" s="1895" t="str">
        <f t="shared" ref="I32:I42" si="4">IF(AND(F32&gt;=0)=TRUE,"","X")</f>
        <v/>
      </c>
      <c r="J32" s="1895" t="str">
        <f t="shared" ref="J32:J42" si="5">IF(F32&lt;&gt;""=TRUE,"","X")</f>
        <v>X</v>
      </c>
    </row>
    <row r="33" spans="2:12" outlineLevel="1">
      <c r="B33" s="2144" t="s">
        <v>690</v>
      </c>
      <c r="C33" s="65"/>
      <c r="D33" s="1741" t="s">
        <v>675</v>
      </c>
      <c r="E33" s="654" t="s">
        <v>243</v>
      </c>
      <c r="F33" s="1648"/>
      <c r="H33" s="1895" t="str">
        <f t="shared" si="3"/>
        <v/>
      </c>
      <c r="I33" s="1895" t="str">
        <f t="shared" si="4"/>
        <v/>
      </c>
      <c r="J33" s="1895" t="str">
        <f t="shared" si="5"/>
        <v>X</v>
      </c>
    </row>
    <row r="34" spans="2:12" outlineLevel="1">
      <c r="B34" s="2144" t="s">
        <v>691</v>
      </c>
      <c r="C34" s="65"/>
      <c r="D34" s="1741" t="s">
        <v>677</v>
      </c>
      <c r="E34" s="654" t="s">
        <v>243</v>
      </c>
      <c r="F34" s="1648"/>
      <c r="H34" s="1895" t="str">
        <f t="shared" si="3"/>
        <v/>
      </c>
      <c r="I34" s="1895" t="str">
        <f t="shared" si="4"/>
        <v/>
      </c>
      <c r="J34" s="1895" t="str">
        <f t="shared" si="5"/>
        <v>X</v>
      </c>
    </row>
    <row r="35" spans="2:12" outlineLevel="1">
      <c r="B35" s="2144" t="s">
        <v>692</v>
      </c>
      <c r="C35" s="65"/>
      <c r="D35" s="1741" t="s">
        <v>623</v>
      </c>
      <c r="E35" s="654" t="s">
        <v>243</v>
      </c>
      <c r="F35" s="1648"/>
      <c r="H35" s="1895" t="str">
        <f t="shared" si="3"/>
        <v/>
      </c>
      <c r="I35" s="1895" t="str">
        <f t="shared" si="4"/>
        <v/>
      </c>
      <c r="J35" s="1895" t="str">
        <f t="shared" si="5"/>
        <v>X</v>
      </c>
    </row>
    <row r="36" spans="2:12" outlineLevel="1">
      <c r="B36" s="2144" t="s">
        <v>693</v>
      </c>
      <c r="C36" s="65"/>
      <c r="D36" s="1741" t="s">
        <v>680</v>
      </c>
      <c r="E36" s="654" t="s">
        <v>243</v>
      </c>
      <c r="F36" s="1648"/>
      <c r="H36" s="1895" t="str">
        <f t="shared" si="3"/>
        <v/>
      </c>
      <c r="I36" s="1895" t="str">
        <f t="shared" si="4"/>
        <v/>
      </c>
      <c r="J36" s="1895" t="str">
        <f t="shared" si="5"/>
        <v>X</v>
      </c>
    </row>
    <row r="37" spans="2:12" outlineLevel="1">
      <c r="B37" s="2144" t="s">
        <v>694</v>
      </c>
      <c r="C37" s="65"/>
      <c r="D37" s="1741" t="s">
        <v>682</v>
      </c>
      <c r="E37" s="654" t="s">
        <v>243</v>
      </c>
      <c r="F37" s="1648"/>
      <c r="H37" s="1895" t="str">
        <f t="shared" si="3"/>
        <v/>
      </c>
      <c r="I37" s="1895" t="str">
        <f t="shared" si="4"/>
        <v/>
      </c>
      <c r="J37" s="1895" t="str">
        <f t="shared" si="5"/>
        <v>X</v>
      </c>
    </row>
    <row r="38" spans="2:12" outlineLevel="1">
      <c r="B38" s="2144" t="s">
        <v>695</v>
      </c>
      <c r="C38" s="65"/>
      <c r="D38" s="1741" t="s">
        <v>627</v>
      </c>
      <c r="E38" s="654" t="s">
        <v>243</v>
      </c>
      <c r="F38" s="1648"/>
      <c r="H38" s="1895" t="str">
        <f t="shared" si="3"/>
        <v/>
      </c>
      <c r="I38" s="1895" t="str">
        <f t="shared" si="4"/>
        <v/>
      </c>
      <c r="J38" s="1895" t="str">
        <f t="shared" si="5"/>
        <v>X</v>
      </c>
    </row>
    <row r="39" spans="2:12" outlineLevel="1">
      <c r="B39" s="2144" t="s">
        <v>696</v>
      </c>
      <c r="C39" s="65"/>
      <c r="D39" s="1741" t="s">
        <v>629</v>
      </c>
      <c r="E39" s="654" t="s">
        <v>243</v>
      </c>
      <c r="F39" s="1648"/>
      <c r="H39" s="1895" t="str">
        <f t="shared" si="3"/>
        <v/>
      </c>
      <c r="I39" s="1895" t="str">
        <f t="shared" si="4"/>
        <v/>
      </c>
      <c r="J39" s="1895" t="str">
        <f t="shared" si="5"/>
        <v>X</v>
      </c>
    </row>
    <row r="40" spans="2:12" outlineLevel="1">
      <c r="B40" s="2144" t="s">
        <v>697</v>
      </c>
      <c r="C40" s="65"/>
      <c r="D40" s="1741" t="s">
        <v>631</v>
      </c>
      <c r="E40" s="654" t="s">
        <v>243</v>
      </c>
      <c r="F40" s="1648"/>
      <c r="H40" s="1895" t="str">
        <f t="shared" si="3"/>
        <v/>
      </c>
      <c r="I40" s="1895" t="str">
        <f t="shared" si="4"/>
        <v/>
      </c>
      <c r="J40" s="1895" t="str">
        <f t="shared" si="5"/>
        <v>X</v>
      </c>
    </row>
    <row r="41" spans="2:12" outlineLevel="1">
      <c r="B41" s="2144" t="s">
        <v>686</v>
      </c>
      <c r="C41" s="65"/>
      <c r="D41" s="1741" t="s">
        <v>633</v>
      </c>
      <c r="E41" s="654" t="s">
        <v>243</v>
      </c>
      <c r="F41" s="1648"/>
      <c r="H41" s="1895" t="str">
        <f t="shared" si="3"/>
        <v/>
      </c>
      <c r="I41" s="1895" t="str">
        <f t="shared" si="4"/>
        <v/>
      </c>
      <c r="J41" s="1895" t="str">
        <f t="shared" si="5"/>
        <v>X</v>
      </c>
    </row>
    <row r="42" spans="2:12" outlineLevel="1">
      <c r="B42" s="2144" t="s">
        <v>2021</v>
      </c>
      <c r="C42" s="65"/>
      <c r="D42" s="1742" t="s">
        <v>2022</v>
      </c>
      <c r="E42" s="655" t="s">
        <v>243</v>
      </c>
      <c r="F42" s="1649"/>
      <c r="H42" s="1895" t="str">
        <f t="shared" si="3"/>
        <v/>
      </c>
      <c r="I42" s="1895" t="str">
        <f t="shared" si="4"/>
        <v/>
      </c>
      <c r="J42" s="1895" t="str">
        <f t="shared" si="5"/>
        <v>X</v>
      </c>
    </row>
    <row r="43" spans="2:12">
      <c r="B43" s="2144" t="s">
        <v>698</v>
      </c>
      <c r="C43" s="65"/>
      <c r="D43" s="981" t="s">
        <v>2020</v>
      </c>
      <c r="E43" s="982"/>
      <c r="F43" s="1014">
        <f>SUM(F31:F42)</f>
        <v>0</v>
      </c>
    </row>
    <row r="44" spans="2:12" ht="15.75">
      <c r="B44" s="1743"/>
      <c r="C44" s="46"/>
    </row>
    <row r="45" spans="2:12" ht="18" customHeight="1">
      <c r="B45" s="637" t="s">
        <v>2206</v>
      </c>
      <c r="C45" s="988"/>
      <c r="D45" s="988"/>
      <c r="E45" s="988"/>
      <c r="F45" s="988"/>
      <c r="G45" s="44"/>
      <c r="H45" s="44"/>
      <c r="I45" s="44"/>
      <c r="J45" s="44"/>
      <c r="K45" s="44"/>
      <c r="L45" s="44"/>
    </row>
    <row r="46" spans="2:12" ht="18" customHeight="1">
      <c r="B46" s="1048" t="s">
        <v>2647</v>
      </c>
      <c r="C46" s="1048"/>
      <c r="D46" s="1048"/>
      <c r="E46" s="1048"/>
      <c r="F46" s="1048"/>
    </row>
    <row r="47" spans="2:12" s="641" customFormat="1" ht="12" customHeight="1">
      <c r="B47" s="661"/>
      <c r="C47" s="659"/>
      <c r="D47" s="660"/>
    </row>
    <row r="48" spans="2:12" s="641" customFormat="1" ht="18" customHeight="1">
      <c r="B48" s="661"/>
      <c r="C48" s="659"/>
      <c r="D48" s="1710" t="s">
        <v>669</v>
      </c>
      <c r="E48" s="1710"/>
      <c r="F48" s="1710"/>
    </row>
    <row r="49" spans="2:10" s="641" customFormat="1" ht="18" customHeight="1">
      <c r="B49" s="661"/>
      <c r="C49" s="659"/>
      <c r="D49" s="1744" t="s">
        <v>2278</v>
      </c>
      <c r="E49" s="1744"/>
      <c r="F49" s="1744"/>
    </row>
    <row r="50" spans="2:10" s="641" customFormat="1" ht="34.5" customHeight="1">
      <c r="B50" s="661"/>
      <c r="C50" s="661"/>
      <c r="D50" s="661"/>
      <c r="E50" s="661"/>
      <c r="F50" s="661"/>
      <c r="G50" s="661"/>
      <c r="H50" s="2043" t="s">
        <v>2599</v>
      </c>
      <c r="I50" s="2044" t="s">
        <v>2600</v>
      </c>
      <c r="J50" s="2045" t="s">
        <v>2601</v>
      </c>
    </row>
    <row r="51" spans="2:10" ht="18" customHeight="1">
      <c r="B51" s="1669"/>
      <c r="C51" s="63"/>
      <c r="D51" s="1745" t="s">
        <v>2023</v>
      </c>
      <c r="E51" s="973" t="s">
        <v>2089</v>
      </c>
      <c r="F51" s="1057" t="s">
        <v>2344</v>
      </c>
      <c r="H51" s="2413" t="s">
        <v>2344</v>
      </c>
      <c r="I51" s="2414"/>
      <c r="J51" s="2492"/>
    </row>
    <row r="52" spans="2:10" outlineLevel="1">
      <c r="B52" s="2144" t="s">
        <v>699</v>
      </c>
      <c r="C52" s="65"/>
      <c r="D52" s="1740" t="s">
        <v>671</v>
      </c>
      <c r="E52" s="653" t="s">
        <v>650</v>
      </c>
      <c r="F52" s="1647"/>
      <c r="H52" s="1895" t="str">
        <f>IF(ISNONTEXT(F52)=TRUE,"","X")</f>
        <v/>
      </c>
      <c r="I52" s="1895" t="str">
        <f>IF(AND(F52&gt;=0)=TRUE,"","X")</f>
        <v/>
      </c>
      <c r="J52" s="1895" t="str">
        <f>IF(F52&lt;&gt;""=TRUE,"","X")</f>
        <v>X</v>
      </c>
    </row>
    <row r="53" spans="2:10" outlineLevel="1">
      <c r="B53" s="2144" t="s">
        <v>700</v>
      </c>
      <c r="C53" s="65"/>
      <c r="D53" s="1741" t="s">
        <v>673</v>
      </c>
      <c r="E53" s="654" t="s">
        <v>650</v>
      </c>
      <c r="F53" s="1648"/>
      <c r="H53" s="1895" t="str">
        <f t="shared" ref="H53:H62" si="6">IF(ISNONTEXT(F53)=TRUE,"","X")</f>
        <v/>
      </c>
      <c r="I53" s="1895" t="str">
        <f t="shared" ref="I53:I62" si="7">IF(AND(F53&gt;=0)=TRUE,"","X")</f>
        <v/>
      </c>
      <c r="J53" s="1895" t="str">
        <f t="shared" ref="J53:J62" si="8">IF(F53&lt;&gt;""=TRUE,"","X")</f>
        <v>X</v>
      </c>
    </row>
    <row r="54" spans="2:10" outlineLevel="1">
      <c r="B54" s="2144" t="s">
        <v>701</v>
      </c>
      <c r="C54" s="65"/>
      <c r="D54" s="1741" t="s">
        <v>675</v>
      </c>
      <c r="E54" s="654" t="s">
        <v>650</v>
      </c>
      <c r="F54" s="1648"/>
      <c r="H54" s="1895" t="str">
        <f t="shared" si="6"/>
        <v/>
      </c>
      <c r="I54" s="1895" t="str">
        <f t="shared" si="7"/>
        <v/>
      </c>
      <c r="J54" s="1895" t="str">
        <f t="shared" si="8"/>
        <v>X</v>
      </c>
    </row>
    <row r="55" spans="2:10" outlineLevel="1">
      <c r="B55" s="2144" t="s">
        <v>702</v>
      </c>
      <c r="C55" s="65"/>
      <c r="D55" s="1741" t="s">
        <v>677</v>
      </c>
      <c r="E55" s="654" t="s">
        <v>650</v>
      </c>
      <c r="F55" s="1648"/>
      <c r="H55" s="1895" t="str">
        <f t="shared" si="6"/>
        <v/>
      </c>
      <c r="I55" s="1895" t="str">
        <f t="shared" si="7"/>
        <v/>
      </c>
      <c r="J55" s="1895" t="str">
        <f t="shared" si="8"/>
        <v>X</v>
      </c>
    </row>
    <row r="56" spans="2:10" outlineLevel="1">
      <c r="B56" s="2144" t="s">
        <v>703</v>
      </c>
      <c r="C56" s="65"/>
      <c r="D56" s="1741" t="s">
        <v>623</v>
      </c>
      <c r="E56" s="654" t="s">
        <v>650</v>
      </c>
      <c r="F56" s="1648"/>
      <c r="H56" s="1895" t="str">
        <f t="shared" si="6"/>
        <v/>
      </c>
      <c r="I56" s="1895" t="str">
        <f t="shared" si="7"/>
        <v/>
      </c>
      <c r="J56" s="1895" t="str">
        <f t="shared" si="8"/>
        <v>X</v>
      </c>
    </row>
    <row r="57" spans="2:10" outlineLevel="1">
      <c r="B57" s="2144" t="s">
        <v>704</v>
      </c>
      <c r="C57" s="65"/>
      <c r="D57" s="1741" t="s">
        <v>680</v>
      </c>
      <c r="E57" s="654" t="s">
        <v>650</v>
      </c>
      <c r="F57" s="1648"/>
      <c r="H57" s="1895" t="str">
        <f t="shared" si="6"/>
        <v/>
      </c>
      <c r="I57" s="1895" t="str">
        <f t="shared" si="7"/>
        <v/>
      </c>
      <c r="J57" s="1895" t="str">
        <f t="shared" si="8"/>
        <v>X</v>
      </c>
    </row>
    <row r="58" spans="2:10" outlineLevel="1">
      <c r="B58" s="2144" t="s">
        <v>705</v>
      </c>
      <c r="C58" s="65"/>
      <c r="D58" s="1741" t="s">
        <v>682</v>
      </c>
      <c r="E58" s="654" t="s">
        <v>650</v>
      </c>
      <c r="F58" s="1648"/>
      <c r="H58" s="1895" t="str">
        <f t="shared" si="6"/>
        <v/>
      </c>
      <c r="I58" s="1895" t="str">
        <f t="shared" si="7"/>
        <v/>
      </c>
      <c r="J58" s="1895" t="str">
        <f t="shared" si="8"/>
        <v>X</v>
      </c>
    </row>
    <row r="59" spans="2:10" outlineLevel="1">
      <c r="B59" s="2144" t="s">
        <v>706</v>
      </c>
      <c r="C59" s="65"/>
      <c r="D59" s="1741" t="s">
        <v>627</v>
      </c>
      <c r="E59" s="654" t="s">
        <v>650</v>
      </c>
      <c r="F59" s="1648"/>
      <c r="H59" s="1895" t="str">
        <f t="shared" si="6"/>
        <v/>
      </c>
      <c r="I59" s="1895" t="str">
        <f t="shared" si="7"/>
        <v/>
      </c>
      <c r="J59" s="1895" t="str">
        <f t="shared" si="8"/>
        <v>X</v>
      </c>
    </row>
    <row r="60" spans="2:10" outlineLevel="1">
      <c r="B60" s="2144" t="s">
        <v>707</v>
      </c>
      <c r="C60" s="65"/>
      <c r="D60" s="1741" t="s">
        <v>629</v>
      </c>
      <c r="E60" s="654" t="s">
        <v>650</v>
      </c>
      <c r="F60" s="1648"/>
      <c r="H60" s="1895" t="str">
        <f t="shared" si="6"/>
        <v/>
      </c>
      <c r="I60" s="1895" t="str">
        <f t="shared" si="7"/>
        <v/>
      </c>
      <c r="J60" s="1895" t="str">
        <f t="shared" si="8"/>
        <v>X</v>
      </c>
    </row>
    <row r="61" spans="2:10" outlineLevel="1">
      <c r="B61" s="2144" t="s">
        <v>708</v>
      </c>
      <c r="C61" s="65"/>
      <c r="D61" s="1741" t="s">
        <v>631</v>
      </c>
      <c r="E61" s="654" t="s">
        <v>650</v>
      </c>
      <c r="F61" s="1648"/>
      <c r="H61" s="1895" t="str">
        <f t="shared" si="6"/>
        <v/>
      </c>
      <c r="I61" s="1895" t="str">
        <f t="shared" si="7"/>
        <v/>
      </c>
      <c r="J61" s="1895" t="str">
        <f t="shared" si="8"/>
        <v>X</v>
      </c>
    </row>
    <row r="62" spans="2:10" outlineLevel="1">
      <c r="B62" s="2144" t="s">
        <v>709</v>
      </c>
      <c r="C62" s="65"/>
      <c r="D62" s="1742" t="s">
        <v>633</v>
      </c>
      <c r="E62" s="655" t="s">
        <v>650</v>
      </c>
      <c r="F62" s="1649"/>
      <c r="H62" s="1895" t="str">
        <f t="shared" si="6"/>
        <v/>
      </c>
      <c r="I62" s="1895" t="str">
        <f t="shared" si="7"/>
        <v/>
      </c>
      <c r="J62" s="1895" t="str">
        <f t="shared" si="8"/>
        <v>X</v>
      </c>
    </row>
    <row r="63" spans="2:10" ht="15.75">
      <c r="B63" s="1743"/>
      <c r="C63" s="46"/>
    </row>
    <row r="64" spans="2:10" s="641" customFormat="1" ht="18" customHeight="1">
      <c r="B64" s="661"/>
      <c r="C64" s="659"/>
      <c r="D64" s="1710" t="s">
        <v>669</v>
      </c>
      <c r="E64" s="1710"/>
      <c r="F64" s="1710"/>
    </row>
    <row r="65" spans="2:12" s="641" customFormat="1" ht="18" customHeight="1">
      <c r="B65" s="661"/>
      <c r="C65" s="659"/>
      <c r="D65" s="1744" t="s">
        <v>2279</v>
      </c>
      <c r="E65" s="1744"/>
      <c r="F65" s="1744"/>
    </row>
    <row r="66" spans="2:12" s="641" customFormat="1" ht="33" customHeight="1">
      <c r="B66" s="661"/>
      <c r="C66" s="661"/>
      <c r="D66" s="661"/>
      <c r="E66" s="661"/>
      <c r="F66" s="661"/>
      <c r="G66" s="661"/>
      <c r="H66" s="2043" t="s">
        <v>2599</v>
      </c>
      <c r="I66" s="2044" t="s">
        <v>2600</v>
      </c>
      <c r="J66" s="2045" t="s">
        <v>2601</v>
      </c>
    </row>
    <row r="67" spans="2:12" s="1076" customFormat="1" ht="18" customHeight="1">
      <c r="B67" s="1746"/>
      <c r="C67" s="1747"/>
      <c r="D67" s="1745" t="s">
        <v>2024</v>
      </c>
      <c r="E67" s="973" t="s">
        <v>2089</v>
      </c>
      <c r="F67" s="1057" t="s">
        <v>2344</v>
      </c>
      <c r="H67" s="2413" t="s">
        <v>2344</v>
      </c>
      <c r="I67" s="2414"/>
      <c r="J67" s="2492"/>
    </row>
    <row r="68" spans="2:12" outlineLevel="1">
      <c r="B68" s="2144" t="s">
        <v>710</v>
      </c>
      <c r="C68" s="65"/>
      <c r="D68" s="1740" t="s">
        <v>671</v>
      </c>
      <c r="E68" s="653" t="s">
        <v>650</v>
      </c>
      <c r="F68" s="1647"/>
      <c r="H68" s="1895" t="str">
        <f>IF(ISNONTEXT(F68)=TRUE,"","X")</f>
        <v/>
      </c>
      <c r="I68" s="1895" t="str">
        <f>IF(AND(F68&gt;=0)=TRUE,"","X")</f>
        <v/>
      </c>
      <c r="J68" s="1895" t="str">
        <f>IF(F68&lt;&gt;""=TRUE,"","X")</f>
        <v>X</v>
      </c>
    </row>
    <row r="69" spans="2:12" outlineLevel="1">
      <c r="B69" s="2144" t="s">
        <v>711</v>
      </c>
      <c r="C69" s="65"/>
      <c r="D69" s="1741" t="s">
        <v>673</v>
      </c>
      <c r="E69" s="654" t="s">
        <v>650</v>
      </c>
      <c r="F69" s="1648"/>
      <c r="H69" s="1895" t="str">
        <f t="shared" ref="H69:H78" si="9">IF(ISNONTEXT(F69)=TRUE,"","X")</f>
        <v/>
      </c>
      <c r="I69" s="1895" t="str">
        <f t="shared" ref="I69:I78" si="10">IF(AND(F69&gt;=0)=TRUE,"","X")</f>
        <v/>
      </c>
      <c r="J69" s="1895" t="str">
        <f t="shared" ref="J69:J78" si="11">IF(F69&lt;&gt;""=TRUE,"","X")</f>
        <v>X</v>
      </c>
    </row>
    <row r="70" spans="2:12" outlineLevel="1">
      <c r="B70" s="2144" t="s">
        <v>712</v>
      </c>
      <c r="C70" s="65"/>
      <c r="D70" s="1741" t="s">
        <v>675</v>
      </c>
      <c r="E70" s="654" t="s">
        <v>650</v>
      </c>
      <c r="F70" s="1648"/>
      <c r="H70" s="1895" t="str">
        <f t="shared" si="9"/>
        <v/>
      </c>
      <c r="I70" s="1895" t="str">
        <f t="shared" si="10"/>
        <v/>
      </c>
      <c r="J70" s="1895" t="str">
        <f t="shared" si="11"/>
        <v>X</v>
      </c>
    </row>
    <row r="71" spans="2:12" outlineLevel="1">
      <c r="B71" s="2144" t="s">
        <v>713</v>
      </c>
      <c r="C71" s="65"/>
      <c r="D71" s="1741" t="s">
        <v>677</v>
      </c>
      <c r="E71" s="654" t="s">
        <v>650</v>
      </c>
      <c r="F71" s="1648"/>
      <c r="H71" s="1895" t="str">
        <f t="shared" si="9"/>
        <v/>
      </c>
      <c r="I71" s="1895" t="str">
        <f t="shared" si="10"/>
        <v/>
      </c>
      <c r="J71" s="1895" t="str">
        <f t="shared" si="11"/>
        <v>X</v>
      </c>
    </row>
    <row r="72" spans="2:12" outlineLevel="1">
      <c r="B72" s="2144" t="s">
        <v>714</v>
      </c>
      <c r="C72" s="65"/>
      <c r="D72" s="1741" t="s">
        <v>623</v>
      </c>
      <c r="E72" s="654" t="s">
        <v>650</v>
      </c>
      <c r="F72" s="1648"/>
      <c r="H72" s="1895" t="str">
        <f t="shared" si="9"/>
        <v/>
      </c>
      <c r="I72" s="1895" t="str">
        <f t="shared" si="10"/>
        <v/>
      </c>
      <c r="J72" s="1895" t="str">
        <f t="shared" si="11"/>
        <v>X</v>
      </c>
    </row>
    <row r="73" spans="2:12" outlineLevel="1">
      <c r="B73" s="2144" t="s">
        <v>715</v>
      </c>
      <c r="C73" s="65"/>
      <c r="D73" s="1741" t="s">
        <v>680</v>
      </c>
      <c r="E73" s="654" t="s">
        <v>650</v>
      </c>
      <c r="F73" s="1648"/>
      <c r="H73" s="1895" t="str">
        <f t="shared" si="9"/>
        <v/>
      </c>
      <c r="I73" s="1895" t="str">
        <f t="shared" si="10"/>
        <v/>
      </c>
      <c r="J73" s="1895" t="str">
        <f t="shared" si="11"/>
        <v>X</v>
      </c>
    </row>
    <row r="74" spans="2:12" outlineLevel="1">
      <c r="B74" s="2144" t="s">
        <v>716</v>
      </c>
      <c r="C74" s="65"/>
      <c r="D74" s="1741" t="s">
        <v>682</v>
      </c>
      <c r="E74" s="654" t="s">
        <v>650</v>
      </c>
      <c r="F74" s="1648"/>
      <c r="H74" s="1895" t="str">
        <f t="shared" si="9"/>
        <v/>
      </c>
      <c r="I74" s="1895" t="str">
        <f t="shared" si="10"/>
        <v/>
      </c>
      <c r="J74" s="1895" t="str">
        <f t="shared" si="11"/>
        <v>X</v>
      </c>
    </row>
    <row r="75" spans="2:12" outlineLevel="1">
      <c r="B75" s="2144" t="s">
        <v>717</v>
      </c>
      <c r="C75" s="65"/>
      <c r="D75" s="1741" t="s">
        <v>627</v>
      </c>
      <c r="E75" s="654" t="s">
        <v>650</v>
      </c>
      <c r="F75" s="1648"/>
      <c r="H75" s="1895" t="str">
        <f t="shared" si="9"/>
        <v/>
      </c>
      <c r="I75" s="1895" t="str">
        <f t="shared" si="10"/>
        <v/>
      </c>
      <c r="J75" s="1895" t="str">
        <f t="shared" si="11"/>
        <v>X</v>
      </c>
    </row>
    <row r="76" spans="2:12" outlineLevel="1">
      <c r="B76" s="2144" t="s">
        <v>718</v>
      </c>
      <c r="C76" s="65"/>
      <c r="D76" s="1741" t="s">
        <v>629</v>
      </c>
      <c r="E76" s="654" t="s">
        <v>650</v>
      </c>
      <c r="F76" s="1648"/>
      <c r="H76" s="1895" t="str">
        <f t="shared" si="9"/>
        <v/>
      </c>
      <c r="I76" s="1895" t="str">
        <f t="shared" si="10"/>
        <v/>
      </c>
      <c r="J76" s="1895" t="str">
        <f t="shared" si="11"/>
        <v>X</v>
      </c>
    </row>
    <row r="77" spans="2:12" outlineLevel="1">
      <c r="B77" s="2144" t="s">
        <v>719</v>
      </c>
      <c r="C77" s="65"/>
      <c r="D77" s="1741" t="s">
        <v>631</v>
      </c>
      <c r="E77" s="654" t="s">
        <v>650</v>
      </c>
      <c r="F77" s="1648"/>
      <c r="H77" s="1895" t="str">
        <f t="shared" si="9"/>
        <v/>
      </c>
      <c r="I77" s="1895" t="str">
        <f t="shared" si="10"/>
        <v/>
      </c>
      <c r="J77" s="1895" t="str">
        <f t="shared" si="11"/>
        <v>X</v>
      </c>
    </row>
    <row r="78" spans="2:12" outlineLevel="1">
      <c r="B78" s="2144" t="s">
        <v>720</v>
      </c>
      <c r="C78" s="65"/>
      <c r="D78" s="1742" t="s">
        <v>633</v>
      </c>
      <c r="E78" s="655" t="s">
        <v>650</v>
      </c>
      <c r="F78" s="1649"/>
      <c r="H78" s="1895" t="str">
        <f t="shared" si="9"/>
        <v/>
      </c>
      <c r="I78" s="1895" t="str">
        <f t="shared" si="10"/>
        <v/>
      </c>
      <c r="J78" s="1895" t="str">
        <f t="shared" si="11"/>
        <v>X</v>
      </c>
    </row>
    <row r="79" spans="2:12" ht="15.75">
      <c r="B79" s="1743"/>
      <c r="C79" s="46"/>
    </row>
    <row r="80" spans="2:12" ht="18" customHeight="1">
      <c r="B80" s="637" t="s">
        <v>2206</v>
      </c>
      <c r="C80" s="988"/>
      <c r="D80" s="988"/>
      <c r="E80" s="988"/>
      <c r="F80" s="988"/>
      <c r="G80" s="44"/>
      <c r="H80" s="44"/>
      <c r="I80" s="44"/>
      <c r="J80" s="44"/>
      <c r="K80" s="44"/>
      <c r="L80" s="44"/>
    </row>
    <row r="81" spans="2:10" ht="18" customHeight="1">
      <c r="B81" s="1048" t="s">
        <v>2025</v>
      </c>
      <c r="C81" s="1048"/>
      <c r="D81" s="1048"/>
      <c r="E81" s="1048"/>
      <c r="F81" s="1048"/>
    </row>
    <row r="82" spans="2:10" s="641" customFormat="1" ht="15.75">
      <c r="B82" s="1743"/>
    </row>
    <row r="83" spans="2:10" s="641" customFormat="1" ht="18" customHeight="1">
      <c r="B83" s="661"/>
      <c r="C83" s="659"/>
      <c r="D83" s="1710" t="s">
        <v>669</v>
      </c>
      <c r="E83" s="1710"/>
      <c r="F83" s="1710"/>
    </row>
    <row r="84" spans="2:10" s="641" customFormat="1" ht="18" customHeight="1">
      <c r="B84" s="661"/>
      <c r="C84" s="659"/>
      <c r="D84" s="1744" t="s">
        <v>2280</v>
      </c>
      <c r="E84" s="1744"/>
      <c r="F84" s="1744"/>
    </row>
    <row r="85" spans="2:10" ht="36" customHeight="1">
      <c r="B85" s="658"/>
      <c r="C85" s="658"/>
      <c r="D85" s="658"/>
      <c r="E85" s="658"/>
      <c r="F85" s="658"/>
      <c r="G85" s="658"/>
      <c r="H85" s="2043" t="s">
        <v>2599</v>
      </c>
      <c r="I85" s="2044" t="s">
        <v>2600</v>
      </c>
      <c r="J85" s="2045" t="s">
        <v>2601</v>
      </c>
    </row>
    <row r="86" spans="2:10" ht="18.75" customHeight="1">
      <c r="B86" s="1748"/>
      <c r="C86" s="986"/>
      <c r="D86" s="1745" t="s">
        <v>2026</v>
      </c>
      <c r="E86" s="973" t="s">
        <v>2089</v>
      </c>
      <c r="F86" s="1057" t="s">
        <v>2344</v>
      </c>
      <c r="H86" s="2413" t="s">
        <v>2344</v>
      </c>
      <c r="I86" s="2414"/>
      <c r="J86" s="2492"/>
    </row>
    <row r="87" spans="2:10" outlineLevel="1">
      <c r="B87" s="2144" t="s">
        <v>721</v>
      </c>
      <c r="C87" s="65"/>
      <c r="D87" s="1749" t="s">
        <v>722</v>
      </c>
      <c r="E87" s="653" t="s">
        <v>650</v>
      </c>
      <c r="F87" s="1647"/>
      <c r="H87" s="1895" t="str">
        <f>IF(ISNONTEXT(F87)=TRUE,"","X")</f>
        <v/>
      </c>
      <c r="I87" s="1895" t="str">
        <f>IF(AND(F87&gt;=0)=TRUE,"","X")</f>
        <v/>
      </c>
      <c r="J87" s="1895" t="str">
        <f>IF(F87&lt;&gt;""=TRUE,"","X")</f>
        <v>X</v>
      </c>
    </row>
    <row r="88" spans="2:10" outlineLevel="1">
      <c r="B88" s="2144" t="s">
        <v>723</v>
      </c>
      <c r="C88" s="65"/>
      <c r="D88" s="1750" t="s">
        <v>724</v>
      </c>
      <c r="E88" s="654" t="s">
        <v>650</v>
      </c>
      <c r="F88" s="1648"/>
      <c r="H88" s="1895" t="str">
        <f t="shared" ref="H88:H91" si="12">IF(ISNONTEXT(F88)=TRUE,"","X")</f>
        <v/>
      </c>
      <c r="I88" s="1895" t="str">
        <f t="shared" ref="I88:I91" si="13">IF(AND(F88&gt;=0)=TRUE,"","X")</f>
        <v/>
      </c>
      <c r="J88" s="1895" t="str">
        <f t="shared" ref="J88:J91" si="14">IF(F88&lt;&gt;""=TRUE,"","X")</f>
        <v>X</v>
      </c>
    </row>
    <row r="89" spans="2:10" outlineLevel="1">
      <c r="B89" s="2144" t="s">
        <v>725</v>
      </c>
      <c r="C89" s="65"/>
      <c r="D89" s="1750" t="s">
        <v>726</v>
      </c>
      <c r="E89" s="654" t="s">
        <v>650</v>
      </c>
      <c r="F89" s="1648"/>
      <c r="H89" s="1895" t="str">
        <f t="shared" si="12"/>
        <v/>
      </c>
      <c r="I89" s="1895" t="str">
        <f t="shared" si="13"/>
        <v/>
      </c>
      <c r="J89" s="1895" t="str">
        <f t="shared" si="14"/>
        <v>X</v>
      </c>
    </row>
    <row r="90" spans="2:10" outlineLevel="1">
      <c r="B90" s="2144" t="s">
        <v>727</v>
      </c>
      <c r="C90" s="65"/>
      <c r="D90" s="1750" t="s">
        <v>728</v>
      </c>
      <c r="E90" s="654" t="s">
        <v>650</v>
      </c>
      <c r="F90" s="1648"/>
      <c r="H90" s="1895" t="str">
        <f t="shared" si="12"/>
        <v/>
      </c>
      <c r="I90" s="1895" t="str">
        <f t="shared" si="13"/>
        <v/>
      </c>
      <c r="J90" s="1895" t="str">
        <f t="shared" si="14"/>
        <v>X</v>
      </c>
    </row>
    <row r="91" spans="2:10" outlineLevel="1">
      <c r="B91" s="2144" t="s">
        <v>2482</v>
      </c>
      <c r="C91" s="65"/>
      <c r="D91" s="1751" t="s">
        <v>80</v>
      </c>
      <c r="E91" s="655" t="s">
        <v>650</v>
      </c>
      <c r="F91" s="1649"/>
      <c r="H91" s="1895" t="str">
        <f t="shared" si="12"/>
        <v/>
      </c>
      <c r="I91" s="1895" t="str">
        <f t="shared" si="13"/>
        <v/>
      </c>
      <c r="J91" s="1895" t="str">
        <f t="shared" si="14"/>
        <v>X</v>
      </c>
    </row>
    <row r="92" spans="2:10" ht="15.75">
      <c r="B92" s="1743"/>
      <c r="C92" s="46"/>
      <c r="D92" s="1076"/>
      <c r="E92" s="1076"/>
      <c r="F92" s="1076"/>
    </row>
    <row r="93" spans="2:10" ht="18" customHeight="1">
      <c r="B93" s="1743"/>
      <c r="C93" s="46"/>
      <c r="D93" s="1710" t="s">
        <v>669</v>
      </c>
      <c r="E93" s="1710"/>
      <c r="F93" s="1710"/>
    </row>
    <row r="94" spans="2:10" ht="18" customHeight="1">
      <c r="B94" s="1743"/>
      <c r="C94" s="46"/>
      <c r="D94" s="1744" t="s">
        <v>2281</v>
      </c>
      <c r="E94" s="1744"/>
      <c r="F94" s="1744"/>
    </row>
    <row r="95" spans="2:10" ht="39.75" customHeight="1">
      <c r="B95" s="1743"/>
      <c r="C95" s="46"/>
      <c r="D95" s="1076"/>
      <c r="E95" s="1076"/>
      <c r="F95" s="1076"/>
      <c r="H95" s="2043" t="s">
        <v>2599</v>
      </c>
      <c r="I95" s="2044" t="s">
        <v>2600</v>
      </c>
      <c r="J95" s="2045" t="s">
        <v>2601</v>
      </c>
    </row>
    <row r="96" spans="2:10" ht="18" customHeight="1">
      <c r="B96" s="1669"/>
      <c r="C96" s="65"/>
      <c r="D96" s="1745" t="s">
        <v>2027</v>
      </c>
      <c r="E96" s="973" t="s">
        <v>2089</v>
      </c>
      <c r="F96" s="1057" t="s">
        <v>2344</v>
      </c>
      <c r="H96" s="2413" t="s">
        <v>2344</v>
      </c>
      <c r="I96" s="2414"/>
      <c r="J96" s="2492"/>
    </row>
    <row r="97" spans="2:10">
      <c r="B97" s="2144" t="s">
        <v>729</v>
      </c>
      <c r="C97" s="65"/>
      <c r="D97" s="1752" t="s">
        <v>1826</v>
      </c>
      <c r="E97" s="1753" t="s">
        <v>650</v>
      </c>
      <c r="F97" s="1754"/>
      <c r="H97" s="1895" t="str">
        <f>IF(ISNONTEXT(F97)=TRUE,"","X")</f>
        <v/>
      </c>
      <c r="I97" s="1895" t="str">
        <f>IF(AND(F97&gt;=0)=TRUE,"","X")</f>
        <v/>
      </c>
      <c r="J97" s="1895" t="str">
        <f>IF(F97&lt;&gt;""=TRUE,"","X")</f>
        <v>X</v>
      </c>
    </row>
    <row r="101" spans="2:10">
      <c r="B101" s="2227" t="s">
        <v>2666</v>
      </c>
      <c r="C101" s="2224"/>
      <c r="D101" s="2225" t="s">
        <v>2694</v>
      </c>
    </row>
  </sheetData>
  <mergeCells count="6">
    <mergeCell ref="H96:J96"/>
    <mergeCell ref="H12:J12"/>
    <mergeCell ref="H30:J30"/>
    <mergeCell ref="H51:J51"/>
    <mergeCell ref="H67:J67"/>
    <mergeCell ref="H86:J86"/>
  </mergeCells>
  <phoneticPr fontId="93" type="noConversion"/>
  <conditionalFormatting sqref="D101">
    <cfRule type="cellIs" dxfId="65" priority="1" operator="equal">
      <formula>FALSE</formula>
    </cfRule>
  </conditionalFormatting>
  <dataValidations count="1">
    <dataValidation allowBlank="1" showErrorMessage="1" sqref="A1:XFD1048576" xr:uid="{996E201B-23DF-4C51-B13E-29786C6AD465}"/>
  </dataValidations>
  <pageMargins left="0.7" right="0.7" top="0.75" bottom="0.75" header="0.3" footer="0.3"/>
  <pageSetup paperSize="8" scale="9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F5F9-7546-4464-A2CC-C3FC140C98AF}">
  <sheetPr codeName="Sheet26">
    <tabColor rgb="FF31869B"/>
    <pageSetUpPr fitToPage="1"/>
  </sheetPr>
  <dimension ref="B1:T74"/>
  <sheetViews>
    <sheetView workbookViewId="0"/>
  </sheetViews>
  <sheetFormatPr defaultColWidth="9.140625" defaultRowHeight="15" outlineLevelRow="1"/>
  <cols>
    <col min="1" max="1" width="20.7109375" style="46" customWidth="1"/>
    <col min="2" max="2" width="11.7109375" style="62" customWidth="1"/>
    <col min="3" max="3" width="2.5703125" style="62" customWidth="1"/>
    <col min="4" max="4" width="66.7109375" style="46" customWidth="1"/>
    <col min="5" max="5" width="25.28515625" style="46" customWidth="1"/>
    <col min="6" max="6" width="31.140625" style="46" customWidth="1"/>
    <col min="7" max="7" width="10.42578125" style="46" customWidth="1"/>
    <col min="8" max="20" width="3.7109375" style="46" customWidth="1"/>
    <col min="21" max="16384" width="9.140625" style="46"/>
  </cols>
  <sheetData>
    <row r="1" spans="2:20" s="1406" customFormat="1" ht="20.100000000000001" customHeight="1">
      <c r="B1" s="1017"/>
      <c r="C1" s="1017"/>
      <c r="D1" s="1017" t="str">
        <f>dms_SheetHeading1</f>
        <v>ANNUAL INFORMATION ORDER</v>
      </c>
      <c r="E1" s="1402"/>
      <c r="F1" s="1402"/>
      <c r="H1" s="2121" t="s">
        <v>1842</v>
      </c>
      <c r="I1" s="1594"/>
      <c r="J1" s="1594"/>
      <c r="K1" s="1594"/>
      <c r="L1" s="1594"/>
      <c r="M1" s="1594"/>
      <c r="N1" s="2120" t="s">
        <v>1841</v>
      </c>
      <c r="O1" s="1594"/>
      <c r="P1" s="1594"/>
      <c r="Q1" s="1594"/>
      <c r="R1" s="1594"/>
      <c r="S1" s="1594"/>
      <c r="T1" s="1594"/>
    </row>
    <row r="2" spans="2:20" s="1406" customFormat="1" ht="20.100000000000001" customHeight="1">
      <c r="B2" s="1018"/>
      <c r="C2" s="1018"/>
      <c r="D2" s="1018" t="str">
        <f>dms_SheetHeading2</f>
        <v>Australian Transmission Co.</v>
      </c>
      <c r="E2" s="1402"/>
      <c r="F2" s="1402"/>
      <c r="H2" s="2122" t="s">
        <v>1843</v>
      </c>
      <c r="I2" s="1595"/>
      <c r="J2" s="1595"/>
      <c r="K2" s="1595"/>
      <c r="L2" s="1595"/>
      <c r="M2" s="1595"/>
      <c r="N2" s="1677" t="s">
        <v>953</v>
      </c>
      <c r="O2" s="1595"/>
      <c r="P2" s="1595"/>
      <c r="Q2" s="1595"/>
      <c r="R2" s="1595"/>
      <c r="S2" s="1595"/>
      <c r="T2" s="1595"/>
    </row>
    <row r="3" spans="2:20" s="1406" customFormat="1" ht="20.100000000000001" customHeight="1">
      <c r="B3" s="1019"/>
      <c r="C3" s="1019"/>
      <c r="D3" s="1019" t="str">
        <f>dms_SheetHeading3</f>
        <v>REPORTING STATEMENT: 2024-25</v>
      </c>
      <c r="E3" s="1392"/>
      <c r="F3" s="1392"/>
      <c r="H3" s="2123" t="s">
        <v>1844</v>
      </c>
      <c r="I3" s="1596"/>
      <c r="J3" s="1596"/>
      <c r="K3" s="1596"/>
      <c r="L3" s="1596"/>
      <c r="M3" s="1596"/>
      <c r="N3" s="1678" t="s">
        <v>954</v>
      </c>
      <c r="O3" s="1596"/>
      <c r="P3" s="1596"/>
      <c r="Q3" s="1596"/>
      <c r="R3" s="1596"/>
      <c r="S3" s="1596"/>
      <c r="T3" s="1596"/>
    </row>
    <row r="4" spans="2:20" s="1406" customFormat="1" ht="20.100000000000001" customHeight="1">
      <c r="B4" s="1393"/>
      <c r="C4" s="1393"/>
      <c r="D4" s="1393" t="s">
        <v>2435</v>
      </c>
      <c r="E4" s="1393"/>
      <c r="F4" s="1393"/>
      <c r="H4" s="2125" t="s">
        <v>1846</v>
      </c>
      <c r="I4" s="2187"/>
      <c r="J4" s="2188"/>
      <c r="K4" s="1840"/>
      <c r="L4" s="1840"/>
      <c r="M4" s="1840"/>
      <c r="N4" s="1839" t="s">
        <v>1845</v>
      </c>
      <c r="O4" s="1840"/>
      <c r="P4" s="1840"/>
      <c r="Q4" s="1840"/>
      <c r="R4" s="1840"/>
      <c r="S4" s="1840"/>
      <c r="T4" s="1840"/>
    </row>
    <row r="5" spans="2:20" s="1406" customFormat="1" ht="13.5" customHeight="1">
      <c r="B5" s="1409"/>
      <c r="C5" s="1409"/>
      <c r="F5" s="1410"/>
    </row>
    <row r="6" spans="2:20" ht="18" customHeight="1">
      <c r="B6" s="637" t="s">
        <v>2411</v>
      </c>
      <c r="C6" s="988"/>
      <c r="D6" s="988"/>
      <c r="E6" s="988"/>
      <c r="F6" s="988"/>
    </row>
    <row r="7" spans="2:20" ht="18" customHeight="1">
      <c r="B7" s="1048" t="s">
        <v>2345</v>
      </c>
      <c r="C7" s="1048"/>
      <c r="D7" s="1048"/>
      <c r="E7" s="1048"/>
      <c r="F7" s="1048"/>
    </row>
    <row r="8" spans="2:20">
      <c r="B8" s="63"/>
      <c r="D8" s="1094"/>
      <c r="F8" s="1095"/>
    </row>
    <row r="9" spans="2:20" ht="25.5" customHeight="1">
      <c r="B9" s="986"/>
      <c r="C9" s="46"/>
      <c r="D9" s="1773" t="s">
        <v>2088</v>
      </c>
      <c r="E9" s="1710"/>
      <c r="F9" s="1710"/>
      <c r="H9" s="2578" t="s">
        <v>2630</v>
      </c>
      <c r="I9" s="2579"/>
      <c r="J9" s="2045" t="s">
        <v>2601</v>
      </c>
    </row>
    <row r="10" spans="2:20">
      <c r="B10" s="986"/>
      <c r="C10" s="46"/>
      <c r="H10" s="2413" t="s">
        <v>2648</v>
      </c>
      <c r="I10" s="2414"/>
      <c r="J10" s="2492"/>
    </row>
    <row r="11" spans="2:20" ht="19.5" customHeight="1">
      <c r="B11" s="986"/>
      <c r="C11" s="46"/>
      <c r="D11" s="1796" t="s">
        <v>2410</v>
      </c>
      <c r="E11" s="1797"/>
      <c r="F11" s="1788"/>
      <c r="H11" s="2035"/>
      <c r="I11" s="2063"/>
      <c r="J11" s="1985" t="str">
        <f>IF(F11&lt;&gt;""=TRUE,"","X")</f>
        <v>X</v>
      </c>
    </row>
    <row r="12" spans="2:20" ht="19.5" customHeight="1">
      <c r="B12" s="986"/>
      <c r="C12" s="46"/>
      <c r="D12" s="1777"/>
      <c r="E12" s="1645"/>
      <c r="F12" s="1645"/>
      <c r="G12" s="1645"/>
      <c r="H12" s="1645"/>
      <c r="I12" s="1645"/>
      <c r="J12" s="1645"/>
      <c r="K12" s="1645"/>
      <c r="L12" s="1645"/>
      <c r="M12" s="1645"/>
      <c r="N12" s="1645"/>
    </row>
    <row r="13" spans="2:20" ht="24.75">
      <c r="B13" s="986"/>
      <c r="C13" s="46"/>
      <c r="H13" s="2043" t="s">
        <v>2599</v>
      </c>
      <c r="I13" s="2044" t="s">
        <v>2600</v>
      </c>
      <c r="J13" s="2045" t="s">
        <v>2601</v>
      </c>
    </row>
    <row r="14" spans="2:20" ht="18" customHeight="1">
      <c r="B14" s="986"/>
      <c r="C14" s="46"/>
      <c r="D14" s="1777" t="s">
        <v>2406</v>
      </c>
      <c r="E14" s="973" t="s">
        <v>2089</v>
      </c>
      <c r="F14" s="2243" t="s">
        <v>2689</v>
      </c>
      <c r="H14" s="2413" t="s">
        <v>2690</v>
      </c>
      <c r="I14" s="2414"/>
      <c r="J14" s="2492"/>
    </row>
    <row r="15" spans="2:20" outlineLevel="1">
      <c r="B15" s="2152" t="s">
        <v>730</v>
      </c>
      <c r="C15" s="46"/>
      <c r="D15" s="1774" t="s">
        <v>2090</v>
      </c>
      <c r="E15" s="1761" t="s">
        <v>731</v>
      </c>
      <c r="F15" s="1775" t="str">
        <f>IFERROR(F16/F17,"")</f>
        <v/>
      </c>
      <c r="H15" s="1896"/>
      <c r="I15" s="1896"/>
      <c r="J15" s="1896"/>
    </row>
    <row r="16" spans="2:20" outlineLevel="1">
      <c r="B16" s="2152" t="s">
        <v>732</v>
      </c>
      <c r="C16" s="46"/>
      <c r="D16" s="1762" t="s">
        <v>2091</v>
      </c>
      <c r="E16" s="1763" t="s">
        <v>1830</v>
      </c>
      <c r="F16" s="1643"/>
      <c r="H16" s="1895" t="str">
        <f>IF(ISNONTEXT(F16)=TRUE,"","X")</f>
        <v/>
      </c>
      <c r="I16" s="1895" t="str">
        <f>IF(AND(F16&gt;=0)=TRUE,"","X")</f>
        <v/>
      </c>
      <c r="J16" s="1895" t="str">
        <f>IF(F16&lt;&gt;""=TRUE,"","X")</f>
        <v>X</v>
      </c>
    </row>
    <row r="17" spans="2:10" outlineLevel="1">
      <c r="B17" s="2152" t="s">
        <v>733</v>
      </c>
      <c r="C17" s="46"/>
      <c r="D17" s="1776" t="s">
        <v>2092</v>
      </c>
      <c r="E17" s="1771" t="s">
        <v>1829</v>
      </c>
      <c r="F17" s="1644"/>
      <c r="H17" s="1895" t="str">
        <f>IF(ISNONTEXT(F17)=TRUE,"","X")</f>
        <v/>
      </c>
      <c r="I17" s="1895" t="str">
        <f>IF(AND(F17&gt;=0)=TRUE,"","X")</f>
        <v/>
      </c>
      <c r="J17" s="1895" t="str">
        <f>IF(F17&lt;&gt;""=TRUE,"","X")</f>
        <v>X</v>
      </c>
    </row>
    <row r="18" spans="2:10" outlineLevel="1">
      <c r="B18" s="2152" t="s">
        <v>734</v>
      </c>
      <c r="C18" s="46"/>
      <c r="D18" s="1774" t="s">
        <v>2093</v>
      </c>
      <c r="E18" s="1761" t="s">
        <v>731</v>
      </c>
      <c r="F18" s="1775" t="str">
        <f>IFERROR(F19/F20,"")</f>
        <v/>
      </c>
      <c r="H18" s="1896"/>
      <c r="I18" s="1896"/>
      <c r="J18" s="1896"/>
    </row>
    <row r="19" spans="2:10" outlineLevel="1">
      <c r="B19" s="2152" t="s">
        <v>735</v>
      </c>
      <c r="C19" s="46"/>
      <c r="D19" s="1762" t="s">
        <v>2094</v>
      </c>
      <c r="E19" s="1763" t="s">
        <v>1830</v>
      </c>
      <c r="F19" s="1643"/>
      <c r="H19" s="1895" t="str">
        <f t="shared" ref="H19:H29" si="0">IF(ISNONTEXT(F19)=TRUE,"","X")</f>
        <v/>
      </c>
      <c r="I19" s="1895" t="str">
        <f t="shared" ref="I19:I29" si="1">IF(AND(F19&gt;=0)=TRUE,"","X")</f>
        <v/>
      </c>
      <c r="J19" s="1895" t="str">
        <f t="shared" ref="J19:J29" si="2">IF(F19&lt;&gt;""=TRUE,"","X")</f>
        <v>X</v>
      </c>
    </row>
    <row r="20" spans="2:10" outlineLevel="1">
      <c r="B20" s="2152" t="s">
        <v>736</v>
      </c>
      <c r="C20" s="46"/>
      <c r="D20" s="1776" t="s">
        <v>2095</v>
      </c>
      <c r="E20" s="1771" t="s">
        <v>1828</v>
      </c>
      <c r="F20" s="1644"/>
      <c r="H20" s="1895" t="str">
        <f t="shared" si="0"/>
        <v/>
      </c>
      <c r="I20" s="1895" t="str">
        <f t="shared" si="1"/>
        <v/>
      </c>
      <c r="J20" s="1895" t="str">
        <f t="shared" si="2"/>
        <v>X</v>
      </c>
    </row>
    <row r="21" spans="2:10" outlineLevel="1">
      <c r="B21" s="2152" t="s">
        <v>737</v>
      </c>
      <c r="C21" s="46"/>
      <c r="D21" s="1774" t="s">
        <v>2096</v>
      </c>
      <c r="E21" s="1761" t="s">
        <v>731</v>
      </c>
      <c r="F21" s="1775" t="str">
        <f>IFERROR(F22/F23,"")</f>
        <v/>
      </c>
      <c r="H21" s="1896"/>
      <c r="I21" s="1896"/>
      <c r="J21" s="1896"/>
    </row>
    <row r="22" spans="2:10" outlineLevel="1">
      <c r="B22" s="2152" t="s">
        <v>738</v>
      </c>
      <c r="C22" s="46"/>
      <c r="D22" s="1762" t="s">
        <v>2097</v>
      </c>
      <c r="E22" s="1763" t="s">
        <v>1830</v>
      </c>
      <c r="F22" s="1643"/>
      <c r="H22" s="1895" t="str">
        <f t="shared" si="0"/>
        <v/>
      </c>
      <c r="I22" s="1895" t="str">
        <f t="shared" si="1"/>
        <v/>
      </c>
      <c r="J22" s="1895" t="str">
        <f t="shared" si="2"/>
        <v>X</v>
      </c>
    </row>
    <row r="23" spans="2:10" outlineLevel="1">
      <c r="B23" s="2152" t="s">
        <v>739</v>
      </c>
      <c r="C23" s="46"/>
      <c r="D23" s="1776" t="s">
        <v>2098</v>
      </c>
      <c r="E23" s="1771" t="s">
        <v>2105</v>
      </c>
      <c r="F23" s="1644"/>
      <c r="H23" s="1895" t="str">
        <f t="shared" si="0"/>
        <v/>
      </c>
      <c r="I23" s="1895" t="str">
        <f t="shared" si="1"/>
        <v/>
      </c>
      <c r="J23" s="1895" t="str">
        <f t="shared" si="2"/>
        <v>X</v>
      </c>
    </row>
    <row r="24" spans="2:10" outlineLevel="1">
      <c r="B24" s="2152" t="s">
        <v>740</v>
      </c>
      <c r="C24" s="46"/>
      <c r="D24" s="1774" t="s">
        <v>2099</v>
      </c>
      <c r="E24" s="1761" t="s">
        <v>731</v>
      </c>
      <c r="F24" s="1775" t="str">
        <f>IFERROR(F25/F17,"")</f>
        <v/>
      </c>
      <c r="H24" s="1896"/>
      <c r="I24" s="1896"/>
      <c r="J24" s="1896"/>
    </row>
    <row r="25" spans="2:10" outlineLevel="1">
      <c r="B25" s="2152" t="s">
        <v>741</v>
      </c>
      <c r="C25" s="46"/>
      <c r="D25" s="1776" t="s">
        <v>2100</v>
      </c>
      <c r="E25" s="1771" t="s">
        <v>1830</v>
      </c>
      <c r="F25" s="1644"/>
      <c r="H25" s="1895" t="str">
        <f t="shared" si="0"/>
        <v/>
      </c>
      <c r="I25" s="1895" t="str">
        <f t="shared" si="1"/>
        <v/>
      </c>
      <c r="J25" s="1895" t="str">
        <f t="shared" si="2"/>
        <v>X</v>
      </c>
    </row>
    <row r="26" spans="2:10" outlineLevel="1">
      <c r="B26" s="2152" t="s">
        <v>742</v>
      </c>
      <c r="C26" s="46"/>
      <c r="D26" s="1774" t="s">
        <v>2103</v>
      </c>
      <c r="E26" s="1761" t="s">
        <v>731</v>
      </c>
      <c r="F26" s="1775" t="str">
        <f>IFERROR(F27/F20,"")</f>
        <v/>
      </c>
      <c r="H26" s="1896"/>
      <c r="I26" s="1896"/>
      <c r="J26" s="1896"/>
    </row>
    <row r="27" spans="2:10" outlineLevel="1">
      <c r="B27" s="2152" t="s">
        <v>743</v>
      </c>
      <c r="C27" s="46"/>
      <c r="D27" s="1776" t="s">
        <v>2102</v>
      </c>
      <c r="E27" s="1771" t="s">
        <v>1830</v>
      </c>
      <c r="F27" s="1644"/>
      <c r="H27" s="1895" t="str">
        <f t="shared" si="0"/>
        <v/>
      </c>
      <c r="I27" s="1895" t="str">
        <f t="shared" si="1"/>
        <v/>
      </c>
      <c r="J27" s="1895" t="str">
        <f t="shared" si="2"/>
        <v>X</v>
      </c>
    </row>
    <row r="28" spans="2:10" outlineLevel="1">
      <c r="B28" s="2152" t="s">
        <v>744</v>
      </c>
      <c r="D28" s="1774" t="s">
        <v>2104</v>
      </c>
      <c r="E28" s="1761" t="s">
        <v>731</v>
      </c>
      <c r="F28" s="1775" t="str">
        <f>IFERROR(F29/F23,"")</f>
        <v/>
      </c>
      <c r="H28" s="1896"/>
      <c r="I28" s="1896"/>
      <c r="J28" s="1896"/>
    </row>
    <row r="29" spans="2:10" ht="15.75" outlineLevel="1">
      <c r="B29" s="2152" t="s">
        <v>745</v>
      </c>
      <c r="C29" s="1089"/>
      <c r="D29" s="1776" t="s">
        <v>2101</v>
      </c>
      <c r="E29" s="1771" t="s">
        <v>1830</v>
      </c>
      <c r="F29" s="1644"/>
      <c r="G29" s="1779"/>
      <c r="H29" s="1895" t="str">
        <f t="shared" si="0"/>
        <v/>
      </c>
      <c r="I29" s="1895" t="str">
        <f t="shared" si="1"/>
        <v/>
      </c>
      <c r="J29" s="1895" t="str">
        <f t="shared" si="2"/>
        <v>X</v>
      </c>
    </row>
    <row r="30" spans="2:10">
      <c r="B30" s="1799"/>
      <c r="C30" s="46"/>
      <c r="D30" s="1777" t="s">
        <v>2407</v>
      </c>
      <c r="E30" s="668"/>
      <c r="F30" s="1778"/>
      <c r="G30" s="1778"/>
      <c r="H30" s="1778"/>
      <c r="I30" s="1778"/>
    </row>
    <row r="31" spans="2:10" outlineLevel="1">
      <c r="B31" s="986"/>
      <c r="C31" s="46"/>
      <c r="D31" s="1769" t="s">
        <v>2405</v>
      </c>
      <c r="E31" s="1761" t="s">
        <v>2403</v>
      </c>
      <c r="F31" s="2061" t="str">
        <f>IFERROR(HLOOKUP(dms_TradingName,'LOS - x &amp; y values'!$B$3:$G$5,2,FALSE),"")</f>
        <v/>
      </c>
      <c r="G31" s="1778"/>
      <c r="H31" s="1896"/>
      <c r="I31" s="1896"/>
      <c r="J31" s="1896"/>
    </row>
    <row r="32" spans="2:10" outlineLevel="1">
      <c r="B32" s="986"/>
      <c r="C32" s="46"/>
      <c r="D32" s="1770" t="s">
        <v>2402</v>
      </c>
      <c r="E32" s="1763" t="s">
        <v>2403</v>
      </c>
      <c r="F32" s="1772" t="str">
        <f>IFERROR(HLOOKUP(dms_TradingName,'LOS - x &amp; y values'!$B$3:$G$5,3,FALSE),"")</f>
        <v/>
      </c>
      <c r="G32" s="1778"/>
      <c r="H32" s="1896"/>
      <c r="I32" s="1896"/>
      <c r="J32" s="1896"/>
    </row>
    <row r="33" spans="2:10" outlineLevel="1">
      <c r="B33" s="2152" t="str">
        <f>IFERROR(VLOOKUP(F31,'LOS - x &amp; y values'!$B$9:$F$28,4,FALSE),"")</f>
        <v/>
      </c>
      <c r="C33" s="46"/>
      <c r="D33" s="1765" t="str">
        <f>CONCATENATE("S7. Loss of supply events: Number of events &gt; ", F31," system minutes per annum (x)")</f>
        <v>S7. Loss of supply events: Number of events &gt;  system minutes per annum (x)</v>
      </c>
      <c r="E33" s="1766" t="s">
        <v>2404</v>
      </c>
      <c r="F33" s="1764"/>
      <c r="G33" s="1778"/>
      <c r="H33" s="1895" t="str">
        <f t="shared" ref="H33" si="3">IF(ISNONTEXT(F33)=TRUE,"","X")</f>
        <v/>
      </c>
      <c r="I33" s="1895" t="str">
        <f t="shared" ref="I33" si="4">IF(AND(F33&gt;=0)=TRUE,"","X")</f>
        <v/>
      </c>
      <c r="J33" s="1895" t="str">
        <f t="shared" ref="J33" si="5">IF(F33&lt;&gt;""=TRUE,"","X")</f>
        <v>X</v>
      </c>
    </row>
    <row r="34" spans="2:10" outlineLevel="1">
      <c r="B34" s="2152" t="str">
        <f>IFERROR(VLOOKUP(F32,'LOS - x &amp; y values'!$B$9:$F$28,5,FALSE),"")</f>
        <v/>
      </c>
      <c r="C34" s="46"/>
      <c r="D34" s="1767" t="str">
        <f>CONCATENATE("S8. Loss of supply events: Number of events &gt; ",F32," system minutes per annum (y)")</f>
        <v>S8. Loss of supply events: Number of events &gt;  system minutes per annum (y)</v>
      </c>
      <c r="E34" s="1768" t="s">
        <v>2404</v>
      </c>
      <c r="F34" s="1644"/>
      <c r="G34" s="1778"/>
      <c r="H34" s="1895" t="str">
        <f t="shared" ref="H34:H36" si="6">IF(ISNONTEXT(F34)=TRUE,"","X")</f>
        <v/>
      </c>
      <c r="I34" s="1895" t="str">
        <f t="shared" ref="I34:I36" si="7">IF(AND(F34&gt;=0)=TRUE,"","X")</f>
        <v/>
      </c>
      <c r="J34" s="1895" t="str">
        <f t="shared" ref="J34:J36" si="8">IF(F34&lt;&gt;""=TRUE,"","X")</f>
        <v>X</v>
      </c>
    </row>
    <row r="35" spans="2:10">
      <c r="B35" s="1669"/>
      <c r="C35" s="1089"/>
      <c r="D35" s="1777" t="s">
        <v>2408</v>
      </c>
      <c r="E35" s="1778"/>
      <c r="F35" s="1778"/>
      <c r="G35" s="1778"/>
      <c r="H35" s="44"/>
    </row>
    <row r="36" spans="2:10" outlineLevel="1">
      <c r="B36" s="2144" t="s">
        <v>746</v>
      </c>
      <c r="C36" s="1089"/>
      <c r="D36" s="1786" t="s">
        <v>2106</v>
      </c>
      <c r="E36" s="1787" t="s">
        <v>747</v>
      </c>
      <c r="F36" s="2062"/>
      <c r="G36" s="1778"/>
      <c r="H36" s="1895" t="str">
        <f t="shared" si="6"/>
        <v/>
      </c>
      <c r="I36" s="1895" t="str">
        <f t="shared" si="7"/>
        <v/>
      </c>
      <c r="J36" s="1895" t="str">
        <f t="shared" si="8"/>
        <v>X</v>
      </c>
    </row>
    <row r="37" spans="2:10">
      <c r="B37" s="966"/>
      <c r="C37" s="1089"/>
      <c r="D37" s="1777" t="s">
        <v>2409</v>
      </c>
      <c r="E37" s="1778"/>
      <c r="F37" s="1778"/>
      <c r="G37" s="44"/>
      <c r="H37" s="44"/>
    </row>
    <row r="38" spans="2:10" outlineLevel="1">
      <c r="B38" s="2144" t="s">
        <v>748</v>
      </c>
      <c r="C38" s="1089"/>
      <c r="D38" s="1784" t="s">
        <v>2107</v>
      </c>
      <c r="E38" s="1785" t="s">
        <v>1830</v>
      </c>
      <c r="F38" s="1642"/>
      <c r="G38" s="44"/>
      <c r="H38" s="1895" t="str">
        <f t="shared" ref="H38:H40" si="9">IF(ISNONTEXT(F38)=TRUE,"","X")</f>
        <v/>
      </c>
      <c r="I38" s="1895" t="str">
        <f t="shared" ref="I38:I40" si="10">IF(AND(F38&gt;=0)=TRUE,"","X")</f>
        <v/>
      </c>
      <c r="J38" s="1895" t="str">
        <f t="shared" ref="J38:J40" si="11">IF(F38&lt;&gt;""=TRUE,"","X")</f>
        <v>X</v>
      </c>
    </row>
    <row r="39" spans="2:10" outlineLevel="1">
      <c r="B39" s="2144" t="s">
        <v>749</v>
      </c>
      <c r="C39" s="1089"/>
      <c r="D39" s="1783" t="s">
        <v>2108</v>
      </c>
      <c r="E39" s="1766" t="s">
        <v>1830</v>
      </c>
      <c r="F39" s="1643"/>
      <c r="G39" s="44"/>
      <c r="H39" s="1895" t="str">
        <f t="shared" si="9"/>
        <v/>
      </c>
      <c r="I39" s="1895" t="str">
        <f t="shared" si="10"/>
        <v/>
      </c>
      <c r="J39" s="1895" t="str">
        <f t="shared" si="11"/>
        <v>X</v>
      </c>
    </row>
    <row r="40" spans="2:10" outlineLevel="1">
      <c r="B40" s="2144" t="s">
        <v>750</v>
      </c>
      <c r="D40" s="1789" t="s">
        <v>2109</v>
      </c>
      <c r="E40" s="1768" t="s">
        <v>1830</v>
      </c>
      <c r="F40" s="1644"/>
      <c r="H40" s="1895" t="str">
        <f t="shared" si="9"/>
        <v/>
      </c>
      <c r="I40" s="1895" t="str">
        <f t="shared" si="10"/>
        <v/>
      </c>
      <c r="J40" s="1895" t="str">
        <f t="shared" si="11"/>
        <v>X</v>
      </c>
    </row>
    <row r="41" spans="2:10">
      <c r="B41" s="1092"/>
      <c r="D41" s="1780"/>
      <c r="E41" s="1781"/>
      <c r="F41" s="1781"/>
    </row>
    <row r="42" spans="2:10" ht="18" customHeight="1">
      <c r="B42" s="637" t="s">
        <v>2047</v>
      </c>
      <c r="C42" s="988"/>
      <c r="D42" s="988"/>
      <c r="E42" s="988"/>
      <c r="F42" s="988"/>
    </row>
    <row r="43" spans="2:10" ht="18" customHeight="1">
      <c r="B43" s="1048" t="s">
        <v>2032</v>
      </c>
      <c r="C43" s="1048"/>
      <c r="D43" s="1048"/>
      <c r="E43" s="1048"/>
      <c r="F43" s="1048"/>
    </row>
    <row r="44" spans="2:10">
      <c r="B44" s="967"/>
      <c r="D44" s="1094"/>
      <c r="F44" s="1095"/>
    </row>
    <row r="45" spans="2:10" ht="18" customHeight="1">
      <c r="B45" s="967"/>
      <c r="D45" s="1790" t="s">
        <v>751</v>
      </c>
      <c r="E45" s="1790"/>
      <c r="F45" s="1790"/>
    </row>
    <row r="46" spans="2:10" ht="18.75">
      <c r="B46" s="967"/>
      <c r="C46" s="967"/>
      <c r="D46" s="967"/>
      <c r="E46" s="967"/>
      <c r="F46" s="967"/>
      <c r="H46" s="67"/>
      <c r="I46" s="67"/>
    </row>
    <row r="47" spans="2:10" ht="19.5" customHeight="1">
      <c r="B47" s="46"/>
      <c r="C47" s="46"/>
      <c r="D47" s="1796" t="s">
        <v>2410</v>
      </c>
      <c r="E47" s="1797"/>
      <c r="F47" s="1798">
        <f>F11</f>
        <v>0</v>
      </c>
      <c r="H47" s="67"/>
      <c r="I47" s="67"/>
    </row>
    <row r="48" spans="2:10" ht="24.75">
      <c r="B48" s="46"/>
      <c r="C48" s="46"/>
      <c r="H48" s="2043" t="s">
        <v>2599</v>
      </c>
      <c r="I48" s="2044" t="s">
        <v>2600</v>
      </c>
      <c r="J48" s="2045" t="s">
        <v>2601</v>
      </c>
    </row>
    <row r="49" spans="2:10" s="67" customFormat="1" ht="18" customHeight="1">
      <c r="B49" s="1795"/>
      <c r="D49" s="1118"/>
      <c r="E49" s="973" t="s">
        <v>2089</v>
      </c>
      <c r="F49" s="2243" t="s">
        <v>2689</v>
      </c>
      <c r="G49" s="1887"/>
      <c r="H49" s="2413" t="s">
        <v>2690</v>
      </c>
      <c r="I49" s="2414"/>
      <c r="J49" s="2492"/>
    </row>
    <row r="50" spans="2:10">
      <c r="B50" s="2144" t="s">
        <v>752</v>
      </c>
      <c r="C50" s="1089"/>
      <c r="D50" s="1793" t="s">
        <v>2033</v>
      </c>
      <c r="E50" s="1791" t="s">
        <v>1831</v>
      </c>
      <c r="F50" s="1788"/>
      <c r="H50" s="1895" t="str">
        <f t="shared" ref="H50" si="12">IF(ISNONTEXT(F50)=TRUE,"","X")</f>
        <v/>
      </c>
      <c r="I50" s="1895" t="str">
        <f t="shared" ref="I50" si="13">IF(AND(F50&gt;=0)=TRUE,"","X")</f>
        <v/>
      </c>
      <c r="J50" s="1895" t="str">
        <f t="shared" ref="J50" si="14">IF(F50&lt;&gt;""=TRUE,"","X")</f>
        <v>X</v>
      </c>
    </row>
    <row r="51" spans="2:10">
      <c r="B51" s="1669"/>
      <c r="D51" s="1094"/>
      <c r="E51" s="1096"/>
      <c r="F51" s="1097"/>
    </row>
    <row r="52" spans="2:10" ht="18.75">
      <c r="B52" s="658"/>
      <c r="D52" s="1094"/>
      <c r="E52" s="1096"/>
      <c r="F52" s="1097"/>
      <c r="H52" s="67"/>
      <c r="I52" s="67"/>
    </row>
    <row r="53" spans="2:10" ht="18" customHeight="1">
      <c r="B53" s="637" t="s">
        <v>2412</v>
      </c>
      <c r="C53" s="988"/>
      <c r="D53" s="988"/>
      <c r="E53" s="988"/>
      <c r="F53" s="988"/>
      <c r="H53" s="67"/>
      <c r="I53" s="67"/>
    </row>
    <row r="54" spans="2:10" ht="18" customHeight="1">
      <c r="B54" s="1048" t="s">
        <v>755</v>
      </c>
      <c r="C54" s="1048"/>
      <c r="D54" s="1048"/>
      <c r="E54" s="1048"/>
      <c r="F54" s="1048"/>
      <c r="H54" s="67"/>
      <c r="I54" s="67"/>
    </row>
    <row r="55" spans="2:10" ht="18.75">
      <c r="B55" s="967"/>
      <c r="D55" s="1094"/>
      <c r="F55" s="1095"/>
      <c r="H55" s="67"/>
      <c r="I55" s="67"/>
    </row>
    <row r="56" spans="2:10" ht="18" customHeight="1">
      <c r="B56" s="967"/>
      <c r="D56" s="1790" t="s">
        <v>753</v>
      </c>
      <c r="E56" s="1790"/>
      <c r="F56" s="1790"/>
      <c r="H56" s="67"/>
      <c r="I56" s="67"/>
    </row>
    <row r="57" spans="2:10" ht="27">
      <c r="B57" s="967"/>
      <c r="C57" s="967"/>
      <c r="D57" s="967"/>
      <c r="E57" s="967"/>
      <c r="F57" s="967"/>
      <c r="H57" s="67"/>
      <c r="I57" s="2064" t="s">
        <v>2650</v>
      </c>
      <c r="J57" s="2045" t="s">
        <v>2601</v>
      </c>
    </row>
    <row r="58" spans="2:10" s="67" customFormat="1" ht="18" customHeight="1">
      <c r="B58" s="664"/>
      <c r="E58" s="973" t="s">
        <v>2089</v>
      </c>
      <c r="F58" s="2243" t="s">
        <v>2691</v>
      </c>
      <c r="G58" s="1887"/>
      <c r="I58" s="2398" t="s">
        <v>2692</v>
      </c>
      <c r="J58" s="2399"/>
    </row>
    <row r="59" spans="2:10" ht="18.75">
      <c r="B59" s="2144" t="s">
        <v>754</v>
      </c>
      <c r="C59" s="1089"/>
      <c r="D59" s="1793" t="s">
        <v>755</v>
      </c>
      <c r="E59" s="1791" t="s">
        <v>731</v>
      </c>
      <c r="F59" s="1794"/>
      <c r="H59" s="67"/>
      <c r="I59" s="1895" t="str">
        <f>IF(AND(F59&lt;=1,F59&gt;=0)=TRUE,"","X")</f>
        <v/>
      </c>
      <c r="J59" s="1895" t="str">
        <f t="shared" ref="J59" si="15">IF(F59&lt;&gt;""=TRUE,"","X")</f>
        <v>X</v>
      </c>
    </row>
    <row r="60" spans="2:10" ht="18.75">
      <c r="B60" s="658"/>
      <c r="C60" s="1089"/>
      <c r="D60" s="1779"/>
      <c r="E60" s="44"/>
      <c r="F60" s="44"/>
      <c r="H60" s="67"/>
      <c r="I60" s="67"/>
    </row>
    <row r="61" spans="2:10" ht="18.75">
      <c r="B61" s="652"/>
      <c r="H61" s="67"/>
      <c r="I61" s="67"/>
    </row>
    <row r="62" spans="2:10" ht="18" customHeight="1">
      <c r="B62" s="637" t="s">
        <v>2413</v>
      </c>
      <c r="C62" s="988"/>
      <c r="D62" s="988"/>
      <c r="E62" s="988"/>
      <c r="F62" s="988"/>
      <c r="H62" s="67"/>
      <c r="I62" s="67"/>
    </row>
    <row r="63" spans="2:10" ht="18" customHeight="1">
      <c r="B63" s="1048" t="s">
        <v>2051</v>
      </c>
      <c r="C63" s="1048"/>
      <c r="D63" s="1048"/>
      <c r="E63" s="1048"/>
      <c r="F63" s="1048"/>
      <c r="H63" s="67"/>
      <c r="I63" s="67"/>
    </row>
    <row r="64" spans="2:10" ht="18.75">
      <c r="B64" s="986"/>
      <c r="C64" s="46"/>
      <c r="H64" s="67"/>
      <c r="I64" s="67"/>
    </row>
    <row r="65" spans="2:10" ht="18" customHeight="1">
      <c r="B65" s="986"/>
      <c r="C65" s="46"/>
      <c r="D65" s="1800" t="s">
        <v>2571</v>
      </c>
      <c r="E65" s="1792"/>
      <c r="F65" s="1792"/>
      <c r="H65" s="67"/>
      <c r="I65" s="67"/>
    </row>
    <row r="66" spans="2:10" ht="63">
      <c r="B66" s="986"/>
      <c r="C66" s="46"/>
      <c r="H66" s="2043" t="s">
        <v>2599</v>
      </c>
      <c r="I66" s="2044" t="s">
        <v>2600</v>
      </c>
      <c r="J66" s="1915" t="s">
        <v>2624</v>
      </c>
    </row>
    <row r="67" spans="2:10" ht="18" customHeight="1">
      <c r="B67" s="63"/>
      <c r="E67" s="973" t="s">
        <v>2089</v>
      </c>
      <c r="F67" s="2243" t="s">
        <v>2691</v>
      </c>
      <c r="H67" s="2413" t="s">
        <v>2692</v>
      </c>
      <c r="I67" s="2414"/>
      <c r="J67" s="2492"/>
    </row>
    <row r="68" spans="2:10">
      <c r="B68" s="1669"/>
      <c r="C68" s="1089"/>
      <c r="D68" s="1793" t="s">
        <v>2052</v>
      </c>
      <c r="E68" s="1791" t="s">
        <v>2053</v>
      </c>
      <c r="F68" s="1788"/>
      <c r="H68" s="1895" t="str">
        <f t="shared" ref="H68" si="16">IF(ISNONTEXT(F68)=TRUE,"","X")</f>
        <v/>
      </c>
      <c r="I68" s="1895" t="str">
        <f t="shared" ref="I68" si="17">IF(AND(F68&gt;=0)=TRUE,"","X")</f>
        <v/>
      </c>
      <c r="J68" s="1907" t="str">
        <f>IF(dms_TradingName="AusNet (T)","",IF(F68="","X",""))</f>
        <v>X</v>
      </c>
    </row>
    <row r="69" spans="2:10">
      <c r="B69" s="63"/>
    </row>
    <row r="70" spans="2:10">
      <c r="B70" s="63"/>
    </row>
    <row r="71" spans="2:10">
      <c r="B71" s="2227" t="s">
        <v>2666</v>
      </c>
      <c r="C71" s="2224"/>
      <c r="D71" s="2225" t="s">
        <v>2694</v>
      </c>
    </row>
    <row r="73" spans="2:10">
      <c r="F73" s="44"/>
    </row>
    <row r="74" spans="2:10">
      <c r="F74" s="44"/>
    </row>
  </sheetData>
  <mergeCells count="6">
    <mergeCell ref="H67:J67"/>
    <mergeCell ref="H14:J14"/>
    <mergeCell ref="H9:I9"/>
    <mergeCell ref="H10:J10"/>
    <mergeCell ref="H49:J49"/>
    <mergeCell ref="I58:J58"/>
  </mergeCells>
  <phoneticPr fontId="99" type="noConversion"/>
  <conditionalFormatting sqref="D71">
    <cfRule type="cellIs" dxfId="64" priority="1" operator="equal">
      <formula>FALSE</formula>
    </cfRule>
  </conditionalFormatting>
  <dataValidations count="1">
    <dataValidation allowBlank="1" showErrorMessage="1" sqref="A1:XFD1048576" xr:uid="{0ED77252-67F8-435B-BC2D-048A5B19E287}"/>
  </dataValidations>
  <pageMargins left="0.7" right="0.7" top="0.75" bottom="0.75" header="0.3" footer="0.3"/>
  <pageSetup paperSize="8" scale="3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E307-9D7F-4A3E-B48E-6685B7FE0E9A}">
  <sheetPr codeName="Sheet28">
    <tabColor rgb="FF31869B"/>
    <pageSetUpPr fitToPage="1"/>
  </sheetPr>
  <dimension ref="B1:T39"/>
  <sheetViews>
    <sheetView workbookViewId="0"/>
  </sheetViews>
  <sheetFormatPr defaultColWidth="18.140625" defaultRowHeight="15"/>
  <cols>
    <col min="1" max="1" width="18.140625" style="46"/>
    <col min="2" max="2" width="13.7109375" style="62" customWidth="1"/>
    <col min="3" max="3" width="2.5703125" style="62" customWidth="1"/>
    <col min="4" max="4" width="56.42578125" style="46" customWidth="1"/>
    <col min="5" max="5" width="20.85546875" style="46" customWidth="1"/>
    <col min="6" max="6" width="20.42578125" style="46" customWidth="1"/>
    <col min="7" max="7" width="10" style="46" customWidth="1"/>
    <col min="8" max="20" width="3.7109375" style="46" customWidth="1"/>
    <col min="21" max="16384" width="18.140625" style="46"/>
  </cols>
  <sheetData>
    <row r="1" spans="2:20" s="1406" customFormat="1" ht="20.100000000000001" customHeight="1">
      <c r="B1" s="1017"/>
      <c r="C1" s="1017"/>
      <c r="D1" s="1017" t="str">
        <f>dms_SheetHeading1</f>
        <v>ANNUAL INFORMATION ORDER</v>
      </c>
      <c r="E1" s="1411"/>
      <c r="F1" s="1411"/>
      <c r="H1" s="2121" t="s">
        <v>1842</v>
      </c>
      <c r="I1" s="1594"/>
      <c r="J1" s="1594"/>
      <c r="K1" s="1594"/>
      <c r="L1" s="1594"/>
      <c r="M1" s="1594"/>
      <c r="N1" s="2120" t="s">
        <v>1841</v>
      </c>
      <c r="O1" s="1594"/>
      <c r="P1" s="1594"/>
      <c r="Q1" s="1594"/>
      <c r="R1" s="1594"/>
      <c r="S1" s="1594"/>
      <c r="T1" s="1594"/>
    </row>
    <row r="2" spans="2:20" s="1406" customFormat="1" ht="20.100000000000001" customHeight="1">
      <c r="B2" s="1018"/>
      <c r="C2" s="1018"/>
      <c r="D2" s="1018" t="str">
        <f>dms_SheetHeading2</f>
        <v>Australian Transmission Co.</v>
      </c>
      <c r="E2" s="1411"/>
      <c r="F2" s="1411"/>
      <c r="H2" s="2122" t="s">
        <v>1843</v>
      </c>
      <c r="I2" s="1595"/>
      <c r="J2" s="1595"/>
      <c r="K2" s="1595"/>
      <c r="L2" s="1595"/>
      <c r="M2" s="1595"/>
      <c r="N2" s="1677" t="s">
        <v>953</v>
      </c>
      <c r="O2" s="1595"/>
      <c r="P2" s="1595"/>
      <c r="Q2" s="1595"/>
      <c r="R2" s="1595"/>
      <c r="S2" s="1595"/>
      <c r="T2" s="1595"/>
    </row>
    <row r="3" spans="2:20" s="1406" customFormat="1" ht="20.100000000000001" customHeight="1">
      <c r="B3" s="1019"/>
      <c r="C3" s="1019"/>
      <c r="D3" s="1019" t="str">
        <f>dms_SheetHeading3</f>
        <v>REPORTING STATEMENT: 2024-25</v>
      </c>
      <c r="E3" s="1391"/>
      <c r="F3" s="1391"/>
      <c r="G3" s="1412"/>
      <c r="H3" s="2123" t="s">
        <v>1844</v>
      </c>
      <c r="I3" s="1596"/>
      <c r="J3" s="1596"/>
      <c r="K3" s="1596"/>
      <c r="L3" s="1596"/>
      <c r="M3" s="1596"/>
      <c r="N3" s="1678" t="s">
        <v>954</v>
      </c>
      <c r="O3" s="1596"/>
      <c r="P3" s="1596"/>
      <c r="Q3" s="1596"/>
      <c r="R3" s="1596"/>
      <c r="S3" s="1596"/>
      <c r="T3" s="1596"/>
    </row>
    <row r="4" spans="2:20" s="1406" customFormat="1" ht="20.100000000000001" customHeight="1">
      <c r="B4" s="1393"/>
      <c r="C4" s="1393"/>
      <c r="D4" s="1407" t="s">
        <v>2436</v>
      </c>
      <c r="E4" s="1413"/>
      <c r="F4" s="1413"/>
      <c r="G4" s="1397"/>
      <c r="H4" s="2125" t="s">
        <v>1846</v>
      </c>
      <c r="I4" s="2187"/>
      <c r="J4" s="2188"/>
      <c r="K4" s="1840"/>
      <c r="L4" s="1840"/>
      <c r="M4" s="1840"/>
      <c r="N4" s="1839" t="s">
        <v>1845</v>
      </c>
      <c r="O4" s="1840"/>
      <c r="P4" s="1840"/>
      <c r="Q4" s="1840"/>
      <c r="R4" s="1840"/>
      <c r="S4" s="1840"/>
      <c r="T4" s="1840"/>
    </row>
    <row r="5" spans="2:20" ht="13.5" customHeight="1">
      <c r="B5" s="66"/>
      <c r="C5" s="66"/>
      <c r="F5" s="1088"/>
    </row>
    <row r="6" spans="2:20">
      <c r="B6" s="637" t="s">
        <v>1832</v>
      </c>
      <c r="C6" s="988"/>
      <c r="D6" s="988"/>
      <c r="E6" s="988"/>
      <c r="F6" s="988"/>
    </row>
    <row r="7" spans="2:20" s="44" customFormat="1">
      <c r="B7" s="1048" t="s">
        <v>2048</v>
      </c>
      <c r="C7" s="1048"/>
      <c r="D7" s="1048"/>
      <c r="E7" s="1048"/>
      <c r="F7" s="1048"/>
    </row>
    <row r="8" spans="2:20">
      <c r="B8" s="46"/>
      <c r="C8" s="46"/>
    </row>
    <row r="9" spans="2:20">
      <c r="B9" s="2144" t="s">
        <v>756</v>
      </c>
      <c r="C9" s="1089"/>
      <c r="D9" s="2580" t="s">
        <v>2116</v>
      </c>
      <c r="E9" s="2580"/>
      <c r="F9" s="2580"/>
    </row>
    <row r="10" spans="2:20" ht="24.75">
      <c r="B10" s="2144"/>
      <c r="C10" s="967"/>
      <c r="D10" s="967"/>
      <c r="E10" s="967"/>
      <c r="F10" s="967"/>
      <c r="G10" s="967"/>
      <c r="H10" s="2043" t="s">
        <v>2599</v>
      </c>
      <c r="I10" s="2044" t="s">
        <v>2600</v>
      </c>
      <c r="J10" s="2045" t="s">
        <v>2601</v>
      </c>
    </row>
    <row r="11" spans="2:20" ht="21" customHeight="1">
      <c r="B11" s="2144"/>
      <c r="C11" s="967"/>
      <c r="D11" s="1441" t="s">
        <v>1833</v>
      </c>
      <c r="E11" s="973" t="s">
        <v>2089</v>
      </c>
      <c r="F11" s="2243" t="s">
        <v>2414</v>
      </c>
      <c r="G11" s="967"/>
      <c r="H11" s="2391" t="s">
        <v>2649</v>
      </c>
      <c r="I11" s="2392"/>
      <c r="J11" s="2393"/>
    </row>
    <row r="12" spans="2:20">
      <c r="B12" s="2144" t="s">
        <v>763</v>
      </c>
      <c r="C12" s="1089"/>
      <c r="D12" s="1085" t="s">
        <v>764</v>
      </c>
      <c r="E12" s="653" t="s">
        <v>2110</v>
      </c>
      <c r="F12" s="1642"/>
      <c r="H12" s="1902" t="str">
        <f>IF(ISNONTEXT(F12)=TRUE,"","X")</f>
        <v/>
      </c>
      <c r="I12" s="1895" t="str">
        <f>IF(AND(F12&gt;=0)=TRUE,"","X")</f>
        <v/>
      </c>
      <c r="J12" s="1900" t="str">
        <f>IF(F12&lt;&gt;""=TRUE,"","X")</f>
        <v>X</v>
      </c>
    </row>
    <row r="13" spans="2:20">
      <c r="B13" s="2144" t="s">
        <v>766</v>
      </c>
      <c r="C13" s="1089"/>
      <c r="D13" s="1086" t="s">
        <v>767</v>
      </c>
      <c r="E13" s="654" t="s">
        <v>1782</v>
      </c>
      <c r="F13" s="1643"/>
      <c r="H13" s="1902" t="str">
        <f t="shared" ref="H13:H16" si="0">IF(ISNONTEXT(F13)=TRUE,"","X")</f>
        <v/>
      </c>
      <c r="I13" s="1895" t="str">
        <f t="shared" ref="I13:I16" si="1">IF(AND(F13&gt;=0)=TRUE,"","X")</f>
        <v/>
      </c>
      <c r="J13" s="1900" t="str">
        <f t="shared" ref="J13:J16" si="2">IF(F13&lt;&gt;""=TRUE,"","X")</f>
        <v>X</v>
      </c>
    </row>
    <row r="14" spans="2:20">
      <c r="B14" s="2144" t="s">
        <v>768</v>
      </c>
      <c r="C14" s="1089"/>
      <c r="D14" s="1086" t="s">
        <v>769</v>
      </c>
      <c r="E14" s="654" t="s">
        <v>243</v>
      </c>
      <c r="F14" s="1648"/>
      <c r="H14" s="1902" t="str">
        <f t="shared" si="0"/>
        <v/>
      </c>
      <c r="I14" s="1895" t="str">
        <f t="shared" si="1"/>
        <v/>
      </c>
      <c r="J14" s="1900" t="str">
        <f t="shared" si="2"/>
        <v>X</v>
      </c>
    </row>
    <row r="15" spans="2:20">
      <c r="B15" s="2144" t="s">
        <v>770</v>
      </c>
      <c r="C15" s="1089"/>
      <c r="D15" s="1086" t="s">
        <v>771</v>
      </c>
      <c r="E15" s="654" t="s">
        <v>243</v>
      </c>
      <c r="F15" s="1648"/>
      <c r="H15" s="1902" t="str">
        <f t="shared" si="0"/>
        <v/>
      </c>
      <c r="I15" s="1895" t="str">
        <f t="shared" si="1"/>
        <v/>
      </c>
      <c r="J15" s="1900" t="str">
        <f t="shared" si="2"/>
        <v>X</v>
      </c>
    </row>
    <row r="16" spans="2:20">
      <c r="B16" s="2144" t="s">
        <v>772</v>
      </c>
      <c r="C16" s="1089"/>
      <c r="D16" s="1091" t="s">
        <v>773</v>
      </c>
      <c r="E16" s="655" t="s">
        <v>1782</v>
      </c>
      <c r="F16" s="1644"/>
      <c r="H16" s="1905" t="str">
        <f t="shared" si="0"/>
        <v/>
      </c>
      <c r="I16" s="1914" t="str">
        <f t="shared" si="1"/>
        <v/>
      </c>
      <c r="J16" s="1903" t="str">
        <f t="shared" si="2"/>
        <v>X</v>
      </c>
    </row>
    <row r="17" spans="2:12">
      <c r="B17" s="46"/>
      <c r="C17" s="1089"/>
      <c r="D17" s="1801"/>
      <c r="E17" s="1802"/>
    </row>
    <row r="18" spans="2:12">
      <c r="B18" s="637" t="s">
        <v>1832</v>
      </c>
      <c r="C18" s="988"/>
      <c r="D18" s="988"/>
      <c r="E18" s="988"/>
      <c r="F18" s="988"/>
    </row>
    <row r="19" spans="2:12" s="44" customFormat="1">
      <c r="B19" s="1048" t="s">
        <v>2050</v>
      </c>
      <c r="C19" s="1048"/>
      <c r="D19" s="1048"/>
      <c r="E19" s="1048"/>
      <c r="F19" s="1048"/>
    </row>
    <row r="20" spans="2:12" s="641" customFormat="1" ht="15.75">
      <c r="B20" s="986"/>
      <c r="L20" s="44"/>
    </row>
    <row r="21" spans="2:12">
      <c r="B21" s="2144" t="s">
        <v>774</v>
      </c>
      <c r="C21" s="1089"/>
      <c r="D21" s="2581" t="s">
        <v>775</v>
      </c>
      <c r="E21" s="2581"/>
      <c r="F21" s="2581"/>
      <c r="L21" s="44"/>
    </row>
    <row r="22" spans="2:12" s="44" customFormat="1" ht="45" customHeight="1">
      <c r="B22" s="2151"/>
      <c r="D22" s="967"/>
      <c r="E22" s="967"/>
      <c r="F22" s="967"/>
      <c r="H22" s="2043" t="s">
        <v>2599</v>
      </c>
      <c r="I22" s="2044" t="s">
        <v>2600</v>
      </c>
      <c r="J22" s="2066" t="s">
        <v>2601</v>
      </c>
      <c r="K22" s="2065" t="s">
        <v>2650</v>
      </c>
    </row>
    <row r="23" spans="2:12" ht="18.75" customHeight="1">
      <c r="B23" s="2144"/>
      <c r="D23" s="1441" t="s">
        <v>1833</v>
      </c>
      <c r="E23" s="973" t="s">
        <v>2089</v>
      </c>
      <c r="F23" s="2243" t="s">
        <v>2414</v>
      </c>
      <c r="H23" s="2391" t="s">
        <v>2649</v>
      </c>
      <c r="I23" s="2392"/>
      <c r="J23" s="2392"/>
      <c r="K23" s="2393"/>
      <c r="L23" s="44"/>
    </row>
    <row r="24" spans="2:12">
      <c r="B24" s="2144" t="s">
        <v>776</v>
      </c>
      <c r="C24" s="1089"/>
      <c r="D24" s="1085" t="s">
        <v>777</v>
      </c>
      <c r="E24" s="653" t="s">
        <v>731</v>
      </c>
      <c r="F24" s="2156"/>
      <c r="H24" s="1902" t="str">
        <f>IF(ISNONTEXT(F24)=TRUE,"","X")</f>
        <v/>
      </c>
      <c r="I24" s="1896"/>
      <c r="J24" s="1895" t="str">
        <f>IF(F24&lt;&gt;""=TRUE,"","X")</f>
        <v>X</v>
      </c>
      <c r="K24" s="1900" t="str">
        <f>IF(AND(F24&lt;=1,F24&gt;=0)=TRUE,"","X")</f>
        <v/>
      </c>
      <c r="L24" s="44"/>
    </row>
    <row r="25" spans="2:12">
      <c r="B25" s="2144" t="s">
        <v>778</v>
      </c>
      <c r="C25" s="1089"/>
      <c r="D25" s="1086" t="s">
        <v>779</v>
      </c>
      <c r="E25" s="654" t="s">
        <v>243</v>
      </c>
      <c r="F25" s="1643"/>
      <c r="H25" s="1902" t="str">
        <f t="shared" ref="H25:H26" si="3">IF(ISNONTEXT(F25)=TRUE,"","X")</f>
        <v/>
      </c>
      <c r="I25" s="1895" t="str">
        <f t="shared" ref="I25:I26" si="4">IF(AND(F25&gt;=0)=TRUE,"","X")</f>
        <v/>
      </c>
      <c r="J25" s="1895" t="str">
        <f t="shared" ref="J25:J26" si="5">IF(F25&lt;&gt;""=TRUE,"","X")</f>
        <v>X</v>
      </c>
      <c r="K25" s="1898"/>
      <c r="L25" s="44"/>
    </row>
    <row r="26" spans="2:12">
      <c r="B26" s="2144" t="s">
        <v>780</v>
      </c>
      <c r="C26" s="1089"/>
      <c r="D26" s="1091" t="s">
        <v>781</v>
      </c>
      <c r="E26" s="655" t="s">
        <v>1782</v>
      </c>
      <c r="F26" s="1649"/>
      <c r="H26" s="1905" t="str">
        <f t="shared" si="3"/>
        <v/>
      </c>
      <c r="I26" s="1914" t="str">
        <f t="shared" si="4"/>
        <v/>
      </c>
      <c r="J26" s="1914" t="str">
        <f t="shared" si="5"/>
        <v>X</v>
      </c>
      <c r="K26" s="1976"/>
      <c r="L26" s="44"/>
    </row>
    <row r="27" spans="2:12">
      <c r="B27" s="63"/>
      <c r="L27" s="44"/>
    </row>
    <row r="28" spans="2:12">
      <c r="B28" s="637" t="s">
        <v>1832</v>
      </c>
      <c r="C28" s="988"/>
      <c r="D28" s="988"/>
      <c r="E28" s="988"/>
      <c r="F28" s="988"/>
      <c r="L28" s="44"/>
    </row>
    <row r="29" spans="2:12" s="44" customFormat="1">
      <c r="B29" s="1048" t="s">
        <v>1906</v>
      </c>
      <c r="C29" s="1048"/>
      <c r="D29" s="1048"/>
      <c r="E29" s="1048"/>
      <c r="F29" s="1048"/>
      <c r="G29" s="1269"/>
    </row>
    <row r="30" spans="2:12" s="641" customFormat="1" ht="15.75">
      <c r="H30" s="44"/>
    </row>
    <row r="31" spans="2:12">
      <c r="B31" s="2144" t="s">
        <v>756</v>
      </c>
      <c r="C31" s="1089"/>
      <c r="D31" s="2581" t="s">
        <v>2049</v>
      </c>
      <c r="E31" s="2581"/>
      <c r="F31" s="2581"/>
      <c r="H31" s="44"/>
    </row>
    <row r="32" spans="2:12" s="44" customFormat="1">
      <c r="B32" s="2151"/>
      <c r="D32" s="1076"/>
      <c r="E32" s="967"/>
      <c r="F32" s="967"/>
    </row>
    <row r="33" spans="2:8">
      <c r="B33" s="2144"/>
      <c r="D33" s="1130" t="s">
        <v>1834</v>
      </c>
      <c r="E33" s="973" t="s">
        <v>2089</v>
      </c>
      <c r="F33" s="2243" t="s">
        <v>2414</v>
      </c>
      <c r="G33" s="1888"/>
      <c r="H33" s="44"/>
    </row>
    <row r="34" spans="2:8">
      <c r="B34" s="2144" t="s">
        <v>757</v>
      </c>
      <c r="C34" s="1089"/>
      <c r="D34" s="1085" t="s">
        <v>1784</v>
      </c>
      <c r="E34" s="653" t="s">
        <v>243</v>
      </c>
      <c r="F34" s="1636">
        <f>'2.7 Vegetation management'!F13+'2.7 Vegetation management'!F21+'2.7 Vegetation management'!F29+'2.7 Vegetation management'!F37+'2.7 Vegetation management'!F45+'2.7 Vegetation management'!F53+'2.7 Vegetation management'!F61+'2.7 Vegetation management'!F69+'2.7 Vegetation management'!F77+'2.7 Vegetation management'!F85+'2.7 Vegetation management'!F93+'2.7 Vegetation management'!F101</f>
        <v>0</v>
      </c>
      <c r="G34" s="986"/>
      <c r="H34" s="44"/>
    </row>
    <row r="35" spans="2:8">
      <c r="B35" s="2144" t="s">
        <v>760</v>
      </c>
      <c r="C35" s="1089"/>
      <c r="D35" s="1091" t="s">
        <v>758</v>
      </c>
      <c r="E35" s="655" t="s">
        <v>1782</v>
      </c>
      <c r="F35" s="1641">
        <f>'2.7 Vegetation management'!F14+'2.7 Vegetation management'!F22+'2.7 Vegetation management'!F30+'2.7 Vegetation management'!F38+'2.7 Vegetation management'!F46+'2.7 Vegetation management'!F54+'2.7 Vegetation management'!F62+'2.7 Vegetation management'!F70+'2.7 Vegetation management'!F78+'2.7 Vegetation management'!F86+'2.7 Vegetation management'!F94+'2.7 Vegetation management'!F102</f>
        <v>0</v>
      </c>
      <c r="G35" s="986"/>
      <c r="H35" s="44"/>
    </row>
    <row r="36" spans="2:8" s="44" customFormat="1">
      <c r="B36" s="1803"/>
    </row>
    <row r="37" spans="2:8">
      <c r="B37" s="63"/>
    </row>
    <row r="39" spans="2:8">
      <c r="B39" s="2227" t="s">
        <v>2666</v>
      </c>
      <c r="C39" s="2224"/>
      <c r="D39" s="2225" t="s">
        <v>2694</v>
      </c>
    </row>
  </sheetData>
  <mergeCells count="5">
    <mergeCell ref="H23:K23"/>
    <mergeCell ref="D9:F9"/>
    <mergeCell ref="D21:F21"/>
    <mergeCell ref="D31:F31"/>
    <mergeCell ref="H11:J11"/>
  </mergeCells>
  <conditionalFormatting sqref="D39">
    <cfRule type="cellIs" dxfId="63" priority="1" operator="equal">
      <formula>FALSE</formula>
    </cfRule>
  </conditionalFormatting>
  <dataValidations count="1">
    <dataValidation allowBlank="1" sqref="H10:K10 H22:K22 N1:N4 H1:H4" xr:uid="{C6399C59-9851-41BB-918F-45424975C5EB}"/>
  </dataValidations>
  <pageMargins left="0.7" right="0.7" top="0.75" bottom="0.75" header="0.3" footer="0.3"/>
  <pageSetup paperSize="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8DE95-6908-48AA-8641-D658C8769977}">
  <sheetPr codeName="Sheet1">
    <tabColor rgb="FFDE98CA"/>
    <pageSetUpPr fitToPage="1"/>
  </sheetPr>
  <dimension ref="A1:T446"/>
  <sheetViews>
    <sheetView zoomScaleNormal="100" workbookViewId="0"/>
  </sheetViews>
  <sheetFormatPr defaultColWidth="9.140625" defaultRowHeight="15" outlineLevelRow="1"/>
  <cols>
    <col min="1" max="1" width="26.7109375" style="44" customWidth="1"/>
    <col min="2" max="2" width="19.5703125" style="44" customWidth="1"/>
    <col min="3" max="3" width="3.140625" style="44" customWidth="1"/>
    <col min="4" max="4" width="62.42578125" style="44" customWidth="1"/>
    <col min="5" max="5" width="7.7109375" style="44" customWidth="1"/>
    <col min="6" max="6" width="28.42578125" style="44" customWidth="1"/>
    <col min="7" max="7" width="2.7109375" style="44" customWidth="1"/>
    <col min="8" max="8" width="9.140625" style="44"/>
    <col min="9" max="9" width="12.7109375" style="44" customWidth="1"/>
    <col min="10" max="11" width="4.28515625" style="44" customWidth="1"/>
    <col min="12" max="21" width="3.7109375" style="44" customWidth="1"/>
    <col min="22" max="16384" width="9.140625" style="44"/>
  </cols>
  <sheetData>
    <row r="1" spans="2:20" s="42" customFormat="1" ht="20.100000000000001" customHeight="1">
      <c r="B1" s="1017"/>
      <c r="C1" s="1017"/>
      <c r="D1" s="1017" t="str">
        <f>dms_SheetHeading1</f>
        <v>ANNUAL INFORMATION ORDER</v>
      </c>
      <c r="E1" s="1384"/>
      <c r="F1" s="1384"/>
      <c r="G1" s="44"/>
      <c r="H1" s="2121" t="s">
        <v>1842</v>
      </c>
      <c r="I1" s="1594"/>
      <c r="J1" s="1594"/>
      <c r="K1" s="1594"/>
      <c r="L1" s="1594"/>
      <c r="M1" s="1594"/>
      <c r="N1" s="2120" t="s">
        <v>1841</v>
      </c>
      <c r="O1" s="1594"/>
      <c r="P1" s="1594"/>
      <c r="Q1" s="1594"/>
      <c r="R1" s="1594"/>
      <c r="S1" s="1594"/>
      <c r="T1" s="1594"/>
    </row>
    <row r="2" spans="2:20" s="42" customFormat="1" ht="20.100000000000001" customHeight="1">
      <c r="B2" s="1018"/>
      <c r="C2" s="1018"/>
      <c r="D2" s="1018" t="str">
        <f>dms_SheetHeading2</f>
        <v>Australian Transmission Co.</v>
      </c>
      <c r="E2" s="1384"/>
      <c r="F2" s="1384"/>
      <c r="G2" s="44"/>
      <c r="H2" s="2122" t="s">
        <v>1843</v>
      </c>
      <c r="I2" s="1595"/>
      <c r="J2" s="1595"/>
      <c r="K2" s="1595"/>
      <c r="L2" s="1595"/>
      <c r="M2" s="1595"/>
      <c r="N2" s="1677" t="s">
        <v>953</v>
      </c>
      <c r="O2" s="1595"/>
      <c r="P2" s="1595"/>
      <c r="Q2" s="1595"/>
      <c r="R2" s="1595"/>
      <c r="S2" s="1595"/>
      <c r="T2" s="1595"/>
    </row>
    <row r="3" spans="2:20" s="42" customFormat="1" ht="20.100000000000001" customHeight="1">
      <c r="B3" s="1019"/>
      <c r="C3" s="1019"/>
      <c r="D3" s="1019" t="str">
        <f>dms_SheetHeading3</f>
        <v>REPORTING STATEMENT: 2024-25</v>
      </c>
      <c r="E3" s="1386"/>
      <c r="F3" s="1386"/>
      <c r="G3" s="44"/>
      <c r="H3" s="2123" t="s">
        <v>1844</v>
      </c>
      <c r="I3" s="1596"/>
      <c r="J3" s="1596"/>
      <c r="K3" s="1596"/>
      <c r="L3" s="1596"/>
      <c r="M3" s="1596"/>
      <c r="N3" s="1678" t="s">
        <v>954</v>
      </c>
      <c r="O3" s="1596"/>
      <c r="P3" s="1596"/>
      <c r="Q3" s="1596"/>
      <c r="R3" s="1596"/>
      <c r="S3" s="1596"/>
      <c r="T3" s="1596"/>
    </row>
    <row r="4" spans="2:20" s="42" customFormat="1" ht="20.100000000000001" customHeight="1">
      <c r="B4" s="1399"/>
      <c r="C4" s="1399"/>
      <c r="D4" s="1020" t="s">
        <v>2574</v>
      </c>
      <c r="E4" s="1020"/>
      <c r="F4" s="1020"/>
      <c r="G4" s="44"/>
      <c r="H4" s="2125" t="s">
        <v>1846</v>
      </c>
      <c r="I4" s="2187"/>
      <c r="J4" s="2188"/>
      <c r="K4" s="1840"/>
      <c r="L4" s="1840"/>
      <c r="M4" s="1840"/>
      <c r="N4" s="1839" t="s">
        <v>1845</v>
      </c>
      <c r="O4" s="1840"/>
      <c r="P4" s="1840"/>
      <c r="Q4" s="1840"/>
      <c r="R4" s="1840"/>
      <c r="S4" s="1840"/>
      <c r="T4" s="1840"/>
    </row>
    <row r="5" spans="2:20" s="46" customFormat="1" ht="13.5" customHeight="1">
      <c r="B5" s="44"/>
      <c r="C5" s="44"/>
      <c r="D5" s="44"/>
      <c r="E5" s="44"/>
      <c r="G5" s="44"/>
      <c r="H5" s="44"/>
      <c r="I5" s="44"/>
    </row>
    <row r="6" spans="2:20" s="1022" customFormat="1">
      <c r="B6" s="637" t="s">
        <v>2285</v>
      </c>
      <c r="C6" s="637"/>
      <c r="D6" s="637"/>
      <c r="E6" s="637"/>
      <c r="F6" s="637"/>
      <c r="G6" s="44"/>
      <c r="H6" s="44"/>
      <c r="I6" s="51"/>
    </row>
    <row r="7" spans="2:20" s="46" customFormat="1">
      <c r="B7" s="989" t="s">
        <v>2191</v>
      </c>
      <c r="C7" s="987"/>
      <c r="D7" s="1157"/>
      <c r="E7" s="1157"/>
      <c r="F7" s="1158"/>
      <c r="G7" s="44"/>
      <c r="H7" s="44"/>
      <c r="J7" s="1022"/>
      <c r="L7" s="42"/>
      <c r="N7" s="45"/>
    </row>
    <row r="8" spans="2:20" s="46" customFormat="1">
      <c r="B8" s="44"/>
      <c r="C8" s="44"/>
      <c r="D8" s="44"/>
      <c r="G8" s="44"/>
      <c r="H8" s="44"/>
      <c r="K8" s="42"/>
    </row>
    <row r="9" spans="2:20" s="46" customFormat="1" ht="18" customHeight="1">
      <c r="B9" s="636"/>
      <c r="C9" s="44"/>
      <c r="D9" s="1378" t="s">
        <v>2576</v>
      </c>
      <c r="E9" s="1377"/>
      <c r="F9" s="1377"/>
      <c r="G9" s="44"/>
      <c r="H9" s="44"/>
      <c r="K9" s="42"/>
    </row>
    <row r="10" spans="2:20" s="986" customFormat="1">
      <c r="B10" s="636"/>
      <c r="C10" s="636"/>
      <c r="D10" s="636"/>
      <c r="E10" s="636"/>
      <c r="F10" s="636"/>
      <c r="G10" s="636"/>
      <c r="H10" s="636"/>
      <c r="I10" s="636"/>
      <c r="J10" s="636"/>
      <c r="N10" s="46"/>
      <c r="O10" s="46"/>
      <c r="P10" s="46"/>
    </row>
    <row r="11" spans="2:20" s="636" customFormat="1" ht="51" customHeight="1">
      <c r="E11" s="973" t="s">
        <v>2089</v>
      </c>
      <c r="F11" s="1181" t="s">
        <v>2184</v>
      </c>
      <c r="I11" s="2070" t="s">
        <v>2630</v>
      </c>
      <c r="J11" s="2067" t="s">
        <v>2599</v>
      </c>
      <c r="K11" s="2045" t="s">
        <v>2601</v>
      </c>
      <c r="L11" s="1893" t="s">
        <v>2629</v>
      </c>
      <c r="O11" s="46"/>
      <c r="P11" s="46"/>
    </row>
    <row r="12" spans="2:20" s="636" customFormat="1" ht="22.5" customHeight="1">
      <c r="B12" s="1364"/>
      <c r="D12" s="1347" t="s">
        <v>2286</v>
      </c>
      <c r="E12" s="1348"/>
      <c r="F12" s="1348"/>
      <c r="G12" s="1339"/>
      <c r="I12" s="2071" t="s">
        <v>2622</v>
      </c>
      <c r="J12" s="2391" t="s">
        <v>2651</v>
      </c>
      <c r="K12" s="2392"/>
      <c r="L12" s="2393"/>
      <c r="O12" s="46"/>
      <c r="P12" s="46"/>
    </row>
    <row r="13" spans="2:20" s="636" customFormat="1">
      <c r="B13" s="1364"/>
      <c r="D13" s="2280" t="s">
        <v>1856</v>
      </c>
      <c r="E13" s="2281" t="s">
        <v>285</v>
      </c>
      <c r="F13" s="2282"/>
      <c r="I13" s="2583" t="s">
        <v>2637</v>
      </c>
      <c r="J13" s="2052" t="str">
        <f>IF(ISNONTEXT(F13)=TRUE,"","X")</f>
        <v/>
      </c>
      <c r="K13" s="2208" t="str">
        <f>IF(F13&lt;&gt;""=TRUE,"","X")</f>
        <v>X</v>
      </c>
      <c r="L13" s="2210"/>
      <c r="O13" s="46"/>
      <c r="P13" s="46"/>
    </row>
    <row r="14" spans="2:20" s="636" customFormat="1">
      <c r="B14" s="1364"/>
      <c r="D14" s="2283" t="s">
        <v>1856</v>
      </c>
      <c r="E14" s="1351" t="s">
        <v>285</v>
      </c>
      <c r="F14" s="2284"/>
      <c r="I14" s="2583"/>
      <c r="J14" s="1897" t="str">
        <f t="shared" ref="J14:J23" si="0">IF(ISNONTEXT(F14)=TRUE,"","X")</f>
        <v/>
      </c>
      <c r="K14" s="2193"/>
      <c r="L14" s="1900" t="str">
        <f>IF(AND(D14&lt;&gt;"",LEFT(D14,5)&lt;&gt;"&lt;TNSP",ISBLANK(F14))=TRUE,"X","")</f>
        <v/>
      </c>
      <c r="N14" s="46"/>
      <c r="O14" s="46"/>
      <c r="P14" s="46"/>
    </row>
    <row r="15" spans="2:20" s="636" customFormat="1">
      <c r="B15" s="1364"/>
      <c r="D15" s="2283" t="s">
        <v>1856</v>
      </c>
      <c r="E15" s="1351" t="s">
        <v>285</v>
      </c>
      <c r="F15" s="2284"/>
      <c r="I15" s="2583"/>
      <c r="J15" s="1897" t="str">
        <f t="shared" si="0"/>
        <v/>
      </c>
      <c r="K15" s="2193"/>
      <c r="L15" s="1900" t="str">
        <f t="shared" ref="L15:L54" si="1">IF(AND(D15&lt;&gt;"",LEFT(D15,5)&lt;&gt;"&lt;TNSP",ISBLANK(F15))=TRUE,"X","")</f>
        <v/>
      </c>
      <c r="N15" s="46"/>
      <c r="O15" s="46"/>
      <c r="P15" s="46"/>
    </row>
    <row r="16" spans="2:20" s="636" customFormat="1">
      <c r="B16" s="1364"/>
      <c r="D16" s="2283" t="s">
        <v>1856</v>
      </c>
      <c r="E16" s="1351" t="s">
        <v>285</v>
      </c>
      <c r="F16" s="2284"/>
      <c r="I16" s="2583"/>
      <c r="J16" s="1897" t="str">
        <f t="shared" si="0"/>
        <v/>
      </c>
      <c r="K16" s="2193"/>
      <c r="L16" s="1900" t="str">
        <f t="shared" si="1"/>
        <v/>
      </c>
      <c r="N16" s="46"/>
      <c r="O16" s="46"/>
      <c r="P16" s="46"/>
    </row>
    <row r="17" spans="2:16" s="636" customFormat="1">
      <c r="B17" s="1364"/>
      <c r="D17" s="2283" t="s">
        <v>1856</v>
      </c>
      <c r="E17" s="1351" t="s">
        <v>285</v>
      </c>
      <c r="F17" s="2284"/>
      <c r="I17" s="2583"/>
      <c r="J17" s="1897" t="str">
        <f t="shared" si="0"/>
        <v/>
      </c>
      <c r="K17" s="2193"/>
      <c r="L17" s="1900" t="str">
        <f t="shared" si="1"/>
        <v/>
      </c>
      <c r="N17" s="46"/>
      <c r="O17" s="46"/>
      <c r="P17" s="46"/>
    </row>
    <row r="18" spans="2:16" s="636" customFormat="1">
      <c r="B18" s="1364"/>
      <c r="D18" s="2283" t="s">
        <v>1856</v>
      </c>
      <c r="E18" s="1351" t="s">
        <v>285</v>
      </c>
      <c r="F18" s="2284"/>
      <c r="I18" s="2583"/>
      <c r="J18" s="1897" t="str">
        <f t="shared" si="0"/>
        <v/>
      </c>
      <c r="K18" s="2193"/>
      <c r="L18" s="1900" t="str">
        <f t="shared" si="1"/>
        <v/>
      </c>
      <c r="N18" s="46"/>
      <c r="O18" s="46"/>
      <c r="P18" s="46"/>
    </row>
    <row r="19" spans="2:16" s="636" customFormat="1" hidden="1" outlineLevel="1">
      <c r="B19" s="1364"/>
      <c r="D19" s="2283" t="s">
        <v>1856</v>
      </c>
      <c r="E19" s="1351" t="s">
        <v>285</v>
      </c>
      <c r="F19" s="2284"/>
      <c r="I19" s="2583"/>
      <c r="J19" s="1897" t="str">
        <f t="shared" si="0"/>
        <v/>
      </c>
      <c r="K19" s="2193"/>
      <c r="L19" s="1900" t="str">
        <f t="shared" si="1"/>
        <v/>
      </c>
      <c r="N19" s="46"/>
      <c r="O19" s="46"/>
      <c r="P19" s="46"/>
    </row>
    <row r="20" spans="2:16" s="636" customFormat="1" hidden="1" outlineLevel="1">
      <c r="B20" s="1364"/>
      <c r="D20" s="2283" t="s">
        <v>1856</v>
      </c>
      <c r="E20" s="1351" t="s">
        <v>285</v>
      </c>
      <c r="F20" s="2284"/>
      <c r="I20" s="2583"/>
      <c r="J20" s="1897" t="str">
        <f t="shared" si="0"/>
        <v/>
      </c>
      <c r="K20" s="2193"/>
      <c r="L20" s="1900" t="str">
        <f t="shared" si="1"/>
        <v/>
      </c>
      <c r="N20" s="46"/>
      <c r="O20" s="46"/>
      <c r="P20" s="46"/>
    </row>
    <row r="21" spans="2:16" s="636" customFormat="1" hidden="1" outlineLevel="1">
      <c r="B21" s="1364"/>
      <c r="D21" s="2283" t="s">
        <v>1856</v>
      </c>
      <c r="E21" s="1351" t="s">
        <v>285</v>
      </c>
      <c r="F21" s="2284"/>
      <c r="I21" s="2583"/>
      <c r="J21" s="1897" t="str">
        <f t="shared" si="0"/>
        <v/>
      </c>
      <c r="K21" s="2193"/>
      <c r="L21" s="1900" t="str">
        <f t="shared" si="1"/>
        <v/>
      </c>
      <c r="N21" s="46"/>
      <c r="O21" s="46"/>
      <c r="P21" s="46"/>
    </row>
    <row r="22" spans="2:16" s="636" customFormat="1" hidden="1" outlineLevel="1">
      <c r="B22" s="1364"/>
      <c r="D22" s="2283" t="s">
        <v>1856</v>
      </c>
      <c r="E22" s="1351" t="s">
        <v>285</v>
      </c>
      <c r="F22" s="2284"/>
      <c r="I22" s="2583"/>
      <c r="J22" s="1897" t="str">
        <f t="shared" si="0"/>
        <v/>
      </c>
      <c r="K22" s="2193"/>
      <c r="L22" s="1900" t="str">
        <f t="shared" si="1"/>
        <v/>
      </c>
      <c r="N22" s="46"/>
      <c r="O22" s="46"/>
      <c r="P22" s="46"/>
    </row>
    <row r="23" spans="2:16" s="636" customFormat="1" ht="14.45" hidden="1" customHeight="1" outlineLevel="1">
      <c r="B23" s="1364"/>
      <c r="D23" s="2283" t="s">
        <v>1856</v>
      </c>
      <c r="E23" s="1351" t="s">
        <v>285</v>
      </c>
      <c r="F23" s="2284"/>
      <c r="I23" s="2583"/>
      <c r="J23" s="1897" t="str">
        <f t="shared" si="0"/>
        <v/>
      </c>
      <c r="K23" s="2193"/>
      <c r="L23" s="1900" t="str">
        <f t="shared" si="1"/>
        <v/>
      </c>
      <c r="N23" s="46"/>
      <c r="O23" s="46"/>
      <c r="P23" s="46"/>
    </row>
    <row r="24" spans="2:16" s="636" customFormat="1" hidden="1" outlineLevel="1">
      <c r="B24" s="1364"/>
      <c r="D24" s="2283" t="s">
        <v>1856</v>
      </c>
      <c r="E24" s="1351" t="s">
        <v>285</v>
      </c>
      <c r="F24" s="2284"/>
      <c r="I24" s="2583"/>
      <c r="J24" s="1897" t="str">
        <f t="shared" ref="J24:J33" si="2">IF(ISNONTEXT(F24)=TRUE,"","X")</f>
        <v/>
      </c>
      <c r="K24" s="2193"/>
      <c r="L24" s="1900" t="str">
        <f t="shared" si="1"/>
        <v/>
      </c>
      <c r="N24" s="46"/>
      <c r="O24" s="46"/>
      <c r="P24" s="46"/>
    </row>
    <row r="25" spans="2:16" s="636" customFormat="1" hidden="1" outlineLevel="1">
      <c r="B25" s="1364"/>
      <c r="D25" s="2283" t="s">
        <v>1856</v>
      </c>
      <c r="E25" s="1351" t="s">
        <v>285</v>
      </c>
      <c r="F25" s="2284"/>
      <c r="I25" s="2583"/>
      <c r="J25" s="1897" t="str">
        <f t="shared" si="2"/>
        <v/>
      </c>
      <c r="K25" s="2193"/>
      <c r="L25" s="1900" t="str">
        <f t="shared" si="1"/>
        <v/>
      </c>
      <c r="N25" s="46"/>
      <c r="O25" s="46"/>
      <c r="P25" s="46"/>
    </row>
    <row r="26" spans="2:16" s="636" customFormat="1" hidden="1" outlineLevel="1">
      <c r="B26" s="1364"/>
      <c r="D26" s="2283" t="s">
        <v>1856</v>
      </c>
      <c r="E26" s="1351" t="s">
        <v>285</v>
      </c>
      <c r="F26" s="2284"/>
      <c r="I26" s="2583"/>
      <c r="J26" s="1897" t="str">
        <f t="shared" si="2"/>
        <v/>
      </c>
      <c r="K26" s="2193"/>
      <c r="L26" s="1900" t="str">
        <f t="shared" si="1"/>
        <v/>
      </c>
      <c r="N26" s="46"/>
      <c r="O26" s="46"/>
      <c r="P26" s="46"/>
    </row>
    <row r="27" spans="2:16" s="636" customFormat="1" hidden="1" outlineLevel="1">
      <c r="B27" s="1364"/>
      <c r="D27" s="2283" t="s">
        <v>1856</v>
      </c>
      <c r="E27" s="1351" t="s">
        <v>285</v>
      </c>
      <c r="F27" s="2284"/>
      <c r="I27" s="2583"/>
      <c r="J27" s="1897" t="str">
        <f t="shared" si="2"/>
        <v/>
      </c>
      <c r="K27" s="2193"/>
      <c r="L27" s="1900" t="str">
        <f t="shared" si="1"/>
        <v/>
      </c>
      <c r="N27" s="46"/>
      <c r="O27" s="46"/>
      <c r="P27" s="46"/>
    </row>
    <row r="28" spans="2:16" s="636" customFormat="1" hidden="1" outlineLevel="1">
      <c r="B28" s="1364"/>
      <c r="D28" s="2283" t="s">
        <v>1856</v>
      </c>
      <c r="E28" s="1351" t="s">
        <v>285</v>
      </c>
      <c r="F28" s="2284"/>
      <c r="I28" s="2583"/>
      <c r="J28" s="1897" t="str">
        <f t="shared" si="2"/>
        <v/>
      </c>
      <c r="K28" s="2193"/>
      <c r="L28" s="1900" t="str">
        <f t="shared" si="1"/>
        <v/>
      </c>
      <c r="N28" s="46"/>
      <c r="O28" s="46"/>
      <c r="P28" s="46"/>
    </row>
    <row r="29" spans="2:16" s="636" customFormat="1" hidden="1" outlineLevel="1">
      <c r="B29" s="1364"/>
      <c r="D29" s="2283" t="s">
        <v>1856</v>
      </c>
      <c r="E29" s="1351" t="s">
        <v>285</v>
      </c>
      <c r="F29" s="2284"/>
      <c r="I29" s="2583"/>
      <c r="J29" s="1897" t="str">
        <f t="shared" si="2"/>
        <v/>
      </c>
      <c r="K29" s="2193"/>
      <c r="L29" s="1900" t="str">
        <f t="shared" si="1"/>
        <v/>
      </c>
      <c r="N29" s="46"/>
      <c r="O29" s="46"/>
      <c r="P29" s="46"/>
    </row>
    <row r="30" spans="2:16" s="636" customFormat="1" hidden="1" outlineLevel="1">
      <c r="B30" s="1364"/>
      <c r="D30" s="2283" t="s">
        <v>1856</v>
      </c>
      <c r="E30" s="1351" t="s">
        <v>285</v>
      </c>
      <c r="F30" s="2284"/>
      <c r="I30" s="2583"/>
      <c r="J30" s="1897" t="str">
        <f t="shared" si="2"/>
        <v/>
      </c>
      <c r="K30" s="2193"/>
      <c r="L30" s="1900" t="str">
        <f t="shared" si="1"/>
        <v/>
      </c>
      <c r="N30" s="46"/>
      <c r="O30" s="46"/>
      <c r="P30" s="46"/>
    </row>
    <row r="31" spans="2:16" s="636" customFormat="1" hidden="1" outlineLevel="1">
      <c r="B31" s="1364"/>
      <c r="D31" s="2283" t="s">
        <v>1856</v>
      </c>
      <c r="E31" s="1351" t="s">
        <v>285</v>
      </c>
      <c r="F31" s="2284"/>
      <c r="I31" s="2583"/>
      <c r="J31" s="1897" t="str">
        <f t="shared" si="2"/>
        <v/>
      </c>
      <c r="K31" s="2193"/>
      <c r="L31" s="1900" t="str">
        <f t="shared" si="1"/>
        <v/>
      </c>
      <c r="N31" s="46"/>
      <c r="O31" s="46"/>
      <c r="P31" s="46"/>
    </row>
    <row r="32" spans="2:16" s="636" customFormat="1" hidden="1" outlineLevel="1">
      <c r="B32" s="1364"/>
      <c r="D32" s="2283" t="s">
        <v>1856</v>
      </c>
      <c r="E32" s="1351" t="s">
        <v>285</v>
      </c>
      <c r="F32" s="2284"/>
      <c r="I32" s="2583"/>
      <c r="J32" s="1897" t="str">
        <f t="shared" si="2"/>
        <v/>
      </c>
      <c r="K32" s="2193"/>
      <c r="L32" s="1900" t="str">
        <f t="shared" si="1"/>
        <v/>
      </c>
      <c r="N32" s="46"/>
      <c r="O32" s="46"/>
      <c r="P32" s="46"/>
    </row>
    <row r="33" spans="2:16" s="636" customFormat="1" ht="11.45" hidden="1" customHeight="1" outlineLevel="1">
      <c r="B33" s="1364"/>
      <c r="D33" s="2283" t="s">
        <v>1856</v>
      </c>
      <c r="E33" s="1351" t="s">
        <v>285</v>
      </c>
      <c r="F33" s="2284"/>
      <c r="I33" s="2583"/>
      <c r="J33" s="1897" t="str">
        <f t="shared" si="2"/>
        <v/>
      </c>
      <c r="K33" s="2193"/>
      <c r="L33" s="1900" t="str">
        <f t="shared" si="1"/>
        <v/>
      </c>
      <c r="N33" s="46"/>
      <c r="O33" s="46"/>
      <c r="P33" s="46"/>
    </row>
    <row r="34" spans="2:16" s="636" customFormat="1" hidden="1" outlineLevel="1">
      <c r="B34" s="1364"/>
      <c r="D34" s="2283" t="s">
        <v>1856</v>
      </c>
      <c r="E34" s="1351" t="s">
        <v>285</v>
      </c>
      <c r="F34" s="2284"/>
      <c r="I34" s="2583"/>
      <c r="J34" s="1897" t="str">
        <f t="shared" ref="J34:J43" si="3">IF(ISNONTEXT(F34)=TRUE,"","X")</f>
        <v/>
      </c>
      <c r="K34" s="2193"/>
      <c r="L34" s="1900" t="str">
        <f t="shared" si="1"/>
        <v/>
      </c>
      <c r="N34" s="46"/>
      <c r="O34" s="46"/>
      <c r="P34" s="46"/>
    </row>
    <row r="35" spans="2:16" s="636" customFormat="1" hidden="1" outlineLevel="1">
      <c r="B35" s="1364"/>
      <c r="D35" s="2283" t="s">
        <v>1856</v>
      </c>
      <c r="E35" s="1351" t="s">
        <v>285</v>
      </c>
      <c r="F35" s="2284"/>
      <c r="I35" s="2583"/>
      <c r="J35" s="1897" t="str">
        <f t="shared" si="3"/>
        <v/>
      </c>
      <c r="K35" s="2193"/>
      <c r="L35" s="1900" t="str">
        <f t="shared" si="1"/>
        <v/>
      </c>
      <c r="N35" s="46"/>
      <c r="O35" s="46"/>
      <c r="P35" s="46"/>
    </row>
    <row r="36" spans="2:16" s="636" customFormat="1" hidden="1" outlineLevel="1">
      <c r="B36" s="1364"/>
      <c r="D36" s="2283" t="s">
        <v>1856</v>
      </c>
      <c r="E36" s="1351" t="s">
        <v>285</v>
      </c>
      <c r="F36" s="2284"/>
      <c r="I36" s="2583"/>
      <c r="J36" s="1897" t="str">
        <f t="shared" si="3"/>
        <v/>
      </c>
      <c r="K36" s="2193"/>
      <c r="L36" s="1900" t="str">
        <f t="shared" si="1"/>
        <v/>
      </c>
      <c r="N36" s="46"/>
      <c r="O36" s="46"/>
      <c r="P36" s="46"/>
    </row>
    <row r="37" spans="2:16" s="636" customFormat="1" hidden="1" outlineLevel="1">
      <c r="B37" s="1364"/>
      <c r="D37" s="2283" t="s">
        <v>1856</v>
      </c>
      <c r="E37" s="1351" t="s">
        <v>285</v>
      </c>
      <c r="F37" s="2284"/>
      <c r="I37" s="2583"/>
      <c r="J37" s="1897" t="str">
        <f t="shared" si="3"/>
        <v/>
      </c>
      <c r="K37" s="2193"/>
      <c r="L37" s="1900" t="str">
        <f t="shared" si="1"/>
        <v/>
      </c>
      <c r="N37" s="46"/>
      <c r="O37" s="46"/>
      <c r="P37" s="46"/>
    </row>
    <row r="38" spans="2:16" s="636" customFormat="1" hidden="1" outlineLevel="1">
      <c r="B38" s="1364"/>
      <c r="D38" s="2283" t="s">
        <v>1856</v>
      </c>
      <c r="E38" s="1351" t="s">
        <v>285</v>
      </c>
      <c r="F38" s="2284"/>
      <c r="I38" s="2583"/>
      <c r="J38" s="1897" t="str">
        <f t="shared" si="3"/>
        <v/>
      </c>
      <c r="K38" s="2193"/>
      <c r="L38" s="1900" t="str">
        <f t="shared" si="1"/>
        <v/>
      </c>
      <c r="N38" s="46"/>
      <c r="O38" s="46"/>
      <c r="P38" s="46"/>
    </row>
    <row r="39" spans="2:16" s="636" customFormat="1" hidden="1" outlineLevel="1">
      <c r="B39" s="1364"/>
      <c r="D39" s="2283" t="s">
        <v>1856</v>
      </c>
      <c r="E39" s="1351" t="s">
        <v>285</v>
      </c>
      <c r="F39" s="2284"/>
      <c r="I39" s="2583"/>
      <c r="J39" s="1897" t="str">
        <f t="shared" si="3"/>
        <v/>
      </c>
      <c r="K39" s="2193"/>
      <c r="L39" s="1900" t="str">
        <f t="shared" si="1"/>
        <v/>
      </c>
      <c r="N39" s="46"/>
      <c r="O39" s="46"/>
      <c r="P39" s="46"/>
    </row>
    <row r="40" spans="2:16" s="636" customFormat="1" hidden="1" outlineLevel="1">
      <c r="B40" s="1364"/>
      <c r="D40" s="2283" t="s">
        <v>1856</v>
      </c>
      <c r="E40" s="1351" t="s">
        <v>285</v>
      </c>
      <c r="F40" s="2284"/>
      <c r="I40" s="2583"/>
      <c r="J40" s="1897" t="str">
        <f t="shared" si="3"/>
        <v/>
      </c>
      <c r="K40" s="2193"/>
      <c r="L40" s="1900" t="str">
        <f t="shared" si="1"/>
        <v/>
      </c>
      <c r="N40" s="46"/>
      <c r="O40" s="46"/>
      <c r="P40" s="46"/>
    </row>
    <row r="41" spans="2:16" s="636" customFormat="1" hidden="1" outlineLevel="1">
      <c r="B41" s="1364"/>
      <c r="D41" s="2283" t="s">
        <v>1856</v>
      </c>
      <c r="E41" s="1351" t="s">
        <v>285</v>
      </c>
      <c r="F41" s="2284"/>
      <c r="I41" s="2583"/>
      <c r="J41" s="1897" t="str">
        <f t="shared" si="3"/>
        <v/>
      </c>
      <c r="K41" s="2193"/>
      <c r="L41" s="1900" t="str">
        <f t="shared" si="1"/>
        <v/>
      </c>
      <c r="N41" s="46"/>
      <c r="O41" s="46"/>
      <c r="P41" s="46"/>
    </row>
    <row r="42" spans="2:16" s="636" customFormat="1" hidden="1" outlineLevel="1">
      <c r="B42" s="1364"/>
      <c r="D42" s="2283" t="s">
        <v>1856</v>
      </c>
      <c r="E42" s="1351" t="s">
        <v>285</v>
      </c>
      <c r="F42" s="2284"/>
      <c r="I42" s="2583"/>
      <c r="J42" s="1897" t="str">
        <f t="shared" si="3"/>
        <v/>
      </c>
      <c r="K42" s="2193"/>
      <c r="L42" s="1900" t="str">
        <f t="shared" si="1"/>
        <v/>
      </c>
      <c r="N42" s="46"/>
      <c r="O42" s="46"/>
      <c r="P42" s="46"/>
    </row>
    <row r="43" spans="2:16" s="636" customFormat="1" ht="12.95" hidden="1" customHeight="1" outlineLevel="1">
      <c r="B43" s="1364"/>
      <c r="D43" s="2283" t="s">
        <v>1856</v>
      </c>
      <c r="E43" s="1351" t="s">
        <v>285</v>
      </c>
      <c r="F43" s="2284"/>
      <c r="I43" s="2583"/>
      <c r="J43" s="1897" t="str">
        <f t="shared" si="3"/>
        <v/>
      </c>
      <c r="K43" s="2193"/>
      <c r="L43" s="1900" t="str">
        <f t="shared" si="1"/>
        <v/>
      </c>
      <c r="N43" s="46"/>
      <c r="O43" s="46"/>
      <c r="P43" s="46"/>
    </row>
    <row r="44" spans="2:16" s="636" customFormat="1" hidden="1" outlineLevel="1">
      <c r="B44" s="1364"/>
      <c r="D44" s="2283" t="s">
        <v>1856</v>
      </c>
      <c r="E44" s="1351" t="s">
        <v>285</v>
      </c>
      <c r="F44" s="2284"/>
      <c r="I44" s="2583"/>
      <c r="J44" s="1897" t="str">
        <f t="shared" ref="J44:J47" si="4">IF(ISNONTEXT(F44)=TRUE,"","X")</f>
        <v/>
      </c>
      <c r="K44" s="2193"/>
      <c r="L44" s="1900" t="str">
        <f t="shared" si="1"/>
        <v/>
      </c>
      <c r="N44" s="46"/>
      <c r="O44" s="46"/>
      <c r="P44" s="46"/>
    </row>
    <row r="45" spans="2:16" s="636" customFormat="1" hidden="1" outlineLevel="1">
      <c r="B45" s="1364"/>
      <c r="D45" s="2283" t="s">
        <v>1856</v>
      </c>
      <c r="E45" s="1351" t="s">
        <v>285</v>
      </c>
      <c r="F45" s="2284"/>
      <c r="I45" s="2583"/>
      <c r="J45" s="1897" t="str">
        <f t="shared" si="4"/>
        <v/>
      </c>
      <c r="K45" s="2193"/>
      <c r="L45" s="1900" t="str">
        <f t="shared" si="1"/>
        <v/>
      </c>
      <c r="N45" s="46"/>
      <c r="O45" s="46"/>
      <c r="P45" s="46"/>
    </row>
    <row r="46" spans="2:16" s="636" customFormat="1" hidden="1" outlineLevel="1">
      <c r="B46" s="1364"/>
      <c r="D46" s="2283" t="s">
        <v>1856</v>
      </c>
      <c r="E46" s="1351" t="s">
        <v>285</v>
      </c>
      <c r="F46" s="2284"/>
      <c r="I46" s="2583"/>
      <c r="J46" s="1897" t="str">
        <f t="shared" si="4"/>
        <v/>
      </c>
      <c r="K46" s="2193"/>
      <c r="L46" s="1900" t="str">
        <f t="shared" si="1"/>
        <v/>
      </c>
      <c r="N46" s="46"/>
      <c r="O46" s="46"/>
      <c r="P46" s="46"/>
    </row>
    <row r="47" spans="2:16" s="636" customFormat="1" hidden="1" outlineLevel="1">
      <c r="B47" s="1364"/>
      <c r="D47" s="2283" t="s">
        <v>1856</v>
      </c>
      <c r="E47" s="1351" t="s">
        <v>285</v>
      </c>
      <c r="F47" s="2284"/>
      <c r="I47" s="2583"/>
      <c r="J47" s="1897" t="str">
        <f t="shared" si="4"/>
        <v/>
      </c>
      <c r="K47" s="2193"/>
      <c r="L47" s="1900" t="str">
        <f t="shared" si="1"/>
        <v/>
      </c>
      <c r="N47" s="46"/>
      <c r="O47" s="46"/>
      <c r="P47" s="46"/>
    </row>
    <row r="48" spans="2:16" s="636" customFormat="1" hidden="1" outlineLevel="1">
      <c r="B48" s="1364"/>
      <c r="D48" s="2283" t="s">
        <v>1856</v>
      </c>
      <c r="E48" s="1351" t="s">
        <v>285</v>
      </c>
      <c r="F48" s="2284"/>
      <c r="I48" s="2583"/>
      <c r="J48" s="1897" t="str">
        <f t="shared" ref="J48:J50" si="5">IF(ISNONTEXT(F48)=TRUE,"","X")</f>
        <v/>
      </c>
      <c r="K48" s="2193"/>
      <c r="L48" s="1900" t="str">
        <f t="shared" si="1"/>
        <v/>
      </c>
      <c r="N48" s="46"/>
      <c r="O48" s="46"/>
      <c r="P48" s="46"/>
    </row>
    <row r="49" spans="1:16" s="636" customFormat="1" hidden="1" outlineLevel="1">
      <c r="B49" s="1364"/>
      <c r="D49" s="2283" t="s">
        <v>1856</v>
      </c>
      <c r="E49" s="1351" t="s">
        <v>285</v>
      </c>
      <c r="F49" s="2284"/>
      <c r="I49" s="2583"/>
      <c r="J49" s="1897" t="str">
        <f t="shared" si="5"/>
        <v/>
      </c>
      <c r="K49" s="2193"/>
      <c r="L49" s="1900" t="str">
        <f t="shared" si="1"/>
        <v/>
      </c>
      <c r="N49" s="46"/>
      <c r="O49" s="46"/>
      <c r="P49" s="46"/>
    </row>
    <row r="50" spans="1:16" s="636" customFormat="1" hidden="1" outlineLevel="1">
      <c r="B50" s="1364"/>
      <c r="D50" s="2283" t="s">
        <v>1856</v>
      </c>
      <c r="E50" s="1351" t="s">
        <v>285</v>
      </c>
      <c r="F50" s="2284"/>
      <c r="I50" s="2583"/>
      <c r="J50" s="1897" t="str">
        <f t="shared" si="5"/>
        <v/>
      </c>
      <c r="K50" s="2193"/>
      <c r="L50" s="1900" t="str">
        <f t="shared" si="1"/>
        <v/>
      </c>
      <c r="N50" s="46"/>
      <c r="O50" s="46"/>
      <c r="P50" s="46"/>
    </row>
    <row r="51" spans="1:16" s="636" customFormat="1" hidden="1" outlineLevel="1">
      <c r="B51" s="1364"/>
      <c r="D51" s="2283" t="s">
        <v>1856</v>
      </c>
      <c r="E51" s="1351" t="s">
        <v>285</v>
      </c>
      <c r="F51" s="2284"/>
      <c r="I51" s="2583"/>
      <c r="J51" s="1897" t="str">
        <f t="shared" ref="J51:J54" si="6">IF(ISNONTEXT(F51)=TRUE,"","X")</f>
        <v/>
      </c>
      <c r="K51" s="2193"/>
      <c r="L51" s="1900" t="str">
        <f t="shared" si="1"/>
        <v/>
      </c>
      <c r="N51" s="46"/>
      <c r="O51" s="46"/>
      <c r="P51" s="46"/>
    </row>
    <row r="52" spans="1:16" s="636" customFormat="1" hidden="1" outlineLevel="1">
      <c r="B52" s="1364"/>
      <c r="D52" s="2283" t="s">
        <v>1856</v>
      </c>
      <c r="E52" s="1351" t="s">
        <v>285</v>
      </c>
      <c r="F52" s="2284"/>
      <c r="I52" s="2583"/>
      <c r="J52" s="1897" t="str">
        <f t="shared" si="6"/>
        <v/>
      </c>
      <c r="K52" s="2193"/>
      <c r="L52" s="1900" t="str">
        <f t="shared" si="1"/>
        <v/>
      </c>
      <c r="N52" s="46"/>
      <c r="O52" s="46"/>
      <c r="P52" s="46"/>
    </row>
    <row r="53" spans="1:16" s="636" customFormat="1" ht="15" customHeight="1" collapsed="1">
      <c r="A53" s="2142" t="s">
        <v>2693</v>
      </c>
      <c r="B53" s="1364"/>
      <c r="D53" s="2283" t="s">
        <v>1856</v>
      </c>
      <c r="E53" s="1351" t="s">
        <v>285</v>
      </c>
      <c r="F53" s="2284"/>
      <c r="I53" s="2583"/>
      <c r="J53" s="1897" t="str">
        <f t="shared" si="6"/>
        <v/>
      </c>
      <c r="K53" s="2193"/>
      <c r="L53" s="1900" t="str">
        <f t="shared" si="1"/>
        <v/>
      </c>
      <c r="N53" s="46"/>
      <c r="O53" s="46"/>
      <c r="P53" s="46"/>
    </row>
    <row r="54" spans="1:16" s="636" customFormat="1">
      <c r="B54" s="1364"/>
      <c r="D54" s="2285" t="s">
        <v>1856</v>
      </c>
      <c r="E54" s="2286" t="s">
        <v>285</v>
      </c>
      <c r="F54" s="2287"/>
      <c r="I54" s="2583"/>
      <c r="J54" s="1897" t="str">
        <f t="shared" si="6"/>
        <v/>
      </c>
      <c r="K54" s="2193"/>
      <c r="L54" s="1900" t="str">
        <f t="shared" si="1"/>
        <v/>
      </c>
      <c r="N54" s="46"/>
      <c r="O54" s="46"/>
      <c r="P54" s="46"/>
    </row>
    <row r="55" spans="1:16" s="636" customFormat="1">
      <c r="B55" s="1365"/>
      <c r="C55" s="1445"/>
      <c r="D55" s="1340" t="s">
        <v>2192</v>
      </c>
      <c r="E55" s="1341" t="s">
        <v>285</v>
      </c>
      <c r="F55" s="1359">
        <f>SUM(F13:F54)</f>
        <v>0</v>
      </c>
      <c r="I55" s="2069"/>
      <c r="J55" s="2068"/>
      <c r="K55" s="2209"/>
      <c r="L55" s="1976"/>
      <c r="N55" s="46"/>
      <c r="O55" s="46"/>
      <c r="P55" s="46"/>
    </row>
    <row r="56" spans="1:16" s="636" customFormat="1">
      <c r="B56" s="1364"/>
      <c r="D56" s="1349" t="s">
        <v>2288</v>
      </c>
      <c r="N56" s="46"/>
      <c r="O56" s="46"/>
      <c r="P56" s="46"/>
    </row>
    <row r="57" spans="1:16" s="636" customFormat="1" ht="15" customHeight="1">
      <c r="B57" s="1364"/>
      <c r="D57" s="2304" t="str">
        <f>D13</f>
        <v>&lt;TNSP specified&gt;</v>
      </c>
      <c r="E57" s="1350" t="s">
        <v>285</v>
      </c>
      <c r="F57" s="1356"/>
      <c r="I57" s="2072"/>
      <c r="J57" s="1932" t="str">
        <f t="shared" ref="J57:J98" si="7">IF(ISNONTEXT(F57)=TRUE,"","X")</f>
        <v/>
      </c>
      <c r="K57" s="2216" t="str">
        <f>IF(F57&lt;&gt;""=TRUE,"","X")</f>
        <v>X</v>
      </c>
      <c r="L57" s="2210"/>
      <c r="N57" s="46"/>
      <c r="O57" s="46"/>
      <c r="P57" s="46"/>
    </row>
    <row r="58" spans="1:16" s="636" customFormat="1">
      <c r="B58" s="1364"/>
      <c r="D58" s="2305" t="str">
        <f t="shared" ref="D58:D98" si="8">D14</f>
        <v>&lt;TNSP specified&gt;</v>
      </c>
      <c r="E58" s="1351" t="s">
        <v>285</v>
      </c>
      <c r="F58" s="1357"/>
      <c r="I58" s="2073"/>
      <c r="J58" s="1902" t="str">
        <f t="shared" ref="J58:J63" si="9">IF(ISNONTEXT(F58)=TRUE,"","X")</f>
        <v/>
      </c>
      <c r="K58" s="2193"/>
      <c r="L58" s="1900" t="str">
        <f t="shared" ref="L58:L98" si="10">IF(AND(D58&lt;&gt;"",LEFT(D58,5)&lt;&gt;"&lt;TNSP",ISBLANK(F58))=TRUE,"X","")</f>
        <v/>
      </c>
      <c r="N58" s="46"/>
      <c r="O58" s="46"/>
      <c r="P58" s="46"/>
    </row>
    <row r="59" spans="1:16" s="636" customFormat="1">
      <c r="B59" s="1364"/>
      <c r="D59" s="2305" t="str">
        <f t="shared" si="8"/>
        <v>&lt;TNSP specified&gt;</v>
      </c>
      <c r="E59" s="1351" t="s">
        <v>285</v>
      </c>
      <c r="F59" s="1357"/>
      <c r="I59" s="2073"/>
      <c r="J59" s="1902" t="str">
        <f t="shared" si="9"/>
        <v/>
      </c>
      <c r="K59" s="2193"/>
      <c r="L59" s="1900" t="str">
        <f t="shared" si="10"/>
        <v/>
      </c>
      <c r="N59" s="46"/>
      <c r="O59" s="46"/>
      <c r="P59" s="46"/>
    </row>
    <row r="60" spans="1:16" s="636" customFormat="1">
      <c r="B60" s="1364"/>
      <c r="D60" s="2305" t="str">
        <f t="shared" si="8"/>
        <v>&lt;TNSP specified&gt;</v>
      </c>
      <c r="E60" s="1351" t="s">
        <v>285</v>
      </c>
      <c r="F60" s="1357"/>
      <c r="I60" s="2073"/>
      <c r="J60" s="1902" t="str">
        <f t="shared" si="9"/>
        <v/>
      </c>
      <c r="K60" s="2193"/>
      <c r="L60" s="1900" t="str">
        <f t="shared" si="10"/>
        <v/>
      </c>
      <c r="N60" s="46"/>
      <c r="O60" s="46"/>
      <c r="P60" s="46"/>
    </row>
    <row r="61" spans="1:16" s="636" customFormat="1">
      <c r="B61" s="1364"/>
      <c r="D61" s="2305" t="str">
        <f t="shared" si="8"/>
        <v>&lt;TNSP specified&gt;</v>
      </c>
      <c r="E61" s="1351" t="s">
        <v>285</v>
      </c>
      <c r="F61" s="1357"/>
      <c r="I61" s="2073"/>
      <c r="J61" s="1902" t="str">
        <f t="shared" si="9"/>
        <v/>
      </c>
      <c r="K61" s="2193"/>
      <c r="L61" s="1900" t="str">
        <f t="shared" si="10"/>
        <v/>
      </c>
      <c r="N61" s="46"/>
      <c r="O61" s="46"/>
      <c r="P61" s="46"/>
    </row>
    <row r="62" spans="1:16" s="636" customFormat="1" hidden="1" outlineLevel="1">
      <c r="B62" s="1364"/>
      <c r="D62" s="2305" t="str">
        <f t="shared" si="8"/>
        <v>&lt;TNSP specified&gt;</v>
      </c>
      <c r="E62" s="1351" t="s">
        <v>285</v>
      </c>
      <c r="F62" s="1357"/>
      <c r="I62" s="2073"/>
      <c r="J62" s="1902" t="str">
        <f t="shared" si="9"/>
        <v/>
      </c>
      <c r="K62" s="2193"/>
      <c r="L62" s="1900" t="str">
        <f t="shared" si="10"/>
        <v/>
      </c>
      <c r="N62" s="46"/>
      <c r="O62" s="46"/>
      <c r="P62" s="46"/>
    </row>
    <row r="63" spans="1:16" s="636" customFormat="1" hidden="1" outlineLevel="1">
      <c r="B63" s="1364"/>
      <c r="D63" s="2305" t="str">
        <f t="shared" si="8"/>
        <v>&lt;TNSP specified&gt;</v>
      </c>
      <c r="E63" s="1351" t="s">
        <v>285</v>
      </c>
      <c r="F63" s="1357"/>
      <c r="I63" s="2073"/>
      <c r="J63" s="1902" t="str">
        <f t="shared" si="9"/>
        <v/>
      </c>
      <c r="K63" s="2193"/>
      <c r="L63" s="1900" t="str">
        <f t="shared" si="10"/>
        <v/>
      </c>
      <c r="N63" s="46"/>
      <c r="O63" s="46"/>
      <c r="P63" s="46"/>
    </row>
    <row r="64" spans="1:16" s="636" customFormat="1" hidden="1" outlineLevel="1">
      <c r="B64" s="1364"/>
      <c r="D64" s="2305" t="str">
        <f t="shared" si="8"/>
        <v>&lt;TNSP specified&gt;</v>
      </c>
      <c r="E64" s="1351" t="s">
        <v>285</v>
      </c>
      <c r="F64" s="1357"/>
      <c r="I64" s="2073"/>
      <c r="J64" s="1902" t="str">
        <f t="shared" si="7"/>
        <v/>
      </c>
      <c r="K64" s="2193"/>
      <c r="L64" s="1900" t="str">
        <f t="shared" si="10"/>
        <v/>
      </c>
      <c r="N64" s="46"/>
      <c r="O64" s="46"/>
      <c r="P64" s="46"/>
    </row>
    <row r="65" spans="2:16" s="636" customFormat="1" hidden="1" outlineLevel="1">
      <c r="B65" s="1364"/>
      <c r="D65" s="2305" t="str">
        <f t="shared" si="8"/>
        <v>&lt;TNSP specified&gt;</v>
      </c>
      <c r="E65" s="1351" t="s">
        <v>285</v>
      </c>
      <c r="F65" s="1357"/>
      <c r="I65" s="2073"/>
      <c r="J65" s="1902" t="str">
        <f t="shared" si="7"/>
        <v/>
      </c>
      <c r="K65" s="2193"/>
      <c r="L65" s="1900" t="str">
        <f t="shared" si="10"/>
        <v/>
      </c>
      <c r="N65" s="46"/>
      <c r="O65" s="46"/>
      <c r="P65" s="46"/>
    </row>
    <row r="66" spans="2:16" s="636" customFormat="1" hidden="1" outlineLevel="1">
      <c r="B66" s="1364"/>
      <c r="D66" s="2305" t="str">
        <f t="shared" si="8"/>
        <v>&lt;TNSP specified&gt;</v>
      </c>
      <c r="E66" s="1351" t="s">
        <v>285</v>
      </c>
      <c r="F66" s="1357"/>
      <c r="I66" s="2073"/>
      <c r="J66" s="1902" t="str">
        <f t="shared" si="7"/>
        <v/>
      </c>
      <c r="K66" s="2193"/>
      <c r="L66" s="1900" t="str">
        <f t="shared" si="10"/>
        <v/>
      </c>
      <c r="N66" s="46"/>
      <c r="O66" s="46"/>
      <c r="P66" s="46"/>
    </row>
    <row r="67" spans="2:16" s="636" customFormat="1" hidden="1" outlineLevel="1">
      <c r="B67" s="1364"/>
      <c r="D67" s="2305" t="str">
        <f t="shared" si="8"/>
        <v>&lt;TNSP specified&gt;</v>
      </c>
      <c r="E67" s="1351" t="s">
        <v>285</v>
      </c>
      <c r="F67" s="1357"/>
      <c r="I67" s="2073"/>
      <c r="J67" s="1902" t="str">
        <f t="shared" si="7"/>
        <v/>
      </c>
      <c r="K67" s="2193"/>
      <c r="L67" s="1900" t="str">
        <f t="shared" si="10"/>
        <v/>
      </c>
      <c r="N67" s="46"/>
      <c r="O67" s="46"/>
      <c r="P67" s="46"/>
    </row>
    <row r="68" spans="2:16" s="636" customFormat="1" hidden="1" outlineLevel="1">
      <c r="B68" s="1364"/>
      <c r="D68" s="2305" t="str">
        <f t="shared" si="8"/>
        <v>&lt;TNSP specified&gt;</v>
      </c>
      <c r="E68" s="1351" t="s">
        <v>285</v>
      </c>
      <c r="F68" s="1357"/>
      <c r="I68" s="2073"/>
      <c r="J68" s="1902" t="str">
        <f t="shared" si="7"/>
        <v/>
      </c>
      <c r="K68" s="2193"/>
      <c r="L68" s="1900" t="str">
        <f t="shared" si="10"/>
        <v/>
      </c>
      <c r="N68" s="46"/>
      <c r="O68" s="46"/>
      <c r="P68" s="46"/>
    </row>
    <row r="69" spans="2:16" s="636" customFormat="1" hidden="1" outlineLevel="1">
      <c r="B69" s="1364"/>
      <c r="D69" s="2305" t="str">
        <f t="shared" si="8"/>
        <v>&lt;TNSP specified&gt;</v>
      </c>
      <c r="E69" s="1351" t="s">
        <v>285</v>
      </c>
      <c r="F69" s="1357"/>
      <c r="I69" s="2073"/>
      <c r="J69" s="1902" t="str">
        <f t="shared" si="7"/>
        <v/>
      </c>
      <c r="K69" s="2193"/>
      <c r="L69" s="1900" t="str">
        <f t="shared" si="10"/>
        <v/>
      </c>
      <c r="N69" s="46"/>
      <c r="O69" s="46"/>
      <c r="P69" s="46"/>
    </row>
    <row r="70" spans="2:16" s="636" customFormat="1" hidden="1" outlineLevel="1">
      <c r="B70" s="1364"/>
      <c r="D70" s="2305" t="str">
        <f t="shared" si="8"/>
        <v>&lt;TNSP specified&gt;</v>
      </c>
      <c r="E70" s="1351" t="s">
        <v>285</v>
      </c>
      <c r="F70" s="1357"/>
      <c r="I70" s="2073"/>
      <c r="J70" s="1902" t="str">
        <f t="shared" ref="J70:J75" si="11">IF(ISNONTEXT(F70)=TRUE,"","X")</f>
        <v/>
      </c>
      <c r="K70" s="2193"/>
      <c r="L70" s="1900" t="str">
        <f t="shared" si="10"/>
        <v/>
      </c>
      <c r="N70" s="46"/>
      <c r="O70" s="46"/>
      <c r="P70" s="46"/>
    </row>
    <row r="71" spans="2:16" s="636" customFormat="1" hidden="1" outlineLevel="1">
      <c r="B71" s="1364"/>
      <c r="D71" s="2305" t="str">
        <f t="shared" si="8"/>
        <v>&lt;TNSP specified&gt;</v>
      </c>
      <c r="E71" s="1351" t="s">
        <v>285</v>
      </c>
      <c r="F71" s="1357"/>
      <c r="I71" s="2073"/>
      <c r="J71" s="1902" t="str">
        <f t="shared" si="11"/>
        <v/>
      </c>
      <c r="K71" s="2193"/>
      <c r="L71" s="1900" t="str">
        <f t="shared" si="10"/>
        <v/>
      </c>
      <c r="N71" s="46"/>
      <c r="O71" s="46"/>
      <c r="P71" s="46"/>
    </row>
    <row r="72" spans="2:16" s="636" customFormat="1" hidden="1" outlineLevel="1">
      <c r="B72" s="1364"/>
      <c r="D72" s="2305" t="str">
        <f t="shared" si="8"/>
        <v>&lt;TNSP specified&gt;</v>
      </c>
      <c r="E72" s="1351" t="s">
        <v>285</v>
      </c>
      <c r="F72" s="1357"/>
      <c r="I72" s="2073"/>
      <c r="J72" s="1902" t="str">
        <f t="shared" si="11"/>
        <v/>
      </c>
      <c r="K72" s="2193"/>
      <c r="L72" s="1900" t="str">
        <f t="shared" si="10"/>
        <v/>
      </c>
      <c r="N72" s="46"/>
      <c r="O72" s="46"/>
      <c r="P72" s="46"/>
    </row>
    <row r="73" spans="2:16" s="636" customFormat="1" hidden="1" outlineLevel="1">
      <c r="B73" s="1364"/>
      <c r="D73" s="2305" t="str">
        <f t="shared" si="8"/>
        <v>&lt;TNSP specified&gt;</v>
      </c>
      <c r="E73" s="1351" t="s">
        <v>285</v>
      </c>
      <c r="F73" s="1357"/>
      <c r="I73" s="2073"/>
      <c r="J73" s="1902" t="str">
        <f t="shared" si="11"/>
        <v/>
      </c>
      <c r="K73" s="2193"/>
      <c r="L73" s="1900" t="str">
        <f t="shared" si="10"/>
        <v/>
      </c>
      <c r="N73" s="46"/>
      <c r="O73" s="46"/>
      <c r="P73" s="46"/>
    </row>
    <row r="74" spans="2:16" s="636" customFormat="1" hidden="1" outlineLevel="1">
      <c r="B74" s="1364"/>
      <c r="D74" s="2305" t="str">
        <f t="shared" si="8"/>
        <v>&lt;TNSP specified&gt;</v>
      </c>
      <c r="E74" s="1351" t="s">
        <v>285</v>
      </c>
      <c r="F74" s="1357"/>
      <c r="I74" s="2073"/>
      <c r="J74" s="1902" t="str">
        <f t="shared" si="11"/>
        <v/>
      </c>
      <c r="K74" s="2193"/>
      <c r="L74" s="1900" t="str">
        <f t="shared" si="10"/>
        <v/>
      </c>
      <c r="N74" s="46"/>
      <c r="O74" s="46"/>
      <c r="P74" s="46"/>
    </row>
    <row r="75" spans="2:16" s="636" customFormat="1" hidden="1" outlineLevel="1">
      <c r="B75" s="1364"/>
      <c r="D75" s="2305" t="str">
        <f t="shared" si="8"/>
        <v>&lt;TNSP specified&gt;</v>
      </c>
      <c r="E75" s="1351" t="s">
        <v>285</v>
      </c>
      <c r="F75" s="1357"/>
      <c r="I75" s="2073"/>
      <c r="J75" s="1902" t="str">
        <f t="shared" si="11"/>
        <v/>
      </c>
      <c r="K75" s="2193"/>
      <c r="L75" s="1900" t="str">
        <f t="shared" si="10"/>
        <v/>
      </c>
      <c r="N75" s="46"/>
      <c r="O75" s="46"/>
      <c r="P75" s="46"/>
    </row>
    <row r="76" spans="2:16" s="636" customFormat="1" hidden="1" outlineLevel="1">
      <c r="B76" s="1364"/>
      <c r="D76" s="2305" t="str">
        <f t="shared" si="8"/>
        <v>&lt;TNSP specified&gt;</v>
      </c>
      <c r="E76" s="1351" t="s">
        <v>285</v>
      </c>
      <c r="F76" s="1357"/>
      <c r="I76" s="2073"/>
      <c r="J76" s="1902" t="str">
        <f t="shared" si="7"/>
        <v/>
      </c>
      <c r="K76" s="2193"/>
      <c r="L76" s="1900" t="str">
        <f t="shared" si="10"/>
        <v/>
      </c>
      <c r="N76" s="46"/>
      <c r="O76" s="46"/>
      <c r="P76" s="46"/>
    </row>
    <row r="77" spans="2:16" s="636" customFormat="1" hidden="1" outlineLevel="1">
      <c r="B77" s="1364"/>
      <c r="D77" s="2305" t="str">
        <f t="shared" si="8"/>
        <v>&lt;TNSP specified&gt;</v>
      </c>
      <c r="E77" s="1351" t="s">
        <v>285</v>
      </c>
      <c r="F77" s="1357"/>
      <c r="I77" s="2073"/>
      <c r="J77" s="1902" t="str">
        <f t="shared" ref="J77:J86" si="12">IF(ISNONTEXT(F77)=TRUE,"","X")</f>
        <v/>
      </c>
      <c r="K77" s="2193"/>
      <c r="L77" s="1900" t="str">
        <f t="shared" si="10"/>
        <v/>
      </c>
      <c r="N77" s="46"/>
      <c r="O77" s="46"/>
      <c r="P77" s="46"/>
    </row>
    <row r="78" spans="2:16" s="636" customFormat="1" hidden="1" outlineLevel="1">
      <c r="B78" s="1364"/>
      <c r="D78" s="2305" t="str">
        <f t="shared" si="8"/>
        <v>&lt;TNSP specified&gt;</v>
      </c>
      <c r="E78" s="1351" t="s">
        <v>285</v>
      </c>
      <c r="F78" s="1357"/>
      <c r="I78" s="2073"/>
      <c r="J78" s="1902" t="str">
        <f t="shared" si="12"/>
        <v/>
      </c>
      <c r="K78" s="2193"/>
      <c r="L78" s="1900" t="str">
        <f t="shared" si="10"/>
        <v/>
      </c>
      <c r="N78" s="46"/>
      <c r="O78" s="46"/>
      <c r="P78" s="46"/>
    </row>
    <row r="79" spans="2:16" s="636" customFormat="1" hidden="1" outlineLevel="1">
      <c r="B79" s="1364"/>
      <c r="D79" s="2305" t="str">
        <f t="shared" si="8"/>
        <v>&lt;TNSP specified&gt;</v>
      </c>
      <c r="E79" s="1351" t="s">
        <v>285</v>
      </c>
      <c r="F79" s="1357"/>
      <c r="I79" s="2073"/>
      <c r="J79" s="1902" t="str">
        <f t="shared" si="12"/>
        <v/>
      </c>
      <c r="K79" s="2193"/>
      <c r="L79" s="1900" t="str">
        <f t="shared" si="10"/>
        <v/>
      </c>
      <c r="N79" s="46"/>
      <c r="O79" s="46"/>
      <c r="P79" s="46"/>
    </row>
    <row r="80" spans="2:16" s="636" customFormat="1" hidden="1" outlineLevel="1">
      <c r="B80" s="1364"/>
      <c r="D80" s="2305" t="str">
        <f t="shared" si="8"/>
        <v>&lt;TNSP specified&gt;</v>
      </c>
      <c r="E80" s="1351" t="s">
        <v>285</v>
      </c>
      <c r="F80" s="1357"/>
      <c r="I80" s="2073"/>
      <c r="J80" s="1902" t="str">
        <f t="shared" si="12"/>
        <v/>
      </c>
      <c r="K80" s="2193"/>
      <c r="L80" s="1900" t="str">
        <f t="shared" si="10"/>
        <v/>
      </c>
      <c r="N80" s="46"/>
      <c r="O80" s="46"/>
      <c r="P80" s="46"/>
    </row>
    <row r="81" spans="2:16" s="636" customFormat="1" hidden="1" outlineLevel="1">
      <c r="B81" s="1364"/>
      <c r="D81" s="2305" t="str">
        <f t="shared" si="8"/>
        <v>&lt;TNSP specified&gt;</v>
      </c>
      <c r="E81" s="1351" t="s">
        <v>285</v>
      </c>
      <c r="F81" s="1357"/>
      <c r="I81" s="2073"/>
      <c r="J81" s="1902" t="str">
        <f t="shared" si="12"/>
        <v/>
      </c>
      <c r="K81" s="2193"/>
      <c r="L81" s="1900" t="str">
        <f t="shared" si="10"/>
        <v/>
      </c>
      <c r="N81" s="46"/>
      <c r="O81" s="46"/>
      <c r="P81" s="46"/>
    </row>
    <row r="82" spans="2:16" s="636" customFormat="1" hidden="1" outlineLevel="1">
      <c r="B82" s="1364"/>
      <c r="D82" s="2305" t="str">
        <f t="shared" si="8"/>
        <v>&lt;TNSP specified&gt;</v>
      </c>
      <c r="E82" s="1351" t="s">
        <v>285</v>
      </c>
      <c r="F82" s="1357"/>
      <c r="I82" s="2073"/>
      <c r="J82" s="1902" t="str">
        <f t="shared" si="12"/>
        <v/>
      </c>
      <c r="K82" s="2193"/>
      <c r="L82" s="1900" t="str">
        <f t="shared" si="10"/>
        <v/>
      </c>
      <c r="N82" s="46"/>
      <c r="O82" s="46"/>
      <c r="P82" s="46"/>
    </row>
    <row r="83" spans="2:16" s="636" customFormat="1" hidden="1" outlineLevel="1">
      <c r="B83" s="1364"/>
      <c r="D83" s="2305" t="str">
        <f t="shared" si="8"/>
        <v>&lt;TNSP specified&gt;</v>
      </c>
      <c r="E83" s="1351" t="s">
        <v>285</v>
      </c>
      <c r="F83" s="1357"/>
      <c r="I83" s="2073"/>
      <c r="J83" s="1902" t="str">
        <f t="shared" si="12"/>
        <v/>
      </c>
      <c r="K83" s="2193"/>
      <c r="L83" s="1900" t="str">
        <f t="shared" si="10"/>
        <v/>
      </c>
      <c r="N83" s="46"/>
      <c r="O83" s="46"/>
      <c r="P83" s="46"/>
    </row>
    <row r="84" spans="2:16" s="636" customFormat="1" hidden="1" outlineLevel="1">
      <c r="B84" s="1364"/>
      <c r="D84" s="2305" t="str">
        <f t="shared" si="8"/>
        <v>&lt;TNSP specified&gt;</v>
      </c>
      <c r="E84" s="1351" t="s">
        <v>285</v>
      </c>
      <c r="F84" s="1357"/>
      <c r="I84" s="2073"/>
      <c r="J84" s="1902" t="str">
        <f t="shared" si="12"/>
        <v/>
      </c>
      <c r="K84" s="2193"/>
      <c r="L84" s="1900" t="str">
        <f t="shared" si="10"/>
        <v/>
      </c>
      <c r="N84" s="46"/>
      <c r="O84" s="46"/>
      <c r="P84" s="46"/>
    </row>
    <row r="85" spans="2:16" s="636" customFormat="1" hidden="1" outlineLevel="1">
      <c r="B85" s="1364"/>
      <c r="D85" s="2305" t="str">
        <f t="shared" si="8"/>
        <v>&lt;TNSP specified&gt;</v>
      </c>
      <c r="E85" s="1351" t="s">
        <v>285</v>
      </c>
      <c r="F85" s="1357"/>
      <c r="I85" s="2073"/>
      <c r="J85" s="1902" t="str">
        <f t="shared" si="12"/>
        <v/>
      </c>
      <c r="K85" s="2193"/>
      <c r="L85" s="1900" t="str">
        <f t="shared" si="10"/>
        <v/>
      </c>
      <c r="N85" s="46"/>
      <c r="O85" s="46"/>
      <c r="P85" s="46"/>
    </row>
    <row r="86" spans="2:16" s="636" customFormat="1" hidden="1" outlineLevel="1">
      <c r="B86" s="1364"/>
      <c r="D86" s="2305" t="str">
        <f t="shared" si="8"/>
        <v>&lt;TNSP specified&gt;</v>
      </c>
      <c r="E86" s="1351" t="s">
        <v>285</v>
      </c>
      <c r="F86" s="1357"/>
      <c r="I86" s="2073"/>
      <c r="J86" s="1902" t="str">
        <f t="shared" si="12"/>
        <v/>
      </c>
      <c r="K86" s="2193"/>
      <c r="L86" s="1900" t="str">
        <f t="shared" si="10"/>
        <v/>
      </c>
      <c r="N86" s="46"/>
      <c r="O86" s="46"/>
      <c r="P86" s="46"/>
    </row>
    <row r="87" spans="2:16" s="636" customFormat="1" hidden="1" outlineLevel="1">
      <c r="B87" s="1364"/>
      <c r="D87" s="2305" t="str">
        <f t="shared" si="8"/>
        <v>&lt;TNSP specified&gt;</v>
      </c>
      <c r="E87" s="1351" t="s">
        <v>285</v>
      </c>
      <c r="F87" s="1357"/>
      <c r="I87" s="2073"/>
      <c r="J87" s="1902" t="str">
        <f t="shared" si="7"/>
        <v/>
      </c>
      <c r="K87" s="2193"/>
      <c r="L87" s="1900" t="str">
        <f t="shared" si="10"/>
        <v/>
      </c>
      <c r="N87" s="46"/>
      <c r="O87" s="46"/>
      <c r="P87" s="46"/>
    </row>
    <row r="88" spans="2:16" s="636" customFormat="1" hidden="1" outlineLevel="1">
      <c r="B88" s="1364"/>
      <c r="D88" s="2305" t="str">
        <f t="shared" si="8"/>
        <v>&lt;TNSP specified&gt;</v>
      </c>
      <c r="E88" s="1351" t="s">
        <v>285</v>
      </c>
      <c r="F88" s="1357"/>
      <c r="I88" s="2073"/>
      <c r="J88" s="1902" t="str">
        <f t="shared" si="7"/>
        <v/>
      </c>
      <c r="K88" s="2193"/>
      <c r="L88" s="1900" t="str">
        <f t="shared" si="10"/>
        <v/>
      </c>
      <c r="N88" s="46"/>
      <c r="O88" s="46"/>
      <c r="P88" s="46"/>
    </row>
    <row r="89" spans="2:16" s="636" customFormat="1" hidden="1" outlineLevel="1">
      <c r="B89" s="1364"/>
      <c r="D89" s="2305" t="str">
        <f t="shared" si="8"/>
        <v>&lt;TNSP specified&gt;</v>
      </c>
      <c r="E89" s="1351" t="s">
        <v>285</v>
      </c>
      <c r="F89" s="1357"/>
      <c r="I89" s="2073"/>
      <c r="J89" s="1902" t="str">
        <f t="shared" ref="J89:J91" si="13">IF(ISNONTEXT(F89)=TRUE,"","X")</f>
        <v/>
      </c>
      <c r="K89" s="2193"/>
      <c r="L89" s="1900" t="str">
        <f t="shared" si="10"/>
        <v/>
      </c>
      <c r="N89" s="46"/>
      <c r="O89" s="46"/>
      <c r="P89" s="46"/>
    </row>
    <row r="90" spans="2:16" s="636" customFormat="1" hidden="1" outlineLevel="1">
      <c r="B90" s="1364"/>
      <c r="D90" s="2305" t="str">
        <f t="shared" si="8"/>
        <v>&lt;TNSP specified&gt;</v>
      </c>
      <c r="E90" s="1351" t="s">
        <v>285</v>
      </c>
      <c r="F90" s="1357"/>
      <c r="I90" s="2073"/>
      <c r="J90" s="1902" t="str">
        <f t="shared" si="13"/>
        <v/>
      </c>
      <c r="K90" s="2193"/>
      <c r="L90" s="1900" t="str">
        <f t="shared" si="10"/>
        <v/>
      </c>
      <c r="N90" s="46"/>
      <c r="O90" s="46"/>
      <c r="P90" s="46"/>
    </row>
    <row r="91" spans="2:16" s="636" customFormat="1" hidden="1" outlineLevel="1">
      <c r="B91" s="1364"/>
      <c r="D91" s="2305" t="str">
        <f t="shared" si="8"/>
        <v>&lt;TNSP specified&gt;</v>
      </c>
      <c r="E91" s="1351" t="s">
        <v>285</v>
      </c>
      <c r="F91" s="1357"/>
      <c r="I91" s="2073"/>
      <c r="J91" s="1902" t="str">
        <f t="shared" si="13"/>
        <v/>
      </c>
      <c r="K91" s="2193"/>
      <c r="L91" s="1900" t="str">
        <f t="shared" si="10"/>
        <v/>
      </c>
      <c r="N91" s="46"/>
      <c r="O91" s="46"/>
      <c r="P91" s="46"/>
    </row>
    <row r="92" spans="2:16" s="636" customFormat="1" hidden="1" outlineLevel="1">
      <c r="B92" s="1364"/>
      <c r="D92" s="2305" t="str">
        <f t="shared" si="8"/>
        <v>&lt;TNSP specified&gt;</v>
      </c>
      <c r="E92" s="1351" t="s">
        <v>285</v>
      </c>
      <c r="F92" s="1357"/>
      <c r="I92" s="2073"/>
      <c r="J92" s="1902" t="str">
        <f t="shared" ref="J92:J94" si="14">IF(ISNONTEXT(F92)=TRUE,"","X")</f>
        <v/>
      </c>
      <c r="K92" s="2193"/>
      <c r="L92" s="1900" t="str">
        <f t="shared" si="10"/>
        <v/>
      </c>
      <c r="N92" s="46"/>
      <c r="O92" s="46"/>
      <c r="P92" s="46"/>
    </row>
    <row r="93" spans="2:16" s="636" customFormat="1" hidden="1" outlineLevel="1">
      <c r="B93" s="1364"/>
      <c r="D93" s="2305" t="str">
        <f t="shared" si="8"/>
        <v>&lt;TNSP specified&gt;</v>
      </c>
      <c r="E93" s="1351" t="s">
        <v>285</v>
      </c>
      <c r="F93" s="1357"/>
      <c r="I93" s="2073"/>
      <c r="J93" s="1902" t="str">
        <f t="shared" si="14"/>
        <v/>
      </c>
      <c r="K93" s="2193"/>
      <c r="L93" s="1900" t="str">
        <f t="shared" si="10"/>
        <v/>
      </c>
      <c r="N93" s="46"/>
      <c r="O93" s="46"/>
      <c r="P93" s="46"/>
    </row>
    <row r="94" spans="2:16" s="636" customFormat="1" hidden="1" outlineLevel="1">
      <c r="B94" s="1364"/>
      <c r="D94" s="2305" t="str">
        <f t="shared" si="8"/>
        <v>&lt;TNSP specified&gt;</v>
      </c>
      <c r="E94" s="1351" t="s">
        <v>285</v>
      </c>
      <c r="F94" s="1357"/>
      <c r="I94" s="2073"/>
      <c r="J94" s="1902" t="str">
        <f t="shared" si="14"/>
        <v/>
      </c>
      <c r="K94" s="2193"/>
      <c r="L94" s="1900" t="str">
        <f t="shared" si="10"/>
        <v/>
      </c>
      <c r="N94" s="46"/>
      <c r="O94" s="46"/>
      <c r="P94" s="46"/>
    </row>
    <row r="95" spans="2:16" s="636" customFormat="1" hidden="1" outlineLevel="1">
      <c r="B95" s="1364"/>
      <c r="D95" s="2305" t="str">
        <f t="shared" si="8"/>
        <v>&lt;TNSP specified&gt;</v>
      </c>
      <c r="E95" s="1351" t="s">
        <v>285</v>
      </c>
      <c r="F95" s="1357"/>
      <c r="I95" s="2073"/>
      <c r="J95" s="1902" t="str">
        <f t="shared" si="7"/>
        <v/>
      </c>
      <c r="K95" s="2193"/>
      <c r="L95" s="1900" t="str">
        <f t="shared" si="10"/>
        <v/>
      </c>
      <c r="N95" s="46"/>
      <c r="O95" s="46"/>
      <c r="P95" s="46"/>
    </row>
    <row r="96" spans="2:16" s="636" customFormat="1" collapsed="1">
      <c r="B96" s="1364"/>
      <c r="D96" s="2305" t="str">
        <f t="shared" si="8"/>
        <v>&lt;TNSP specified&gt;</v>
      </c>
      <c r="E96" s="1351" t="s">
        <v>285</v>
      </c>
      <c r="F96" s="1357"/>
      <c r="I96" s="2073"/>
      <c r="J96" s="1902" t="str">
        <f t="shared" si="7"/>
        <v/>
      </c>
      <c r="K96" s="2193"/>
      <c r="L96" s="1900" t="str">
        <f t="shared" si="10"/>
        <v/>
      </c>
      <c r="N96" s="46"/>
      <c r="O96" s="46"/>
      <c r="P96" s="46"/>
    </row>
    <row r="97" spans="1:16" s="636" customFormat="1">
      <c r="B97" s="1364"/>
      <c r="D97" s="2305" t="str">
        <f t="shared" si="8"/>
        <v>&lt;TNSP specified&gt;</v>
      </c>
      <c r="E97" s="1351" t="s">
        <v>285</v>
      </c>
      <c r="F97" s="1357"/>
      <c r="I97" s="2073"/>
      <c r="J97" s="1902" t="str">
        <f t="shared" si="7"/>
        <v/>
      </c>
      <c r="K97" s="2193"/>
      <c r="L97" s="1900" t="str">
        <f t="shared" si="10"/>
        <v/>
      </c>
      <c r="N97" s="46"/>
      <c r="O97" s="46"/>
      <c r="P97" s="46"/>
    </row>
    <row r="98" spans="1:16" s="636" customFormat="1">
      <c r="A98" s="2142" t="s">
        <v>2693</v>
      </c>
      <c r="B98" s="1364"/>
      <c r="D98" s="2306" t="str">
        <f t="shared" si="8"/>
        <v>&lt;TNSP specified&gt;</v>
      </c>
      <c r="E98" s="1352" t="s">
        <v>285</v>
      </c>
      <c r="F98" s="1358"/>
      <c r="I98" s="2074"/>
      <c r="J98" s="1905" t="str">
        <f t="shared" si="7"/>
        <v/>
      </c>
      <c r="K98" s="2209"/>
      <c r="L98" s="1903" t="str">
        <f t="shared" si="10"/>
        <v/>
      </c>
      <c r="N98" s="46"/>
      <c r="O98" s="46"/>
      <c r="P98" s="46"/>
    </row>
    <row r="99" spans="1:16" s="636" customFormat="1">
      <c r="B99" s="1364"/>
      <c r="D99" s="1349" t="s">
        <v>2289</v>
      </c>
      <c r="N99" s="46"/>
      <c r="O99" s="46"/>
      <c r="P99" s="46"/>
    </row>
    <row r="100" spans="1:16" s="636" customFormat="1" ht="15" customHeight="1">
      <c r="B100" s="1364"/>
      <c r="D100" s="2304" t="str">
        <f>D13</f>
        <v>&lt;TNSP specified&gt;</v>
      </c>
      <c r="E100" s="1350" t="s">
        <v>285</v>
      </c>
      <c r="F100" s="1360">
        <f>F13-F57</f>
        <v>0</v>
      </c>
      <c r="I100" s="2072"/>
      <c r="J100" s="2075"/>
      <c r="K100" s="2211"/>
      <c r="L100" s="2210"/>
      <c r="N100" s="46"/>
      <c r="O100" s="46"/>
      <c r="P100" s="46"/>
    </row>
    <row r="101" spans="1:16" s="636" customFormat="1">
      <c r="B101" s="1364"/>
      <c r="D101" s="2305" t="str">
        <f t="shared" ref="D101:D141" si="15">D14</f>
        <v>&lt;TNSP specified&gt;</v>
      </c>
      <c r="E101" s="1351" t="s">
        <v>285</v>
      </c>
      <c r="F101" s="1361">
        <f t="shared" ref="F101:F119" si="16">F24-F68</f>
        <v>0</v>
      </c>
      <c r="I101" s="2073"/>
      <c r="J101" s="2076"/>
      <c r="K101" s="2212"/>
      <c r="L101" s="2213"/>
      <c r="N101" s="46"/>
      <c r="O101" s="46"/>
      <c r="P101" s="46"/>
    </row>
    <row r="102" spans="1:16" s="636" customFormat="1">
      <c r="B102" s="1364"/>
      <c r="D102" s="2305" t="str">
        <f t="shared" si="15"/>
        <v>&lt;TNSP specified&gt;</v>
      </c>
      <c r="E102" s="1351" t="s">
        <v>285</v>
      </c>
      <c r="F102" s="1361">
        <f t="shared" si="16"/>
        <v>0</v>
      </c>
      <c r="I102" s="2073"/>
      <c r="J102" s="2076"/>
      <c r="K102" s="2212"/>
      <c r="L102" s="2213"/>
      <c r="N102" s="46"/>
      <c r="O102" s="46"/>
      <c r="P102" s="46"/>
    </row>
    <row r="103" spans="1:16" s="636" customFormat="1">
      <c r="B103" s="1364"/>
      <c r="D103" s="2305" t="str">
        <f t="shared" si="15"/>
        <v>&lt;TNSP specified&gt;</v>
      </c>
      <c r="E103" s="1351" t="s">
        <v>285</v>
      </c>
      <c r="F103" s="1361">
        <f t="shared" si="16"/>
        <v>0</v>
      </c>
      <c r="I103" s="2073"/>
      <c r="J103" s="2076"/>
      <c r="K103" s="2212"/>
      <c r="L103" s="2213"/>
      <c r="N103" s="46"/>
      <c r="O103" s="46"/>
      <c r="P103" s="46"/>
    </row>
    <row r="104" spans="1:16" s="636" customFormat="1">
      <c r="B104" s="1364"/>
      <c r="D104" s="2305" t="str">
        <f t="shared" si="15"/>
        <v>&lt;TNSP specified&gt;</v>
      </c>
      <c r="E104" s="1351" t="s">
        <v>285</v>
      </c>
      <c r="F104" s="1361">
        <f t="shared" si="16"/>
        <v>0</v>
      </c>
      <c r="I104" s="2073"/>
      <c r="J104" s="2076"/>
      <c r="K104" s="2212"/>
      <c r="L104" s="2213"/>
      <c r="N104" s="46"/>
      <c r="O104" s="46"/>
      <c r="P104" s="46"/>
    </row>
    <row r="105" spans="1:16" s="636" customFormat="1">
      <c r="B105" s="1364"/>
      <c r="D105" s="2305" t="str">
        <f t="shared" si="15"/>
        <v>&lt;TNSP specified&gt;</v>
      </c>
      <c r="E105" s="1351" t="s">
        <v>285</v>
      </c>
      <c r="F105" s="1361">
        <f t="shared" si="16"/>
        <v>0</v>
      </c>
      <c r="I105" s="2073"/>
      <c r="J105" s="2076"/>
      <c r="K105" s="2212"/>
      <c r="L105" s="2213"/>
      <c r="N105" s="46"/>
      <c r="O105" s="46"/>
      <c r="P105" s="46"/>
    </row>
    <row r="106" spans="1:16" s="636" customFormat="1" hidden="1" outlineLevel="1">
      <c r="A106" s="2170"/>
      <c r="B106" s="1364"/>
      <c r="D106" s="2305" t="str">
        <f t="shared" si="15"/>
        <v>&lt;TNSP specified&gt;</v>
      </c>
      <c r="E106" s="1351" t="s">
        <v>285</v>
      </c>
      <c r="F106" s="1361">
        <f t="shared" si="16"/>
        <v>0</v>
      </c>
      <c r="I106" s="2073"/>
      <c r="J106" s="2076"/>
      <c r="K106" s="2212"/>
      <c r="L106" s="2213"/>
      <c r="N106" s="46"/>
      <c r="O106" s="46"/>
      <c r="P106" s="46"/>
    </row>
    <row r="107" spans="1:16" s="636" customFormat="1" hidden="1" outlineLevel="1">
      <c r="B107" s="1364"/>
      <c r="D107" s="2305" t="str">
        <f t="shared" si="15"/>
        <v>&lt;TNSP specified&gt;</v>
      </c>
      <c r="E107" s="1351" t="s">
        <v>285</v>
      </c>
      <c r="F107" s="1361">
        <f t="shared" si="16"/>
        <v>0</v>
      </c>
      <c r="I107" s="2073"/>
      <c r="J107" s="2076"/>
      <c r="K107" s="2212"/>
      <c r="L107" s="2213"/>
      <c r="N107" s="46"/>
      <c r="O107" s="46"/>
      <c r="P107" s="46"/>
    </row>
    <row r="108" spans="1:16" s="636" customFormat="1" hidden="1" outlineLevel="1">
      <c r="B108" s="1364"/>
      <c r="D108" s="2305" t="str">
        <f t="shared" si="15"/>
        <v>&lt;TNSP specified&gt;</v>
      </c>
      <c r="E108" s="1351" t="s">
        <v>285</v>
      </c>
      <c r="F108" s="1361">
        <f t="shared" si="16"/>
        <v>0</v>
      </c>
      <c r="I108" s="2073"/>
      <c r="J108" s="2076"/>
      <c r="K108" s="2212"/>
      <c r="L108" s="2213"/>
      <c r="N108" s="46"/>
      <c r="O108" s="46"/>
      <c r="P108" s="46"/>
    </row>
    <row r="109" spans="1:16" s="636" customFormat="1" hidden="1" outlineLevel="1">
      <c r="B109" s="1364"/>
      <c r="D109" s="2305" t="str">
        <f t="shared" si="15"/>
        <v>&lt;TNSP specified&gt;</v>
      </c>
      <c r="E109" s="1351" t="s">
        <v>285</v>
      </c>
      <c r="F109" s="1361">
        <f t="shared" si="16"/>
        <v>0</v>
      </c>
      <c r="I109" s="2073"/>
      <c r="J109" s="2076"/>
      <c r="K109" s="2212"/>
      <c r="L109" s="2213"/>
      <c r="N109" s="46"/>
      <c r="O109" s="46"/>
      <c r="P109" s="46"/>
    </row>
    <row r="110" spans="1:16" s="636" customFormat="1" hidden="1" outlineLevel="1">
      <c r="B110" s="1364"/>
      <c r="D110" s="2305" t="str">
        <f t="shared" si="15"/>
        <v>&lt;TNSP specified&gt;</v>
      </c>
      <c r="E110" s="1351" t="s">
        <v>285</v>
      </c>
      <c r="F110" s="1361">
        <f t="shared" si="16"/>
        <v>0</v>
      </c>
      <c r="I110" s="2073"/>
      <c r="J110" s="2076"/>
      <c r="K110" s="2212"/>
      <c r="L110" s="2213"/>
      <c r="N110" s="46"/>
      <c r="O110" s="46"/>
      <c r="P110" s="46"/>
    </row>
    <row r="111" spans="1:16" s="636" customFormat="1" hidden="1" outlineLevel="1">
      <c r="B111" s="1364"/>
      <c r="D111" s="2305" t="str">
        <f t="shared" si="15"/>
        <v>&lt;TNSP specified&gt;</v>
      </c>
      <c r="E111" s="1351" t="s">
        <v>285</v>
      </c>
      <c r="F111" s="1361">
        <f t="shared" si="16"/>
        <v>0</v>
      </c>
      <c r="I111" s="2073"/>
      <c r="J111" s="2076"/>
      <c r="K111" s="2212"/>
      <c r="L111" s="2213"/>
      <c r="N111" s="46"/>
      <c r="O111" s="46"/>
      <c r="P111" s="46"/>
    </row>
    <row r="112" spans="1:16" s="636" customFormat="1" hidden="1" outlineLevel="1">
      <c r="A112" s="2170"/>
      <c r="B112" s="1364"/>
      <c r="D112" s="2305" t="str">
        <f t="shared" si="15"/>
        <v>&lt;TNSP specified&gt;</v>
      </c>
      <c r="E112" s="1351" t="s">
        <v>285</v>
      </c>
      <c r="F112" s="1361">
        <f t="shared" si="16"/>
        <v>0</v>
      </c>
      <c r="I112" s="2073"/>
      <c r="J112" s="2076"/>
      <c r="K112" s="2212"/>
      <c r="L112" s="2213"/>
      <c r="N112" s="46"/>
      <c r="O112" s="46"/>
      <c r="P112" s="46"/>
    </row>
    <row r="113" spans="1:16" s="636" customFormat="1" hidden="1" outlineLevel="1">
      <c r="B113" s="1364"/>
      <c r="D113" s="2305" t="str">
        <f t="shared" si="15"/>
        <v>&lt;TNSP specified&gt;</v>
      </c>
      <c r="E113" s="1351" t="s">
        <v>285</v>
      </c>
      <c r="F113" s="1361">
        <f t="shared" si="16"/>
        <v>0</v>
      </c>
      <c r="I113" s="2073"/>
      <c r="J113" s="2076"/>
      <c r="K113" s="2212"/>
      <c r="L113" s="2213"/>
      <c r="N113" s="46"/>
      <c r="O113" s="46"/>
      <c r="P113" s="46"/>
    </row>
    <row r="114" spans="1:16" s="636" customFormat="1" hidden="1" outlineLevel="1">
      <c r="B114" s="1364"/>
      <c r="D114" s="2305" t="str">
        <f t="shared" si="15"/>
        <v>&lt;TNSP specified&gt;</v>
      </c>
      <c r="E114" s="1351" t="s">
        <v>285</v>
      </c>
      <c r="F114" s="1361">
        <f t="shared" si="16"/>
        <v>0</v>
      </c>
      <c r="I114" s="2073"/>
      <c r="J114" s="2076"/>
      <c r="K114" s="2212"/>
      <c r="L114" s="2213"/>
      <c r="N114" s="46"/>
      <c r="O114" s="46"/>
      <c r="P114" s="46"/>
    </row>
    <row r="115" spans="1:16" s="636" customFormat="1" hidden="1" outlineLevel="1">
      <c r="B115" s="1364"/>
      <c r="D115" s="2305" t="str">
        <f t="shared" si="15"/>
        <v>&lt;TNSP specified&gt;</v>
      </c>
      <c r="E115" s="1351" t="s">
        <v>285</v>
      </c>
      <c r="F115" s="1361">
        <f t="shared" si="16"/>
        <v>0</v>
      </c>
      <c r="I115" s="2073"/>
      <c r="J115" s="2076"/>
      <c r="K115" s="2212"/>
      <c r="L115" s="2213"/>
      <c r="N115" s="46"/>
      <c r="O115" s="46"/>
      <c r="P115" s="46"/>
    </row>
    <row r="116" spans="1:16" s="636" customFormat="1" hidden="1" outlineLevel="1">
      <c r="B116" s="1364"/>
      <c r="D116" s="2305" t="str">
        <f t="shared" si="15"/>
        <v>&lt;TNSP specified&gt;</v>
      </c>
      <c r="E116" s="1351" t="s">
        <v>285</v>
      </c>
      <c r="F116" s="1361">
        <f t="shared" si="16"/>
        <v>0</v>
      </c>
      <c r="I116" s="2073"/>
      <c r="J116" s="2076"/>
      <c r="K116" s="2212"/>
      <c r="L116" s="2213"/>
      <c r="N116" s="46"/>
      <c r="O116" s="46"/>
      <c r="P116" s="46"/>
    </row>
    <row r="117" spans="1:16" s="636" customFormat="1" hidden="1" outlineLevel="1">
      <c r="B117" s="1364"/>
      <c r="D117" s="2305" t="str">
        <f t="shared" si="15"/>
        <v>&lt;TNSP specified&gt;</v>
      </c>
      <c r="E117" s="1351" t="s">
        <v>285</v>
      </c>
      <c r="F117" s="1361">
        <f t="shared" si="16"/>
        <v>0</v>
      </c>
      <c r="I117" s="2073"/>
      <c r="J117" s="2076"/>
      <c r="K117" s="2212"/>
      <c r="L117" s="2213"/>
      <c r="N117" s="46"/>
      <c r="O117" s="46"/>
      <c r="P117" s="46"/>
    </row>
    <row r="118" spans="1:16" s="636" customFormat="1" hidden="1" outlineLevel="1">
      <c r="A118" s="2170"/>
      <c r="B118" s="1364"/>
      <c r="D118" s="2305" t="str">
        <f t="shared" si="15"/>
        <v>&lt;TNSP specified&gt;</v>
      </c>
      <c r="E118" s="1351" t="s">
        <v>285</v>
      </c>
      <c r="F118" s="1361">
        <f t="shared" si="16"/>
        <v>0</v>
      </c>
      <c r="I118" s="2073"/>
      <c r="J118" s="2076"/>
      <c r="K118" s="2212"/>
      <c r="L118" s="2213"/>
      <c r="N118" s="46"/>
      <c r="O118" s="46"/>
      <c r="P118" s="46"/>
    </row>
    <row r="119" spans="1:16" s="636" customFormat="1" hidden="1" outlineLevel="1">
      <c r="B119" s="1364"/>
      <c r="D119" s="2305" t="str">
        <f t="shared" si="15"/>
        <v>&lt;TNSP specified&gt;</v>
      </c>
      <c r="E119" s="1351" t="s">
        <v>285</v>
      </c>
      <c r="F119" s="1361">
        <f t="shared" si="16"/>
        <v>0</v>
      </c>
      <c r="I119" s="2073"/>
      <c r="J119" s="2076"/>
      <c r="K119" s="2212"/>
      <c r="L119" s="2213"/>
      <c r="N119" s="46"/>
      <c r="O119" s="46"/>
      <c r="P119" s="46"/>
    </row>
    <row r="120" spans="1:16" s="636" customFormat="1" hidden="1" outlineLevel="1">
      <c r="B120" s="1364"/>
      <c r="D120" s="2305" t="str">
        <f t="shared" si="15"/>
        <v>&lt;TNSP specified&gt;</v>
      </c>
      <c r="E120" s="1351" t="s">
        <v>285</v>
      </c>
      <c r="F120" s="1361">
        <f t="shared" ref="F120:F141" si="17">F33-F77</f>
        <v>0</v>
      </c>
      <c r="I120" s="2073"/>
      <c r="J120" s="2076"/>
      <c r="K120" s="2212"/>
      <c r="L120" s="2213"/>
      <c r="N120" s="46"/>
      <c r="O120" s="46"/>
      <c r="P120" s="46"/>
    </row>
    <row r="121" spans="1:16" s="636" customFormat="1" hidden="1" outlineLevel="1">
      <c r="B121" s="1364"/>
      <c r="D121" s="2305" t="str">
        <f t="shared" si="15"/>
        <v>&lt;TNSP specified&gt;</v>
      </c>
      <c r="E121" s="1351" t="s">
        <v>285</v>
      </c>
      <c r="F121" s="1361">
        <f t="shared" si="17"/>
        <v>0</v>
      </c>
      <c r="I121" s="2073"/>
      <c r="J121" s="2076"/>
      <c r="K121" s="2212"/>
      <c r="L121" s="2213"/>
      <c r="N121" s="46"/>
      <c r="O121" s="46"/>
      <c r="P121" s="46"/>
    </row>
    <row r="122" spans="1:16" s="636" customFormat="1" hidden="1" outlineLevel="1">
      <c r="B122" s="1364"/>
      <c r="D122" s="2305" t="str">
        <f t="shared" si="15"/>
        <v>&lt;TNSP specified&gt;</v>
      </c>
      <c r="E122" s="1351" t="s">
        <v>285</v>
      </c>
      <c r="F122" s="1361">
        <f t="shared" si="17"/>
        <v>0</v>
      </c>
      <c r="I122" s="2073"/>
      <c r="J122" s="2076"/>
      <c r="K122" s="2212"/>
      <c r="L122" s="2213"/>
      <c r="N122" s="46"/>
      <c r="O122" s="46"/>
      <c r="P122" s="46"/>
    </row>
    <row r="123" spans="1:16" s="636" customFormat="1" hidden="1" outlineLevel="1">
      <c r="A123" s="2170"/>
      <c r="B123" s="1364"/>
      <c r="D123" s="2305" t="str">
        <f t="shared" si="15"/>
        <v>&lt;TNSP specified&gt;</v>
      </c>
      <c r="E123" s="1351" t="s">
        <v>285</v>
      </c>
      <c r="F123" s="1361">
        <f t="shared" si="17"/>
        <v>0</v>
      </c>
      <c r="I123" s="2073"/>
      <c r="J123" s="2076"/>
      <c r="K123" s="2212"/>
      <c r="L123" s="2213"/>
      <c r="N123" s="46"/>
      <c r="O123" s="46"/>
      <c r="P123" s="46"/>
    </row>
    <row r="124" spans="1:16" s="636" customFormat="1" hidden="1" outlineLevel="1">
      <c r="B124" s="1364"/>
      <c r="D124" s="2305" t="str">
        <f t="shared" si="15"/>
        <v>&lt;TNSP specified&gt;</v>
      </c>
      <c r="E124" s="1351" t="s">
        <v>285</v>
      </c>
      <c r="F124" s="1361">
        <f t="shared" si="17"/>
        <v>0</v>
      </c>
      <c r="I124" s="2073"/>
      <c r="J124" s="2076"/>
      <c r="K124" s="2212"/>
      <c r="L124" s="2213"/>
      <c r="N124" s="46"/>
      <c r="O124" s="46"/>
      <c r="P124" s="46"/>
    </row>
    <row r="125" spans="1:16" s="636" customFormat="1" hidden="1" outlineLevel="1">
      <c r="B125" s="1364"/>
      <c r="D125" s="2305" t="str">
        <f t="shared" si="15"/>
        <v>&lt;TNSP specified&gt;</v>
      </c>
      <c r="E125" s="1351" t="s">
        <v>285</v>
      </c>
      <c r="F125" s="1361">
        <f t="shared" si="17"/>
        <v>0</v>
      </c>
      <c r="I125" s="2073"/>
      <c r="J125" s="2076"/>
      <c r="K125" s="2212"/>
      <c r="L125" s="2213"/>
      <c r="N125" s="46"/>
      <c r="O125" s="46"/>
      <c r="P125" s="46"/>
    </row>
    <row r="126" spans="1:16" s="636" customFormat="1" hidden="1" outlineLevel="1">
      <c r="B126" s="1364"/>
      <c r="D126" s="2305" t="str">
        <f t="shared" si="15"/>
        <v>&lt;TNSP specified&gt;</v>
      </c>
      <c r="E126" s="1351" t="s">
        <v>285</v>
      </c>
      <c r="F126" s="1361">
        <f t="shared" si="17"/>
        <v>0</v>
      </c>
      <c r="I126" s="2073"/>
      <c r="J126" s="2076"/>
      <c r="K126" s="2212"/>
      <c r="L126" s="2213"/>
      <c r="N126" s="46"/>
      <c r="O126" s="46"/>
      <c r="P126" s="46"/>
    </row>
    <row r="127" spans="1:16" s="636" customFormat="1" hidden="1" outlineLevel="1">
      <c r="B127" s="1364"/>
      <c r="D127" s="2305" t="str">
        <f t="shared" si="15"/>
        <v>&lt;TNSP specified&gt;</v>
      </c>
      <c r="E127" s="1351" t="s">
        <v>285</v>
      </c>
      <c r="F127" s="1361">
        <f t="shared" si="17"/>
        <v>0</v>
      </c>
      <c r="I127" s="2073"/>
      <c r="J127" s="2076"/>
      <c r="K127" s="2212"/>
      <c r="L127" s="2213"/>
      <c r="N127" s="46"/>
      <c r="O127" s="46"/>
      <c r="P127" s="46"/>
    </row>
    <row r="128" spans="1:16" s="636" customFormat="1" hidden="1" outlineLevel="1">
      <c r="B128" s="1364"/>
      <c r="D128" s="2305" t="str">
        <f t="shared" si="15"/>
        <v>&lt;TNSP specified&gt;</v>
      </c>
      <c r="E128" s="1351" t="s">
        <v>285</v>
      </c>
      <c r="F128" s="1361">
        <f t="shared" si="17"/>
        <v>0</v>
      </c>
      <c r="I128" s="2073"/>
      <c r="J128" s="2076"/>
      <c r="K128" s="2212"/>
      <c r="L128" s="2213"/>
      <c r="N128" s="46"/>
      <c r="O128" s="46"/>
      <c r="P128" s="46"/>
    </row>
    <row r="129" spans="1:16" s="636" customFormat="1" hidden="1" outlineLevel="1">
      <c r="A129" s="2170"/>
      <c r="B129" s="1364"/>
      <c r="D129" s="2305" t="str">
        <f t="shared" si="15"/>
        <v>&lt;TNSP specified&gt;</v>
      </c>
      <c r="E129" s="1351" t="s">
        <v>285</v>
      </c>
      <c r="F129" s="1361">
        <f t="shared" si="17"/>
        <v>0</v>
      </c>
      <c r="I129" s="2073"/>
      <c r="J129" s="2076"/>
      <c r="K129" s="2212"/>
      <c r="L129" s="2213"/>
      <c r="N129" s="46"/>
      <c r="O129" s="46"/>
      <c r="P129" s="46"/>
    </row>
    <row r="130" spans="1:16" s="636" customFormat="1" hidden="1" outlineLevel="1">
      <c r="B130" s="1364"/>
      <c r="D130" s="2305" t="str">
        <f t="shared" si="15"/>
        <v>&lt;TNSP specified&gt;</v>
      </c>
      <c r="E130" s="1351" t="s">
        <v>285</v>
      </c>
      <c r="F130" s="1361">
        <f t="shared" si="17"/>
        <v>0</v>
      </c>
      <c r="I130" s="2073"/>
      <c r="J130" s="2076"/>
      <c r="K130" s="2212"/>
      <c r="L130" s="2213"/>
      <c r="N130" s="46"/>
      <c r="O130" s="46"/>
      <c r="P130" s="46"/>
    </row>
    <row r="131" spans="1:16" s="636" customFormat="1" hidden="1" outlineLevel="1">
      <c r="B131" s="1364"/>
      <c r="D131" s="2305" t="str">
        <f t="shared" si="15"/>
        <v>&lt;TNSP specified&gt;</v>
      </c>
      <c r="E131" s="1351" t="s">
        <v>285</v>
      </c>
      <c r="F131" s="1361">
        <f t="shared" si="17"/>
        <v>0</v>
      </c>
      <c r="I131" s="2073"/>
      <c r="J131" s="2076"/>
      <c r="K131" s="2212"/>
      <c r="L131" s="2213"/>
      <c r="N131" s="46"/>
      <c r="O131" s="46"/>
      <c r="P131" s="46"/>
    </row>
    <row r="132" spans="1:16" s="636" customFormat="1" hidden="1" outlineLevel="1">
      <c r="B132" s="1364"/>
      <c r="D132" s="2305" t="str">
        <f t="shared" si="15"/>
        <v>&lt;TNSP specified&gt;</v>
      </c>
      <c r="E132" s="1351" t="s">
        <v>285</v>
      </c>
      <c r="F132" s="1361">
        <f t="shared" si="17"/>
        <v>0</v>
      </c>
      <c r="I132" s="2073"/>
      <c r="J132" s="2076"/>
      <c r="K132" s="2212"/>
      <c r="L132" s="2213"/>
      <c r="N132" s="46"/>
      <c r="O132" s="46"/>
      <c r="P132" s="46"/>
    </row>
    <row r="133" spans="1:16" s="636" customFormat="1" hidden="1" outlineLevel="1">
      <c r="B133" s="1364"/>
      <c r="D133" s="2305" t="str">
        <f t="shared" si="15"/>
        <v>&lt;TNSP specified&gt;</v>
      </c>
      <c r="E133" s="1351" t="s">
        <v>285</v>
      </c>
      <c r="F133" s="1361">
        <f t="shared" si="17"/>
        <v>0</v>
      </c>
      <c r="I133" s="2073"/>
      <c r="J133" s="2076"/>
      <c r="K133" s="2212"/>
      <c r="L133" s="2213"/>
      <c r="N133" s="46"/>
      <c r="O133" s="46"/>
      <c r="P133" s="46"/>
    </row>
    <row r="134" spans="1:16" s="636" customFormat="1" hidden="1" outlineLevel="1">
      <c r="A134" s="2170"/>
      <c r="B134" s="1364"/>
      <c r="D134" s="2305" t="str">
        <f t="shared" si="15"/>
        <v>&lt;TNSP specified&gt;</v>
      </c>
      <c r="E134" s="1351" t="s">
        <v>285</v>
      </c>
      <c r="F134" s="1361">
        <f t="shared" si="17"/>
        <v>0</v>
      </c>
      <c r="I134" s="2073"/>
      <c r="J134" s="2076"/>
      <c r="K134" s="2212"/>
      <c r="L134" s="2213"/>
      <c r="N134" s="46"/>
      <c r="O134" s="46"/>
      <c r="P134" s="46"/>
    </row>
    <row r="135" spans="1:16" s="636" customFormat="1" hidden="1" outlineLevel="1">
      <c r="B135" s="1364"/>
      <c r="D135" s="2305" t="str">
        <f t="shared" si="15"/>
        <v>&lt;TNSP specified&gt;</v>
      </c>
      <c r="E135" s="1351" t="s">
        <v>285</v>
      </c>
      <c r="F135" s="1361">
        <f t="shared" si="17"/>
        <v>0</v>
      </c>
      <c r="I135" s="2073"/>
      <c r="J135" s="2076"/>
      <c r="K135" s="2212"/>
      <c r="L135" s="2213"/>
      <c r="N135" s="46"/>
      <c r="O135" s="46"/>
      <c r="P135" s="46"/>
    </row>
    <row r="136" spans="1:16" s="636" customFormat="1" hidden="1" outlineLevel="1">
      <c r="B136" s="1364"/>
      <c r="D136" s="2305" t="str">
        <f t="shared" si="15"/>
        <v>&lt;TNSP specified&gt;</v>
      </c>
      <c r="E136" s="1351" t="s">
        <v>285</v>
      </c>
      <c r="F136" s="1361">
        <f t="shared" si="17"/>
        <v>0</v>
      </c>
      <c r="I136" s="2073"/>
      <c r="J136" s="2076"/>
      <c r="K136" s="2212"/>
      <c r="L136" s="2213"/>
      <c r="N136" s="46"/>
      <c r="O136" s="46"/>
      <c r="P136" s="46"/>
    </row>
    <row r="137" spans="1:16" s="636" customFormat="1" hidden="1" outlineLevel="1">
      <c r="B137" s="1364"/>
      <c r="D137" s="2305" t="str">
        <f t="shared" si="15"/>
        <v>&lt;TNSP specified&gt;</v>
      </c>
      <c r="E137" s="1351" t="s">
        <v>285</v>
      </c>
      <c r="F137" s="1361">
        <f t="shared" si="17"/>
        <v>0</v>
      </c>
      <c r="I137" s="2073"/>
      <c r="J137" s="2076"/>
      <c r="K137" s="2212"/>
      <c r="L137" s="2213"/>
      <c r="N137" s="46"/>
      <c r="O137" s="46"/>
      <c r="P137" s="46"/>
    </row>
    <row r="138" spans="1:16" s="636" customFormat="1" hidden="1" outlineLevel="1">
      <c r="B138" s="1364"/>
      <c r="D138" s="2305" t="str">
        <f t="shared" si="15"/>
        <v>&lt;TNSP specified&gt;</v>
      </c>
      <c r="E138" s="1351" t="s">
        <v>285</v>
      </c>
      <c r="F138" s="1361">
        <f t="shared" si="17"/>
        <v>0</v>
      </c>
      <c r="I138" s="2073"/>
      <c r="J138" s="2076"/>
      <c r="K138" s="2212"/>
      <c r="L138" s="2213"/>
      <c r="N138" s="46"/>
      <c r="O138" s="46"/>
      <c r="P138" s="46"/>
    </row>
    <row r="139" spans="1:16" s="636" customFormat="1" collapsed="1">
      <c r="B139" s="1364"/>
      <c r="D139" s="2305" t="str">
        <f t="shared" si="15"/>
        <v>&lt;TNSP specified&gt;</v>
      </c>
      <c r="E139" s="1351" t="s">
        <v>285</v>
      </c>
      <c r="F139" s="1361">
        <f t="shared" si="17"/>
        <v>0</v>
      </c>
      <c r="I139" s="2073"/>
      <c r="J139" s="2076"/>
      <c r="K139" s="2212"/>
      <c r="L139" s="2213"/>
      <c r="N139" s="46"/>
      <c r="O139" s="46"/>
      <c r="P139" s="46"/>
    </row>
    <row r="140" spans="1:16" s="636" customFormat="1">
      <c r="A140" s="2142" t="s">
        <v>2693</v>
      </c>
      <c r="B140" s="1364"/>
      <c r="D140" s="2305" t="str">
        <f t="shared" si="15"/>
        <v>&lt;TNSP specified&gt;</v>
      </c>
      <c r="E140" s="1351" t="s">
        <v>285</v>
      </c>
      <c r="F140" s="1361">
        <f t="shared" si="17"/>
        <v>0</v>
      </c>
      <c r="I140" s="2073"/>
      <c r="J140" s="2076"/>
      <c r="K140" s="2212"/>
      <c r="L140" s="2213"/>
      <c r="N140" s="46"/>
      <c r="O140" s="46"/>
      <c r="P140" s="46"/>
    </row>
    <row r="141" spans="1:16" s="636" customFormat="1">
      <c r="B141" s="1364"/>
      <c r="D141" s="2306" t="str">
        <f t="shared" si="15"/>
        <v>&lt;TNSP specified&gt;</v>
      </c>
      <c r="E141" s="1352" t="s">
        <v>285</v>
      </c>
      <c r="F141" s="1362">
        <f t="shared" si="17"/>
        <v>0</v>
      </c>
      <c r="I141" s="2074"/>
      <c r="J141" s="2077"/>
      <c r="K141" s="2214"/>
      <c r="L141" s="2215"/>
      <c r="N141" s="46"/>
      <c r="O141" s="46"/>
      <c r="P141" s="46"/>
    </row>
    <row r="142" spans="1:16" s="636" customFormat="1">
      <c r="B142" s="1364"/>
      <c r="D142" s="1345" t="s">
        <v>2290</v>
      </c>
      <c r="I142" s="984"/>
      <c r="N142" s="46"/>
      <c r="O142" s="46"/>
      <c r="P142" s="46"/>
    </row>
    <row r="143" spans="1:16" s="636" customFormat="1" ht="15" customHeight="1">
      <c r="B143" s="1364"/>
      <c r="D143" s="2304" t="str">
        <f>D13</f>
        <v>&lt;TNSP specified&gt;</v>
      </c>
      <c r="E143" s="1350" t="s">
        <v>285</v>
      </c>
      <c r="F143" s="1356"/>
      <c r="I143" s="2072"/>
      <c r="J143" s="1932" t="str">
        <f t="shared" ref="J143:J184" si="18">IF(ISNONTEXT(F143)=TRUE,"","X")</f>
        <v/>
      </c>
      <c r="K143" s="1930" t="str">
        <f>IF(F143&lt;&gt;""=TRUE,"","X")</f>
        <v>X</v>
      </c>
      <c r="L143" s="2210"/>
      <c r="N143" s="46"/>
      <c r="O143" s="46"/>
      <c r="P143" s="46"/>
    </row>
    <row r="144" spans="1:16" s="636" customFormat="1">
      <c r="B144" s="1364"/>
      <c r="D144" s="2305" t="str">
        <f t="shared" ref="D144:D184" si="19">D14</f>
        <v>&lt;TNSP specified&gt;</v>
      </c>
      <c r="E144" s="1351" t="s">
        <v>285</v>
      </c>
      <c r="F144" s="1357"/>
      <c r="I144" s="2073"/>
      <c r="J144" s="1902" t="str">
        <f t="shared" si="18"/>
        <v/>
      </c>
      <c r="K144" s="1896"/>
      <c r="L144" s="1900" t="str">
        <f t="shared" ref="L144:L184" si="20">IF(AND(D144&lt;&gt;"",LEFT(D144,5)&lt;&gt;"&lt;TNSP",ISBLANK(F144))=TRUE,"X","")</f>
        <v/>
      </c>
    </row>
    <row r="145" spans="1:12" s="636" customFormat="1">
      <c r="B145" s="1364"/>
      <c r="D145" s="2305" t="str">
        <f t="shared" si="19"/>
        <v>&lt;TNSP specified&gt;</v>
      </c>
      <c r="E145" s="1351" t="s">
        <v>285</v>
      </c>
      <c r="F145" s="1357"/>
      <c r="I145" s="2073"/>
      <c r="J145" s="1902" t="str">
        <f t="shared" si="18"/>
        <v/>
      </c>
      <c r="K145" s="1896"/>
      <c r="L145" s="1900" t="str">
        <f t="shared" si="20"/>
        <v/>
      </c>
    </row>
    <row r="146" spans="1:12" s="636" customFormat="1">
      <c r="B146" s="1364"/>
      <c r="D146" s="2305" t="str">
        <f t="shared" si="19"/>
        <v>&lt;TNSP specified&gt;</v>
      </c>
      <c r="E146" s="1351" t="s">
        <v>285</v>
      </c>
      <c r="F146" s="1357"/>
      <c r="I146" s="2073"/>
      <c r="J146" s="1902" t="str">
        <f t="shared" si="18"/>
        <v/>
      </c>
      <c r="K146" s="1896"/>
      <c r="L146" s="1900" t="str">
        <f t="shared" si="20"/>
        <v/>
      </c>
    </row>
    <row r="147" spans="1:12" s="636" customFormat="1">
      <c r="B147" s="1364"/>
      <c r="D147" s="2305" t="str">
        <f t="shared" si="19"/>
        <v>&lt;TNSP specified&gt;</v>
      </c>
      <c r="E147" s="1351" t="s">
        <v>285</v>
      </c>
      <c r="F147" s="1357"/>
      <c r="I147" s="2073"/>
      <c r="J147" s="1902" t="str">
        <f t="shared" si="18"/>
        <v/>
      </c>
      <c r="K147" s="1896"/>
      <c r="L147" s="1900" t="str">
        <f t="shared" si="20"/>
        <v/>
      </c>
    </row>
    <row r="148" spans="1:12" s="636" customFormat="1">
      <c r="B148" s="1364"/>
      <c r="D148" s="2305" t="str">
        <f t="shared" si="19"/>
        <v>&lt;TNSP specified&gt;</v>
      </c>
      <c r="E148" s="1351" t="s">
        <v>285</v>
      </c>
      <c r="F148" s="1357"/>
      <c r="I148" s="2073"/>
      <c r="J148" s="1902" t="str">
        <f t="shared" si="18"/>
        <v/>
      </c>
      <c r="K148" s="1896"/>
      <c r="L148" s="1900" t="str">
        <f t="shared" si="20"/>
        <v/>
      </c>
    </row>
    <row r="149" spans="1:12" s="636" customFormat="1" hidden="1" outlineLevel="1">
      <c r="A149" s="2170"/>
      <c r="B149" s="1364"/>
      <c r="D149" s="2305" t="str">
        <f t="shared" si="19"/>
        <v>&lt;TNSP specified&gt;</v>
      </c>
      <c r="E149" s="1351" t="s">
        <v>285</v>
      </c>
      <c r="F149" s="1357"/>
      <c r="I149" s="2073"/>
      <c r="J149" s="1902" t="str">
        <f t="shared" si="18"/>
        <v/>
      </c>
      <c r="K149" s="1896"/>
      <c r="L149" s="1900" t="str">
        <f t="shared" si="20"/>
        <v/>
      </c>
    </row>
    <row r="150" spans="1:12" s="636" customFormat="1" hidden="1" outlineLevel="1">
      <c r="B150" s="1364"/>
      <c r="D150" s="2305" t="str">
        <f t="shared" si="19"/>
        <v>&lt;TNSP specified&gt;</v>
      </c>
      <c r="E150" s="1351" t="s">
        <v>285</v>
      </c>
      <c r="F150" s="1357"/>
      <c r="I150" s="2073"/>
      <c r="J150" s="1902" t="str">
        <f t="shared" si="18"/>
        <v/>
      </c>
      <c r="K150" s="1896"/>
      <c r="L150" s="1900" t="str">
        <f t="shared" si="20"/>
        <v/>
      </c>
    </row>
    <row r="151" spans="1:12" s="636" customFormat="1" hidden="1" outlineLevel="1">
      <c r="B151" s="1364"/>
      <c r="D151" s="2305" t="str">
        <f t="shared" si="19"/>
        <v>&lt;TNSP specified&gt;</v>
      </c>
      <c r="E151" s="1351" t="s">
        <v>285</v>
      </c>
      <c r="F151" s="1357"/>
      <c r="I151" s="2073"/>
      <c r="J151" s="1902" t="str">
        <f t="shared" si="18"/>
        <v/>
      </c>
      <c r="K151" s="1896"/>
      <c r="L151" s="1900" t="str">
        <f t="shared" si="20"/>
        <v/>
      </c>
    </row>
    <row r="152" spans="1:12" s="636" customFormat="1" hidden="1" outlineLevel="1">
      <c r="B152" s="1364"/>
      <c r="D152" s="2305" t="str">
        <f t="shared" si="19"/>
        <v>&lt;TNSP specified&gt;</v>
      </c>
      <c r="E152" s="1351" t="s">
        <v>285</v>
      </c>
      <c r="F152" s="1357"/>
      <c r="I152" s="2073"/>
      <c r="J152" s="1902" t="str">
        <f t="shared" si="18"/>
        <v/>
      </c>
      <c r="K152" s="1896"/>
      <c r="L152" s="1900" t="str">
        <f t="shared" si="20"/>
        <v/>
      </c>
    </row>
    <row r="153" spans="1:12" s="636" customFormat="1" hidden="1" outlineLevel="1">
      <c r="B153" s="1364"/>
      <c r="D153" s="2305" t="str">
        <f t="shared" si="19"/>
        <v>&lt;TNSP specified&gt;</v>
      </c>
      <c r="E153" s="1351" t="s">
        <v>285</v>
      </c>
      <c r="F153" s="1357"/>
      <c r="I153" s="2073"/>
      <c r="J153" s="1902" t="str">
        <f t="shared" si="18"/>
        <v/>
      </c>
      <c r="K153" s="1896"/>
      <c r="L153" s="1900" t="str">
        <f t="shared" si="20"/>
        <v/>
      </c>
    </row>
    <row r="154" spans="1:12" s="636" customFormat="1" hidden="1" outlineLevel="1">
      <c r="B154" s="1364"/>
      <c r="D154" s="2305" t="str">
        <f t="shared" si="19"/>
        <v>&lt;TNSP specified&gt;</v>
      </c>
      <c r="E154" s="1351" t="s">
        <v>285</v>
      </c>
      <c r="F154" s="1357"/>
      <c r="I154" s="2073"/>
      <c r="J154" s="1902" t="str">
        <f t="shared" si="18"/>
        <v/>
      </c>
      <c r="K154" s="1896"/>
      <c r="L154" s="1900" t="str">
        <f t="shared" si="20"/>
        <v/>
      </c>
    </row>
    <row r="155" spans="1:12" s="636" customFormat="1" hidden="1" outlineLevel="1">
      <c r="A155" s="2170"/>
      <c r="B155" s="1364"/>
      <c r="D155" s="2305" t="str">
        <f t="shared" si="19"/>
        <v>&lt;TNSP specified&gt;</v>
      </c>
      <c r="E155" s="1351" t="s">
        <v>285</v>
      </c>
      <c r="F155" s="1357"/>
      <c r="I155" s="2073"/>
      <c r="J155" s="1902" t="str">
        <f t="shared" si="18"/>
        <v/>
      </c>
      <c r="K155" s="1896"/>
      <c r="L155" s="1900" t="str">
        <f t="shared" si="20"/>
        <v/>
      </c>
    </row>
    <row r="156" spans="1:12" s="636" customFormat="1" hidden="1" outlineLevel="1">
      <c r="B156" s="1364"/>
      <c r="D156" s="2305" t="str">
        <f t="shared" si="19"/>
        <v>&lt;TNSP specified&gt;</v>
      </c>
      <c r="E156" s="1351" t="s">
        <v>285</v>
      </c>
      <c r="F156" s="1357"/>
      <c r="I156" s="2073"/>
      <c r="J156" s="1902" t="str">
        <f t="shared" si="18"/>
        <v/>
      </c>
      <c r="K156" s="1896"/>
      <c r="L156" s="1900" t="str">
        <f t="shared" si="20"/>
        <v/>
      </c>
    </row>
    <row r="157" spans="1:12" s="636" customFormat="1" hidden="1" outlineLevel="1">
      <c r="B157" s="1364"/>
      <c r="D157" s="2305" t="str">
        <f t="shared" si="19"/>
        <v>&lt;TNSP specified&gt;</v>
      </c>
      <c r="E157" s="1351" t="s">
        <v>285</v>
      </c>
      <c r="F157" s="1357"/>
      <c r="I157" s="2073"/>
      <c r="J157" s="1902" t="str">
        <f t="shared" si="18"/>
        <v/>
      </c>
      <c r="K157" s="1896"/>
      <c r="L157" s="1900" t="str">
        <f t="shared" si="20"/>
        <v/>
      </c>
    </row>
    <row r="158" spans="1:12" s="636" customFormat="1" hidden="1" outlineLevel="1">
      <c r="B158" s="1364"/>
      <c r="D158" s="2305" t="str">
        <f t="shared" si="19"/>
        <v>&lt;TNSP specified&gt;</v>
      </c>
      <c r="E158" s="1351" t="s">
        <v>285</v>
      </c>
      <c r="F158" s="1357"/>
      <c r="I158" s="2073"/>
      <c r="J158" s="1902" t="str">
        <f t="shared" si="18"/>
        <v/>
      </c>
      <c r="K158" s="1896"/>
      <c r="L158" s="1900" t="str">
        <f t="shared" si="20"/>
        <v/>
      </c>
    </row>
    <row r="159" spans="1:12" s="636" customFormat="1" hidden="1" outlineLevel="1">
      <c r="B159" s="1364"/>
      <c r="D159" s="2305" t="str">
        <f t="shared" si="19"/>
        <v>&lt;TNSP specified&gt;</v>
      </c>
      <c r="E159" s="1351" t="s">
        <v>285</v>
      </c>
      <c r="F159" s="1357"/>
      <c r="I159" s="2073"/>
      <c r="J159" s="1902" t="str">
        <f t="shared" si="18"/>
        <v/>
      </c>
      <c r="K159" s="1896"/>
      <c r="L159" s="1900" t="str">
        <f t="shared" si="20"/>
        <v/>
      </c>
    </row>
    <row r="160" spans="1:12" s="636" customFormat="1" hidden="1" outlineLevel="1">
      <c r="B160" s="1364"/>
      <c r="D160" s="2305" t="str">
        <f t="shared" si="19"/>
        <v>&lt;TNSP specified&gt;</v>
      </c>
      <c r="E160" s="1351" t="s">
        <v>285</v>
      </c>
      <c r="F160" s="1357"/>
      <c r="I160" s="2073"/>
      <c r="J160" s="1902" t="str">
        <f t="shared" si="18"/>
        <v/>
      </c>
      <c r="K160" s="1896"/>
      <c r="L160" s="1900" t="str">
        <f t="shared" si="20"/>
        <v/>
      </c>
    </row>
    <row r="161" spans="1:12" s="636" customFormat="1" hidden="1" outlineLevel="1">
      <c r="A161" s="2170"/>
      <c r="B161" s="1364"/>
      <c r="D161" s="2305" t="str">
        <f t="shared" si="19"/>
        <v>&lt;TNSP specified&gt;</v>
      </c>
      <c r="E161" s="1351" t="s">
        <v>285</v>
      </c>
      <c r="F161" s="1357"/>
      <c r="I161" s="2073"/>
      <c r="J161" s="1902" t="str">
        <f t="shared" si="18"/>
        <v/>
      </c>
      <c r="K161" s="1896"/>
      <c r="L161" s="1900" t="str">
        <f t="shared" si="20"/>
        <v/>
      </c>
    </row>
    <row r="162" spans="1:12" s="636" customFormat="1" hidden="1" outlineLevel="1">
      <c r="B162" s="1364"/>
      <c r="D162" s="2305" t="str">
        <f t="shared" si="19"/>
        <v>&lt;TNSP specified&gt;</v>
      </c>
      <c r="E162" s="1351" t="s">
        <v>285</v>
      </c>
      <c r="F162" s="1357"/>
      <c r="I162" s="2073"/>
      <c r="J162" s="1902" t="str">
        <f t="shared" si="18"/>
        <v/>
      </c>
      <c r="K162" s="1896"/>
      <c r="L162" s="1900" t="str">
        <f t="shared" si="20"/>
        <v/>
      </c>
    </row>
    <row r="163" spans="1:12" s="636" customFormat="1" hidden="1" outlineLevel="1">
      <c r="B163" s="1364"/>
      <c r="D163" s="2305" t="str">
        <f t="shared" si="19"/>
        <v>&lt;TNSP specified&gt;</v>
      </c>
      <c r="E163" s="1351" t="s">
        <v>285</v>
      </c>
      <c r="F163" s="1357"/>
      <c r="I163" s="2073"/>
      <c r="J163" s="1902" t="str">
        <f t="shared" si="18"/>
        <v/>
      </c>
      <c r="K163" s="1896"/>
      <c r="L163" s="1900" t="str">
        <f t="shared" si="20"/>
        <v/>
      </c>
    </row>
    <row r="164" spans="1:12" s="636" customFormat="1" hidden="1" outlineLevel="1">
      <c r="B164" s="1364"/>
      <c r="D164" s="2305" t="str">
        <f t="shared" si="19"/>
        <v>&lt;TNSP specified&gt;</v>
      </c>
      <c r="E164" s="1351" t="s">
        <v>285</v>
      </c>
      <c r="F164" s="1357"/>
      <c r="I164" s="2073"/>
      <c r="J164" s="1902" t="str">
        <f t="shared" si="18"/>
        <v/>
      </c>
      <c r="K164" s="1896"/>
      <c r="L164" s="1900" t="str">
        <f t="shared" si="20"/>
        <v/>
      </c>
    </row>
    <row r="165" spans="1:12" s="636" customFormat="1" hidden="1" outlineLevel="1">
      <c r="B165" s="1364"/>
      <c r="D165" s="2305" t="str">
        <f t="shared" si="19"/>
        <v>&lt;TNSP specified&gt;</v>
      </c>
      <c r="E165" s="1351" t="s">
        <v>285</v>
      </c>
      <c r="F165" s="1357"/>
      <c r="I165" s="2073"/>
      <c r="J165" s="1902" t="str">
        <f t="shared" si="18"/>
        <v/>
      </c>
      <c r="K165" s="1896"/>
      <c r="L165" s="1900" t="str">
        <f t="shared" si="20"/>
        <v/>
      </c>
    </row>
    <row r="166" spans="1:12" s="636" customFormat="1" hidden="1" outlineLevel="1">
      <c r="B166" s="1364"/>
      <c r="D166" s="2305" t="str">
        <f t="shared" si="19"/>
        <v>&lt;TNSP specified&gt;</v>
      </c>
      <c r="E166" s="1351" t="s">
        <v>285</v>
      </c>
      <c r="F166" s="1357"/>
      <c r="I166" s="2073"/>
      <c r="J166" s="1902" t="str">
        <f t="shared" si="18"/>
        <v/>
      </c>
      <c r="K166" s="1896"/>
      <c r="L166" s="1900" t="str">
        <f t="shared" si="20"/>
        <v/>
      </c>
    </row>
    <row r="167" spans="1:12" s="636" customFormat="1" hidden="1" outlineLevel="1">
      <c r="B167" s="1364"/>
      <c r="D167" s="2305" t="str">
        <f t="shared" si="19"/>
        <v>&lt;TNSP specified&gt;</v>
      </c>
      <c r="E167" s="1351" t="s">
        <v>285</v>
      </c>
      <c r="F167" s="1357"/>
      <c r="I167" s="2073"/>
      <c r="J167" s="1902" t="str">
        <f t="shared" si="18"/>
        <v/>
      </c>
      <c r="K167" s="1896"/>
      <c r="L167" s="1900" t="str">
        <f t="shared" si="20"/>
        <v/>
      </c>
    </row>
    <row r="168" spans="1:12" s="636" customFormat="1" hidden="1" outlineLevel="1">
      <c r="B168" s="1364"/>
      <c r="D168" s="2305" t="str">
        <f t="shared" si="19"/>
        <v>&lt;TNSP specified&gt;</v>
      </c>
      <c r="E168" s="1351" t="s">
        <v>285</v>
      </c>
      <c r="F168" s="1357"/>
      <c r="I168" s="2073"/>
      <c r="J168" s="1902" t="str">
        <f t="shared" si="18"/>
        <v/>
      </c>
      <c r="K168" s="1896"/>
      <c r="L168" s="1900" t="str">
        <f t="shared" si="20"/>
        <v/>
      </c>
    </row>
    <row r="169" spans="1:12" s="636" customFormat="1" hidden="1" outlineLevel="1">
      <c r="B169" s="1364"/>
      <c r="D169" s="2305" t="str">
        <f t="shared" si="19"/>
        <v>&lt;TNSP specified&gt;</v>
      </c>
      <c r="E169" s="1351" t="s">
        <v>285</v>
      </c>
      <c r="F169" s="1357"/>
      <c r="I169" s="2073"/>
      <c r="J169" s="1902" t="str">
        <f t="shared" si="18"/>
        <v/>
      </c>
      <c r="K169" s="1896"/>
      <c r="L169" s="1900" t="str">
        <f t="shared" si="20"/>
        <v/>
      </c>
    </row>
    <row r="170" spans="1:12" s="636" customFormat="1" hidden="1" outlineLevel="1">
      <c r="B170" s="1364"/>
      <c r="D170" s="2305" t="str">
        <f t="shared" si="19"/>
        <v>&lt;TNSP specified&gt;</v>
      </c>
      <c r="E170" s="1351" t="s">
        <v>285</v>
      </c>
      <c r="F170" s="1357"/>
      <c r="I170" s="2073"/>
      <c r="J170" s="1902" t="str">
        <f t="shared" si="18"/>
        <v/>
      </c>
      <c r="K170" s="1896"/>
      <c r="L170" s="1900" t="str">
        <f t="shared" si="20"/>
        <v/>
      </c>
    </row>
    <row r="171" spans="1:12" s="636" customFormat="1" hidden="1" outlineLevel="1">
      <c r="A171" s="2170"/>
      <c r="B171" s="1364"/>
      <c r="D171" s="2305" t="str">
        <f t="shared" si="19"/>
        <v>&lt;TNSP specified&gt;</v>
      </c>
      <c r="E171" s="1351" t="s">
        <v>285</v>
      </c>
      <c r="F171" s="1357"/>
      <c r="I171" s="2073"/>
      <c r="J171" s="1902" t="str">
        <f t="shared" si="18"/>
        <v/>
      </c>
      <c r="K171" s="1896"/>
      <c r="L171" s="1900" t="str">
        <f t="shared" si="20"/>
        <v/>
      </c>
    </row>
    <row r="172" spans="1:12" s="636" customFormat="1" hidden="1" outlineLevel="1">
      <c r="B172" s="1364"/>
      <c r="D172" s="2305" t="str">
        <f t="shared" si="19"/>
        <v>&lt;TNSP specified&gt;</v>
      </c>
      <c r="E172" s="1351" t="s">
        <v>285</v>
      </c>
      <c r="F172" s="1357"/>
      <c r="I172" s="2073"/>
      <c r="J172" s="1902" t="str">
        <f t="shared" si="18"/>
        <v/>
      </c>
      <c r="K172" s="1896"/>
      <c r="L172" s="1900" t="str">
        <f t="shared" si="20"/>
        <v/>
      </c>
    </row>
    <row r="173" spans="1:12" s="636" customFormat="1" hidden="1" outlineLevel="1">
      <c r="B173" s="1364"/>
      <c r="D173" s="2305" t="str">
        <f t="shared" si="19"/>
        <v>&lt;TNSP specified&gt;</v>
      </c>
      <c r="E173" s="1351" t="s">
        <v>285</v>
      </c>
      <c r="F173" s="1357"/>
      <c r="I173" s="2073"/>
      <c r="J173" s="1902" t="str">
        <f t="shared" si="18"/>
        <v/>
      </c>
      <c r="K173" s="1896"/>
      <c r="L173" s="1900" t="str">
        <f t="shared" si="20"/>
        <v/>
      </c>
    </row>
    <row r="174" spans="1:12" s="636" customFormat="1" hidden="1" outlineLevel="1">
      <c r="B174" s="1364"/>
      <c r="D174" s="2305" t="str">
        <f t="shared" si="19"/>
        <v>&lt;TNSP specified&gt;</v>
      </c>
      <c r="E174" s="1351" t="s">
        <v>285</v>
      </c>
      <c r="F174" s="1357"/>
      <c r="I174" s="2073"/>
      <c r="J174" s="1902" t="str">
        <f t="shared" si="18"/>
        <v/>
      </c>
      <c r="K174" s="1896"/>
      <c r="L174" s="1900" t="str">
        <f t="shared" si="20"/>
        <v/>
      </c>
    </row>
    <row r="175" spans="1:12" s="636" customFormat="1" hidden="1" outlineLevel="1">
      <c r="B175" s="1364"/>
      <c r="D175" s="2305" t="str">
        <f t="shared" si="19"/>
        <v>&lt;TNSP specified&gt;</v>
      </c>
      <c r="E175" s="1351" t="s">
        <v>285</v>
      </c>
      <c r="F175" s="1357"/>
      <c r="I175" s="2073"/>
      <c r="J175" s="1902" t="str">
        <f t="shared" si="18"/>
        <v/>
      </c>
      <c r="K175" s="1896"/>
      <c r="L175" s="1900" t="str">
        <f t="shared" si="20"/>
        <v/>
      </c>
    </row>
    <row r="176" spans="1:12" s="636" customFormat="1" hidden="1" outlineLevel="1">
      <c r="B176" s="1364"/>
      <c r="D176" s="2305" t="str">
        <f t="shared" si="19"/>
        <v>&lt;TNSP specified&gt;</v>
      </c>
      <c r="E176" s="1351" t="s">
        <v>285</v>
      </c>
      <c r="F176" s="1357"/>
      <c r="I176" s="2073"/>
      <c r="J176" s="1902" t="str">
        <f t="shared" si="18"/>
        <v/>
      </c>
      <c r="K176" s="1896"/>
      <c r="L176" s="1900" t="str">
        <f t="shared" si="20"/>
        <v/>
      </c>
    </row>
    <row r="177" spans="1:12" s="636" customFormat="1" hidden="1" outlineLevel="1">
      <c r="A177" s="2170"/>
      <c r="B177" s="1364"/>
      <c r="D177" s="2305" t="str">
        <f t="shared" si="19"/>
        <v>&lt;TNSP specified&gt;</v>
      </c>
      <c r="E177" s="1351" t="s">
        <v>285</v>
      </c>
      <c r="F177" s="1357"/>
      <c r="I177" s="2073"/>
      <c r="J177" s="1902" t="str">
        <f t="shared" si="18"/>
        <v/>
      </c>
      <c r="K177" s="1896"/>
      <c r="L177" s="1900" t="str">
        <f t="shared" si="20"/>
        <v/>
      </c>
    </row>
    <row r="178" spans="1:12" s="636" customFormat="1" hidden="1" outlineLevel="1">
      <c r="B178" s="1364"/>
      <c r="D178" s="2305" t="str">
        <f t="shared" si="19"/>
        <v>&lt;TNSP specified&gt;</v>
      </c>
      <c r="E178" s="1351" t="s">
        <v>285</v>
      </c>
      <c r="F178" s="1357"/>
      <c r="I178" s="2073"/>
      <c r="J178" s="1902" t="str">
        <f t="shared" si="18"/>
        <v/>
      </c>
      <c r="K178" s="1896"/>
      <c r="L178" s="1900" t="str">
        <f t="shared" si="20"/>
        <v/>
      </c>
    </row>
    <row r="179" spans="1:12" s="636" customFormat="1" hidden="1" outlineLevel="1">
      <c r="B179" s="1364"/>
      <c r="D179" s="2305" t="str">
        <f t="shared" si="19"/>
        <v>&lt;TNSP specified&gt;</v>
      </c>
      <c r="E179" s="1351" t="s">
        <v>285</v>
      </c>
      <c r="F179" s="1357"/>
      <c r="I179" s="2073"/>
      <c r="J179" s="1902" t="str">
        <f t="shared" si="18"/>
        <v/>
      </c>
      <c r="K179" s="1896"/>
      <c r="L179" s="1900" t="str">
        <f t="shared" si="20"/>
        <v/>
      </c>
    </row>
    <row r="180" spans="1:12" s="636" customFormat="1" hidden="1" outlineLevel="1">
      <c r="B180" s="1364"/>
      <c r="D180" s="2305" t="str">
        <f t="shared" si="19"/>
        <v>&lt;TNSP specified&gt;</v>
      </c>
      <c r="E180" s="1351" t="s">
        <v>285</v>
      </c>
      <c r="F180" s="1357"/>
      <c r="I180" s="2073"/>
      <c r="J180" s="1902" t="str">
        <f t="shared" si="18"/>
        <v/>
      </c>
      <c r="K180" s="1896"/>
      <c r="L180" s="1900" t="str">
        <f t="shared" si="20"/>
        <v/>
      </c>
    </row>
    <row r="181" spans="1:12" s="636" customFormat="1" hidden="1" outlineLevel="1">
      <c r="B181" s="1364"/>
      <c r="D181" s="2305" t="str">
        <f t="shared" si="19"/>
        <v>&lt;TNSP specified&gt;</v>
      </c>
      <c r="E181" s="1351" t="s">
        <v>285</v>
      </c>
      <c r="F181" s="1357"/>
      <c r="I181" s="2073"/>
      <c r="J181" s="1902" t="str">
        <f t="shared" si="18"/>
        <v/>
      </c>
      <c r="K181" s="1896"/>
      <c r="L181" s="1900" t="str">
        <f t="shared" si="20"/>
        <v/>
      </c>
    </row>
    <row r="182" spans="1:12" s="636" customFormat="1" collapsed="1">
      <c r="B182" s="1364"/>
      <c r="D182" s="2305" t="str">
        <f t="shared" si="19"/>
        <v>&lt;TNSP specified&gt;</v>
      </c>
      <c r="E182" s="1351" t="s">
        <v>285</v>
      </c>
      <c r="F182" s="1357"/>
      <c r="I182" s="2073"/>
      <c r="J182" s="1902" t="str">
        <f t="shared" si="18"/>
        <v/>
      </c>
      <c r="K182" s="1896"/>
      <c r="L182" s="1900" t="str">
        <f t="shared" si="20"/>
        <v/>
      </c>
    </row>
    <row r="183" spans="1:12" s="636" customFormat="1">
      <c r="A183" s="2142" t="s">
        <v>2693</v>
      </c>
      <c r="B183" s="1364"/>
      <c r="D183" s="2305" t="str">
        <f t="shared" si="19"/>
        <v>&lt;TNSP specified&gt;</v>
      </c>
      <c r="E183" s="1351" t="s">
        <v>285</v>
      </c>
      <c r="F183" s="1357"/>
      <c r="I183" s="2073"/>
      <c r="J183" s="1902" t="str">
        <f t="shared" si="18"/>
        <v/>
      </c>
      <c r="K183" s="1896"/>
      <c r="L183" s="1900" t="str">
        <f t="shared" si="20"/>
        <v/>
      </c>
    </row>
    <row r="184" spans="1:12" s="636" customFormat="1">
      <c r="B184" s="1364"/>
      <c r="D184" s="2306" t="str">
        <f t="shared" si="19"/>
        <v>&lt;TNSP specified&gt;</v>
      </c>
      <c r="E184" s="1352" t="s">
        <v>285</v>
      </c>
      <c r="F184" s="1358"/>
      <c r="I184" s="2073"/>
      <c r="J184" s="1902" t="str">
        <f t="shared" si="18"/>
        <v/>
      </c>
      <c r="K184" s="1896"/>
      <c r="L184" s="1900" t="str">
        <f t="shared" si="20"/>
        <v/>
      </c>
    </row>
    <row r="185" spans="1:12" s="636" customFormat="1" ht="12.75">
      <c r="B185" s="1364"/>
      <c r="D185" s="1343" t="s">
        <v>2193</v>
      </c>
      <c r="E185" s="1341" t="s">
        <v>285</v>
      </c>
      <c r="F185" s="1359">
        <f>SUM(F143:F184)</f>
        <v>0</v>
      </c>
      <c r="I185" s="2074"/>
      <c r="J185" s="2077"/>
      <c r="K185" s="2214"/>
      <c r="L185" s="2078"/>
    </row>
    <row r="186" spans="1:12" s="636" customFormat="1" ht="12.75">
      <c r="B186" s="1364"/>
      <c r="D186" s="1345" t="s">
        <v>2291</v>
      </c>
      <c r="I186" s="1443"/>
    </row>
    <row r="187" spans="1:12" s="636" customFormat="1" ht="15" customHeight="1">
      <c r="B187" s="1364"/>
      <c r="D187" s="2304" t="str">
        <f>D13</f>
        <v>&lt;TNSP specified&gt;</v>
      </c>
      <c r="E187" s="1350" t="s">
        <v>285</v>
      </c>
      <c r="F187" s="1356"/>
      <c r="I187" s="2072"/>
      <c r="J187" s="1932" t="str">
        <f t="shared" ref="J187:J228" si="21">IF(ISNONTEXT(F187)=TRUE,"","X")</f>
        <v/>
      </c>
      <c r="K187" s="1930" t="str">
        <f>IF(F187&lt;&gt;""=TRUE,"","X")</f>
        <v>X</v>
      </c>
      <c r="L187" s="2210"/>
    </row>
    <row r="188" spans="1:12" s="636" customFormat="1">
      <c r="B188" s="1364"/>
      <c r="D188" s="2305" t="str">
        <f t="shared" ref="D188:D228" si="22">D14</f>
        <v>&lt;TNSP specified&gt;</v>
      </c>
      <c r="E188" s="1351" t="s">
        <v>285</v>
      </c>
      <c r="F188" s="1357"/>
      <c r="I188" s="2073"/>
      <c r="J188" s="1902" t="str">
        <f t="shared" si="21"/>
        <v/>
      </c>
      <c r="K188" s="1896"/>
      <c r="L188" s="1900" t="str">
        <f t="shared" ref="L188:L228" si="23">IF(AND(D188&lt;&gt;"",LEFT(D188,5)&lt;&gt;"&lt;TNSP",ISBLANK(F188))=TRUE,"X","")</f>
        <v/>
      </c>
    </row>
    <row r="189" spans="1:12" s="636" customFormat="1">
      <c r="B189" s="1364"/>
      <c r="D189" s="2305" t="str">
        <f t="shared" si="22"/>
        <v>&lt;TNSP specified&gt;</v>
      </c>
      <c r="E189" s="1351" t="s">
        <v>285</v>
      </c>
      <c r="F189" s="1357"/>
      <c r="I189" s="2073"/>
      <c r="J189" s="1902" t="str">
        <f t="shared" si="21"/>
        <v/>
      </c>
      <c r="K189" s="1896"/>
      <c r="L189" s="1900" t="str">
        <f t="shared" si="23"/>
        <v/>
      </c>
    </row>
    <row r="190" spans="1:12" s="636" customFormat="1">
      <c r="B190" s="1364"/>
      <c r="D190" s="2305" t="str">
        <f t="shared" si="22"/>
        <v>&lt;TNSP specified&gt;</v>
      </c>
      <c r="E190" s="1351" t="s">
        <v>285</v>
      </c>
      <c r="F190" s="1357"/>
      <c r="I190" s="2073"/>
      <c r="J190" s="1902" t="str">
        <f t="shared" si="21"/>
        <v/>
      </c>
      <c r="K190" s="1896"/>
      <c r="L190" s="1900" t="str">
        <f t="shared" si="23"/>
        <v/>
      </c>
    </row>
    <row r="191" spans="1:12" s="636" customFormat="1">
      <c r="B191" s="1364"/>
      <c r="D191" s="2305" t="str">
        <f t="shared" si="22"/>
        <v>&lt;TNSP specified&gt;</v>
      </c>
      <c r="E191" s="1351" t="s">
        <v>285</v>
      </c>
      <c r="F191" s="1357"/>
      <c r="I191" s="2073"/>
      <c r="J191" s="1902" t="str">
        <f t="shared" si="21"/>
        <v/>
      </c>
      <c r="K191" s="1896"/>
      <c r="L191" s="1900" t="str">
        <f t="shared" si="23"/>
        <v/>
      </c>
    </row>
    <row r="192" spans="1:12" s="636" customFormat="1">
      <c r="B192" s="1364"/>
      <c r="D192" s="2305" t="str">
        <f t="shared" si="22"/>
        <v>&lt;TNSP specified&gt;</v>
      </c>
      <c r="E192" s="1351" t="s">
        <v>285</v>
      </c>
      <c r="F192" s="1357"/>
      <c r="I192" s="2073"/>
      <c r="J192" s="1902" t="str">
        <f t="shared" si="21"/>
        <v/>
      </c>
      <c r="K192" s="1896"/>
      <c r="L192" s="1900" t="str">
        <f t="shared" si="23"/>
        <v/>
      </c>
    </row>
    <row r="193" spans="1:12" s="636" customFormat="1" hidden="1" outlineLevel="1">
      <c r="A193" s="2170"/>
      <c r="B193" s="1364"/>
      <c r="D193" s="2305" t="str">
        <f t="shared" si="22"/>
        <v>&lt;TNSP specified&gt;</v>
      </c>
      <c r="E193" s="1351" t="s">
        <v>285</v>
      </c>
      <c r="F193" s="1357"/>
      <c r="I193" s="2073"/>
      <c r="J193" s="1902" t="str">
        <f t="shared" si="21"/>
        <v/>
      </c>
      <c r="K193" s="1896"/>
      <c r="L193" s="1900" t="str">
        <f t="shared" si="23"/>
        <v/>
      </c>
    </row>
    <row r="194" spans="1:12" s="636" customFormat="1" hidden="1" outlineLevel="1">
      <c r="B194" s="1364"/>
      <c r="D194" s="2305" t="str">
        <f t="shared" si="22"/>
        <v>&lt;TNSP specified&gt;</v>
      </c>
      <c r="E194" s="1351" t="s">
        <v>285</v>
      </c>
      <c r="F194" s="1357"/>
      <c r="I194" s="2073"/>
      <c r="J194" s="1902" t="str">
        <f t="shared" si="21"/>
        <v/>
      </c>
      <c r="K194" s="1896"/>
      <c r="L194" s="1900" t="str">
        <f t="shared" si="23"/>
        <v/>
      </c>
    </row>
    <row r="195" spans="1:12" s="636" customFormat="1" hidden="1" outlineLevel="1">
      <c r="B195" s="1364"/>
      <c r="D195" s="2305" t="str">
        <f t="shared" si="22"/>
        <v>&lt;TNSP specified&gt;</v>
      </c>
      <c r="E195" s="1351" t="s">
        <v>285</v>
      </c>
      <c r="F195" s="1357"/>
      <c r="I195" s="2073"/>
      <c r="J195" s="1902" t="str">
        <f t="shared" si="21"/>
        <v/>
      </c>
      <c r="K195" s="1896"/>
      <c r="L195" s="1900" t="str">
        <f t="shared" si="23"/>
        <v/>
      </c>
    </row>
    <row r="196" spans="1:12" s="636" customFormat="1" hidden="1" outlineLevel="1">
      <c r="B196" s="1364"/>
      <c r="D196" s="2305" t="str">
        <f t="shared" si="22"/>
        <v>&lt;TNSP specified&gt;</v>
      </c>
      <c r="E196" s="1351" t="s">
        <v>285</v>
      </c>
      <c r="F196" s="1357"/>
      <c r="I196" s="2073"/>
      <c r="J196" s="1902" t="str">
        <f t="shared" si="21"/>
        <v/>
      </c>
      <c r="K196" s="1896"/>
      <c r="L196" s="1900" t="str">
        <f t="shared" si="23"/>
        <v/>
      </c>
    </row>
    <row r="197" spans="1:12" s="636" customFormat="1" hidden="1" outlineLevel="1">
      <c r="B197" s="1364"/>
      <c r="D197" s="2305" t="str">
        <f t="shared" si="22"/>
        <v>&lt;TNSP specified&gt;</v>
      </c>
      <c r="E197" s="1351" t="s">
        <v>285</v>
      </c>
      <c r="F197" s="1357"/>
      <c r="I197" s="2073"/>
      <c r="J197" s="1902" t="str">
        <f t="shared" si="21"/>
        <v/>
      </c>
      <c r="K197" s="1896"/>
      <c r="L197" s="1900" t="str">
        <f t="shared" si="23"/>
        <v/>
      </c>
    </row>
    <row r="198" spans="1:12" s="636" customFormat="1" hidden="1" outlineLevel="1">
      <c r="B198" s="1364"/>
      <c r="D198" s="2305" t="str">
        <f t="shared" si="22"/>
        <v>&lt;TNSP specified&gt;</v>
      </c>
      <c r="E198" s="1351" t="s">
        <v>285</v>
      </c>
      <c r="F198" s="1357"/>
      <c r="I198" s="2073"/>
      <c r="J198" s="1902" t="str">
        <f t="shared" si="21"/>
        <v/>
      </c>
      <c r="K198" s="1896"/>
      <c r="L198" s="1900" t="str">
        <f t="shared" si="23"/>
        <v/>
      </c>
    </row>
    <row r="199" spans="1:12" s="636" customFormat="1" hidden="1" outlineLevel="1">
      <c r="A199" s="2170"/>
      <c r="B199" s="1364"/>
      <c r="D199" s="2305" t="str">
        <f t="shared" si="22"/>
        <v>&lt;TNSP specified&gt;</v>
      </c>
      <c r="E199" s="1351" t="s">
        <v>285</v>
      </c>
      <c r="F199" s="1357"/>
      <c r="I199" s="2073"/>
      <c r="J199" s="1902" t="str">
        <f t="shared" si="21"/>
        <v/>
      </c>
      <c r="K199" s="1896"/>
      <c r="L199" s="1900" t="str">
        <f t="shared" si="23"/>
        <v/>
      </c>
    </row>
    <row r="200" spans="1:12" s="636" customFormat="1" hidden="1" outlineLevel="1">
      <c r="B200" s="1364"/>
      <c r="D200" s="2305" t="str">
        <f t="shared" si="22"/>
        <v>&lt;TNSP specified&gt;</v>
      </c>
      <c r="E200" s="1351" t="s">
        <v>285</v>
      </c>
      <c r="F200" s="1357"/>
      <c r="I200" s="2073"/>
      <c r="J200" s="1902" t="str">
        <f t="shared" si="21"/>
        <v/>
      </c>
      <c r="K200" s="1896"/>
      <c r="L200" s="1900" t="str">
        <f t="shared" si="23"/>
        <v/>
      </c>
    </row>
    <row r="201" spans="1:12" s="636" customFormat="1" hidden="1" outlineLevel="1">
      <c r="B201" s="1364"/>
      <c r="D201" s="2305" t="str">
        <f t="shared" si="22"/>
        <v>&lt;TNSP specified&gt;</v>
      </c>
      <c r="E201" s="1351" t="s">
        <v>285</v>
      </c>
      <c r="F201" s="1357"/>
      <c r="I201" s="2073"/>
      <c r="J201" s="1902" t="str">
        <f t="shared" si="21"/>
        <v/>
      </c>
      <c r="K201" s="1896"/>
      <c r="L201" s="1900" t="str">
        <f t="shared" si="23"/>
        <v/>
      </c>
    </row>
    <row r="202" spans="1:12" s="636" customFormat="1" hidden="1" outlineLevel="1">
      <c r="B202" s="1364"/>
      <c r="D202" s="2305" t="str">
        <f t="shared" si="22"/>
        <v>&lt;TNSP specified&gt;</v>
      </c>
      <c r="E202" s="1351" t="s">
        <v>285</v>
      </c>
      <c r="F202" s="1357"/>
      <c r="I202" s="2073"/>
      <c r="J202" s="1902" t="str">
        <f t="shared" si="21"/>
        <v/>
      </c>
      <c r="K202" s="1896"/>
      <c r="L202" s="1900" t="str">
        <f t="shared" si="23"/>
        <v/>
      </c>
    </row>
    <row r="203" spans="1:12" s="636" customFormat="1" hidden="1" outlineLevel="1">
      <c r="B203" s="1364"/>
      <c r="D203" s="2305" t="str">
        <f t="shared" si="22"/>
        <v>&lt;TNSP specified&gt;</v>
      </c>
      <c r="E203" s="1351" t="s">
        <v>285</v>
      </c>
      <c r="F203" s="1357"/>
      <c r="I203" s="2073"/>
      <c r="J203" s="1902" t="str">
        <f t="shared" si="21"/>
        <v/>
      </c>
      <c r="K203" s="1896"/>
      <c r="L203" s="1900" t="str">
        <f t="shared" si="23"/>
        <v/>
      </c>
    </row>
    <row r="204" spans="1:12" s="636" customFormat="1" hidden="1" outlineLevel="1">
      <c r="B204" s="1364"/>
      <c r="D204" s="2305" t="str">
        <f t="shared" si="22"/>
        <v>&lt;TNSP specified&gt;</v>
      </c>
      <c r="E204" s="1351" t="s">
        <v>285</v>
      </c>
      <c r="F204" s="1357"/>
      <c r="I204" s="2073"/>
      <c r="J204" s="1902" t="str">
        <f t="shared" si="21"/>
        <v/>
      </c>
      <c r="K204" s="1896"/>
      <c r="L204" s="1900" t="str">
        <f t="shared" si="23"/>
        <v/>
      </c>
    </row>
    <row r="205" spans="1:12" s="636" customFormat="1" hidden="1" outlineLevel="1">
      <c r="A205" s="2170"/>
      <c r="B205" s="1364"/>
      <c r="D205" s="2305" t="str">
        <f t="shared" si="22"/>
        <v>&lt;TNSP specified&gt;</v>
      </c>
      <c r="E205" s="1351" t="s">
        <v>285</v>
      </c>
      <c r="F205" s="1357"/>
      <c r="I205" s="2073"/>
      <c r="J205" s="1902" t="str">
        <f t="shared" si="21"/>
        <v/>
      </c>
      <c r="K205" s="1896"/>
      <c r="L205" s="1900" t="str">
        <f t="shared" si="23"/>
        <v/>
      </c>
    </row>
    <row r="206" spans="1:12" s="636" customFormat="1" hidden="1" outlineLevel="1">
      <c r="B206" s="1364"/>
      <c r="D206" s="2305" t="str">
        <f t="shared" si="22"/>
        <v>&lt;TNSP specified&gt;</v>
      </c>
      <c r="E206" s="1351" t="s">
        <v>285</v>
      </c>
      <c r="F206" s="1357"/>
      <c r="I206" s="2073"/>
      <c r="J206" s="1902" t="str">
        <f t="shared" si="21"/>
        <v/>
      </c>
      <c r="K206" s="1896"/>
      <c r="L206" s="1900" t="str">
        <f t="shared" si="23"/>
        <v/>
      </c>
    </row>
    <row r="207" spans="1:12" s="636" customFormat="1" hidden="1" outlineLevel="1">
      <c r="B207" s="1364"/>
      <c r="D207" s="2305" t="str">
        <f t="shared" si="22"/>
        <v>&lt;TNSP specified&gt;</v>
      </c>
      <c r="E207" s="1351" t="s">
        <v>285</v>
      </c>
      <c r="F207" s="1357"/>
      <c r="I207" s="2073"/>
      <c r="J207" s="1902" t="str">
        <f t="shared" si="21"/>
        <v/>
      </c>
      <c r="K207" s="1896"/>
      <c r="L207" s="1900" t="str">
        <f t="shared" si="23"/>
        <v/>
      </c>
    </row>
    <row r="208" spans="1:12" s="636" customFormat="1" hidden="1" outlineLevel="1">
      <c r="B208" s="1364"/>
      <c r="D208" s="2305" t="str">
        <f t="shared" si="22"/>
        <v>&lt;TNSP specified&gt;</v>
      </c>
      <c r="E208" s="1351" t="s">
        <v>285</v>
      </c>
      <c r="F208" s="1357"/>
      <c r="I208" s="2073"/>
      <c r="J208" s="1902" t="str">
        <f t="shared" si="21"/>
        <v/>
      </c>
      <c r="K208" s="1896"/>
      <c r="L208" s="1900" t="str">
        <f t="shared" si="23"/>
        <v/>
      </c>
    </row>
    <row r="209" spans="1:12" s="636" customFormat="1" hidden="1" outlineLevel="1">
      <c r="B209" s="1364"/>
      <c r="D209" s="2305" t="str">
        <f t="shared" si="22"/>
        <v>&lt;TNSP specified&gt;</v>
      </c>
      <c r="E209" s="1351" t="s">
        <v>285</v>
      </c>
      <c r="F209" s="1357"/>
      <c r="I209" s="2073"/>
      <c r="J209" s="1902" t="str">
        <f t="shared" si="21"/>
        <v/>
      </c>
      <c r="K209" s="1896"/>
      <c r="L209" s="1900" t="str">
        <f t="shared" si="23"/>
        <v/>
      </c>
    </row>
    <row r="210" spans="1:12" s="636" customFormat="1" hidden="1" outlineLevel="1">
      <c r="B210" s="1364"/>
      <c r="D210" s="2305" t="str">
        <f t="shared" si="22"/>
        <v>&lt;TNSP specified&gt;</v>
      </c>
      <c r="E210" s="1351" t="s">
        <v>285</v>
      </c>
      <c r="F210" s="1357"/>
      <c r="I210" s="2073"/>
      <c r="J210" s="1902" t="str">
        <f t="shared" si="21"/>
        <v/>
      </c>
      <c r="K210" s="1896"/>
      <c r="L210" s="1900" t="str">
        <f t="shared" si="23"/>
        <v/>
      </c>
    </row>
    <row r="211" spans="1:12" s="636" customFormat="1" hidden="1" outlineLevel="1">
      <c r="B211" s="1364"/>
      <c r="D211" s="2305" t="str">
        <f t="shared" si="22"/>
        <v>&lt;TNSP specified&gt;</v>
      </c>
      <c r="E211" s="1351" t="s">
        <v>285</v>
      </c>
      <c r="F211" s="1357"/>
      <c r="I211" s="2073"/>
      <c r="J211" s="1902" t="str">
        <f t="shared" si="21"/>
        <v/>
      </c>
      <c r="K211" s="1896"/>
      <c r="L211" s="1900" t="str">
        <f t="shared" si="23"/>
        <v/>
      </c>
    </row>
    <row r="212" spans="1:12" s="636" customFormat="1" hidden="1" outlineLevel="1">
      <c r="B212" s="1364"/>
      <c r="D212" s="2305" t="str">
        <f t="shared" si="22"/>
        <v>&lt;TNSP specified&gt;</v>
      </c>
      <c r="E212" s="1351" t="s">
        <v>285</v>
      </c>
      <c r="F212" s="1357"/>
      <c r="I212" s="2073"/>
      <c r="J212" s="1902" t="str">
        <f t="shared" si="21"/>
        <v/>
      </c>
      <c r="K212" s="1896"/>
      <c r="L212" s="1900" t="str">
        <f t="shared" si="23"/>
        <v/>
      </c>
    </row>
    <row r="213" spans="1:12" s="636" customFormat="1" hidden="1" outlineLevel="1">
      <c r="B213" s="1364"/>
      <c r="D213" s="2305" t="str">
        <f t="shared" si="22"/>
        <v>&lt;TNSP specified&gt;</v>
      </c>
      <c r="E213" s="1351" t="s">
        <v>285</v>
      </c>
      <c r="F213" s="1357"/>
      <c r="I213" s="2073"/>
      <c r="J213" s="1902" t="str">
        <f t="shared" si="21"/>
        <v/>
      </c>
      <c r="K213" s="1896"/>
      <c r="L213" s="1900" t="str">
        <f t="shared" si="23"/>
        <v/>
      </c>
    </row>
    <row r="214" spans="1:12" s="636" customFormat="1" hidden="1" outlineLevel="1">
      <c r="B214" s="1364"/>
      <c r="D214" s="2305" t="str">
        <f t="shared" si="22"/>
        <v>&lt;TNSP specified&gt;</v>
      </c>
      <c r="E214" s="1351" t="s">
        <v>285</v>
      </c>
      <c r="F214" s="1357"/>
      <c r="I214" s="2073"/>
      <c r="J214" s="1902" t="str">
        <f t="shared" si="21"/>
        <v/>
      </c>
      <c r="K214" s="1896"/>
      <c r="L214" s="1900" t="str">
        <f t="shared" si="23"/>
        <v/>
      </c>
    </row>
    <row r="215" spans="1:12" s="636" customFormat="1" hidden="1" outlineLevel="1">
      <c r="A215" s="2170"/>
      <c r="B215" s="1364"/>
      <c r="D215" s="2305" t="str">
        <f t="shared" si="22"/>
        <v>&lt;TNSP specified&gt;</v>
      </c>
      <c r="E215" s="1351" t="s">
        <v>285</v>
      </c>
      <c r="F215" s="1357"/>
      <c r="I215" s="2073"/>
      <c r="J215" s="1902" t="str">
        <f t="shared" si="21"/>
        <v/>
      </c>
      <c r="K215" s="1896"/>
      <c r="L215" s="1900" t="str">
        <f t="shared" si="23"/>
        <v/>
      </c>
    </row>
    <row r="216" spans="1:12" s="636" customFormat="1" hidden="1" outlineLevel="1">
      <c r="B216" s="1364"/>
      <c r="D216" s="2305" t="str">
        <f t="shared" si="22"/>
        <v>&lt;TNSP specified&gt;</v>
      </c>
      <c r="E216" s="1351" t="s">
        <v>285</v>
      </c>
      <c r="F216" s="1357"/>
      <c r="I216" s="2073"/>
      <c r="J216" s="1902" t="str">
        <f t="shared" si="21"/>
        <v/>
      </c>
      <c r="K216" s="1896"/>
      <c r="L216" s="1900" t="str">
        <f t="shared" si="23"/>
        <v/>
      </c>
    </row>
    <row r="217" spans="1:12" s="636" customFormat="1" hidden="1" outlineLevel="1">
      <c r="B217" s="1364"/>
      <c r="D217" s="2305" t="str">
        <f t="shared" si="22"/>
        <v>&lt;TNSP specified&gt;</v>
      </c>
      <c r="E217" s="1351" t="s">
        <v>285</v>
      </c>
      <c r="F217" s="1357"/>
      <c r="I217" s="2073"/>
      <c r="J217" s="1902" t="str">
        <f t="shared" si="21"/>
        <v/>
      </c>
      <c r="K217" s="1896"/>
      <c r="L217" s="1900" t="str">
        <f t="shared" si="23"/>
        <v/>
      </c>
    </row>
    <row r="218" spans="1:12" s="636" customFormat="1" hidden="1" outlineLevel="1">
      <c r="B218" s="1364"/>
      <c r="D218" s="2305" t="str">
        <f t="shared" si="22"/>
        <v>&lt;TNSP specified&gt;</v>
      </c>
      <c r="E218" s="1351" t="s">
        <v>285</v>
      </c>
      <c r="F218" s="1357"/>
      <c r="I218" s="2073"/>
      <c r="J218" s="1902" t="str">
        <f t="shared" si="21"/>
        <v/>
      </c>
      <c r="K218" s="1896"/>
      <c r="L218" s="1900" t="str">
        <f t="shared" si="23"/>
        <v/>
      </c>
    </row>
    <row r="219" spans="1:12" s="636" customFormat="1" hidden="1" outlineLevel="1">
      <c r="B219" s="1364"/>
      <c r="D219" s="2305" t="str">
        <f t="shared" si="22"/>
        <v>&lt;TNSP specified&gt;</v>
      </c>
      <c r="E219" s="1351" t="s">
        <v>285</v>
      </c>
      <c r="F219" s="1357"/>
      <c r="I219" s="2073"/>
      <c r="J219" s="1902" t="str">
        <f t="shared" si="21"/>
        <v/>
      </c>
      <c r="K219" s="1896"/>
      <c r="L219" s="1900" t="str">
        <f t="shared" si="23"/>
        <v/>
      </c>
    </row>
    <row r="220" spans="1:12" s="636" customFormat="1" hidden="1" outlineLevel="1">
      <c r="B220" s="1364"/>
      <c r="D220" s="2305" t="str">
        <f t="shared" si="22"/>
        <v>&lt;TNSP specified&gt;</v>
      </c>
      <c r="E220" s="1351" t="s">
        <v>285</v>
      </c>
      <c r="F220" s="1357"/>
      <c r="I220" s="2073"/>
      <c r="J220" s="1902" t="str">
        <f t="shared" si="21"/>
        <v/>
      </c>
      <c r="K220" s="1896"/>
      <c r="L220" s="1900" t="str">
        <f t="shared" si="23"/>
        <v/>
      </c>
    </row>
    <row r="221" spans="1:12" s="636" customFormat="1" hidden="1" outlineLevel="1">
      <c r="A221" s="2170"/>
      <c r="B221" s="1364"/>
      <c r="D221" s="2305" t="str">
        <f t="shared" si="22"/>
        <v>&lt;TNSP specified&gt;</v>
      </c>
      <c r="E221" s="1351" t="s">
        <v>285</v>
      </c>
      <c r="F221" s="1357"/>
      <c r="I221" s="2073"/>
      <c r="J221" s="1902" t="str">
        <f t="shared" si="21"/>
        <v/>
      </c>
      <c r="K221" s="1896"/>
      <c r="L221" s="1900" t="str">
        <f t="shared" si="23"/>
        <v/>
      </c>
    </row>
    <row r="222" spans="1:12" s="636" customFormat="1" hidden="1" outlineLevel="1">
      <c r="B222" s="1364"/>
      <c r="D222" s="2305" t="str">
        <f t="shared" si="22"/>
        <v>&lt;TNSP specified&gt;</v>
      </c>
      <c r="E222" s="1351" t="s">
        <v>285</v>
      </c>
      <c r="F222" s="1357"/>
      <c r="I222" s="2073"/>
      <c r="J222" s="1902" t="str">
        <f t="shared" si="21"/>
        <v/>
      </c>
      <c r="K222" s="1896"/>
      <c r="L222" s="1900" t="str">
        <f t="shared" si="23"/>
        <v/>
      </c>
    </row>
    <row r="223" spans="1:12" s="636" customFormat="1" hidden="1" outlineLevel="1">
      <c r="B223" s="1364"/>
      <c r="D223" s="2305" t="str">
        <f t="shared" si="22"/>
        <v>&lt;TNSP specified&gt;</v>
      </c>
      <c r="E223" s="1351" t="s">
        <v>285</v>
      </c>
      <c r="F223" s="1357"/>
      <c r="I223" s="2073"/>
      <c r="J223" s="1902" t="str">
        <f t="shared" si="21"/>
        <v/>
      </c>
      <c r="K223" s="1896"/>
      <c r="L223" s="1900" t="str">
        <f t="shared" si="23"/>
        <v/>
      </c>
    </row>
    <row r="224" spans="1:12" s="636" customFormat="1" hidden="1" outlineLevel="1">
      <c r="B224" s="1364"/>
      <c r="D224" s="2305" t="str">
        <f t="shared" si="22"/>
        <v>&lt;TNSP specified&gt;</v>
      </c>
      <c r="E224" s="1351" t="s">
        <v>285</v>
      </c>
      <c r="F224" s="1357"/>
      <c r="I224" s="2073"/>
      <c r="J224" s="1902" t="str">
        <f t="shared" si="21"/>
        <v/>
      </c>
      <c r="K224" s="1896"/>
      <c r="L224" s="1900" t="str">
        <f t="shared" si="23"/>
        <v/>
      </c>
    </row>
    <row r="225" spans="1:12" s="636" customFormat="1" collapsed="1">
      <c r="B225" s="1364"/>
      <c r="D225" s="2305" t="str">
        <f t="shared" si="22"/>
        <v>&lt;TNSP specified&gt;</v>
      </c>
      <c r="E225" s="1351" t="s">
        <v>285</v>
      </c>
      <c r="F225" s="1357"/>
      <c r="I225" s="2073"/>
      <c r="J225" s="1902" t="str">
        <f t="shared" si="21"/>
        <v/>
      </c>
      <c r="K225" s="1896"/>
      <c r="L225" s="1900" t="str">
        <f t="shared" si="23"/>
        <v/>
      </c>
    </row>
    <row r="226" spans="1:12" s="636" customFormat="1">
      <c r="B226" s="1364"/>
      <c r="D226" s="2305" t="str">
        <f t="shared" si="22"/>
        <v>&lt;TNSP specified&gt;</v>
      </c>
      <c r="E226" s="1351" t="s">
        <v>285</v>
      </c>
      <c r="F226" s="1357"/>
      <c r="I226" s="2073"/>
      <c r="J226" s="1902" t="str">
        <f t="shared" si="21"/>
        <v/>
      </c>
      <c r="K226" s="1896"/>
      <c r="L226" s="1900" t="str">
        <f t="shared" si="23"/>
        <v/>
      </c>
    </row>
    <row r="227" spans="1:12" s="636" customFormat="1">
      <c r="A227" s="2142" t="s">
        <v>2693</v>
      </c>
      <c r="B227" s="1364"/>
      <c r="D227" s="2305" t="str">
        <f t="shared" si="22"/>
        <v>&lt;TNSP specified&gt;</v>
      </c>
      <c r="E227" s="1351" t="s">
        <v>285</v>
      </c>
      <c r="F227" s="1357"/>
      <c r="I227" s="2073"/>
      <c r="J227" s="1902" t="str">
        <f t="shared" si="21"/>
        <v/>
      </c>
      <c r="K227" s="1896"/>
      <c r="L227" s="1900" t="str">
        <f t="shared" si="23"/>
        <v/>
      </c>
    </row>
    <row r="228" spans="1:12" s="636" customFormat="1">
      <c r="B228" s="1364"/>
      <c r="D228" s="2306" t="str">
        <f t="shared" si="22"/>
        <v>&lt;TNSP specified&gt;</v>
      </c>
      <c r="E228" s="1352" t="s">
        <v>285</v>
      </c>
      <c r="F228" s="1358"/>
      <c r="I228" s="2073"/>
      <c r="J228" s="1902" t="str">
        <f t="shared" si="21"/>
        <v/>
      </c>
      <c r="K228" s="1896"/>
      <c r="L228" s="1900" t="str">
        <f t="shared" si="23"/>
        <v/>
      </c>
    </row>
    <row r="229" spans="1:12" s="636" customFormat="1" ht="12.75">
      <c r="B229" s="1364"/>
      <c r="D229" s="1343" t="s">
        <v>2194</v>
      </c>
      <c r="E229" s="1341" t="s">
        <v>285</v>
      </c>
      <c r="F229" s="1359">
        <f>SUM(F187:F228)</f>
        <v>0</v>
      </c>
      <c r="I229" s="2074"/>
      <c r="J229" s="2077"/>
      <c r="K229" s="2214"/>
      <c r="L229" s="2078"/>
    </row>
    <row r="230" spans="1:12" s="636" customFormat="1" ht="15.75" customHeight="1">
      <c r="B230" s="1364"/>
      <c r="D230" s="1345" t="s">
        <v>2292</v>
      </c>
      <c r="I230" s="1443"/>
    </row>
    <row r="231" spans="1:12" s="636" customFormat="1" ht="15" customHeight="1">
      <c r="B231" s="1364"/>
      <c r="D231" s="1353" t="s">
        <v>1856</v>
      </c>
      <c r="E231" s="1350" t="s">
        <v>285</v>
      </c>
      <c r="F231" s="1356"/>
      <c r="I231" s="2582" t="s">
        <v>2637</v>
      </c>
      <c r="J231" s="1932" t="str">
        <f t="shared" ref="J231" si="24">IF(ISNONTEXT(F231)=TRUE,"","X")</f>
        <v/>
      </c>
      <c r="K231" s="2016"/>
      <c r="L231" s="1931" t="str">
        <f t="shared" ref="L231:L245" si="25">IF(AND(D231&lt;&gt;"",LEFT(D231,5)&lt;&gt;"&lt;TNSP",ISBLANK(F231))=TRUE,"X","")</f>
        <v/>
      </c>
    </row>
    <row r="232" spans="1:12" s="636" customFormat="1">
      <c r="B232" s="1364"/>
      <c r="D232" s="1354" t="s">
        <v>1856</v>
      </c>
      <c r="E232" s="1351" t="s">
        <v>285</v>
      </c>
      <c r="F232" s="1357"/>
      <c r="I232" s="2583"/>
      <c r="J232" s="1902" t="str">
        <f t="shared" ref="J232:J245" si="26">IF(ISNONTEXT(F232)=TRUE,"","X")</f>
        <v/>
      </c>
      <c r="K232" s="1896"/>
      <c r="L232" s="1900" t="str">
        <f t="shared" si="25"/>
        <v/>
      </c>
    </row>
    <row r="233" spans="1:12" s="636" customFormat="1">
      <c r="B233" s="1364"/>
      <c r="D233" s="1354" t="s">
        <v>1856</v>
      </c>
      <c r="E233" s="1351" t="s">
        <v>285</v>
      </c>
      <c r="F233" s="1357"/>
      <c r="I233" s="2583"/>
      <c r="J233" s="1902" t="str">
        <f t="shared" si="26"/>
        <v/>
      </c>
      <c r="K233" s="1896"/>
      <c r="L233" s="1900" t="str">
        <f t="shared" si="25"/>
        <v/>
      </c>
    </row>
    <row r="234" spans="1:12" s="636" customFormat="1">
      <c r="B234" s="1364"/>
      <c r="D234" s="1354" t="s">
        <v>1856</v>
      </c>
      <c r="E234" s="1351" t="s">
        <v>285</v>
      </c>
      <c r="F234" s="1357"/>
      <c r="I234" s="2583"/>
      <c r="J234" s="1902" t="str">
        <f t="shared" si="26"/>
        <v/>
      </c>
      <c r="K234" s="1896"/>
      <c r="L234" s="1900" t="str">
        <f t="shared" si="25"/>
        <v/>
      </c>
    </row>
    <row r="235" spans="1:12" s="636" customFormat="1">
      <c r="B235" s="1364"/>
      <c r="D235" s="1354" t="s">
        <v>1856</v>
      </c>
      <c r="E235" s="1351" t="s">
        <v>285</v>
      </c>
      <c r="F235" s="1357"/>
      <c r="I235" s="2583"/>
      <c r="J235" s="1902" t="str">
        <f t="shared" si="26"/>
        <v/>
      </c>
      <c r="K235" s="1896"/>
      <c r="L235" s="1900" t="str">
        <f t="shared" si="25"/>
        <v/>
      </c>
    </row>
    <row r="236" spans="1:12" s="636" customFormat="1">
      <c r="B236" s="1364"/>
      <c r="D236" s="1354" t="s">
        <v>1856</v>
      </c>
      <c r="E236" s="1351" t="s">
        <v>285</v>
      </c>
      <c r="F236" s="1357"/>
      <c r="I236" s="2583"/>
      <c r="J236" s="1902" t="str">
        <f t="shared" si="26"/>
        <v/>
      </c>
      <c r="K236" s="1896"/>
      <c r="L236" s="1900" t="str">
        <f t="shared" si="25"/>
        <v/>
      </c>
    </row>
    <row r="237" spans="1:12" s="636" customFormat="1">
      <c r="B237" s="1364"/>
      <c r="D237" s="1354" t="s">
        <v>1856</v>
      </c>
      <c r="E237" s="1351" t="s">
        <v>285</v>
      </c>
      <c r="F237" s="1357"/>
      <c r="I237" s="2583"/>
      <c r="J237" s="1902" t="str">
        <f t="shared" si="26"/>
        <v/>
      </c>
      <c r="K237" s="1896"/>
      <c r="L237" s="1900" t="str">
        <f t="shared" si="25"/>
        <v/>
      </c>
    </row>
    <row r="238" spans="1:12" s="636" customFormat="1">
      <c r="A238" s="2170"/>
      <c r="B238" s="1364"/>
      <c r="D238" s="1354" t="s">
        <v>1856</v>
      </c>
      <c r="E238" s="1351" t="s">
        <v>285</v>
      </c>
      <c r="F238" s="1357"/>
      <c r="I238" s="2583"/>
      <c r="J238" s="1902" t="str">
        <f t="shared" si="26"/>
        <v/>
      </c>
      <c r="K238" s="1896"/>
      <c r="L238" s="1900" t="str">
        <f t="shared" si="25"/>
        <v/>
      </c>
    </row>
    <row r="239" spans="1:12" s="636" customFormat="1">
      <c r="B239" s="1364"/>
      <c r="D239" s="1354" t="s">
        <v>1856</v>
      </c>
      <c r="E239" s="1351" t="s">
        <v>285</v>
      </c>
      <c r="F239" s="1357"/>
      <c r="I239" s="2583"/>
      <c r="J239" s="1902" t="str">
        <f t="shared" si="26"/>
        <v/>
      </c>
      <c r="K239" s="1896"/>
      <c r="L239" s="1900" t="str">
        <f t="shared" si="25"/>
        <v/>
      </c>
    </row>
    <row r="240" spans="1:12" s="636" customFormat="1">
      <c r="B240" s="1364"/>
      <c r="D240" s="1354" t="s">
        <v>1856</v>
      </c>
      <c r="E240" s="1351" t="s">
        <v>285</v>
      </c>
      <c r="F240" s="1357"/>
      <c r="I240" s="2583"/>
      <c r="J240" s="1902" t="str">
        <f t="shared" si="26"/>
        <v/>
      </c>
      <c r="K240" s="1896"/>
      <c r="L240" s="1900" t="str">
        <f t="shared" si="25"/>
        <v/>
      </c>
    </row>
    <row r="241" spans="1:14" s="636" customFormat="1">
      <c r="B241" s="1364"/>
      <c r="D241" s="1354" t="s">
        <v>1856</v>
      </c>
      <c r="E241" s="1351" t="s">
        <v>285</v>
      </c>
      <c r="F241" s="1357"/>
      <c r="I241" s="2583"/>
      <c r="J241" s="1902" t="str">
        <f t="shared" si="26"/>
        <v/>
      </c>
      <c r="K241" s="1896"/>
      <c r="L241" s="1900" t="str">
        <f t="shared" si="25"/>
        <v/>
      </c>
    </row>
    <row r="242" spans="1:14" s="636" customFormat="1">
      <c r="B242" s="1364"/>
      <c r="D242" s="1354" t="s">
        <v>1856</v>
      </c>
      <c r="E242" s="1351" t="s">
        <v>285</v>
      </c>
      <c r="F242" s="1357"/>
      <c r="I242" s="2583"/>
      <c r="J242" s="1902" t="str">
        <f t="shared" si="26"/>
        <v/>
      </c>
      <c r="K242" s="1896"/>
      <c r="L242" s="1900" t="str">
        <f t="shared" si="25"/>
        <v/>
      </c>
    </row>
    <row r="243" spans="1:14" s="636" customFormat="1">
      <c r="B243" s="1364"/>
      <c r="D243" s="1354" t="s">
        <v>1856</v>
      </c>
      <c r="E243" s="1351" t="s">
        <v>285</v>
      </c>
      <c r="F243" s="1357"/>
      <c r="I243" s="2583"/>
      <c r="J243" s="1902" t="str">
        <f t="shared" si="26"/>
        <v/>
      </c>
      <c r="K243" s="1896"/>
      <c r="L243" s="1900" t="str">
        <f t="shared" si="25"/>
        <v/>
      </c>
    </row>
    <row r="244" spans="1:14" s="636" customFormat="1">
      <c r="A244" s="2142" t="s">
        <v>2693</v>
      </c>
      <c r="B244" s="1364"/>
      <c r="D244" s="1354" t="s">
        <v>1856</v>
      </c>
      <c r="E244" s="1351" t="s">
        <v>285</v>
      </c>
      <c r="F244" s="1357"/>
      <c r="I244" s="2583"/>
      <c r="J244" s="1902" t="str">
        <f t="shared" si="26"/>
        <v/>
      </c>
      <c r="K244" s="1896"/>
      <c r="L244" s="1900" t="str">
        <f t="shared" si="25"/>
        <v/>
      </c>
    </row>
    <row r="245" spans="1:14" s="636" customFormat="1">
      <c r="B245" s="1364"/>
      <c r="D245" s="1355" t="s">
        <v>1856</v>
      </c>
      <c r="E245" s="1352" t="s">
        <v>285</v>
      </c>
      <c r="F245" s="1358"/>
      <c r="I245" s="2583"/>
      <c r="J245" s="1902" t="str">
        <f t="shared" si="26"/>
        <v/>
      </c>
      <c r="K245" s="1896"/>
      <c r="L245" s="1900" t="str">
        <f t="shared" si="25"/>
        <v/>
      </c>
    </row>
    <row r="246" spans="1:14" s="636" customFormat="1">
      <c r="B246" s="1364"/>
      <c r="D246" s="1340" t="s">
        <v>2195</v>
      </c>
      <c r="E246" s="1341" t="s">
        <v>285</v>
      </c>
      <c r="F246" s="1359">
        <f>SUM(F231:F245)</f>
        <v>0</v>
      </c>
      <c r="G246" s="984"/>
      <c r="I246" s="2074"/>
      <c r="J246" s="1974"/>
      <c r="K246" s="1975"/>
      <c r="L246" s="1976"/>
    </row>
    <row r="247" spans="1:14" s="636" customFormat="1" ht="17.25" customHeight="1">
      <c r="B247" s="1364"/>
      <c r="D247" s="1340"/>
      <c r="E247" s="1341"/>
      <c r="F247" s="1341"/>
      <c r="G247" s="984"/>
      <c r="I247" s="1443"/>
    </row>
    <row r="248" spans="1:14" s="1022" customFormat="1">
      <c r="B248" s="637" t="s">
        <v>2285</v>
      </c>
      <c r="C248" s="637"/>
      <c r="D248" s="637"/>
      <c r="E248" s="637"/>
      <c r="F248" s="637"/>
      <c r="G248" s="44"/>
      <c r="H248" s="44"/>
      <c r="I248" s="51"/>
    </row>
    <row r="249" spans="1:14" s="46" customFormat="1">
      <c r="B249" s="989" t="s">
        <v>2530</v>
      </c>
      <c r="C249" s="987"/>
      <c r="D249" s="1157"/>
      <c r="E249" s="1157"/>
      <c r="F249" s="1158"/>
      <c r="G249" s="44"/>
      <c r="H249" s="44"/>
      <c r="J249" s="1022"/>
      <c r="L249" s="42"/>
      <c r="N249" s="45"/>
    </row>
    <row r="250" spans="1:14" ht="19.5" customHeight="1">
      <c r="B250" s="1363"/>
      <c r="D250" s="1378" t="s">
        <v>2575</v>
      </c>
      <c r="E250" s="1377"/>
      <c r="F250" s="1377"/>
      <c r="G250" s="1444"/>
      <c r="I250" s="1102"/>
    </row>
    <row r="251" spans="1:14">
      <c r="B251" s="1364"/>
      <c r="C251" s="1364"/>
      <c r="D251" s="1364"/>
      <c r="E251" s="1364"/>
      <c r="F251" s="1364"/>
      <c r="G251" s="984"/>
      <c r="I251" s="1102"/>
    </row>
    <row r="252" spans="1:14" s="636" customFormat="1" ht="45" customHeight="1">
      <c r="B252" s="1364"/>
      <c r="C252" s="1364"/>
      <c r="D252" s="1364"/>
      <c r="E252" s="973" t="s">
        <v>2089</v>
      </c>
      <c r="F252" s="1181" t="s">
        <v>2184</v>
      </c>
      <c r="G252" s="984"/>
      <c r="I252" s="2070" t="s">
        <v>2630</v>
      </c>
      <c r="J252" s="2043" t="s">
        <v>2599</v>
      </c>
      <c r="K252" s="2045" t="s">
        <v>2601</v>
      </c>
      <c r="L252" s="1923" t="s">
        <v>2629</v>
      </c>
    </row>
    <row r="253" spans="1:14" s="636" customFormat="1" ht="28.5" customHeight="1">
      <c r="B253" s="1364"/>
      <c r="D253" s="1347" t="s">
        <v>2287</v>
      </c>
      <c r="E253" s="1346"/>
      <c r="F253" s="1346"/>
      <c r="I253" s="2054" t="s">
        <v>2622</v>
      </c>
      <c r="J253" s="2584" t="s">
        <v>2651</v>
      </c>
      <c r="K253" s="2585"/>
      <c r="L253" s="2586"/>
    </row>
    <row r="254" spans="1:14" s="636" customFormat="1" ht="15" customHeight="1">
      <c r="B254" s="1364"/>
      <c r="D254" s="2304" t="str">
        <f>D13</f>
        <v>&lt;TNSP specified&gt;</v>
      </c>
      <c r="E254" s="1350" t="s">
        <v>285</v>
      </c>
      <c r="F254" s="1356"/>
      <c r="I254" s="2072"/>
      <c r="J254" s="1932" t="str">
        <f t="shared" ref="J254:J295" si="27">IF(ISNONTEXT(F254)=TRUE,"","X")</f>
        <v/>
      </c>
      <c r="K254" s="1930" t="str">
        <f>IF(F254&lt;&gt;""=TRUE,"","X")</f>
        <v>X</v>
      </c>
      <c r="L254" s="2210"/>
    </row>
    <row r="255" spans="1:14" s="636" customFormat="1">
      <c r="B255" s="1364"/>
      <c r="D255" s="2305" t="str">
        <f t="shared" ref="D255:D295" si="28">D14</f>
        <v>&lt;TNSP specified&gt;</v>
      </c>
      <c r="E255" s="1351" t="s">
        <v>285</v>
      </c>
      <c r="F255" s="1357"/>
      <c r="I255" s="2073"/>
      <c r="J255" s="1902" t="str">
        <f t="shared" si="27"/>
        <v/>
      </c>
      <c r="K255" s="1896"/>
      <c r="L255" s="1900" t="str">
        <f t="shared" ref="L255:L295" si="29">IF(AND(D255&lt;&gt;"",LEFT(D255,5)&lt;&gt;"&lt;TNSP",ISBLANK(F255))=TRUE,"X","")</f>
        <v/>
      </c>
    </row>
    <row r="256" spans="1:14" s="636" customFormat="1">
      <c r="B256" s="1364"/>
      <c r="D256" s="2305" t="str">
        <f t="shared" si="28"/>
        <v>&lt;TNSP specified&gt;</v>
      </c>
      <c r="E256" s="1351" t="s">
        <v>285</v>
      </c>
      <c r="F256" s="1357"/>
      <c r="I256" s="2073"/>
      <c r="J256" s="1902" t="str">
        <f t="shared" si="27"/>
        <v/>
      </c>
      <c r="K256" s="1896"/>
      <c r="L256" s="1900" t="str">
        <f t="shared" si="29"/>
        <v/>
      </c>
    </row>
    <row r="257" spans="1:12" s="636" customFormat="1">
      <c r="B257" s="1364"/>
      <c r="D257" s="2305" t="str">
        <f t="shared" si="28"/>
        <v>&lt;TNSP specified&gt;</v>
      </c>
      <c r="E257" s="1351" t="s">
        <v>285</v>
      </c>
      <c r="F257" s="1357"/>
      <c r="I257" s="2073"/>
      <c r="J257" s="1902" t="str">
        <f t="shared" si="27"/>
        <v/>
      </c>
      <c r="K257" s="1896"/>
      <c r="L257" s="1900" t="str">
        <f t="shared" si="29"/>
        <v/>
      </c>
    </row>
    <row r="258" spans="1:12" s="636" customFormat="1">
      <c r="B258" s="1364"/>
      <c r="D258" s="2305" t="str">
        <f t="shared" si="28"/>
        <v>&lt;TNSP specified&gt;</v>
      </c>
      <c r="E258" s="1351" t="s">
        <v>285</v>
      </c>
      <c r="F258" s="1357"/>
      <c r="I258" s="2073"/>
      <c r="J258" s="1902" t="str">
        <f t="shared" si="27"/>
        <v/>
      </c>
      <c r="K258" s="1896"/>
      <c r="L258" s="1900" t="str">
        <f t="shared" si="29"/>
        <v/>
      </c>
    </row>
    <row r="259" spans="1:12" s="636" customFormat="1" hidden="1" outlineLevel="1">
      <c r="B259" s="1364"/>
      <c r="D259" s="2305" t="str">
        <f t="shared" si="28"/>
        <v>&lt;TNSP specified&gt;</v>
      </c>
      <c r="E259" s="1351" t="s">
        <v>285</v>
      </c>
      <c r="F259" s="1357"/>
      <c r="I259" s="2073"/>
      <c r="J259" s="1902" t="str">
        <f t="shared" si="27"/>
        <v/>
      </c>
      <c r="K259" s="1896"/>
      <c r="L259" s="1900" t="str">
        <f t="shared" si="29"/>
        <v/>
      </c>
    </row>
    <row r="260" spans="1:12" s="636" customFormat="1" hidden="1" outlineLevel="1">
      <c r="A260" s="2170"/>
      <c r="B260" s="1364"/>
      <c r="D260" s="2305" t="str">
        <f t="shared" si="28"/>
        <v>&lt;TNSP specified&gt;</v>
      </c>
      <c r="E260" s="1351" t="s">
        <v>285</v>
      </c>
      <c r="F260" s="1357"/>
      <c r="I260" s="2073"/>
      <c r="J260" s="1902" t="str">
        <f t="shared" si="27"/>
        <v/>
      </c>
      <c r="K260" s="1896"/>
      <c r="L260" s="1900" t="str">
        <f t="shared" si="29"/>
        <v/>
      </c>
    </row>
    <row r="261" spans="1:12" s="636" customFormat="1" hidden="1" outlineLevel="1">
      <c r="B261" s="1364"/>
      <c r="D261" s="2305" t="str">
        <f t="shared" si="28"/>
        <v>&lt;TNSP specified&gt;</v>
      </c>
      <c r="E261" s="1351" t="s">
        <v>285</v>
      </c>
      <c r="F261" s="1357"/>
      <c r="I261" s="2073"/>
      <c r="J261" s="1902" t="str">
        <f t="shared" si="27"/>
        <v/>
      </c>
      <c r="K261" s="1896"/>
      <c r="L261" s="1900" t="str">
        <f t="shared" si="29"/>
        <v/>
      </c>
    </row>
    <row r="262" spans="1:12" s="636" customFormat="1" hidden="1" outlineLevel="1">
      <c r="B262" s="1364"/>
      <c r="D262" s="2305" t="str">
        <f t="shared" si="28"/>
        <v>&lt;TNSP specified&gt;</v>
      </c>
      <c r="E262" s="1351" t="s">
        <v>285</v>
      </c>
      <c r="F262" s="1357"/>
      <c r="I262" s="2073"/>
      <c r="J262" s="1902" t="str">
        <f t="shared" si="27"/>
        <v/>
      </c>
      <c r="K262" s="1896"/>
      <c r="L262" s="1900" t="str">
        <f t="shared" si="29"/>
        <v/>
      </c>
    </row>
    <row r="263" spans="1:12" s="636" customFormat="1" hidden="1" outlineLevel="1">
      <c r="B263" s="1364"/>
      <c r="D263" s="2305" t="str">
        <f t="shared" si="28"/>
        <v>&lt;TNSP specified&gt;</v>
      </c>
      <c r="E263" s="1351" t="s">
        <v>285</v>
      </c>
      <c r="F263" s="1357"/>
      <c r="I263" s="2073"/>
      <c r="J263" s="1902" t="str">
        <f t="shared" si="27"/>
        <v/>
      </c>
      <c r="K263" s="1896"/>
      <c r="L263" s="1900" t="str">
        <f t="shared" si="29"/>
        <v/>
      </c>
    </row>
    <row r="264" spans="1:12" s="636" customFormat="1" hidden="1" outlineLevel="1">
      <c r="B264" s="1364"/>
      <c r="D264" s="2305" t="str">
        <f t="shared" si="28"/>
        <v>&lt;TNSP specified&gt;</v>
      </c>
      <c r="E264" s="1351" t="s">
        <v>285</v>
      </c>
      <c r="F264" s="1357"/>
      <c r="I264" s="2073"/>
      <c r="J264" s="1902" t="str">
        <f t="shared" si="27"/>
        <v/>
      </c>
      <c r="K264" s="1896"/>
      <c r="L264" s="1900" t="str">
        <f t="shared" si="29"/>
        <v/>
      </c>
    </row>
    <row r="265" spans="1:12" s="636" customFormat="1" hidden="1" outlineLevel="1">
      <c r="B265" s="1364"/>
      <c r="D265" s="2305" t="str">
        <f t="shared" si="28"/>
        <v>&lt;TNSP specified&gt;</v>
      </c>
      <c r="E265" s="1351" t="s">
        <v>285</v>
      </c>
      <c r="F265" s="1357"/>
      <c r="I265" s="2073"/>
      <c r="J265" s="1902" t="str">
        <f t="shared" si="27"/>
        <v/>
      </c>
      <c r="K265" s="1896"/>
      <c r="L265" s="1900" t="str">
        <f t="shared" si="29"/>
        <v/>
      </c>
    </row>
    <row r="266" spans="1:12" s="636" customFormat="1" hidden="1" outlineLevel="1">
      <c r="A266" s="2170"/>
      <c r="B266" s="1364"/>
      <c r="D266" s="2305" t="str">
        <f t="shared" si="28"/>
        <v>&lt;TNSP specified&gt;</v>
      </c>
      <c r="E266" s="1351" t="s">
        <v>285</v>
      </c>
      <c r="F266" s="1357"/>
      <c r="I266" s="2073"/>
      <c r="J266" s="1902" t="str">
        <f t="shared" si="27"/>
        <v/>
      </c>
      <c r="K266" s="1896"/>
      <c r="L266" s="1900" t="str">
        <f t="shared" si="29"/>
        <v/>
      </c>
    </row>
    <row r="267" spans="1:12" s="636" customFormat="1" hidden="1" outlineLevel="1">
      <c r="B267" s="1364"/>
      <c r="D267" s="2305" t="str">
        <f t="shared" si="28"/>
        <v>&lt;TNSP specified&gt;</v>
      </c>
      <c r="E267" s="1351" t="s">
        <v>285</v>
      </c>
      <c r="F267" s="1357"/>
      <c r="I267" s="2073"/>
      <c r="J267" s="1902" t="str">
        <f t="shared" si="27"/>
        <v/>
      </c>
      <c r="K267" s="1896"/>
      <c r="L267" s="1900" t="str">
        <f t="shared" si="29"/>
        <v/>
      </c>
    </row>
    <row r="268" spans="1:12" s="636" customFormat="1" hidden="1" outlineLevel="1">
      <c r="B268" s="1364"/>
      <c r="D268" s="2305" t="str">
        <f t="shared" si="28"/>
        <v>&lt;TNSP specified&gt;</v>
      </c>
      <c r="E268" s="1351" t="s">
        <v>285</v>
      </c>
      <c r="F268" s="1357"/>
      <c r="I268" s="2073"/>
      <c r="J268" s="1902" t="str">
        <f t="shared" si="27"/>
        <v/>
      </c>
      <c r="K268" s="1896"/>
      <c r="L268" s="1900" t="str">
        <f t="shared" si="29"/>
        <v/>
      </c>
    </row>
    <row r="269" spans="1:12" s="636" customFormat="1" hidden="1" outlineLevel="1">
      <c r="B269" s="1364"/>
      <c r="D269" s="2305" t="str">
        <f t="shared" si="28"/>
        <v>&lt;TNSP specified&gt;</v>
      </c>
      <c r="E269" s="1351" t="s">
        <v>285</v>
      </c>
      <c r="F269" s="1357"/>
      <c r="I269" s="2073"/>
      <c r="J269" s="1902" t="str">
        <f t="shared" si="27"/>
        <v/>
      </c>
      <c r="K269" s="1896"/>
      <c r="L269" s="1900" t="str">
        <f t="shared" si="29"/>
        <v/>
      </c>
    </row>
    <row r="270" spans="1:12" s="636" customFormat="1" hidden="1" outlineLevel="1">
      <c r="B270" s="1364"/>
      <c r="D270" s="2305" t="str">
        <f t="shared" si="28"/>
        <v>&lt;TNSP specified&gt;</v>
      </c>
      <c r="E270" s="1351" t="s">
        <v>285</v>
      </c>
      <c r="F270" s="1357"/>
      <c r="I270" s="2073"/>
      <c r="J270" s="1902" t="str">
        <f t="shared" si="27"/>
        <v/>
      </c>
      <c r="K270" s="1896"/>
      <c r="L270" s="1900" t="str">
        <f t="shared" si="29"/>
        <v/>
      </c>
    </row>
    <row r="271" spans="1:12" s="636" customFormat="1" hidden="1" outlineLevel="1">
      <c r="B271" s="1364"/>
      <c r="D271" s="2305" t="str">
        <f t="shared" si="28"/>
        <v>&lt;TNSP specified&gt;</v>
      </c>
      <c r="E271" s="1351" t="s">
        <v>285</v>
      </c>
      <c r="F271" s="1357"/>
      <c r="I271" s="2073"/>
      <c r="J271" s="1902" t="str">
        <f t="shared" si="27"/>
        <v/>
      </c>
      <c r="K271" s="1896"/>
      <c r="L271" s="1900" t="str">
        <f t="shared" si="29"/>
        <v/>
      </c>
    </row>
    <row r="272" spans="1:12" s="636" customFormat="1" hidden="1" outlineLevel="1">
      <c r="A272" s="2170"/>
      <c r="B272" s="1364"/>
      <c r="D272" s="2305" t="str">
        <f t="shared" si="28"/>
        <v>&lt;TNSP specified&gt;</v>
      </c>
      <c r="E272" s="1351" t="s">
        <v>285</v>
      </c>
      <c r="F272" s="1357"/>
      <c r="I272" s="2073"/>
      <c r="J272" s="1902" t="str">
        <f t="shared" si="27"/>
        <v/>
      </c>
      <c r="K272" s="1896"/>
      <c r="L272" s="1900" t="str">
        <f t="shared" si="29"/>
        <v/>
      </c>
    </row>
    <row r="273" spans="1:12" s="636" customFormat="1" hidden="1" outlineLevel="1">
      <c r="B273" s="1364"/>
      <c r="D273" s="2305" t="str">
        <f t="shared" si="28"/>
        <v>&lt;TNSP specified&gt;</v>
      </c>
      <c r="E273" s="1351" t="s">
        <v>285</v>
      </c>
      <c r="F273" s="1357"/>
      <c r="I273" s="2073"/>
      <c r="J273" s="1902" t="str">
        <f t="shared" si="27"/>
        <v/>
      </c>
      <c r="K273" s="1896"/>
      <c r="L273" s="1900" t="str">
        <f t="shared" si="29"/>
        <v/>
      </c>
    </row>
    <row r="274" spans="1:12" s="636" customFormat="1" hidden="1" outlineLevel="1">
      <c r="B274" s="1364"/>
      <c r="D274" s="2305" t="str">
        <f t="shared" si="28"/>
        <v>&lt;TNSP specified&gt;</v>
      </c>
      <c r="E274" s="1351" t="s">
        <v>285</v>
      </c>
      <c r="F274" s="1357"/>
      <c r="I274" s="2073"/>
      <c r="J274" s="1902" t="str">
        <f t="shared" si="27"/>
        <v/>
      </c>
      <c r="K274" s="1896"/>
      <c r="L274" s="1900" t="str">
        <f t="shared" si="29"/>
        <v/>
      </c>
    </row>
    <row r="275" spans="1:12" s="636" customFormat="1" hidden="1" outlineLevel="1">
      <c r="B275" s="1364"/>
      <c r="D275" s="2305" t="str">
        <f t="shared" si="28"/>
        <v>&lt;TNSP specified&gt;</v>
      </c>
      <c r="E275" s="1351" t="s">
        <v>285</v>
      </c>
      <c r="F275" s="1357"/>
      <c r="I275" s="2073"/>
      <c r="J275" s="1902" t="str">
        <f t="shared" si="27"/>
        <v/>
      </c>
      <c r="K275" s="1896"/>
      <c r="L275" s="1900" t="str">
        <f t="shared" si="29"/>
        <v/>
      </c>
    </row>
    <row r="276" spans="1:12" s="636" customFormat="1" hidden="1" outlineLevel="1">
      <c r="B276" s="1364"/>
      <c r="D276" s="2305" t="str">
        <f t="shared" si="28"/>
        <v>&lt;TNSP specified&gt;</v>
      </c>
      <c r="E276" s="1351" t="s">
        <v>285</v>
      </c>
      <c r="F276" s="1357"/>
      <c r="I276" s="2073"/>
      <c r="J276" s="1902" t="str">
        <f t="shared" si="27"/>
        <v/>
      </c>
      <c r="K276" s="1896"/>
      <c r="L276" s="1900" t="str">
        <f t="shared" si="29"/>
        <v/>
      </c>
    </row>
    <row r="277" spans="1:12" s="636" customFormat="1" hidden="1" outlineLevel="1">
      <c r="B277" s="1364"/>
      <c r="D277" s="2305" t="str">
        <f t="shared" si="28"/>
        <v>&lt;TNSP specified&gt;</v>
      </c>
      <c r="E277" s="1351" t="s">
        <v>285</v>
      </c>
      <c r="F277" s="1357"/>
      <c r="I277" s="2073"/>
      <c r="J277" s="1902" t="str">
        <f t="shared" si="27"/>
        <v/>
      </c>
      <c r="K277" s="1896"/>
      <c r="L277" s="1900" t="str">
        <f t="shared" si="29"/>
        <v/>
      </c>
    </row>
    <row r="278" spans="1:12" s="636" customFormat="1" hidden="1" outlineLevel="1">
      <c r="A278" s="2170"/>
      <c r="B278" s="1364"/>
      <c r="D278" s="2305" t="str">
        <f t="shared" si="28"/>
        <v>&lt;TNSP specified&gt;</v>
      </c>
      <c r="E278" s="1351" t="s">
        <v>285</v>
      </c>
      <c r="F278" s="1357"/>
      <c r="I278" s="2073"/>
      <c r="J278" s="1902" t="str">
        <f t="shared" si="27"/>
        <v/>
      </c>
      <c r="K278" s="1896"/>
      <c r="L278" s="1900" t="str">
        <f t="shared" si="29"/>
        <v/>
      </c>
    </row>
    <row r="279" spans="1:12" s="636" customFormat="1" hidden="1" outlineLevel="1">
      <c r="B279" s="1364"/>
      <c r="D279" s="2305" t="str">
        <f t="shared" si="28"/>
        <v>&lt;TNSP specified&gt;</v>
      </c>
      <c r="E279" s="1351" t="s">
        <v>285</v>
      </c>
      <c r="F279" s="1357"/>
      <c r="I279" s="2073"/>
      <c r="J279" s="1902" t="str">
        <f t="shared" si="27"/>
        <v/>
      </c>
      <c r="K279" s="1896"/>
      <c r="L279" s="1900" t="str">
        <f t="shared" si="29"/>
        <v/>
      </c>
    </row>
    <row r="280" spans="1:12" s="636" customFormat="1" hidden="1" outlineLevel="1">
      <c r="B280" s="1364"/>
      <c r="D280" s="2305" t="str">
        <f t="shared" si="28"/>
        <v>&lt;TNSP specified&gt;</v>
      </c>
      <c r="E280" s="1351" t="s">
        <v>285</v>
      </c>
      <c r="F280" s="1357"/>
      <c r="I280" s="2073"/>
      <c r="J280" s="1902" t="str">
        <f t="shared" si="27"/>
        <v/>
      </c>
      <c r="K280" s="1896"/>
      <c r="L280" s="1900" t="str">
        <f t="shared" si="29"/>
        <v/>
      </c>
    </row>
    <row r="281" spans="1:12" s="636" customFormat="1" hidden="1" outlineLevel="1">
      <c r="B281" s="1364"/>
      <c r="D281" s="2305" t="str">
        <f t="shared" si="28"/>
        <v>&lt;TNSP specified&gt;</v>
      </c>
      <c r="E281" s="1351" t="s">
        <v>285</v>
      </c>
      <c r="F281" s="1357"/>
      <c r="I281" s="2073"/>
      <c r="J281" s="1902" t="str">
        <f t="shared" si="27"/>
        <v/>
      </c>
      <c r="K281" s="1896"/>
      <c r="L281" s="1900" t="str">
        <f t="shared" si="29"/>
        <v/>
      </c>
    </row>
    <row r="282" spans="1:12" s="636" customFormat="1" hidden="1" outlineLevel="1">
      <c r="B282" s="1364"/>
      <c r="D282" s="2305" t="str">
        <f t="shared" si="28"/>
        <v>&lt;TNSP specified&gt;</v>
      </c>
      <c r="E282" s="1351" t="s">
        <v>285</v>
      </c>
      <c r="F282" s="1357"/>
      <c r="I282" s="2073"/>
      <c r="J282" s="1902" t="str">
        <f t="shared" si="27"/>
        <v/>
      </c>
      <c r="K282" s="1896"/>
      <c r="L282" s="1900" t="str">
        <f t="shared" si="29"/>
        <v/>
      </c>
    </row>
    <row r="283" spans="1:12" s="636" customFormat="1" hidden="1" outlineLevel="1">
      <c r="B283" s="1364"/>
      <c r="D283" s="2305" t="str">
        <f t="shared" si="28"/>
        <v>&lt;TNSP specified&gt;</v>
      </c>
      <c r="E283" s="1351" t="s">
        <v>285</v>
      </c>
      <c r="F283" s="1357"/>
      <c r="I283" s="2073"/>
      <c r="J283" s="1902" t="str">
        <f t="shared" si="27"/>
        <v/>
      </c>
      <c r="K283" s="1896"/>
      <c r="L283" s="1900" t="str">
        <f t="shared" si="29"/>
        <v/>
      </c>
    </row>
    <row r="284" spans="1:12" s="636" customFormat="1" hidden="1" outlineLevel="1">
      <c r="B284" s="1364"/>
      <c r="D284" s="2305" t="str">
        <f t="shared" si="28"/>
        <v>&lt;TNSP specified&gt;</v>
      </c>
      <c r="E284" s="1351" t="s">
        <v>285</v>
      </c>
      <c r="F284" s="1357"/>
      <c r="I284" s="2073"/>
      <c r="J284" s="1902" t="str">
        <f t="shared" si="27"/>
        <v/>
      </c>
      <c r="K284" s="1896"/>
      <c r="L284" s="1900" t="str">
        <f t="shared" si="29"/>
        <v/>
      </c>
    </row>
    <row r="285" spans="1:12" s="636" customFormat="1" hidden="1" outlineLevel="1">
      <c r="B285" s="1364"/>
      <c r="D285" s="2305" t="str">
        <f t="shared" si="28"/>
        <v>&lt;TNSP specified&gt;</v>
      </c>
      <c r="E285" s="1351" t="s">
        <v>285</v>
      </c>
      <c r="F285" s="1357"/>
      <c r="I285" s="2073"/>
      <c r="J285" s="1902" t="str">
        <f t="shared" si="27"/>
        <v/>
      </c>
      <c r="K285" s="1896"/>
      <c r="L285" s="1900" t="str">
        <f t="shared" si="29"/>
        <v/>
      </c>
    </row>
    <row r="286" spans="1:12" s="636" customFormat="1" hidden="1" outlineLevel="1">
      <c r="B286" s="1364"/>
      <c r="D286" s="2305" t="str">
        <f t="shared" si="28"/>
        <v>&lt;TNSP specified&gt;</v>
      </c>
      <c r="E286" s="1351" t="s">
        <v>285</v>
      </c>
      <c r="F286" s="1357"/>
      <c r="I286" s="2073"/>
      <c r="J286" s="1902" t="str">
        <f t="shared" si="27"/>
        <v/>
      </c>
      <c r="K286" s="1896"/>
      <c r="L286" s="1900" t="str">
        <f t="shared" si="29"/>
        <v/>
      </c>
    </row>
    <row r="287" spans="1:12" s="636" customFormat="1" hidden="1" outlineLevel="1">
      <c r="B287" s="1364"/>
      <c r="D287" s="2305" t="str">
        <f t="shared" si="28"/>
        <v>&lt;TNSP specified&gt;</v>
      </c>
      <c r="E287" s="1351" t="s">
        <v>285</v>
      </c>
      <c r="F287" s="1357"/>
      <c r="I287" s="2073"/>
      <c r="J287" s="1902" t="str">
        <f t="shared" si="27"/>
        <v/>
      </c>
      <c r="K287" s="1896"/>
      <c r="L287" s="1900" t="str">
        <f t="shared" si="29"/>
        <v/>
      </c>
    </row>
    <row r="288" spans="1:12" s="636" customFormat="1" hidden="1" outlineLevel="1">
      <c r="A288" s="2170"/>
      <c r="B288" s="1364"/>
      <c r="D288" s="2305" t="str">
        <f t="shared" si="28"/>
        <v>&lt;TNSP specified&gt;</v>
      </c>
      <c r="E288" s="1351" t="s">
        <v>285</v>
      </c>
      <c r="F288" s="1357"/>
      <c r="I288" s="2073"/>
      <c r="J288" s="1902" t="str">
        <f t="shared" si="27"/>
        <v/>
      </c>
      <c r="K288" s="1896"/>
      <c r="L288" s="1900" t="str">
        <f t="shared" si="29"/>
        <v/>
      </c>
    </row>
    <row r="289" spans="1:12" s="636" customFormat="1" hidden="1" outlineLevel="1">
      <c r="B289" s="1364"/>
      <c r="D289" s="2305" t="str">
        <f t="shared" si="28"/>
        <v>&lt;TNSP specified&gt;</v>
      </c>
      <c r="E289" s="1351" t="s">
        <v>285</v>
      </c>
      <c r="F289" s="1357"/>
      <c r="I289" s="2073"/>
      <c r="J289" s="1902" t="str">
        <f t="shared" si="27"/>
        <v/>
      </c>
      <c r="K289" s="1896"/>
      <c r="L289" s="1900" t="str">
        <f t="shared" si="29"/>
        <v/>
      </c>
    </row>
    <row r="290" spans="1:12" s="636" customFormat="1" hidden="1" outlineLevel="1">
      <c r="B290" s="1364"/>
      <c r="D290" s="2305" t="str">
        <f t="shared" si="28"/>
        <v>&lt;TNSP specified&gt;</v>
      </c>
      <c r="E290" s="1351" t="s">
        <v>285</v>
      </c>
      <c r="F290" s="1357"/>
      <c r="I290" s="2073"/>
      <c r="J290" s="1902" t="str">
        <f t="shared" si="27"/>
        <v/>
      </c>
      <c r="K290" s="1896"/>
      <c r="L290" s="1900" t="str">
        <f t="shared" si="29"/>
        <v/>
      </c>
    </row>
    <row r="291" spans="1:12" s="636" customFormat="1" hidden="1" outlineLevel="1">
      <c r="B291" s="1364"/>
      <c r="D291" s="2305" t="str">
        <f t="shared" si="28"/>
        <v>&lt;TNSP specified&gt;</v>
      </c>
      <c r="E291" s="1351" t="s">
        <v>285</v>
      </c>
      <c r="F291" s="1357"/>
      <c r="I291" s="2073"/>
      <c r="J291" s="1902" t="str">
        <f t="shared" si="27"/>
        <v/>
      </c>
      <c r="K291" s="1896"/>
      <c r="L291" s="1900" t="str">
        <f t="shared" si="29"/>
        <v/>
      </c>
    </row>
    <row r="292" spans="1:12" s="636" customFormat="1" hidden="1" outlineLevel="1">
      <c r="B292" s="1364"/>
      <c r="D292" s="2305" t="str">
        <f t="shared" si="28"/>
        <v>&lt;TNSP specified&gt;</v>
      </c>
      <c r="E292" s="1351" t="s">
        <v>285</v>
      </c>
      <c r="F292" s="1357"/>
      <c r="I292" s="2073"/>
      <c r="J292" s="1902" t="str">
        <f t="shared" si="27"/>
        <v/>
      </c>
      <c r="K292" s="1896"/>
      <c r="L292" s="1900" t="str">
        <f t="shared" si="29"/>
        <v/>
      </c>
    </row>
    <row r="293" spans="1:12" s="636" customFormat="1" collapsed="1">
      <c r="B293" s="1364"/>
      <c r="D293" s="2305" t="str">
        <f t="shared" si="28"/>
        <v>&lt;TNSP specified&gt;</v>
      </c>
      <c r="E293" s="1351" t="s">
        <v>285</v>
      </c>
      <c r="F293" s="1357"/>
      <c r="I293" s="2073"/>
      <c r="J293" s="1902" t="str">
        <f t="shared" si="27"/>
        <v/>
      </c>
      <c r="K293" s="1896"/>
      <c r="L293" s="1900" t="str">
        <f t="shared" si="29"/>
        <v/>
      </c>
    </row>
    <row r="294" spans="1:12" s="636" customFormat="1">
      <c r="A294" s="2170"/>
      <c r="B294" s="1364"/>
      <c r="D294" s="2305" t="str">
        <f t="shared" si="28"/>
        <v>&lt;TNSP specified&gt;</v>
      </c>
      <c r="E294" s="1351" t="s">
        <v>285</v>
      </c>
      <c r="F294" s="1357"/>
      <c r="I294" s="2073"/>
      <c r="J294" s="1902" t="str">
        <f t="shared" si="27"/>
        <v/>
      </c>
      <c r="K294" s="1896"/>
      <c r="L294" s="1900" t="str">
        <f t="shared" si="29"/>
        <v/>
      </c>
    </row>
    <row r="295" spans="1:12" s="636" customFormat="1">
      <c r="A295" s="2142" t="s">
        <v>2693</v>
      </c>
      <c r="B295" s="1364"/>
      <c r="D295" s="2306" t="str">
        <f t="shared" si="28"/>
        <v>&lt;TNSP specified&gt;</v>
      </c>
      <c r="E295" s="1352" t="s">
        <v>285</v>
      </c>
      <c r="F295" s="1358"/>
      <c r="I295" s="2073"/>
      <c r="J295" s="1902" t="str">
        <f t="shared" si="27"/>
        <v/>
      </c>
      <c r="K295" s="1896"/>
      <c r="L295" s="1900" t="str">
        <f t="shared" si="29"/>
        <v/>
      </c>
    </row>
    <row r="296" spans="1:12" s="636" customFormat="1" ht="12.75">
      <c r="B296" s="1364"/>
      <c r="D296" s="1343" t="s">
        <v>2192</v>
      </c>
      <c r="E296" s="1341" t="s">
        <v>285</v>
      </c>
      <c r="F296" s="1359">
        <f>SUM(F254:F295)</f>
        <v>0</v>
      </c>
      <c r="I296" s="2074"/>
      <c r="J296" s="2077"/>
      <c r="K296" s="2214"/>
      <c r="L296" s="2078"/>
    </row>
    <row r="297" spans="1:12" s="636" customFormat="1" ht="12.75">
      <c r="B297" s="1364"/>
      <c r="D297" s="1349" t="s">
        <v>2293</v>
      </c>
      <c r="I297" s="1443"/>
    </row>
    <row r="298" spans="1:12" s="636" customFormat="1" ht="15" customHeight="1">
      <c r="B298" s="1364"/>
      <c r="D298" s="2307" t="str">
        <f>D13</f>
        <v>&lt;TNSP specified&gt;</v>
      </c>
      <c r="E298" s="1350" t="s">
        <v>285</v>
      </c>
      <c r="F298" s="1356"/>
      <c r="I298" s="2072"/>
      <c r="J298" s="1932" t="str">
        <f t="shared" ref="J298:J339" si="30">IF(ISNONTEXT(F298)=TRUE,"","X")</f>
        <v/>
      </c>
      <c r="K298" s="1930" t="str">
        <f>IF(F298&lt;&gt;""=TRUE,"","X")</f>
        <v>X</v>
      </c>
      <c r="L298" s="2210"/>
    </row>
    <row r="299" spans="1:12" s="636" customFormat="1">
      <c r="B299" s="1364"/>
      <c r="D299" s="2308" t="str">
        <f t="shared" ref="D299:D339" si="31">D14</f>
        <v>&lt;TNSP specified&gt;</v>
      </c>
      <c r="E299" s="1351" t="s">
        <v>285</v>
      </c>
      <c r="F299" s="1357"/>
      <c r="I299" s="2073"/>
      <c r="J299" s="1902" t="str">
        <f t="shared" si="30"/>
        <v/>
      </c>
      <c r="K299" s="1896"/>
      <c r="L299" s="1900" t="str">
        <f t="shared" ref="L299:L339" si="32">IF(AND(D299&lt;&gt;"",LEFT(D299,5)&lt;&gt;"&lt;TNSP",ISBLANK(F299))=TRUE,"X","")</f>
        <v/>
      </c>
    </row>
    <row r="300" spans="1:12" s="636" customFormat="1">
      <c r="B300" s="1364"/>
      <c r="D300" s="2308" t="str">
        <f t="shared" si="31"/>
        <v>&lt;TNSP specified&gt;</v>
      </c>
      <c r="E300" s="1351" t="s">
        <v>285</v>
      </c>
      <c r="F300" s="1357"/>
      <c r="I300" s="2073"/>
      <c r="J300" s="1902" t="str">
        <f t="shared" si="30"/>
        <v/>
      </c>
      <c r="K300" s="1896"/>
      <c r="L300" s="1900" t="str">
        <f t="shared" si="32"/>
        <v/>
      </c>
    </row>
    <row r="301" spans="1:12" s="636" customFormat="1">
      <c r="B301" s="1364"/>
      <c r="D301" s="2308" t="str">
        <f t="shared" si="31"/>
        <v>&lt;TNSP specified&gt;</v>
      </c>
      <c r="E301" s="1351" t="s">
        <v>285</v>
      </c>
      <c r="F301" s="1357"/>
      <c r="I301" s="2073"/>
      <c r="J301" s="1902" t="str">
        <f t="shared" si="30"/>
        <v/>
      </c>
      <c r="K301" s="1896"/>
      <c r="L301" s="1900" t="str">
        <f t="shared" si="32"/>
        <v/>
      </c>
    </row>
    <row r="302" spans="1:12" s="636" customFormat="1">
      <c r="B302" s="1364"/>
      <c r="D302" s="2308" t="str">
        <f t="shared" si="31"/>
        <v>&lt;TNSP specified&gt;</v>
      </c>
      <c r="E302" s="1351" t="s">
        <v>285</v>
      </c>
      <c r="F302" s="1357"/>
      <c r="I302" s="2073"/>
      <c r="J302" s="1902" t="str">
        <f t="shared" si="30"/>
        <v/>
      </c>
      <c r="K302" s="1896"/>
      <c r="L302" s="1900" t="str">
        <f t="shared" si="32"/>
        <v/>
      </c>
    </row>
    <row r="303" spans="1:12" s="636" customFormat="1">
      <c r="B303" s="1364"/>
      <c r="D303" s="2308" t="str">
        <f t="shared" si="31"/>
        <v>&lt;TNSP specified&gt;</v>
      </c>
      <c r="E303" s="1351" t="s">
        <v>285</v>
      </c>
      <c r="F303" s="1357"/>
      <c r="I303" s="2073"/>
      <c r="J303" s="1902" t="str">
        <f t="shared" si="30"/>
        <v/>
      </c>
      <c r="K303" s="1896"/>
      <c r="L303" s="1900" t="str">
        <f t="shared" si="32"/>
        <v/>
      </c>
    </row>
    <row r="304" spans="1:12" s="636" customFormat="1">
      <c r="A304" s="2170"/>
      <c r="B304" s="1364"/>
      <c r="D304" s="2308" t="str">
        <f t="shared" si="31"/>
        <v>&lt;TNSP specified&gt;</v>
      </c>
      <c r="E304" s="1351" t="s">
        <v>285</v>
      </c>
      <c r="F304" s="1357"/>
      <c r="I304" s="2073"/>
      <c r="J304" s="1902" t="str">
        <f t="shared" si="30"/>
        <v/>
      </c>
      <c r="K304" s="1896"/>
      <c r="L304" s="1900" t="str">
        <f t="shared" si="32"/>
        <v/>
      </c>
    </row>
    <row r="305" spans="1:12" s="636" customFormat="1" hidden="1" outlineLevel="1">
      <c r="B305" s="1364"/>
      <c r="D305" s="2308" t="str">
        <f t="shared" si="31"/>
        <v>&lt;TNSP specified&gt;</v>
      </c>
      <c r="E305" s="1351" t="s">
        <v>285</v>
      </c>
      <c r="F305" s="1357"/>
      <c r="I305" s="2073"/>
      <c r="J305" s="1902" t="str">
        <f t="shared" si="30"/>
        <v/>
      </c>
      <c r="K305" s="1896"/>
      <c r="L305" s="1900" t="str">
        <f t="shared" si="32"/>
        <v/>
      </c>
    </row>
    <row r="306" spans="1:12" s="636" customFormat="1" hidden="1" outlineLevel="1">
      <c r="B306" s="1364"/>
      <c r="D306" s="2308" t="str">
        <f t="shared" si="31"/>
        <v>&lt;TNSP specified&gt;</v>
      </c>
      <c r="E306" s="1351" t="s">
        <v>285</v>
      </c>
      <c r="F306" s="1357"/>
      <c r="I306" s="2073"/>
      <c r="J306" s="1902" t="str">
        <f t="shared" si="30"/>
        <v/>
      </c>
      <c r="K306" s="1896"/>
      <c r="L306" s="1900" t="str">
        <f t="shared" si="32"/>
        <v/>
      </c>
    </row>
    <row r="307" spans="1:12" s="636" customFormat="1" hidden="1" outlineLevel="1">
      <c r="B307" s="1364"/>
      <c r="D307" s="2308" t="str">
        <f t="shared" si="31"/>
        <v>&lt;TNSP specified&gt;</v>
      </c>
      <c r="E307" s="1351" t="s">
        <v>285</v>
      </c>
      <c r="F307" s="1357"/>
      <c r="I307" s="2073"/>
      <c r="J307" s="1902" t="str">
        <f t="shared" si="30"/>
        <v/>
      </c>
      <c r="K307" s="1896"/>
      <c r="L307" s="1900" t="str">
        <f t="shared" si="32"/>
        <v/>
      </c>
    </row>
    <row r="308" spans="1:12" s="636" customFormat="1" hidden="1" outlineLevel="1">
      <c r="B308" s="1364"/>
      <c r="D308" s="2308" t="str">
        <f t="shared" si="31"/>
        <v>&lt;TNSP specified&gt;</v>
      </c>
      <c r="E308" s="1351" t="s">
        <v>285</v>
      </c>
      <c r="F308" s="1357"/>
      <c r="I308" s="2073"/>
      <c r="J308" s="1902" t="str">
        <f t="shared" si="30"/>
        <v/>
      </c>
      <c r="K308" s="1896"/>
      <c r="L308" s="1900" t="str">
        <f t="shared" si="32"/>
        <v/>
      </c>
    </row>
    <row r="309" spans="1:12" s="636" customFormat="1" hidden="1" outlineLevel="1">
      <c r="B309" s="1364"/>
      <c r="D309" s="2308" t="str">
        <f t="shared" si="31"/>
        <v>&lt;TNSP specified&gt;</v>
      </c>
      <c r="E309" s="1351" t="s">
        <v>285</v>
      </c>
      <c r="F309" s="1357"/>
      <c r="I309" s="2073"/>
      <c r="J309" s="1902" t="str">
        <f t="shared" si="30"/>
        <v/>
      </c>
      <c r="K309" s="1896"/>
      <c r="L309" s="1900" t="str">
        <f t="shared" si="32"/>
        <v/>
      </c>
    </row>
    <row r="310" spans="1:12" s="636" customFormat="1" hidden="1" outlineLevel="1">
      <c r="A310" s="2170"/>
      <c r="B310" s="1364"/>
      <c r="D310" s="2308" t="str">
        <f t="shared" si="31"/>
        <v>&lt;TNSP specified&gt;</v>
      </c>
      <c r="E310" s="1351" t="s">
        <v>285</v>
      </c>
      <c r="F310" s="1357"/>
      <c r="I310" s="2073"/>
      <c r="J310" s="1902" t="str">
        <f t="shared" si="30"/>
        <v/>
      </c>
      <c r="K310" s="1896"/>
      <c r="L310" s="1900" t="str">
        <f t="shared" si="32"/>
        <v/>
      </c>
    </row>
    <row r="311" spans="1:12" s="636" customFormat="1" hidden="1" outlineLevel="1">
      <c r="B311" s="1364"/>
      <c r="D311" s="2308" t="str">
        <f t="shared" si="31"/>
        <v>&lt;TNSP specified&gt;</v>
      </c>
      <c r="E311" s="1351" t="s">
        <v>285</v>
      </c>
      <c r="F311" s="1357"/>
      <c r="I311" s="2073"/>
      <c r="J311" s="1902" t="str">
        <f t="shared" si="30"/>
        <v/>
      </c>
      <c r="K311" s="1896"/>
      <c r="L311" s="1900" t="str">
        <f t="shared" si="32"/>
        <v/>
      </c>
    </row>
    <row r="312" spans="1:12" s="636" customFormat="1" hidden="1" outlineLevel="1">
      <c r="B312" s="1364"/>
      <c r="D312" s="2308" t="str">
        <f t="shared" si="31"/>
        <v>&lt;TNSP specified&gt;</v>
      </c>
      <c r="E312" s="1351" t="s">
        <v>285</v>
      </c>
      <c r="F312" s="1357"/>
      <c r="I312" s="2073"/>
      <c r="J312" s="1902" t="str">
        <f t="shared" si="30"/>
        <v/>
      </c>
      <c r="K312" s="1896"/>
      <c r="L312" s="1900" t="str">
        <f t="shared" si="32"/>
        <v/>
      </c>
    </row>
    <row r="313" spans="1:12" s="636" customFormat="1" hidden="1" outlineLevel="1">
      <c r="B313" s="1364"/>
      <c r="D313" s="2308" t="str">
        <f t="shared" si="31"/>
        <v>&lt;TNSP specified&gt;</v>
      </c>
      <c r="E313" s="1351" t="s">
        <v>285</v>
      </c>
      <c r="F313" s="1357"/>
      <c r="I313" s="2073"/>
      <c r="J313" s="1902" t="str">
        <f t="shared" si="30"/>
        <v/>
      </c>
      <c r="K313" s="1896"/>
      <c r="L313" s="1900" t="str">
        <f t="shared" si="32"/>
        <v/>
      </c>
    </row>
    <row r="314" spans="1:12" s="636" customFormat="1" hidden="1" outlineLevel="1">
      <c r="B314" s="1364"/>
      <c r="D314" s="2308" t="str">
        <f t="shared" si="31"/>
        <v>&lt;TNSP specified&gt;</v>
      </c>
      <c r="E314" s="1351" t="s">
        <v>285</v>
      </c>
      <c r="F314" s="1357"/>
      <c r="I314" s="2073"/>
      <c r="J314" s="1902" t="str">
        <f t="shared" si="30"/>
        <v/>
      </c>
      <c r="K314" s="1896"/>
      <c r="L314" s="1900" t="str">
        <f t="shared" si="32"/>
        <v/>
      </c>
    </row>
    <row r="315" spans="1:12" s="636" customFormat="1" hidden="1" outlineLevel="1">
      <c r="B315" s="1364"/>
      <c r="D315" s="2308" t="str">
        <f t="shared" si="31"/>
        <v>&lt;TNSP specified&gt;</v>
      </c>
      <c r="E315" s="1351" t="s">
        <v>285</v>
      </c>
      <c r="F315" s="1357"/>
      <c r="I315" s="2073"/>
      <c r="J315" s="1902" t="str">
        <f t="shared" si="30"/>
        <v/>
      </c>
      <c r="K315" s="1896"/>
      <c r="L315" s="1900" t="str">
        <f t="shared" si="32"/>
        <v/>
      </c>
    </row>
    <row r="316" spans="1:12" s="636" customFormat="1" hidden="1" outlineLevel="1">
      <c r="A316" s="2170"/>
      <c r="B316" s="1364"/>
      <c r="D316" s="2308" t="str">
        <f t="shared" si="31"/>
        <v>&lt;TNSP specified&gt;</v>
      </c>
      <c r="E316" s="1351" t="s">
        <v>285</v>
      </c>
      <c r="F316" s="1357"/>
      <c r="I316" s="2073"/>
      <c r="J316" s="1902" t="str">
        <f t="shared" si="30"/>
        <v/>
      </c>
      <c r="K316" s="1896"/>
      <c r="L316" s="1900" t="str">
        <f t="shared" si="32"/>
        <v/>
      </c>
    </row>
    <row r="317" spans="1:12" s="636" customFormat="1" hidden="1" outlineLevel="1">
      <c r="B317" s="1364"/>
      <c r="D317" s="2308" t="str">
        <f t="shared" si="31"/>
        <v>&lt;TNSP specified&gt;</v>
      </c>
      <c r="E317" s="1351" t="s">
        <v>285</v>
      </c>
      <c r="F317" s="1357"/>
      <c r="I317" s="2073"/>
      <c r="J317" s="1902" t="str">
        <f t="shared" si="30"/>
        <v/>
      </c>
      <c r="K317" s="1896"/>
      <c r="L317" s="1900" t="str">
        <f t="shared" si="32"/>
        <v/>
      </c>
    </row>
    <row r="318" spans="1:12" s="636" customFormat="1" hidden="1" outlineLevel="1">
      <c r="B318" s="1364"/>
      <c r="D318" s="2308" t="str">
        <f t="shared" si="31"/>
        <v>&lt;TNSP specified&gt;</v>
      </c>
      <c r="E318" s="1351" t="s">
        <v>285</v>
      </c>
      <c r="F318" s="1357"/>
      <c r="I318" s="2073"/>
      <c r="J318" s="1902" t="str">
        <f t="shared" si="30"/>
        <v/>
      </c>
      <c r="K318" s="1896"/>
      <c r="L318" s="1900" t="str">
        <f t="shared" si="32"/>
        <v/>
      </c>
    </row>
    <row r="319" spans="1:12" s="636" customFormat="1" hidden="1" outlineLevel="1">
      <c r="B319" s="1364"/>
      <c r="D319" s="2308" t="str">
        <f t="shared" si="31"/>
        <v>&lt;TNSP specified&gt;</v>
      </c>
      <c r="E319" s="1351" t="s">
        <v>285</v>
      </c>
      <c r="F319" s="1357"/>
      <c r="I319" s="2073"/>
      <c r="J319" s="1902" t="str">
        <f t="shared" si="30"/>
        <v/>
      </c>
      <c r="K319" s="1896"/>
      <c r="L319" s="1900" t="str">
        <f t="shared" si="32"/>
        <v/>
      </c>
    </row>
    <row r="320" spans="1:12" s="636" customFormat="1" hidden="1" outlineLevel="1">
      <c r="B320" s="1364"/>
      <c r="D320" s="2308" t="str">
        <f t="shared" si="31"/>
        <v>&lt;TNSP specified&gt;</v>
      </c>
      <c r="E320" s="1351" t="s">
        <v>285</v>
      </c>
      <c r="F320" s="1357"/>
      <c r="I320" s="2073"/>
      <c r="J320" s="1902" t="str">
        <f t="shared" si="30"/>
        <v/>
      </c>
      <c r="K320" s="1896"/>
      <c r="L320" s="1900" t="str">
        <f t="shared" si="32"/>
        <v/>
      </c>
    </row>
    <row r="321" spans="1:12" s="636" customFormat="1" hidden="1" outlineLevel="1">
      <c r="B321" s="1364"/>
      <c r="D321" s="2308" t="str">
        <f t="shared" si="31"/>
        <v>&lt;TNSP specified&gt;</v>
      </c>
      <c r="E321" s="1351" t="s">
        <v>285</v>
      </c>
      <c r="F321" s="1357"/>
      <c r="I321" s="2073"/>
      <c r="J321" s="1902" t="str">
        <f t="shared" si="30"/>
        <v/>
      </c>
      <c r="K321" s="1896"/>
      <c r="L321" s="1900" t="str">
        <f t="shared" si="32"/>
        <v/>
      </c>
    </row>
    <row r="322" spans="1:12" s="636" customFormat="1" hidden="1" outlineLevel="1">
      <c r="A322" s="2170"/>
      <c r="B322" s="1364"/>
      <c r="D322" s="2308" t="str">
        <f t="shared" si="31"/>
        <v>&lt;TNSP specified&gt;</v>
      </c>
      <c r="E322" s="1351" t="s">
        <v>285</v>
      </c>
      <c r="F322" s="1357"/>
      <c r="I322" s="2073"/>
      <c r="J322" s="1902" t="str">
        <f t="shared" si="30"/>
        <v/>
      </c>
      <c r="K322" s="1896"/>
      <c r="L322" s="1900" t="str">
        <f t="shared" si="32"/>
        <v/>
      </c>
    </row>
    <row r="323" spans="1:12" s="636" customFormat="1" hidden="1" outlineLevel="1">
      <c r="B323" s="1364"/>
      <c r="D323" s="2308" t="str">
        <f t="shared" si="31"/>
        <v>&lt;TNSP specified&gt;</v>
      </c>
      <c r="E323" s="1351" t="s">
        <v>285</v>
      </c>
      <c r="F323" s="1357"/>
      <c r="I323" s="2073"/>
      <c r="J323" s="1902" t="str">
        <f t="shared" si="30"/>
        <v/>
      </c>
      <c r="K323" s="1896"/>
      <c r="L323" s="1900" t="str">
        <f t="shared" si="32"/>
        <v/>
      </c>
    </row>
    <row r="324" spans="1:12" s="636" customFormat="1" hidden="1" outlineLevel="1">
      <c r="B324" s="1364"/>
      <c r="D324" s="2308" t="str">
        <f t="shared" si="31"/>
        <v>&lt;TNSP specified&gt;</v>
      </c>
      <c r="E324" s="1351" t="s">
        <v>285</v>
      </c>
      <c r="F324" s="1357"/>
      <c r="I324" s="2073"/>
      <c r="J324" s="1902" t="str">
        <f t="shared" si="30"/>
        <v/>
      </c>
      <c r="K324" s="1896"/>
      <c r="L324" s="1900" t="str">
        <f t="shared" si="32"/>
        <v/>
      </c>
    </row>
    <row r="325" spans="1:12" s="636" customFormat="1" hidden="1" outlineLevel="1">
      <c r="B325" s="1364"/>
      <c r="D325" s="2308" t="str">
        <f t="shared" si="31"/>
        <v>&lt;TNSP specified&gt;</v>
      </c>
      <c r="E325" s="1351" t="s">
        <v>285</v>
      </c>
      <c r="F325" s="1357"/>
      <c r="I325" s="2073"/>
      <c r="J325" s="1902" t="str">
        <f t="shared" si="30"/>
        <v/>
      </c>
      <c r="K325" s="1896"/>
      <c r="L325" s="1900" t="str">
        <f t="shared" si="32"/>
        <v/>
      </c>
    </row>
    <row r="326" spans="1:12" s="636" customFormat="1" hidden="1" outlineLevel="1">
      <c r="B326" s="1364"/>
      <c r="D326" s="2308" t="str">
        <f t="shared" si="31"/>
        <v>&lt;TNSP specified&gt;</v>
      </c>
      <c r="E326" s="1351" t="s">
        <v>285</v>
      </c>
      <c r="F326" s="1357"/>
      <c r="I326" s="2073"/>
      <c r="J326" s="1902" t="str">
        <f t="shared" si="30"/>
        <v/>
      </c>
      <c r="K326" s="1896"/>
      <c r="L326" s="1900" t="str">
        <f t="shared" si="32"/>
        <v/>
      </c>
    </row>
    <row r="327" spans="1:12" s="636" customFormat="1" hidden="1" outlineLevel="1">
      <c r="A327" s="2170"/>
      <c r="B327" s="1364"/>
      <c r="D327" s="2308" t="str">
        <f t="shared" si="31"/>
        <v>&lt;TNSP specified&gt;</v>
      </c>
      <c r="E327" s="1351" t="s">
        <v>285</v>
      </c>
      <c r="F327" s="1357"/>
      <c r="I327" s="2073"/>
      <c r="J327" s="1902" t="str">
        <f t="shared" si="30"/>
        <v/>
      </c>
      <c r="K327" s="1896"/>
      <c r="L327" s="1900" t="str">
        <f t="shared" si="32"/>
        <v/>
      </c>
    </row>
    <row r="328" spans="1:12" s="636" customFormat="1" hidden="1" outlineLevel="1">
      <c r="B328" s="1364"/>
      <c r="D328" s="2308" t="str">
        <f t="shared" si="31"/>
        <v>&lt;TNSP specified&gt;</v>
      </c>
      <c r="E328" s="1351" t="s">
        <v>285</v>
      </c>
      <c r="F328" s="1357"/>
      <c r="I328" s="2073"/>
      <c r="J328" s="1902" t="str">
        <f t="shared" si="30"/>
        <v/>
      </c>
      <c r="K328" s="1896"/>
      <c r="L328" s="1900" t="str">
        <f t="shared" si="32"/>
        <v/>
      </c>
    </row>
    <row r="329" spans="1:12" s="636" customFormat="1" hidden="1" outlineLevel="1">
      <c r="B329" s="1364"/>
      <c r="D329" s="2308" t="str">
        <f t="shared" si="31"/>
        <v>&lt;TNSP specified&gt;</v>
      </c>
      <c r="E329" s="1351" t="s">
        <v>285</v>
      </c>
      <c r="F329" s="1357"/>
      <c r="I329" s="2073"/>
      <c r="J329" s="1902" t="str">
        <f t="shared" si="30"/>
        <v/>
      </c>
      <c r="K329" s="1896"/>
      <c r="L329" s="1900" t="str">
        <f t="shared" si="32"/>
        <v/>
      </c>
    </row>
    <row r="330" spans="1:12" s="636" customFormat="1" hidden="1" outlineLevel="1">
      <c r="B330" s="1364"/>
      <c r="D330" s="2308" t="str">
        <f t="shared" si="31"/>
        <v>&lt;TNSP specified&gt;</v>
      </c>
      <c r="E330" s="1351" t="s">
        <v>285</v>
      </c>
      <c r="F330" s="1357"/>
      <c r="I330" s="2073"/>
      <c r="J330" s="1902" t="str">
        <f t="shared" si="30"/>
        <v/>
      </c>
      <c r="K330" s="1896"/>
      <c r="L330" s="1900" t="str">
        <f t="shared" si="32"/>
        <v/>
      </c>
    </row>
    <row r="331" spans="1:12" s="636" customFormat="1" hidden="1" outlineLevel="1">
      <c r="B331" s="1364"/>
      <c r="D331" s="2308" t="str">
        <f t="shared" si="31"/>
        <v>&lt;TNSP specified&gt;</v>
      </c>
      <c r="E331" s="1351" t="s">
        <v>285</v>
      </c>
      <c r="F331" s="1357"/>
      <c r="I331" s="2073"/>
      <c r="J331" s="1902" t="str">
        <f t="shared" si="30"/>
        <v/>
      </c>
      <c r="K331" s="1896"/>
      <c r="L331" s="1900" t="str">
        <f t="shared" si="32"/>
        <v/>
      </c>
    </row>
    <row r="332" spans="1:12" s="636" customFormat="1" hidden="1" outlineLevel="1">
      <c r="A332" s="2170"/>
      <c r="B332" s="1364"/>
      <c r="D332" s="2308" t="str">
        <f t="shared" si="31"/>
        <v>&lt;TNSP specified&gt;</v>
      </c>
      <c r="E332" s="1351" t="s">
        <v>285</v>
      </c>
      <c r="F332" s="1357"/>
      <c r="I332" s="2073"/>
      <c r="J332" s="1902" t="str">
        <f t="shared" si="30"/>
        <v/>
      </c>
      <c r="K332" s="1896"/>
      <c r="L332" s="1900" t="str">
        <f t="shared" si="32"/>
        <v/>
      </c>
    </row>
    <row r="333" spans="1:12" s="636" customFormat="1" hidden="1" outlineLevel="1">
      <c r="B333" s="1364"/>
      <c r="D333" s="2308" t="str">
        <f t="shared" si="31"/>
        <v>&lt;TNSP specified&gt;</v>
      </c>
      <c r="E333" s="1351" t="s">
        <v>285</v>
      </c>
      <c r="F333" s="1357"/>
      <c r="I333" s="2073"/>
      <c r="J333" s="1902" t="str">
        <f t="shared" si="30"/>
        <v/>
      </c>
      <c r="K333" s="1896"/>
      <c r="L333" s="1900" t="str">
        <f t="shared" si="32"/>
        <v/>
      </c>
    </row>
    <row r="334" spans="1:12" s="636" customFormat="1" hidden="1" outlineLevel="1">
      <c r="B334" s="1364"/>
      <c r="D334" s="2308" t="str">
        <f t="shared" si="31"/>
        <v>&lt;TNSP specified&gt;</v>
      </c>
      <c r="E334" s="1351" t="s">
        <v>285</v>
      </c>
      <c r="F334" s="1357"/>
      <c r="I334" s="2073"/>
      <c r="J334" s="1902" t="str">
        <f t="shared" si="30"/>
        <v/>
      </c>
      <c r="K334" s="1896"/>
      <c r="L334" s="1900" t="str">
        <f t="shared" si="32"/>
        <v/>
      </c>
    </row>
    <row r="335" spans="1:12" s="636" customFormat="1" hidden="1" outlineLevel="1">
      <c r="B335" s="1364"/>
      <c r="D335" s="2308" t="str">
        <f t="shared" si="31"/>
        <v>&lt;TNSP specified&gt;</v>
      </c>
      <c r="E335" s="1351" t="s">
        <v>285</v>
      </c>
      <c r="F335" s="1357"/>
      <c r="I335" s="2073"/>
      <c r="J335" s="1902" t="str">
        <f t="shared" si="30"/>
        <v/>
      </c>
      <c r="K335" s="1896"/>
      <c r="L335" s="1900" t="str">
        <f t="shared" si="32"/>
        <v/>
      </c>
    </row>
    <row r="336" spans="1:12" s="636" customFormat="1" hidden="1" outlineLevel="1">
      <c r="B336" s="1364"/>
      <c r="D336" s="2308" t="str">
        <f t="shared" si="31"/>
        <v>&lt;TNSP specified&gt;</v>
      </c>
      <c r="E336" s="1351" t="s">
        <v>285</v>
      </c>
      <c r="F336" s="1357"/>
      <c r="I336" s="2073"/>
      <c r="J336" s="1902" t="str">
        <f t="shared" si="30"/>
        <v/>
      </c>
      <c r="K336" s="1896"/>
      <c r="L336" s="1900" t="str">
        <f t="shared" si="32"/>
        <v/>
      </c>
    </row>
    <row r="337" spans="1:12" s="636" customFormat="1" collapsed="1">
      <c r="B337" s="1364"/>
      <c r="D337" s="2308" t="str">
        <f t="shared" si="31"/>
        <v>&lt;TNSP specified&gt;</v>
      </c>
      <c r="E337" s="1351" t="s">
        <v>285</v>
      </c>
      <c r="F337" s="1357"/>
      <c r="I337" s="2073"/>
      <c r="J337" s="1902" t="str">
        <f t="shared" si="30"/>
        <v/>
      </c>
      <c r="K337" s="1896"/>
      <c r="L337" s="1900" t="str">
        <f t="shared" si="32"/>
        <v/>
      </c>
    </row>
    <row r="338" spans="1:12" s="636" customFormat="1">
      <c r="A338" s="2170"/>
      <c r="B338" s="1364"/>
      <c r="D338" s="2308" t="str">
        <f t="shared" si="31"/>
        <v>&lt;TNSP specified&gt;</v>
      </c>
      <c r="E338" s="1351" t="s">
        <v>285</v>
      </c>
      <c r="F338" s="1357"/>
      <c r="I338" s="2073"/>
      <c r="J338" s="1902" t="str">
        <f t="shared" si="30"/>
        <v/>
      </c>
      <c r="K338" s="1896"/>
      <c r="L338" s="1900" t="str">
        <f t="shared" si="32"/>
        <v/>
      </c>
    </row>
    <row r="339" spans="1:12" s="636" customFormat="1">
      <c r="A339" s="2142" t="s">
        <v>2693</v>
      </c>
      <c r="B339" s="1364"/>
      <c r="D339" s="2309" t="str">
        <f t="shared" si="31"/>
        <v>&lt;TNSP specified&gt;</v>
      </c>
      <c r="E339" s="1352" t="s">
        <v>285</v>
      </c>
      <c r="F339" s="1358"/>
      <c r="I339" s="2074"/>
      <c r="J339" s="1905" t="str">
        <f t="shared" si="30"/>
        <v/>
      </c>
      <c r="K339" s="1975"/>
      <c r="L339" s="1900" t="str">
        <f t="shared" si="32"/>
        <v/>
      </c>
    </row>
    <row r="340" spans="1:12" s="636" customFormat="1" ht="12.75">
      <c r="B340" s="1364"/>
      <c r="D340" s="1349" t="s">
        <v>2289</v>
      </c>
    </row>
    <row r="341" spans="1:12" s="636" customFormat="1" ht="15" customHeight="1">
      <c r="B341" s="1364"/>
      <c r="D341" s="2307" t="str">
        <f>D13</f>
        <v>&lt;TNSP specified&gt;</v>
      </c>
      <c r="E341" s="1350" t="s">
        <v>285</v>
      </c>
      <c r="F341" s="1360">
        <f>F254-F298</f>
        <v>0</v>
      </c>
      <c r="I341" s="2072"/>
      <c r="J341" s="2079"/>
      <c r="K341" s="2016"/>
      <c r="L341" s="1987"/>
    </row>
    <row r="342" spans="1:12" s="636" customFormat="1">
      <c r="B342" s="1364"/>
      <c r="D342" s="2308" t="str">
        <f t="shared" ref="D342:D382" si="33">D14</f>
        <v>&lt;TNSP specified&gt;</v>
      </c>
      <c r="E342" s="1351" t="s">
        <v>285</v>
      </c>
      <c r="F342" s="1361">
        <f t="shared" ref="F342:F365" si="34">F259-F303</f>
        <v>0</v>
      </c>
      <c r="I342" s="2073"/>
      <c r="J342" s="1899"/>
      <c r="K342" s="1896"/>
      <c r="L342" s="1898"/>
    </row>
    <row r="343" spans="1:12" s="636" customFormat="1">
      <c r="B343" s="1364"/>
      <c r="D343" s="2308" t="str">
        <f t="shared" si="33"/>
        <v>&lt;TNSP specified&gt;</v>
      </c>
      <c r="E343" s="1351" t="s">
        <v>285</v>
      </c>
      <c r="F343" s="1361">
        <f t="shared" si="34"/>
        <v>0</v>
      </c>
      <c r="I343" s="2073"/>
      <c r="J343" s="1899"/>
      <c r="K343" s="1896"/>
      <c r="L343" s="1898"/>
    </row>
    <row r="344" spans="1:12" s="636" customFormat="1">
      <c r="B344" s="1364"/>
      <c r="D344" s="2308" t="str">
        <f t="shared" si="33"/>
        <v>&lt;TNSP specified&gt;</v>
      </c>
      <c r="E344" s="1351" t="s">
        <v>285</v>
      </c>
      <c r="F344" s="1361">
        <f t="shared" si="34"/>
        <v>0</v>
      </c>
      <c r="I344" s="2073"/>
      <c r="J344" s="1899"/>
      <c r="K344" s="1896"/>
      <c r="L344" s="1898"/>
    </row>
    <row r="345" spans="1:12" s="636" customFormat="1">
      <c r="B345" s="1364"/>
      <c r="D345" s="2308" t="str">
        <f t="shared" si="33"/>
        <v>&lt;TNSP specified&gt;</v>
      </c>
      <c r="E345" s="1351" t="s">
        <v>285</v>
      </c>
      <c r="F345" s="1361">
        <f t="shared" si="34"/>
        <v>0</v>
      </c>
      <c r="I345" s="2073"/>
      <c r="J345" s="1899"/>
      <c r="K345" s="1896"/>
      <c r="L345" s="1898"/>
    </row>
    <row r="346" spans="1:12" s="636" customFormat="1">
      <c r="B346" s="1364"/>
      <c r="D346" s="2308" t="str">
        <f t="shared" si="33"/>
        <v>&lt;TNSP specified&gt;</v>
      </c>
      <c r="E346" s="1351" t="s">
        <v>285</v>
      </c>
      <c r="F346" s="1361">
        <f t="shared" si="34"/>
        <v>0</v>
      </c>
      <c r="I346" s="2073"/>
      <c r="J346" s="1899"/>
      <c r="K346" s="1896"/>
      <c r="L346" s="1898"/>
    </row>
    <row r="347" spans="1:12" s="636" customFormat="1">
      <c r="A347" s="2170"/>
      <c r="B347" s="1364"/>
      <c r="D347" s="2308" t="str">
        <f t="shared" si="33"/>
        <v>&lt;TNSP specified&gt;</v>
      </c>
      <c r="E347" s="1351" t="s">
        <v>285</v>
      </c>
      <c r="F347" s="1361">
        <f t="shared" si="34"/>
        <v>0</v>
      </c>
      <c r="I347" s="2073"/>
      <c r="J347" s="1899"/>
      <c r="K347" s="1896"/>
      <c r="L347" s="1898"/>
    </row>
    <row r="348" spans="1:12" s="636" customFormat="1">
      <c r="B348" s="1364"/>
      <c r="D348" s="2308" t="str">
        <f t="shared" si="33"/>
        <v>&lt;TNSP specified&gt;</v>
      </c>
      <c r="E348" s="1351" t="s">
        <v>285</v>
      </c>
      <c r="F348" s="1361">
        <f t="shared" si="34"/>
        <v>0</v>
      </c>
      <c r="I348" s="2073"/>
      <c r="J348" s="1899"/>
      <c r="K348" s="1896"/>
      <c r="L348" s="1898"/>
    </row>
    <row r="349" spans="1:12" s="636" customFormat="1">
      <c r="B349" s="1364"/>
      <c r="D349" s="2308" t="str">
        <f t="shared" si="33"/>
        <v>&lt;TNSP specified&gt;</v>
      </c>
      <c r="E349" s="1351" t="s">
        <v>285</v>
      </c>
      <c r="F349" s="1361">
        <f t="shared" si="34"/>
        <v>0</v>
      </c>
      <c r="I349" s="2073"/>
      <c r="J349" s="1899"/>
      <c r="K349" s="1896"/>
      <c r="L349" s="1898"/>
    </row>
    <row r="350" spans="1:12" s="636" customFormat="1" hidden="1" outlineLevel="1">
      <c r="B350" s="1364"/>
      <c r="D350" s="2308" t="str">
        <f t="shared" si="33"/>
        <v>&lt;TNSP specified&gt;</v>
      </c>
      <c r="E350" s="1351" t="s">
        <v>285</v>
      </c>
      <c r="F350" s="1361">
        <f t="shared" si="34"/>
        <v>0</v>
      </c>
      <c r="I350" s="2073"/>
      <c r="J350" s="1899"/>
      <c r="K350" s="1896"/>
      <c r="L350" s="1898"/>
    </row>
    <row r="351" spans="1:12" s="636" customFormat="1" hidden="1" outlineLevel="1">
      <c r="B351" s="1364"/>
      <c r="D351" s="2308" t="str">
        <f t="shared" si="33"/>
        <v>&lt;TNSP specified&gt;</v>
      </c>
      <c r="E351" s="1351" t="s">
        <v>285</v>
      </c>
      <c r="F351" s="1361">
        <f t="shared" si="34"/>
        <v>0</v>
      </c>
      <c r="I351" s="2073"/>
      <c r="J351" s="1899"/>
      <c r="K351" s="1896"/>
      <c r="L351" s="1898"/>
    </row>
    <row r="352" spans="1:12" s="636" customFormat="1" hidden="1" outlineLevel="1">
      <c r="B352" s="1364"/>
      <c r="D352" s="2308" t="str">
        <f t="shared" si="33"/>
        <v>&lt;TNSP specified&gt;</v>
      </c>
      <c r="E352" s="1351" t="s">
        <v>285</v>
      </c>
      <c r="F352" s="1361">
        <f t="shared" si="34"/>
        <v>0</v>
      </c>
      <c r="I352" s="2073"/>
      <c r="J352" s="1899"/>
      <c r="K352" s="1896"/>
      <c r="L352" s="1898"/>
    </row>
    <row r="353" spans="1:12" s="636" customFormat="1" hidden="1" outlineLevel="1">
      <c r="A353" s="2170"/>
      <c r="B353" s="1364"/>
      <c r="D353" s="2308" t="str">
        <f t="shared" si="33"/>
        <v>&lt;TNSP specified&gt;</v>
      </c>
      <c r="E353" s="1351" t="s">
        <v>285</v>
      </c>
      <c r="F353" s="1361">
        <f t="shared" si="34"/>
        <v>0</v>
      </c>
      <c r="I353" s="2073"/>
      <c r="J353" s="1899"/>
      <c r="K353" s="1896"/>
      <c r="L353" s="1898"/>
    </row>
    <row r="354" spans="1:12" s="636" customFormat="1" hidden="1" outlineLevel="1">
      <c r="B354" s="1364"/>
      <c r="D354" s="2308" t="str">
        <f t="shared" si="33"/>
        <v>&lt;TNSP specified&gt;</v>
      </c>
      <c r="E354" s="1351" t="s">
        <v>285</v>
      </c>
      <c r="F354" s="1361">
        <f t="shared" si="34"/>
        <v>0</v>
      </c>
      <c r="I354" s="2073"/>
      <c r="J354" s="1899"/>
      <c r="K354" s="1896"/>
      <c r="L354" s="1898"/>
    </row>
    <row r="355" spans="1:12" s="636" customFormat="1" hidden="1" outlineLevel="1">
      <c r="B355" s="1364"/>
      <c r="D355" s="2308" t="str">
        <f t="shared" si="33"/>
        <v>&lt;TNSP specified&gt;</v>
      </c>
      <c r="E355" s="1351" t="s">
        <v>285</v>
      </c>
      <c r="F355" s="1361">
        <f t="shared" si="34"/>
        <v>0</v>
      </c>
      <c r="I355" s="2073"/>
      <c r="J355" s="1899"/>
      <c r="K355" s="1896"/>
      <c r="L355" s="1898"/>
    </row>
    <row r="356" spans="1:12" s="636" customFormat="1" hidden="1" outlineLevel="1">
      <c r="B356" s="1364"/>
      <c r="D356" s="2308" t="str">
        <f t="shared" si="33"/>
        <v>&lt;TNSP specified&gt;</v>
      </c>
      <c r="E356" s="1351" t="s">
        <v>285</v>
      </c>
      <c r="F356" s="1361">
        <f t="shared" si="34"/>
        <v>0</v>
      </c>
      <c r="I356" s="2073"/>
      <c r="J356" s="1899"/>
      <c r="K356" s="1896"/>
      <c r="L356" s="1898"/>
    </row>
    <row r="357" spans="1:12" s="636" customFormat="1" hidden="1" outlineLevel="1">
      <c r="B357" s="1364"/>
      <c r="D357" s="2308" t="str">
        <f t="shared" si="33"/>
        <v>&lt;TNSP specified&gt;</v>
      </c>
      <c r="E357" s="1351" t="s">
        <v>285</v>
      </c>
      <c r="F357" s="1361">
        <f t="shared" si="34"/>
        <v>0</v>
      </c>
      <c r="I357" s="2073"/>
      <c r="J357" s="1899"/>
      <c r="K357" s="1896"/>
      <c r="L357" s="1898"/>
    </row>
    <row r="358" spans="1:12" s="636" customFormat="1" hidden="1" outlineLevel="1">
      <c r="B358" s="1364"/>
      <c r="D358" s="2308" t="str">
        <f t="shared" si="33"/>
        <v>&lt;TNSP specified&gt;</v>
      </c>
      <c r="E358" s="1351" t="s">
        <v>285</v>
      </c>
      <c r="F358" s="1361">
        <f t="shared" si="34"/>
        <v>0</v>
      </c>
      <c r="I358" s="2073"/>
      <c r="J358" s="1899"/>
      <c r="K358" s="1896"/>
      <c r="L358" s="1898"/>
    </row>
    <row r="359" spans="1:12" s="636" customFormat="1" hidden="1" outlineLevel="1">
      <c r="A359" s="2170"/>
      <c r="B359" s="1364"/>
      <c r="D359" s="2308" t="str">
        <f t="shared" si="33"/>
        <v>&lt;TNSP specified&gt;</v>
      </c>
      <c r="E359" s="1351" t="s">
        <v>285</v>
      </c>
      <c r="F359" s="1361">
        <f t="shared" si="34"/>
        <v>0</v>
      </c>
      <c r="I359" s="2073"/>
      <c r="J359" s="1899"/>
      <c r="K359" s="1896"/>
      <c r="L359" s="1898"/>
    </row>
    <row r="360" spans="1:12" s="636" customFormat="1" hidden="1" outlineLevel="1">
      <c r="B360" s="1364"/>
      <c r="D360" s="2308" t="str">
        <f t="shared" si="33"/>
        <v>&lt;TNSP specified&gt;</v>
      </c>
      <c r="E360" s="1351" t="s">
        <v>285</v>
      </c>
      <c r="F360" s="1361">
        <f t="shared" si="34"/>
        <v>0</v>
      </c>
      <c r="I360" s="2073"/>
      <c r="J360" s="1899"/>
      <c r="K360" s="1896"/>
      <c r="L360" s="1898"/>
    </row>
    <row r="361" spans="1:12" s="636" customFormat="1" hidden="1" outlineLevel="1">
      <c r="B361" s="1364"/>
      <c r="D361" s="2308" t="str">
        <f t="shared" si="33"/>
        <v>&lt;TNSP specified&gt;</v>
      </c>
      <c r="E361" s="1351" t="s">
        <v>285</v>
      </c>
      <c r="F361" s="1361">
        <f t="shared" si="34"/>
        <v>0</v>
      </c>
      <c r="I361" s="2073"/>
      <c r="J361" s="1899"/>
      <c r="K361" s="1896"/>
      <c r="L361" s="1898"/>
    </row>
    <row r="362" spans="1:12" s="636" customFormat="1" hidden="1" outlineLevel="1">
      <c r="B362" s="1364"/>
      <c r="D362" s="2308" t="str">
        <f t="shared" si="33"/>
        <v>&lt;TNSP specified&gt;</v>
      </c>
      <c r="E362" s="1351" t="s">
        <v>285</v>
      </c>
      <c r="F362" s="1361">
        <f t="shared" si="34"/>
        <v>0</v>
      </c>
      <c r="I362" s="2073"/>
      <c r="J362" s="1899"/>
      <c r="K362" s="1896"/>
      <c r="L362" s="1898"/>
    </row>
    <row r="363" spans="1:12" s="636" customFormat="1" hidden="1" outlineLevel="1">
      <c r="B363" s="1364"/>
      <c r="D363" s="2308" t="str">
        <f t="shared" si="33"/>
        <v>&lt;TNSP specified&gt;</v>
      </c>
      <c r="E363" s="1351" t="s">
        <v>285</v>
      </c>
      <c r="F363" s="1361">
        <f t="shared" si="34"/>
        <v>0</v>
      </c>
      <c r="I363" s="2073"/>
      <c r="J363" s="1899"/>
      <c r="K363" s="1896"/>
      <c r="L363" s="1898"/>
    </row>
    <row r="364" spans="1:12" s="636" customFormat="1" hidden="1" outlineLevel="1">
      <c r="B364" s="1364"/>
      <c r="D364" s="2308" t="str">
        <f t="shared" si="33"/>
        <v>&lt;TNSP specified&gt;</v>
      </c>
      <c r="E364" s="1351" t="s">
        <v>285</v>
      </c>
      <c r="F364" s="1361">
        <f t="shared" si="34"/>
        <v>0</v>
      </c>
      <c r="I364" s="2073"/>
      <c r="J364" s="1899"/>
      <c r="K364" s="1896"/>
      <c r="L364" s="1898"/>
    </row>
    <row r="365" spans="1:12" s="636" customFormat="1" hidden="1" outlineLevel="1">
      <c r="A365" s="2170"/>
      <c r="B365" s="1364"/>
      <c r="D365" s="2308" t="str">
        <f t="shared" si="33"/>
        <v>&lt;TNSP specified&gt;</v>
      </c>
      <c r="E365" s="1351" t="s">
        <v>285</v>
      </c>
      <c r="F365" s="1361">
        <f t="shared" si="34"/>
        <v>0</v>
      </c>
      <c r="I365" s="2073"/>
      <c r="J365" s="1899"/>
      <c r="K365" s="1896"/>
      <c r="L365" s="1898"/>
    </row>
    <row r="366" spans="1:12" s="636" customFormat="1" hidden="1" outlineLevel="1">
      <c r="B366" s="1364"/>
      <c r="D366" s="2308" t="str">
        <f t="shared" si="33"/>
        <v>&lt;TNSP specified&gt;</v>
      </c>
      <c r="E366" s="1351" t="s">
        <v>285</v>
      </c>
      <c r="F366" s="1361">
        <f t="shared" ref="F366:F374" si="35">F271-F315</f>
        <v>0</v>
      </c>
      <c r="I366" s="2073"/>
      <c r="J366" s="1899"/>
      <c r="K366" s="1896"/>
      <c r="L366" s="1898"/>
    </row>
    <row r="367" spans="1:12" s="636" customFormat="1" hidden="1" outlineLevel="1">
      <c r="B367" s="1364"/>
      <c r="D367" s="2308" t="str">
        <f t="shared" si="33"/>
        <v>&lt;TNSP specified&gt;</v>
      </c>
      <c r="E367" s="1351" t="s">
        <v>285</v>
      </c>
      <c r="F367" s="1361">
        <f t="shared" si="35"/>
        <v>0</v>
      </c>
      <c r="I367" s="2073"/>
      <c r="J367" s="1899"/>
      <c r="K367" s="1896"/>
      <c r="L367" s="1898"/>
    </row>
    <row r="368" spans="1:12" s="636" customFormat="1" hidden="1" outlineLevel="1">
      <c r="B368" s="1364"/>
      <c r="D368" s="2308" t="str">
        <f t="shared" si="33"/>
        <v>&lt;TNSP specified&gt;</v>
      </c>
      <c r="E368" s="1351" t="s">
        <v>285</v>
      </c>
      <c r="F368" s="1361">
        <f t="shared" si="35"/>
        <v>0</v>
      </c>
      <c r="I368" s="2073"/>
      <c r="J368" s="1899"/>
      <c r="K368" s="1896"/>
      <c r="L368" s="1898"/>
    </row>
    <row r="369" spans="1:12" s="636" customFormat="1" hidden="1" outlineLevel="1">
      <c r="B369" s="1364"/>
      <c r="D369" s="2308" t="str">
        <f t="shared" si="33"/>
        <v>&lt;TNSP specified&gt;</v>
      </c>
      <c r="E369" s="1351" t="s">
        <v>285</v>
      </c>
      <c r="F369" s="1361">
        <f t="shared" si="35"/>
        <v>0</v>
      </c>
      <c r="I369" s="2073"/>
      <c r="J369" s="1899"/>
      <c r="K369" s="1896"/>
      <c r="L369" s="1898"/>
    </row>
    <row r="370" spans="1:12" s="636" customFormat="1" hidden="1" outlineLevel="1">
      <c r="B370" s="1364"/>
      <c r="D370" s="2308" t="str">
        <f t="shared" si="33"/>
        <v>&lt;TNSP specified&gt;</v>
      </c>
      <c r="E370" s="1351" t="s">
        <v>285</v>
      </c>
      <c r="F370" s="1361">
        <f t="shared" si="35"/>
        <v>0</v>
      </c>
      <c r="I370" s="2073"/>
      <c r="J370" s="1899"/>
      <c r="K370" s="1896"/>
      <c r="L370" s="1898"/>
    </row>
    <row r="371" spans="1:12" s="636" customFormat="1" hidden="1" outlineLevel="1">
      <c r="A371" s="2170"/>
      <c r="B371" s="1364"/>
      <c r="D371" s="2308" t="str">
        <f t="shared" si="33"/>
        <v>&lt;TNSP specified&gt;</v>
      </c>
      <c r="E371" s="1351" t="s">
        <v>285</v>
      </c>
      <c r="F371" s="1361">
        <f t="shared" si="35"/>
        <v>0</v>
      </c>
      <c r="I371" s="2073"/>
      <c r="J371" s="1899"/>
      <c r="K371" s="1896"/>
      <c r="L371" s="1898"/>
    </row>
    <row r="372" spans="1:12" s="636" customFormat="1" hidden="1" outlineLevel="1">
      <c r="B372" s="1364"/>
      <c r="D372" s="2308" t="str">
        <f t="shared" si="33"/>
        <v>&lt;TNSP specified&gt;</v>
      </c>
      <c r="E372" s="1351" t="s">
        <v>285</v>
      </c>
      <c r="F372" s="1361">
        <f t="shared" si="35"/>
        <v>0</v>
      </c>
      <c r="I372" s="2073"/>
      <c r="J372" s="1899"/>
      <c r="K372" s="1896"/>
      <c r="L372" s="1898"/>
    </row>
    <row r="373" spans="1:12" s="636" customFormat="1" hidden="1" outlineLevel="1">
      <c r="B373" s="1364"/>
      <c r="D373" s="2308" t="str">
        <f t="shared" si="33"/>
        <v>&lt;TNSP specified&gt;</v>
      </c>
      <c r="E373" s="1351" t="s">
        <v>285</v>
      </c>
      <c r="F373" s="1361">
        <f t="shared" si="35"/>
        <v>0</v>
      </c>
      <c r="I373" s="2073"/>
      <c r="J373" s="1899"/>
      <c r="K373" s="1896"/>
      <c r="L373" s="1898"/>
    </row>
    <row r="374" spans="1:12" s="636" customFormat="1" hidden="1" outlineLevel="1">
      <c r="B374" s="1364"/>
      <c r="D374" s="2308" t="str">
        <f t="shared" si="33"/>
        <v>&lt;TNSP specified&gt;</v>
      </c>
      <c r="E374" s="1351" t="s">
        <v>285</v>
      </c>
      <c r="F374" s="1361">
        <f t="shared" si="35"/>
        <v>0</v>
      </c>
      <c r="I374" s="2073"/>
      <c r="J374" s="1899"/>
      <c r="K374" s="1896"/>
      <c r="L374" s="1898"/>
    </row>
    <row r="375" spans="1:12" s="636" customFormat="1" hidden="1" outlineLevel="1">
      <c r="A375" s="2170"/>
      <c r="B375" s="1364"/>
      <c r="D375" s="2308" t="str">
        <f t="shared" si="33"/>
        <v>&lt;TNSP specified&gt;</v>
      </c>
      <c r="E375" s="1351" t="s">
        <v>285</v>
      </c>
      <c r="F375" s="1361">
        <f t="shared" ref="F375:F382" si="36">F288-F332</f>
        <v>0</v>
      </c>
      <c r="I375" s="2073"/>
      <c r="J375" s="1899"/>
      <c r="K375" s="1896"/>
      <c r="L375" s="1898"/>
    </row>
    <row r="376" spans="1:12" s="636" customFormat="1" hidden="1" outlineLevel="1">
      <c r="B376" s="1364"/>
      <c r="D376" s="2308" t="str">
        <f t="shared" si="33"/>
        <v>&lt;TNSP specified&gt;</v>
      </c>
      <c r="E376" s="1351" t="s">
        <v>285</v>
      </c>
      <c r="F376" s="1361">
        <f t="shared" si="36"/>
        <v>0</v>
      </c>
      <c r="I376" s="2073"/>
      <c r="J376" s="1899"/>
      <c r="K376" s="1896"/>
      <c r="L376" s="1898"/>
    </row>
    <row r="377" spans="1:12" s="636" customFormat="1" hidden="1" outlineLevel="1">
      <c r="B377" s="1364"/>
      <c r="D377" s="2308" t="str">
        <f t="shared" si="33"/>
        <v>&lt;TNSP specified&gt;</v>
      </c>
      <c r="E377" s="1351" t="s">
        <v>285</v>
      </c>
      <c r="F377" s="1361">
        <f t="shared" si="36"/>
        <v>0</v>
      </c>
      <c r="I377" s="2073"/>
      <c r="J377" s="1899"/>
      <c r="K377" s="1896"/>
      <c r="L377" s="1898"/>
    </row>
    <row r="378" spans="1:12" s="636" customFormat="1" hidden="1" outlineLevel="1">
      <c r="B378" s="1364"/>
      <c r="D378" s="2308" t="str">
        <f t="shared" si="33"/>
        <v>&lt;TNSP specified&gt;</v>
      </c>
      <c r="E378" s="1351" t="s">
        <v>285</v>
      </c>
      <c r="F378" s="1361">
        <f t="shared" si="36"/>
        <v>0</v>
      </c>
      <c r="I378" s="2073"/>
      <c r="J378" s="1899"/>
      <c r="K378" s="1896"/>
      <c r="L378" s="1898"/>
    </row>
    <row r="379" spans="1:12" s="636" customFormat="1" hidden="1" outlineLevel="1">
      <c r="B379" s="1364"/>
      <c r="D379" s="2308" t="str">
        <f t="shared" si="33"/>
        <v>&lt;TNSP specified&gt;</v>
      </c>
      <c r="E379" s="1351" t="s">
        <v>285</v>
      </c>
      <c r="F379" s="1361">
        <f t="shared" si="36"/>
        <v>0</v>
      </c>
      <c r="I379" s="2073"/>
      <c r="J379" s="1899"/>
      <c r="K379" s="1896"/>
      <c r="L379" s="1898"/>
    </row>
    <row r="380" spans="1:12" s="636" customFormat="1" hidden="1" outlineLevel="1">
      <c r="B380" s="1364"/>
      <c r="D380" s="2308" t="str">
        <f t="shared" si="33"/>
        <v>&lt;TNSP specified&gt;</v>
      </c>
      <c r="E380" s="1351" t="s">
        <v>285</v>
      </c>
      <c r="F380" s="1361">
        <f t="shared" si="36"/>
        <v>0</v>
      </c>
      <c r="I380" s="2073"/>
      <c r="J380" s="1899"/>
      <c r="K380" s="1896"/>
      <c r="L380" s="1898"/>
    </row>
    <row r="381" spans="1:12" s="636" customFormat="1" collapsed="1">
      <c r="A381" s="2170"/>
      <c r="B381" s="1364"/>
      <c r="D381" s="2308" t="str">
        <f t="shared" si="33"/>
        <v>&lt;TNSP specified&gt;</v>
      </c>
      <c r="E381" s="1351" t="s">
        <v>285</v>
      </c>
      <c r="F381" s="1361">
        <f t="shared" si="36"/>
        <v>0</v>
      </c>
      <c r="I381" s="2073"/>
      <c r="J381" s="1899"/>
      <c r="K381" s="1896"/>
      <c r="L381" s="1898"/>
    </row>
    <row r="382" spans="1:12" s="636" customFormat="1">
      <c r="A382" s="2142" t="s">
        <v>2693</v>
      </c>
      <c r="B382" s="1364"/>
      <c r="D382" s="2309" t="str">
        <f t="shared" si="33"/>
        <v>&lt;TNSP specified&gt;</v>
      </c>
      <c r="E382" s="1352" t="s">
        <v>285</v>
      </c>
      <c r="F382" s="1362">
        <f t="shared" si="36"/>
        <v>0</v>
      </c>
      <c r="I382" s="2074"/>
      <c r="J382" s="1974"/>
      <c r="K382" s="1975"/>
      <c r="L382" s="1976"/>
    </row>
    <row r="383" spans="1:12" s="636" customFormat="1" ht="12.75">
      <c r="B383" s="1364"/>
      <c r="D383" s="1345" t="s">
        <v>2290</v>
      </c>
      <c r="E383" s="1341" t="s">
        <v>285</v>
      </c>
      <c r="I383" s="1443"/>
    </row>
    <row r="384" spans="1:12" s="636" customFormat="1" ht="15" customHeight="1">
      <c r="B384" s="1364"/>
      <c r="D384" s="2307" t="str">
        <f>D13</f>
        <v>&lt;TNSP specified&gt;</v>
      </c>
      <c r="E384" s="1350" t="s">
        <v>285</v>
      </c>
      <c r="F384" s="1356"/>
      <c r="I384" s="2072"/>
      <c r="J384" s="1932" t="str">
        <f t="shared" ref="J384:J425" si="37">IF(ISNONTEXT(F384)=TRUE,"","X")</f>
        <v/>
      </c>
      <c r="K384" s="1930" t="str">
        <f>IF(F384&lt;&gt;""=TRUE,"","X")</f>
        <v>X</v>
      </c>
      <c r="L384" s="2210"/>
    </row>
    <row r="385" spans="1:12" s="636" customFormat="1">
      <c r="B385" s="1364"/>
      <c r="D385" s="2308" t="str">
        <f t="shared" ref="D385:D425" si="38">D14</f>
        <v>&lt;TNSP specified&gt;</v>
      </c>
      <c r="E385" s="1351" t="s">
        <v>285</v>
      </c>
      <c r="F385" s="1357"/>
      <c r="I385" s="2073"/>
      <c r="J385" s="1902" t="str">
        <f t="shared" si="37"/>
        <v/>
      </c>
      <c r="K385" s="1896"/>
      <c r="L385" s="1900" t="str">
        <f t="shared" ref="L385:L425" si="39">IF(AND(D385&lt;&gt;"",LEFT(D385,5)&lt;&gt;"&lt;TNSP",ISBLANK(F385))=TRUE,"X","")</f>
        <v/>
      </c>
    </row>
    <row r="386" spans="1:12" s="636" customFormat="1">
      <c r="B386" s="1364"/>
      <c r="D386" s="2308" t="str">
        <f t="shared" si="38"/>
        <v>&lt;TNSP specified&gt;</v>
      </c>
      <c r="E386" s="1351" t="s">
        <v>285</v>
      </c>
      <c r="F386" s="1357"/>
      <c r="I386" s="2073"/>
      <c r="J386" s="1902" t="str">
        <f t="shared" si="37"/>
        <v/>
      </c>
      <c r="K386" s="1896"/>
      <c r="L386" s="1900" t="str">
        <f t="shared" si="39"/>
        <v/>
      </c>
    </row>
    <row r="387" spans="1:12" s="636" customFormat="1">
      <c r="B387" s="1364"/>
      <c r="D387" s="2308" t="str">
        <f t="shared" si="38"/>
        <v>&lt;TNSP specified&gt;</v>
      </c>
      <c r="E387" s="1351" t="s">
        <v>285</v>
      </c>
      <c r="F387" s="1357"/>
      <c r="I387" s="2073"/>
      <c r="J387" s="1902" t="str">
        <f t="shared" si="37"/>
        <v/>
      </c>
      <c r="K387" s="1896"/>
      <c r="L387" s="1900" t="str">
        <f t="shared" si="39"/>
        <v/>
      </c>
    </row>
    <row r="388" spans="1:12" s="636" customFormat="1">
      <c r="B388" s="1364"/>
      <c r="D388" s="2308" t="str">
        <f t="shared" si="38"/>
        <v>&lt;TNSP specified&gt;</v>
      </c>
      <c r="E388" s="1351" t="s">
        <v>285</v>
      </c>
      <c r="F388" s="1357"/>
      <c r="I388" s="2073"/>
      <c r="J388" s="1902" t="str">
        <f t="shared" si="37"/>
        <v/>
      </c>
      <c r="K388" s="1896"/>
      <c r="L388" s="1900" t="str">
        <f t="shared" si="39"/>
        <v/>
      </c>
    </row>
    <row r="389" spans="1:12" s="636" customFormat="1">
      <c r="B389" s="1364"/>
      <c r="D389" s="2308" t="str">
        <f t="shared" si="38"/>
        <v>&lt;TNSP specified&gt;</v>
      </c>
      <c r="E389" s="1351" t="s">
        <v>285</v>
      </c>
      <c r="F389" s="1357"/>
      <c r="I389" s="2073"/>
      <c r="J389" s="1902" t="str">
        <f t="shared" si="37"/>
        <v/>
      </c>
      <c r="K389" s="1896"/>
      <c r="L389" s="1900" t="str">
        <f t="shared" si="39"/>
        <v/>
      </c>
    </row>
    <row r="390" spans="1:12" s="636" customFormat="1">
      <c r="A390" s="2170"/>
      <c r="B390" s="1364"/>
      <c r="D390" s="2308" t="str">
        <f t="shared" si="38"/>
        <v>&lt;TNSP specified&gt;</v>
      </c>
      <c r="E390" s="1351" t="s">
        <v>285</v>
      </c>
      <c r="F390" s="1357"/>
      <c r="I390" s="2073"/>
      <c r="J390" s="1902" t="str">
        <f t="shared" si="37"/>
        <v/>
      </c>
      <c r="K390" s="1896"/>
      <c r="L390" s="1900" t="str">
        <f t="shared" si="39"/>
        <v/>
      </c>
    </row>
    <row r="391" spans="1:12" s="636" customFormat="1" hidden="1" outlineLevel="1">
      <c r="B391" s="1364"/>
      <c r="D391" s="2308" t="str">
        <f t="shared" si="38"/>
        <v>&lt;TNSP specified&gt;</v>
      </c>
      <c r="E391" s="1351" t="s">
        <v>285</v>
      </c>
      <c r="F391" s="1357"/>
      <c r="I391" s="2073"/>
      <c r="J391" s="1902" t="str">
        <f t="shared" si="37"/>
        <v/>
      </c>
      <c r="K391" s="1896"/>
      <c r="L391" s="1900" t="str">
        <f t="shared" si="39"/>
        <v/>
      </c>
    </row>
    <row r="392" spans="1:12" s="636" customFormat="1" hidden="1" outlineLevel="1">
      <c r="B392" s="1364"/>
      <c r="D392" s="2308" t="str">
        <f t="shared" si="38"/>
        <v>&lt;TNSP specified&gt;</v>
      </c>
      <c r="E392" s="1351" t="s">
        <v>285</v>
      </c>
      <c r="F392" s="1357"/>
      <c r="I392" s="2073"/>
      <c r="J392" s="1902" t="str">
        <f t="shared" si="37"/>
        <v/>
      </c>
      <c r="K392" s="1896"/>
      <c r="L392" s="1900" t="str">
        <f t="shared" si="39"/>
        <v/>
      </c>
    </row>
    <row r="393" spans="1:12" s="636" customFormat="1" hidden="1" outlineLevel="1">
      <c r="B393" s="1364"/>
      <c r="D393" s="2308" t="str">
        <f t="shared" si="38"/>
        <v>&lt;TNSP specified&gt;</v>
      </c>
      <c r="E393" s="1351" t="s">
        <v>285</v>
      </c>
      <c r="F393" s="1357"/>
      <c r="I393" s="2073"/>
      <c r="J393" s="1902" t="str">
        <f t="shared" si="37"/>
        <v/>
      </c>
      <c r="K393" s="1896"/>
      <c r="L393" s="1900" t="str">
        <f t="shared" si="39"/>
        <v/>
      </c>
    </row>
    <row r="394" spans="1:12" s="636" customFormat="1" hidden="1" outlineLevel="1">
      <c r="B394" s="1364"/>
      <c r="D394" s="2308" t="str">
        <f t="shared" si="38"/>
        <v>&lt;TNSP specified&gt;</v>
      </c>
      <c r="E394" s="1351" t="s">
        <v>285</v>
      </c>
      <c r="F394" s="1357"/>
      <c r="I394" s="2073"/>
      <c r="J394" s="1902" t="str">
        <f t="shared" si="37"/>
        <v/>
      </c>
      <c r="K394" s="1896"/>
      <c r="L394" s="1900" t="str">
        <f t="shared" si="39"/>
        <v/>
      </c>
    </row>
    <row r="395" spans="1:12" s="636" customFormat="1" hidden="1" outlineLevel="1">
      <c r="B395" s="1364"/>
      <c r="D395" s="2308" t="str">
        <f t="shared" si="38"/>
        <v>&lt;TNSP specified&gt;</v>
      </c>
      <c r="E395" s="1351" t="s">
        <v>285</v>
      </c>
      <c r="F395" s="1357"/>
      <c r="I395" s="2073"/>
      <c r="J395" s="1902" t="str">
        <f t="shared" si="37"/>
        <v/>
      </c>
      <c r="K395" s="1896"/>
      <c r="L395" s="1900" t="str">
        <f t="shared" si="39"/>
        <v/>
      </c>
    </row>
    <row r="396" spans="1:12" s="636" customFormat="1" hidden="1" outlineLevel="1">
      <c r="B396" s="1364"/>
      <c r="D396" s="2308" t="str">
        <f t="shared" si="38"/>
        <v>&lt;TNSP specified&gt;</v>
      </c>
      <c r="E396" s="1351" t="s">
        <v>285</v>
      </c>
      <c r="F396" s="1357"/>
      <c r="I396" s="2073"/>
      <c r="J396" s="1902" t="str">
        <f t="shared" si="37"/>
        <v/>
      </c>
      <c r="K396" s="1896"/>
      <c r="L396" s="1900" t="str">
        <f t="shared" si="39"/>
        <v/>
      </c>
    </row>
    <row r="397" spans="1:12" s="636" customFormat="1" hidden="1" outlineLevel="1">
      <c r="B397" s="1364"/>
      <c r="D397" s="2308" t="str">
        <f t="shared" si="38"/>
        <v>&lt;TNSP specified&gt;</v>
      </c>
      <c r="E397" s="1351" t="s">
        <v>285</v>
      </c>
      <c r="F397" s="1357"/>
      <c r="I397" s="2073"/>
      <c r="J397" s="1902" t="str">
        <f t="shared" si="37"/>
        <v/>
      </c>
      <c r="K397" s="1896"/>
      <c r="L397" s="1900" t="str">
        <f t="shared" si="39"/>
        <v/>
      </c>
    </row>
    <row r="398" spans="1:12" s="636" customFormat="1" hidden="1" outlineLevel="1">
      <c r="B398" s="1364"/>
      <c r="D398" s="2308" t="str">
        <f t="shared" si="38"/>
        <v>&lt;TNSP specified&gt;</v>
      </c>
      <c r="E398" s="1351" t="s">
        <v>285</v>
      </c>
      <c r="F398" s="1357"/>
      <c r="I398" s="2073"/>
      <c r="J398" s="1902" t="str">
        <f t="shared" si="37"/>
        <v/>
      </c>
      <c r="K398" s="1896"/>
      <c r="L398" s="1900" t="str">
        <f t="shared" si="39"/>
        <v/>
      </c>
    </row>
    <row r="399" spans="1:12" s="636" customFormat="1" hidden="1" outlineLevel="1">
      <c r="B399" s="1364"/>
      <c r="D399" s="2308" t="str">
        <f t="shared" si="38"/>
        <v>&lt;TNSP specified&gt;</v>
      </c>
      <c r="E399" s="1351" t="s">
        <v>285</v>
      </c>
      <c r="F399" s="1357"/>
      <c r="I399" s="2073"/>
      <c r="J399" s="1902" t="str">
        <f t="shared" si="37"/>
        <v/>
      </c>
      <c r="K399" s="1896"/>
      <c r="L399" s="1900" t="str">
        <f t="shared" si="39"/>
        <v/>
      </c>
    </row>
    <row r="400" spans="1:12" s="636" customFormat="1" hidden="1" outlineLevel="1">
      <c r="A400" s="2170"/>
      <c r="B400" s="1364"/>
      <c r="D400" s="2308" t="str">
        <f t="shared" si="38"/>
        <v>&lt;TNSP specified&gt;</v>
      </c>
      <c r="E400" s="1351" t="s">
        <v>285</v>
      </c>
      <c r="F400" s="1357"/>
      <c r="I400" s="2073"/>
      <c r="J400" s="1902" t="str">
        <f t="shared" si="37"/>
        <v/>
      </c>
      <c r="K400" s="1896"/>
      <c r="L400" s="1900" t="str">
        <f t="shared" si="39"/>
        <v/>
      </c>
    </row>
    <row r="401" spans="1:12" s="636" customFormat="1" hidden="1" outlineLevel="1">
      <c r="B401" s="1364"/>
      <c r="D401" s="2308" t="str">
        <f t="shared" si="38"/>
        <v>&lt;TNSP specified&gt;</v>
      </c>
      <c r="E401" s="1351" t="s">
        <v>285</v>
      </c>
      <c r="F401" s="1357"/>
      <c r="I401" s="2073"/>
      <c r="J401" s="1902" t="str">
        <f t="shared" si="37"/>
        <v/>
      </c>
      <c r="K401" s="1896"/>
      <c r="L401" s="1900" t="str">
        <f t="shared" si="39"/>
        <v/>
      </c>
    </row>
    <row r="402" spans="1:12" s="636" customFormat="1" hidden="1" outlineLevel="1">
      <c r="B402" s="1364"/>
      <c r="D402" s="2308" t="str">
        <f t="shared" si="38"/>
        <v>&lt;TNSP specified&gt;</v>
      </c>
      <c r="E402" s="1351" t="s">
        <v>285</v>
      </c>
      <c r="F402" s="1357"/>
      <c r="I402" s="2073"/>
      <c r="J402" s="1902" t="str">
        <f t="shared" si="37"/>
        <v/>
      </c>
      <c r="K402" s="1896"/>
      <c r="L402" s="1900" t="str">
        <f t="shared" si="39"/>
        <v/>
      </c>
    </row>
    <row r="403" spans="1:12" s="636" customFormat="1" hidden="1" outlineLevel="1">
      <c r="B403" s="1364"/>
      <c r="D403" s="2308" t="str">
        <f t="shared" si="38"/>
        <v>&lt;TNSP specified&gt;</v>
      </c>
      <c r="E403" s="1351" t="s">
        <v>285</v>
      </c>
      <c r="F403" s="1357"/>
      <c r="I403" s="2073"/>
      <c r="J403" s="1902" t="str">
        <f t="shared" si="37"/>
        <v/>
      </c>
      <c r="K403" s="1896"/>
      <c r="L403" s="1900" t="str">
        <f t="shared" si="39"/>
        <v/>
      </c>
    </row>
    <row r="404" spans="1:12" s="636" customFormat="1" hidden="1" outlineLevel="1">
      <c r="B404" s="1364"/>
      <c r="D404" s="2308" t="str">
        <f t="shared" si="38"/>
        <v>&lt;TNSP specified&gt;</v>
      </c>
      <c r="E404" s="1351" t="s">
        <v>285</v>
      </c>
      <c r="F404" s="1357"/>
      <c r="I404" s="2073"/>
      <c r="J404" s="1902" t="str">
        <f t="shared" si="37"/>
        <v/>
      </c>
      <c r="K404" s="1896"/>
      <c r="L404" s="1900" t="str">
        <f t="shared" si="39"/>
        <v/>
      </c>
    </row>
    <row r="405" spans="1:12" s="636" customFormat="1" hidden="1" outlineLevel="1">
      <c r="B405" s="1364"/>
      <c r="D405" s="2308" t="str">
        <f t="shared" si="38"/>
        <v>&lt;TNSP specified&gt;</v>
      </c>
      <c r="E405" s="1351" t="s">
        <v>285</v>
      </c>
      <c r="F405" s="1357"/>
      <c r="I405" s="2073"/>
      <c r="J405" s="1902" t="str">
        <f t="shared" si="37"/>
        <v/>
      </c>
      <c r="K405" s="1896"/>
      <c r="L405" s="1900" t="str">
        <f t="shared" si="39"/>
        <v/>
      </c>
    </row>
    <row r="406" spans="1:12" s="636" customFormat="1" hidden="1" outlineLevel="1">
      <c r="A406" s="2170"/>
      <c r="B406" s="1364"/>
      <c r="D406" s="2308" t="str">
        <f t="shared" si="38"/>
        <v>&lt;TNSP specified&gt;</v>
      </c>
      <c r="E406" s="1351" t="s">
        <v>285</v>
      </c>
      <c r="F406" s="1357"/>
      <c r="I406" s="2073"/>
      <c r="J406" s="1902" t="str">
        <f t="shared" si="37"/>
        <v/>
      </c>
      <c r="K406" s="1896"/>
      <c r="L406" s="1900" t="str">
        <f t="shared" si="39"/>
        <v/>
      </c>
    </row>
    <row r="407" spans="1:12" s="636" customFormat="1" hidden="1" outlineLevel="1">
      <c r="B407" s="1364"/>
      <c r="D407" s="2308" t="str">
        <f t="shared" si="38"/>
        <v>&lt;TNSP specified&gt;</v>
      </c>
      <c r="E407" s="1351" t="s">
        <v>285</v>
      </c>
      <c r="F407" s="1357"/>
      <c r="I407" s="2073"/>
      <c r="J407" s="1902" t="str">
        <f t="shared" si="37"/>
        <v/>
      </c>
      <c r="K407" s="1896"/>
      <c r="L407" s="1900" t="str">
        <f t="shared" si="39"/>
        <v/>
      </c>
    </row>
    <row r="408" spans="1:12" s="636" customFormat="1" hidden="1" outlineLevel="1">
      <c r="B408" s="1364"/>
      <c r="D408" s="2308" t="str">
        <f t="shared" si="38"/>
        <v>&lt;TNSP specified&gt;</v>
      </c>
      <c r="E408" s="1351" t="s">
        <v>285</v>
      </c>
      <c r="F408" s="1357"/>
      <c r="I408" s="2073"/>
      <c r="J408" s="1902" t="str">
        <f t="shared" si="37"/>
        <v/>
      </c>
      <c r="K408" s="1896"/>
      <c r="L408" s="1900" t="str">
        <f t="shared" si="39"/>
        <v/>
      </c>
    </row>
    <row r="409" spans="1:12" s="636" customFormat="1" hidden="1" outlineLevel="1">
      <c r="B409" s="1364"/>
      <c r="D409" s="2308" t="str">
        <f t="shared" si="38"/>
        <v>&lt;TNSP specified&gt;</v>
      </c>
      <c r="E409" s="1351" t="s">
        <v>285</v>
      </c>
      <c r="F409" s="1357"/>
      <c r="I409" s="2073"/>
      <c r="J409" s="1902" t="str">
        <f t="shared" si="37"/>
        <v/>
      </c>
      <c r="K409" s="1896"/>
      <c r="L409" s="1900" t="str">
        <f t="shared" si="39"/>
        <v/>
      </c>
    </row>
    <row r="410" spans="1:12" s="636" customFormat="1" hidden="1" outlineLevel="1">
      <c r="B410" s="1364"/>
      <c r="D410" s="2308" t="str">
        <f t="shared" si="38"/>
        <v>&lt;TNSP specified&gt;</v>
      </c>
      <c r="E410" s="1351" t="s">
        <v>285</v>
      </c>
      <c r="F410" s="1357"/>
      <c r="I410" s="2073"/>
      <c r="J410" s="1902" t="str">
        <f t="shared" si="37"/>
        <v/>
      </c>
      <c r="K410" s="1896"/>
      <c r="L410" s="1900" t="str">
        <f t="shared" si="39"/>
        <v/>
      </c>
    </row>
    <row r="411" spans="1:12" s="636" customFormat="1" hidden="1" outlineLevel="1">
      <c r="B411" s="1364"/>
      <c r="D411" s="2308" t="str">
        <f t="shared" si="38"/>
        <v>&lt;TNSP specified&gt;</v>
      </c>
      <c r="E411" s="1351" t="s">
        <v>285</v>
      </c>
      <c r="F411" s="1357"/>
      <c r="I411" s="2073"/>
      <c r="J411" s="1902" t="str">
        <f t="shared" si="37"/>
        <v/>
      </c>
      <c r="K411" s="1896"/>
      <c r="L411" s="1900" t="str">
        <f t="shared" si="39"/>
        <v/>
      </c>
    </row>
    <row r="412" spans="1:12" s="636" customFormat="1" hidden="1" outlineLevel="1">
      <c r="A412" s="2170"/>
      <c r="B412" s="1364"/>
      <c r="D412" s="2308" t="str">
        <f t="shared" si="38"/>
        <v>&lt;TNSP specified&gt;</v>
      </c>
      <c r="E412" s="1351" t="s">
        <v>285</v>
      </c>
      <c r="F412" s="1357"/>
      <c r="I412" s="2073"/>
      <c r="J412" s="1902" t="str">
        <f t="shared" si="37"/>
        <v/>
      </c>
      <c r="K412" s="1896"/>
      <c r="L412" s="1900" t="str">
        <f t="shared" si="39"/>
        <v/>
      </c>
    </row>
    <row r="413" spans="1:12" s="636" customFormat="1" hidden="1" outlineLevel="1">
      <c r="B413" s="1364"/>
      <c r="D413" s="2308" t="str">
        <f t="shared" si="38"/>
        <v>&lt;TNSP specified&gt;</v>
      </c>
      <c r="E413" s="1351" t="s">
        <v>285</v>
      </c>
      <c r="F413" s="1357"/>
      <c r="I413" s="2073"/>
      <c r="J413" s="1902" t="str">
        <f t="shared" si="37"/>
        <v/>
      </c>
      <c r="K413" s="1896"/>
      <c r="L413" s="1900" t="str">
        <f t="shared" si="39"/>
        <v/>
      </c>
    </row>
    <row r="414" spans="1:12" s="636" customFormat="1" hidden="1" outlineLevel="1">
      <c r="B414" s="1364"/>
      <c r="D414" s="2308" t="str">
        <f t="shared" si="38"/>
        <v>&lt;TNSP specified&gt;</v>
      </c>
      <c r="E414" s="1351" t="s">
        <v>285</v>
      </c>
      <c r="F414" s="1357"/>
      <c r="I414" s="2073"/>
      <c r="J414" s="1902" t="str">
        <f t="shared" si="37"/>
        <v/>
      </c>
      <c r="K414" s="1896"/>
      <c r="L414" s="1900" t="str">
        <f t="shared" si="39"/>
        <v/>
      </c>
    </row>
    <row r="415" spans="1:12" s="636" customFormat="1" hidden="1" outlineLevel="1">
      <c r="B415" s="1364"/>
      <c r="D415" s="2308" t="str">
        <f t="shared" si="38"/>
        <v>&lt;TNSP specified&gt;</v>
      </c>
      <c r="E415" s="1351" t="s">
        <v>285</v>
      </c>
      <c r="F415" s="1357"/>
      <c r="I415" s="2073"/>
      <c r="J415" s="1902" t="str">
        <f t="shared" si="37"/>
        <v/>
      </c>
      <c r="K415" s="1896"/>
      <c r="L415" s="1900" t="str">
        <f t="shared" si="39"/>
        <v/>
      </c>
    </row>
    <row r="416" spans="1:12" s="636" customFormat="1" hidden="1" outlineLevel="1">
      <c r="B416" s="1364"/>
      <c r="D416" s="2308" t="str">
        <f t="shared" si="38"/>
        <v>&lt;TNSP specified&gt;</v>
      </c>
      <c r="E416" s="1351" t="s">
        <v>285</v>
      </c>
      <c r="F416" s="1357"/>
      <c r="I416" s="2073"/>
      <c r="J416" s="1902" t="str">
        <f t="shared" si="37"/>
        <v/>
      </c>
      <c r="K416" s="1896"/>
      <c r="L416" s="1900" t="str">
        <f t="shared" si="39"/>
        <v/>
      </c>
    </row>
    <row r="417" spans="1:12" s="636" customFormat="1" hidden="1" outlineLevel="1">
      <c r="B417" s="1364"/>
      <c r="D417" s="2308" t="str">
        <f t="shared" si="38"/>
        <v>&lt;TNSP specified&gt;</v>
      </c>
      <c r="E417" s="1351" t="s">
        <v>285</v>
      </c>
      <c r="F417" s="1357"/>
      <c r="I417" s="2073"/>
      <c r="J417" s="1902" t="str">
        <f t="shared" si="37"/>
        <v/>
      </c>
      <c r="K417" s="1896"/>
      <c r="L417" s="1900" t="str">
        <f t="shared" si="39"/>
        <v/>
      </c>
    </row>
    <row r="418" spans="1:12" s="636" customFormat="1" hidden="1" outlineLevel="1">
      <c r="A418" s="2170"/>
      <c r="B418" s="1364"/>
      <c r="D418" s="2308" t="str">
        <f t="shared" si="38"/>
        <v>&lt;TNSP specified&gt;</v>
      </c>
      <c r="E418" s="1351" t="s">
        <v>285</v>
      </c>
      <c r="F418" s="1357"/>
      <c r="I418" s="2073"/>
      <c r="J418" s="1902" t="str">
        <f t="shared" si="37"/>
        <v/>
      </c>
      <c r="K418" s="1896"/>
      <c r="L418" s="1900" t="str">
        <f t="shared" si="39"/>
        <v/>
      </c>
    </row>
    <row r="419" spans="1:12" s="636" customFormat="1" hidden="1" outlineLevel="1">
      <c r="B419" s="1364"/>
      <c r="D419" s="2308" t="str">
        <f t="shared" si="38"/>
        <v>&lt;TNSP specified&gt;</v>
      </c>
      <c r="E419" s="1351" t="s">
        <v>285</v>
      </c>
      <c r="F419" s="1357"/>
      <c r="I419" s="2073"/>
      <c r="J419" s="1902" t="str">
        <f t="shared" si="37"/>
        <v/>
      </c>
      <c r="K419" s="1896"/>
      <c r="L419" s="1900" t="str">
        <f t="shared" si="39"/>
        <v/>
      </c>
    </row>
    <row r="420" spans="1:12" s="636" customFormat="1" hidden="1" outlineLevel="1">
      <c r="B420" s="1364"/>
      <c r="D420" s="2308" t="str">
        <f t="shared" si="38"/>
        <v>&lt;TNSP specified&gt;</v>
      </c>
      <c r="E420" s="1351" t="s">
        <v>285</v>
      </c>
      <c r="F420" s="1357"/>
      <c r="I420" s="2073"/>
      <c r="J420" s="1902" t="str">
        <f t="shared" si="37"/>
        <v/>
      </c>
      <c r="K420" s="1896"/>
      <c r="L420" s="1900" t="str">
        <f t="shared" si="39"/>
        <v/>
      </c>
    </row>
    <row r="421" spans="1:12" s="636" customFormat="1" hidden="1" outlineLevel="1">
      <c r="B421" s="1364"/>
      <c r="D421" s="2308" t="str">
        <f t="shared" si="38"/>
        <v>&lt;TNSP specified&gt;</v>
      </c>
      <c r="E421" s="1351" t="s">
        <v>285</v>
      </c>
      <c r="F421" s="1357"/>
      <c r="I421" s="2073"/>
      <c r="J421" s="1902" t="str">
        <f t="shared" si="37"/>
        <v/>
      </c>
      <c r="K421" s="1896"/>
      <c r="L421" s="1900" t="str">
        <f t="shared" si="39"/>
        <v/>
      </c>
    </row>
    <row r="422" spans="1:12" s="636" customFormat="1" hidden="1" outlineLevel="1">
      <c r="B422" s="1364"/>
      <c r="D422" s="2308" t="str">
        <f t="shared" si="38"/>
        <v>&lt;TNSP specified&gt;</v>
      </c>
      <c r="E422" s="1351" t="s">
        <v>285</v>
      </c>
      <c r="F422" s="1357"/>
      <c r="I422" s="2073"/>
      <c r="J422" s="1902" t="str">
        <f t="shared" si="37"/>
        <v/>
      </c>
      <c r="K422" s="1896"/>
      <c r="L422" s="1900" t="str">
        <f t="shared" si="39"/>
        <v/>
      </c>
    </row>
    <row r="423" spans="1:12" s="636" customFormat="1" collapsed="1">
      <c r="B423" s="1364"/>
      <c r="D423" s="2308" t="str">
        <f t="shared" si="38"/>
        <v>&lt;TNSP specified&gt;</v>
      </c>
      <c r="E423" s="1351" t="s">
        <v>285</v>
      </c>
      <c r="F423" s="1357"/>
      <c r="I423" s="2073"/>
      <c r="J423" s="1902" t="str">
        <f t="shared" si="37"/>
        <v/>
      </c>
      <c r="K423" s="1896"/>
      <c r="L423" s="1900" t="str">
        <f t="shared" si="39"/>
        <v/>
      </c>
    </row>
    <row r="424" spans="1:12" s="636" customFormat="1">
      <c r="A424" s="2170"/>
      <c r="B424" s="1364"/>
      <c r="D424" s="2308" t="str">
        <f t="shared" si="38"/>
        <v>&lt;TNSP specified&gt;</v>
      </c>
      <c r="E424" s="1351" t="s">
        <v>285</v>
      </c>
      <c r="F424" s="1357"/>
      <c r="I424" s="2073"/>
      <c r="J424" s="1902" t="str">
        <f t="shared" si="37"/>
        <v/>
      </c>
      <c r="K424" s="1896"/>
      <c r="L424" s="1900" t="str">
        <f t="shared" si="39"/>
        <v/>
      </c>
    </row>
    <row r="425" spans="1:12" s="636" customFormat="1">
      <c r="A425" s="2142" t="s">
        <v>2693</v>
      </c>
      <c r="B425" s="1364"/>
      <c r="D425" s="2309" t="str">
        <f t="shared" si="38"/>
        <v>&lt;TNSP specified&gt;</v>
      </c>
      <c r="E425" s="1352" t="s">
        <v>285</v>
      </c>
      <c r="F425" s="1358"/>
      <c r="I425" s="2217"/>
      <c r="J425" s="2218" t="str">
        <f t="shared" si="37"/>
        <v/>
      </c>
      <c r="K425" s="2219"/>
      <c r="L425" s="1900" t="str">
        <f t="shared" si="39"/>
        <v/>
      </c>
    </row>
    <row r="426" spans="1:12" s="636" customFormat="1">
      <c r="B426" s="1364"/>
      <c r="D426" s="1343" t="s">
        <v>2193</v>
      </c>
      <c r="E426" s="1341" t="s">
        <v>285</v>
      </c>
      <c r="F426" s="1359">
        <f>SUM(F384:F425)</f>
        <v>0</v>
      </c>
      <c r="I426" s="2074"/>
      <c r="J426" s="1974"/>
      <c r="K426" s="1975"/>
      <c r="L426" s="1976"/>
    </row>
    <row r="427" spans="1:12" s="636" customFormat="1" ht="12.75">
      <c r="B427" s="1364"/>
      <c r="D427" s="1342" t="s">
        <v>2292</v>
      </c>
      <c r="E427" s="1341" t="s">
        <v>285</v>
      </c>
      <c r="I427" s="1443"/>
    </row>
    <row r="428" spans="1:12" s="636" customFormat="1" ht="15" customHeight="1">
      <c r="B428" s="1364"/>
      <c r="D428" s="2288" t="s">
        <v>1856</v>
      </c>
      <c r="E428" s="1350" t="s">
        <v>285</v>
      </c>
      <c r="F428" s="1356"/>
      <c r="I428" s="2582" t="s">
        <v>2637</v>
      </c>
      <c r="J428" s="1932" t="str">
        <f t="shared" ref="J428" si="40">IF(ISNONTEXT(F428)=TRUE,"","X")</f>
        <v/>
      </c>
      <c r="K428" s="2016"/>
      <c r="L428" s="1931" t="str">
        <f t="shared" ref="L428:L442" si="41">IF(AND(D428&lt;&gt;"",LEFT(D428,5)&lt;&gt;"&lt;TNSP",ISBLANK(F428))=TRUE,"X","")</f>
        <v/>
      </c>
    </row>
    <row r="429" spans="1:12" s="636" customFormat="1">
      <c r="B429" s="1364"/>
      <c r="D429" s="2289" t="s">
        <v>1856</v>
      </c>
      <c r="E429" s="1351" t="s">
        <v>285</v>
      </c>
      <c r="F429" s="1357"/>
      <c r="I429" s="2583"/>
      <c r="J429" s="1902" t="str">
        <f t="shared" ref="J429:J442" si="42">IF(ISNONTEXT(F429)=TRUE,"","X")</f>
        <v/>
      </c>
      <c r="K429" s="1896"/>
      <c r="L429" s="1900" t="str">
        <f t="shared" si="41"/>
        <v/>
      </c>
    </row>
    <row r="430" spans="1:12" s="636" customFormat="1">
      <c r="B430" s="1364"/>
      <c r="D430" s="2289" t="s">
        <v>1856</v>
      </c>
      <c r="E430" s="1351" t="s">
        <v>285</v>
      </c>
      <c r="F430" s="1357"/>
      <c r="I430" s="2583"/>
      <c r="J430" s="1902" t="str">
        <f t="shared" si="42"/>
        <v/>
      </c>
      <c r="K430" s="1896"/>
      <c r="L430" s="1900" t="str">
        <f t="shared" si="41"/>
        <v/>
      </c>
    </row>
    <row r="431" spans="1:12" s="636" customFormat="1">
      <c r="B431" s="1364"/>
      <c r="D431" s="2289" t="s">
        <v>1856</v>
      </c>
      <c r="E431" s="1351" t="s">
        <v>285</v>
      </c>
      <c r="F431" s="1357"/>
      <c r="I431" s="2583"/>
      <c r="J431" s="1902" t="str">
        <f t="shared" si="42"/>
        <v/>
      </c>
      <c r="K431" s="1896"/>
      <c r="L431" s="1900" t="str">
        <f t="shared" si="41"/>
        <v/>
      </c>
    </row>
    <row r="432" spans="1:12" s="636" customFormat="1">
      <c r="B432" s="1364"/>
      <c r="D432" s="2289" t="s">
        <v>1856</v>
      </c>
      <c r="E432" s="1351" t="s">
        <v>285</v>
      </c>
      <c r="F432" s="1357"/>
      <c r="I432" s="2583"/>
      <c r="J432" s="1902" t="str">
        <f t="shared" si="42"/>
        <v/>
      </c>
      <c r="K432" s="1896"/>
      <c r="L432" s="1900" t="str">
        <f t="shared" si="41"/>
        <v/>
      </c>
    </row>
    <row r="433" spans="1:12" s="636" customFormat="1">
      <c r="B433" s="1364"/>
      <c r="D433" s="2289" t="s">
        <v>1856</v>
      </c>
      <c r="E433" s="1351" t="s">
        <v>285</v>
      </c>
      <c r="F433" s="1357"/>
      <c r="I433" s="2583"/>
      <c r="J433" s="1902" t="str">
        <f t="shared" si="42"/>
        <v/>
      </c>
      <c r="K433" s="1896"/>
      <c r="L433" s="1900" t="str">
        <f t="shared" si="41"/>
        <v/>
      </c>
    </row>
    <row r="434" spans="1:12" s="636" customFormat="1">
      <c r="B434" s="1364"/>
      <c r="D434" s="2289" t="s">
        <v>1856</v>
      </c>
      <c r="E434" s="1351" t="s">
        <v>285</v>
      </c>
      <c r="F434" s="1357"/>
      <c r="I434" s="2583"/>
      <c r="J434" s="1902" t="str">
        <f t="shared" si="42"/>
        <v/>
      </c>
      <c r="K434" s="1896"/>
      <c r="L434" s="1900" t="str">
        <f t="shared" si="41"/>
        <v/>
      </c>
    </row>
    <row r="435" spans="1:12" s="636" customFormat="1">
      <c r="B435" s="1364"/>
      <c r="D435" s="2289" t="s">
        <v>1856</v>
      </c>
      <c r="E435" s="1351" t="s">
        <v>285</v>
      </c>
      <c r="F435" s="1357"/>
      <c r="I435" s="2583"/>
      <c r="J435" s="1902" t="str">
        <f t="shared" si="42"/>
        <v/>
      </c>
      <c r="K435" s="1896"/>
      <c r="L435" s="1900" t="str">
        <f t="shared" si="41"/>
        <v/>
      </c>
    </row>
    <row r="436" spans="1:12" s="636" customFormat="1">
      <c r="B436" s="1364"/>
      <c r="D436" s="2289" t="s">
        <v>1856</v>
      </c>
      <c r="E436" s="1351" t="s">
        <v>285</v>
      </c>
      <c r="F436" s="1357"/>
      <c r="I436" s="2583"/>
      <c r="J436" s="1902" t="str">
        <f t="shared" si="42"/>
        <v/>
      </c>
      <c r="K436" s="1896"/>
      <c r="L436" s="1900" t="str">
        <f t="shared" si="41"/>
        <v/>
      </c>
    </row>
    <row r="437" spans="1:12" s="636" customFormat="1">
      <c r="B437" s="1364"/>
      <c r="D437" s="2289" t="s">
        <v>1856</v>
      </c>
      <c r="E437" s="1351" t="s">
        <v>285</v>
      </c>
      <c r="F437" s="1357"/>
      <c r="I437" s="2583"/>
      <c r="J437" s="1902" t="str">
        <f t="shared" si="42"/>
        <v/>
      </c>
      <c r="K437" s="1896"/>
      <c r="L437" s="1900" t="str">
        <f t="shared" si="41"/>
        <v/>
      </c>
    </row>
    <row r="438" spans="1:12" s="636" customFormat="1">
      <c r="B438" s="1364"/>
      <c r="D438" s="2289" t="s">
        <v>1856</v>
      </c>
      <c r="E438" s="1351" t="s">
        <v>285</v>
      </c>
      <c r="F438" s="1357"/>
      <c r="I438" s="2583"/>
      <c r="J438" s="1902" t="str">
        <f t="shared" si="42"/>
        <v/>
      </c>
      <c r="K438" s="1896"/>
      <c r="L438" s="1900" t="str">
        <f t="shared" si="41"/>
        <v/>
      </c>
    </row>
    <row r="439" spans="1:12" s="636" customFormat="1">
      <c r="B439" s="1364"/>
      <c r="D439" s="2289" t="s">
        <v>1856</v>
      </c>
      <c r="E439" s="1351" t="s">
        <v>285</v>
      </c>
      <c r="F439" s="1357"/>
      <c r="I439" s="2583"/>
      <c r="J439" s="1902" t="str">
        <f t="shared" si="42"/>
        <v/>
      </c>
      <c r="K439" s="1896"/>
      <c r="L439" s="1900" t="str">
        <f t="shared" si="41"/>
        <v/>
      </c>
    </row>
    <row r="440" spans="1:12" s="636" customFormat="1">
      <c r="B440" s="1364"/>
      <c r="D440" s="2289" t="s">
        <v>1856</v>
      </c>
      <c r="E440" s="1351" t="s">
        <v>285</v>
      </c>
      <c r="F440" s="1357"/>
      <c r="I440" s="2583"/>
      <c r="J440" s="1902" t="str">
        <f t="shared" si="42"/>
        <v/>
      </c>
      <c r="K440" s="1896"/>
      <c r="L440" s="1900" t="str">
        <f t="shared" si="41"/>
        <v/>
      </c>
    </row>
    <row r="441" spans="1:12" s="636" customFormat="1">
      <c r="A441" s="2142" t="s">
        <v>2693</v>
      </c>
      <c r="B441" s="1364"/>
      <c r="D441" s="2289" t="s">
        <v>1856</v>
      </c>
      <c r="E441" s="1351" t="s">
        <v>285</v>
      </c>
      <c r="F441" s="1357"/>
      <c r="I441" s="2583"/>
      <c r="J441" s="1902" t="str">
        <f t="shared" si="42"/>
        <v/>
      </c>
      <c r="K441" s="1896"/>
      <c r="L441" s="1900" t="str">
        <f t="shared" si="41"/>
        <v/>
      </c>
    </row>
    <row r="442" spans="1:12" s="636" customFormat="1">
      <c r="B442" s="1364"/>
      <c r="D442" s="2290" t="s">
        <v>1856</v>
      </c>
      <c r="E442" s="1352" t="s">
        <v>285</v>
      </c>
      <c r="F442" s="1358"/>
      <c r="I442" s="2583"/>
      <c r="J442" s="1902" t="str">
        <f t="shared" si="42"/>
        <v/>
      </c>
      <c r="K442" s="1896"/>
      <c r="L442" s="1900" t="str">
        <f t="shared" si="41"/>
        <v/>
      </c>
    </row>
    <row r="443" spans="1:12" s="636" customFormat="1">
      <c r="D443" s="1340" t="s">
        <v>2195</v>
      </c>
      <c r="E443" s="1341" t="s">
        <v>285</v>
      </c>
      <c r="F443" s="1359">
        <f>SUM(F428:F442)</f>
        <v>0</v>
      </c>
      <c r="I443" s="2074"/>
      <c r="J443" s="1974"/>
      <c r="K443" s="1975"/>
      <c r="L443" s="1976"/>
    </row>
    <row r="444" spans="1:12" s="636" customFormat="1" ht="12.75"/>
    <row r="445" spans="1:12" s="636" customFormat="1" ht="12.75"/>
    <row r="446" spans="1:12">
      <c r="B446" s="2227" t="s">
        <v>2666</v>
      </c>
      <c r="C446" s="2224"/>
      <c r="D446" s="2225" t="s">
        <v>2694</v>
      </c>
    </row>
  </sheetData>
  <mergeCells count="5">
    <mergeCell ref="I428:I442"/>
    <mergeCell ref="I13:I54"/>
    <mergeCell ref="I231:I245"/>
    <mergeCell ref="J12:L12"/>
    <mergeCell ref="J253:L253"/>
  </mergeCells>
  <conditionalFormatting sqref="D446">
    <cfRule type="cellIs" dxfId="62" priority="1" operator="equal">
      <formula>FALSE</formula>
    </cfRule>
  </conditionalFormatting>
  <dataValidations count="2">
    <dataValidation allowBlank="1" sqref="K10:M10 I248:M249 I252:L252 I5:M9 N1:N4 H1:H4 I11:L11" xr:uid="{1D59FFD3-6ADA-43A1-BA93-F78FE9DBF236}"/>
    <dataValidation allowBlank="1" showErrorMessage="1" sqref="D13:D54" xr:uid="{57D4E43B-EB76-4529-A33C-2F2408346D02}"/>
  </dataValidations>
  <pageMargins left="0.25" right="0.25" top="0.75" bottom="0.75" header="0.3" footer="0.3"/>
  <pageSetup paperSize="9" scale="67" fitToHeight="0" orientation="portrait" r:id="rId1"/>
  <rowBreaks count="1" manualBreakCount="1">
    <brk id="252" min="3"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7E11C-968D-4F7D-A832-31C7DCC83E8F}">
  <sheetPr codeName="Sheet31">
    <tabColor rgb="FFDE98CA"/>
    <pageSetUpPr fitToPage="1"/>
  </sheetPr>
  <dimension ref="A1:AI71"/>
  <sheetViews>
    <sheetView zoomScaleNormal="100" workbookViewId="0"/>
  </sheetViews>
  <sheetFormatPr defaultColWidth="9.140625" defaultRowHeight="15" outlineLevelRow="1"/>
  <cols>
    <col min="1" max="1" width="24.85546875" style="44" customWidth="1"/>
    <col min="2" max="2" width="11.140625" style="1475" customWidth="1"/>
    <col min="3" max="3" width="2.5703125" style="1475" customWidth="1"/>
    <col min="4" max="4" width="46.42578125" style="44" customWidth="1"/>
    <col min="5" max="5" width="7.85546875" style="44" customWidth="1"/>
    <col min="6" max="10" width="17.140625" style="44" customWidth="1"/>
    <col min="11" max="11" width="14.28515625" style="44" customWidth="1"/>
    <col min="12" max="34" width="3.7109375" style="44" customWidth="1"/>
    <col min="35" max="16384" width="9.140625" style="44"/>
  </cols>
  <sheetData>
    <row r="1" spans="2:35" ht="20.100000000000001" customHeight="1">
      <c r="B1" s="1017"/>
      <c r="C1" s="1017"/>
      <c r="D1" s="1017" t="str">
        <f>dms_SheetHeading1</f>
        <v>ANNUAL INFORMATION ORDER</v>
      </c>
      <c r="E1" s="1381"/>
      <c r="F1" s="1381"/>
      <c r="G1" s="1381"/>
      <c r="H1" s="1381"/>
      <c r="I1" s="1381"/>
      <c r="J1" s="1381"/>
      <c r="K1" s="1609"/>
      <c r="L1" s="2121" t="s">
        <v>1842</v>
      </c>
      <c r="M1" s="1594"/>
      <c r="N1" s="1594"/>
      <c r="O1" s="1594"/>
      <c r="P1" s="1594"/>
      <c r="Q1" s="1594"/>
      <c r="R1" s="2120" t="s">
        <v>1841</v>
      </c>
      <c r="S1" s="1594"/>
      <c r="T1" s="1594"/>
      <c r="U1" s="1594"/>
      <c r="V1" s="1594"/>
      <c r="W1" s="1594"/>
      <c r="X1" s="1594"/>
      <c r="Y1" s="1594"/>
      <c r="Z1" s="1594"/>
    </row>
    <row r="2" spans="2:35" ht="20.100000000000001" customHeight="1">
      <c r="B2" s="1018"/>
      <c r="C2" s="1018"/>
      <c r="D2" s="1018" t="str">
        <f>dms_SheetHeading2</f>
        <v>Australian Transmission Co.</v>
      </c>
      <c r="E2" s="1381"/>
      <c r="F2" s="1381"/>
      <c r="G2" s="1381"/>
      <c r="H2" s="1381"/>
      <c r="I2" s="1381"/>
      <c r="J2" s="1381"/>
      <c r="K2" s="1609"/>
      <c r="L2" s="2122" t="s">
        <v>1843</v>
      </c>
      <c r="M2" s="1595"/>
      <c r="N2" s="1595"/>
      <c r="O2" s="1595"/>
      <c r="P2" s="1595"/>
      <c r="Q2" s="1595"/>
      <c r="R2" s="1677" t="s">
        <v>953</v>
      </c>
      <c r="S2" s="1595"/>
      <c r="T2" s="1595"/>
      <c r="U2" s="1595"/>
      <c r="V2" s="1595"/>
      <c r="W2" s="1595"/>
      <c r="X2" s="1595"/>
      <c r="Y2" s="1595"/>
      <c r="Z2" s="1595"/>
    </row>
    <row r="3" spans="2:35" ht="20.100000000000001" customHeight="1">
      <c r="B3" s="1019"/>
      <c r="C3" s="1019"/>
      <c r="D3" s="1019" t="str">
        <f>dms_SheetHeading3</f>
        <v>REPORTING STATEMENT: 2024-25</v>
      </c>
      <c r="E3" s="1381"/>
      <c r="F3" s="1381"/>
      <c r="G3" s="1381"/>
      <c r="H3" s="1381"/>
      <c r="I3" s="1381"/>
      <c r="J3" s="1381"/>
      <c r="K3" s="1609"/>
      <c r="L3" s="2123" t="s">
        <v>1844</v>
      </c>
      <c r="M3" s="1596"/>
      <c r="N3" s="1596"/>
      <c r="O3" s="1596"/>
      <c r="P3" s="1596"/>
      <c r="Q3" s="1596"/>
      <c r="R3" s="1678" t="s">
        <v>954</v>
      </c>
      <c r="S3" s="1596"/>
      <c r="T3" s="1596"/>
      <c r="U3" s="1596"/>
      <c r="V3" s="1596"/>
      <c r="W3" s="1596"/>
      <c r="X3" s="1596"/>
      <c r="Y3" s="1596"/>
      <c r="Z3" s="1596"/>
    </row>
    <row r="4" spans="2:35" ht="20.100000000000001" customHeight="1">
      <c r="B4" s="1382"/>
      <c r="C4" s="1382"/>
      <c r="D4" s="1382" t="s">
        <v>2580</v>
      </c>
      <c r="E4" s="1383"/>
      <c r="F4" s="1383"/>
      <c r="G4" s="1383"/>
      <c r="H4" s="1383"/>
      <c r="I4" s="1383"/>
      <c r="J4" s="1383"/>
      <c r="K4" s="1610"/>
      <c r="L4" s="2125" t="s">
        <v>1846</v>
      </c>
      <c r="M4" s="2187"/>
      <c r="N4" s="2188"/>
      <c r="O4" s="1840"/>
      <c r="P4" s="1840"/>
      <c r="Q4" s="1840"/>
      <c r="R4" s="1839" t="s">
        <v>1845</v>
      </c>
      <c r="S4" s="1840"/>
      <c r="T4" s="1840"/>
      <c r="U4" s="1840"/>
      <c r="V4" s="1840"/>
      <c r="W4" s="1840"/>
      <c r="X4" s="1840"/>
      <c r="Y4" s="1840"/>
      <c r="Z4" s="1840"/>
    </row>
    <row r="5" spans="2:35" ht="13.5" customHeight="1">
      <c r="B5" s="44"/>
      <c r="C5" s="44"/>
      <c r="D5" s="1123"/>
    </row>
    <row r="6" spans="2:35" s="46" customFormat="1" ht="19.5" customHeight="1">
      <c r="B6" s="637" t="s">
        <v>2300</v>
      </c>
      <c r="C6" s="988"/>
      <c r="D6" s="988"/>
      <c r="E6" s="988"/>
      <c r="F6" s="988"/>
      <c r="G6" s="988"/>
      <c r="H6" s="988"/>
      <c r="I6" s="988"/>
      <c r="J6" s="988"/>
      <c r="K6" s="1184"/>
      <c r="L6" s="1184"/>
      <c r="M6" s="1184"/>
      <c r="N6" s="1184"/>
    </row>
    <row r="7" spans="2:35" ht="19.5" customHeight="1">
      <c r="B7" s="637" t="s">
        <v>2301</v>
      </c>
      <c r="C7" s="988"/>
      <c r="D7" s="988"/>
      <c r="E7" s="988"/>
      <c r="F7" s="988"/>
      <c r="G7" s="988"/>
      <c r="H7" s="988"/>
      <c r="I7" s="988"/>
      <c r="J7" s="988"/>
      <c r="K7" s="1184"/>
      <c r="L7" s="1184"/>
      <c r="M7" s="1184"/>
      <c r="N7" s="1184"/>
    </row>
    <row r="8" spans="2:35" ht="19.5" customHeight="1">
      <c r="B8" s="1048" t="s">
        <v>1907</v>
      </c>
      <c r="C8" s="1048"/>
      <c r="D8" s="1048"/>
      <c r="E8" s="1048"/>
      <c r="F8" s="1048"/>
      <c r="G8" s="1048"/>
      <c r="H8" s="1048"/>
      <c r="I8" s="1048"/>
      <c r="J8" s="1048"/>
      <c r="K8" s="1269"/>
      <c r="L8" s="1269"/>
      <c r="M8" s="1269"/>
      <c r="N8" s="1269"/>
      <c r="AF8" s="46"/>
      <c r="AG8" s="46"/>
      <c r="AH8" s="46"/>
    </row>
    <row r="9" spans="2:35" s="46" customFormat="1">
      <c r="B9" s="44"/>
      <c r="C9" s="44"/>
      <c r="D9" s="44"/>
      <c r="E9" s="44"/>
      <c r="F9" s="44"/>
      <c r="G9" s="44"/>
      <c r="AF9" s="44"/>
      <c r="AG9" s="44"/>
      <c r="AH9" s="44"/>
    </row>
    <row r="10" spans="2:35" ht="18" customHeight="1">
      <c r="B10" s="1597" t="s">
        <v>2597</v>
      </c>
      <c r="C10" s="1598"/>
      <c r="D10" s="1598"/>
      <c r="E10" s="1598"/>
      <c r="F10" s="1598"/>
      <c r="G10" s="1598"/>
      <c r="H10" s="1598"/>
      <c r="I10" s="1598"/>
      <c r="J10" s="1598"/>
      <c r="K10" s="2080"/>
      <c r="L10" s="2080"/>
      <c r="M10" s="2080"/>
      <c r="N10" s="2080"/>
      <c r="O10" s="46"/>
      <c r="P10" s="46"/>
      <c r="Q10" s="46"/>
      <c r="AF10" s="46"/>
      <c r="AG10" s="46"/>
      <c r="AH10" s="46"/>
    </row>
    <row r="11" spans="2:35" s="46" customFormat="1" ht="36.75" customHeight="1">
      <c r="B11" s="44"/>
      <c r="C11" s="44"/>
      <c r="D11" s="44"/>
      <c r="E11" s="44"/>
      <c r="F11" s="44"/>
      <c r="G11" s="44"/>
      <c r="H11" s="44"/>
      <c r="I11" s="44"/>
      <c r="J11" s="44"/>
      <c r="K11" s="44"/>
      <c r="L11" s="2605" t="s">
        <v>2630</v>
      </c>
      <c r="M11" s="2606"/>
      <c r="N11" s="2606"/>
      <c r="O11" s="2605"/>
      <c r="P11" s="2606"/>
      <c r="Q11" s="2611"/>
      <c r="R11" s="2067" t="s">
        <v>2599</v>
      </c>
      <c r="S11" s="2044" t="s">
        <v>2600</v>
      </c>
      <c r="T11" s="1893" t="s">
        <v>2629</v>
      </c>
      <c r="U11" s="2043" t="s">
        <v>2599</v>
      </c>
      <c r="V11" s="2044" t="s">
        <v>2600</v>
      </c>
      <c r="W11" s="1893" t="s">
        <v>2629</v>
      </c>
      <c r="X11" s="2043" t="s">
        <v>2599</v>
      </c>
      <c r="Y11" s="2044" t="s">
        <v>2600</v>
      </c>
      <c r="Z11" s="1893" t="s">
        <v>2629</v>
      </c>
      <c r="AA11" s="2043" t="s">
        <v>2599</v>
      </c>
      <c r="AB11" s="2044" t="s">
        <v>2600</v>
      </c>
      <c r="AC11" s="1893" t="s">
        <v>2629</v>
      </c>
      <c r="AF11" s="44"/>
      <c r="AG11" s="44"/>
      <c r="AH11" s="44"/>
      <c r="AI11" s="44"/>
    </row>
    <row r="12" spans="2:35" s="1560" customFormat="1" ht="38.25" customHeight="1">
      <c r="B12" s="1561"/>
      <c r="C12" s="1561"/>
      <c r="D12" s="1441" t="s">
        <v>1851</v>
      </c>
      <c r="E12" s="973" t="s">
        <v>2089</v>
      </c>
      <c r="F12" s="2183" t="s">
        <v>2294</v>
      </c>
      <c r="G12" s="2270" t="s">
        <v>2207</v>
      </c>
      <c r="H12" s="2270" t="s">
        <v>2295</v>
      </c>
      <c r="I12" s="2270" t="s">
        <v>2296</v>
      </c>
      <c r="J12" s="2295" t="s">
        <v>2297</v>
      </c>
      <c r="K12" s="1890"/>
      <c r="L12" s="2607" t="s">
        <v>2622</v>
      </c>
      <c r="M12" s="2608"/>
      <c r="N12" s="2608"/>
      <c r="O12" s="2607" t="s">
        <v>2294</v>
      </c>
      <c r="P12" s="2608"/>
      <c r="Q12" s="2592"/>
      <c r="R12" s="2592" t="s">
        <v>2652</v>
      </c>
      <c r="S12" s="2587"/>
      <c r="T12" s="2587"/>
      <c r="U12" s="2587" t="s">
        <v>2295</v>
      </c>
      <c r="V12" s="2587"/>
      <c r="W12" s="2587"/>
      <c r="X12" s="2587" t="s">
        <v>2296</v>
      </c>
      <c r="Y12" s="2587"/>
      <c r="Z12" s="2587"/>
      <c r="AA12" s="2587" t="s">
        <v>2297</v>
      </c>
      <c r="AB12" s="2587"/>
      <c r="AC12" s="2587"/>
      <c r="AF12" s="46"/>
      <c r="AG12" s="46"/>
      <c r="AH12" s="46"/>
      <c r="AI12" s="44"/>
    </row>
    <row r="13" spans="2:35" ht="15" customHeight="1" outlineLevel="1">
      <c r="B13" s="1890"/>
      <c r="C13" s="1562"/>
      <c r="D13" s="2296" t="s">
        <v>1856</v>
      </c>
      <c r="E13" s="2291" t="s">
        <v>285</v>
      </c>
      <c r="F13" s="2265">
        <f>SUM(G13:J13)</f>
        <v>0</v>
      </c>
      <c r="G13" s="1368"/>
      <c r="H13" s="1368"/>
      <c r="I13" s="1368"/>
      <c r="J13" s="1369"/>
      <c r="K13" s="1890"/>
      <c r="L13" s="2593" t="s">
        <v>2637</v>
      </c>
      <c r="M13" s="2594"/>
      <c r="N13" s="2594"/>
      <c r="O13" s="2612"/>
      <c r="P13" s="2613"/>
      <c r="Q13" s="2614"/>
      <c r="R13" s="2052" t="str">
        <f t="shared" ref="R13:R22" si="0">IF(ISNONTEXT(G13)=TRUE,"","X")</f>
        <v/>
      </c>
      <c r="S13" s="2025" t="str">
        <f t="shared" ref="S13:S22" si="1">IF(AND(G13&gt;=0)=TRUE,"","X")</f>
        <v/>
      </c>
      <c r="T13" s="1900" t="str">
        <f>IF(AND(D13&lt;&gt;"",LEFT(D13,5)&lt;&gt;"&lt;TNSP",ISBLANK(G13))=TRUE,"X","")</f>
        <v/>
      </c>
      <c r="U13" s="2024" t="str">
        <f t="shared" ref="U13" si="2">IF(ISNONTEXT(H13)=TRUE,"","X")</f>
        <v/>
      </c>
      <c r="V13" s="2025" t="str">
        <f t="shared" ref="V13" si="3">IF(AND(H13&gt;=0)=TRUE,"","X")</f>
        <v/>
      </c>
      <c r="W13" s="1900" t="str">
        <f>IF(AND(D13&lt;&gt;"",LEFT(D13,5)&lt;&gt;"&lt;TNSP",ISBLANK(H13))=TRUE,"X","")</f>
        <v/>
      </c>
      <c r="X13" s="2024" t="str">
        <f t="shared" ref="X13" si="4">IF(ISNONTEXT(I13)=TRUE,"","X")</f>
        <v/>
      </c>
      <c r="Y13" s="2025" t="str">
        <f t="shared" ref="Y13" si="5">IF(AND(I13&gt;=0)=TRUE,"","X")</f>
        <v/>
      </c>
      <c r="Z13" s="1900" t="str">
        <f>IF(AND(D13&lt;&gt;"",LEFT(D13,5)&lt;&gt;"&lt;TNSP",ISBLANK(I13))=TRUE,"X","")</f>
        <v/>
      </c>
      <c r="AA13" s="2024" t="str">
        <f t="shared" ref="AA13" si="6">IF(ISNONTEXT(J13)=TRUE,"","X")</f>
        <v/>
      </c>
      <c r="AB13" s="2025" t="str">
        <f t="shared" ref="AB13" si="7">IF(AND(J13&gt;=0)=TRUE,"","X")</f>
        <v/>
      </c>
      <c r="AC13" s="1900" t="str">
        <f>IF(AND(D13&lt;&gt;"",LEFT(D13,5)&lt;&gt;"&lt;TNSP",ISBLANK(J13))=TRUE,"X","")</f>
        <v/>
      </c>
    </row>
    <row r="14" spans="2:35" outlineLevel="1">
      <c r="B14" s="1563"/>
      <c r="C14" s="1563"/>
      <c r="D14" s="2297" t="s">
        <v>1856</v>
      </c>
      <c r="E14" s="2292" t="s">
        <v>285</v>
      </c>
      <c r="F14" s="2266">
        <f t="shared" ref="F14:F22" si="8">SUM(G14:J14)</f>
        <v>0</v>
      </c>
      <c r="G14" s="1372"/>
      <c r="H14" s="1372"/>
      <c r="I14" s="1372"/>
      <c r="J14" s="1373"/>
      <c r="K14" s="1890"/>
      <c r="L14" s="2596"/>
      <c r="M14" s="2597"/>
      <c r="N14" s="2597"/>
      <c r="O14" s="2589"/>
      <c r="P14" s="2590"/>
      <c r="Q14" s="2591"/>
      <c r="R14" s="2052" t="str">
        <f t="shared" si="0"/>
        <v/>
      </c>
      <c r="S14" s="2025" t="str">
        <f t="shared" si="1"/>
        <v/>
      </c>
      <c r="T14" s="1900" t="str">
        <f t="shared" ref="T14:T22" si="9">IF(AND(D14&lt;&gt;"",LEFT(D14,5)&lt;&gt;"&lt;TNSP",ISBLANK(G14))=TRUE,"X","")</f>
        <v/>
      </c>
      <c r="U14" s="2024" t="str">
        <f t="shared" ref="U14:U22" si="10">IF(ISNONTEXT(H14)=TRUE,"","X")</f>
        <v/>
      </c>
      <c r="V14" s="2025" t="str">
        <f t="shared" ref="V14:V22" si="11">IF(AND(H14&gt;=0)=TRUE,"","X")</f>
        <v/>
      </c>
      <c r="W14" s="1900" t="str">
        <f t="shared" ref="W14:W22" si="12">IF(AND(D14&lt;&gt;"",LEFT(D14,5)&lt;&gt;"&lt;TNSP",ISBLANK(H14))=TRUE,"X","")</f>
        <v/>
      </c>
      <c r="X14" s="2024" t="str">
        <f t="shared" ref="X14:X22" si="13">IF(ISNONTEXT(I14)=TRUE,"","X")</f>
        <v/>
      </c>
      <c r="Y14" s="2025" t="str">
        <f t="shared" ref="Y14:Y22" si="14">IF(AND(I14&gt;=0)=TRUE,"","X")</f>
        <v/>
      </c>
      <c r="Z14" s="1900" t="str">
        <f t="shared" ref="Z14:Z22" si="15">IF(AND(D14&lt;&gt;"",LEFT(D14,5)&lt;&gt;"&lt;TNSP",ISBLANK(I14))=TRUE,"X","")</f>
        <v/>
      </c>
      <c r="AA14" s="2024" t="str">
        <f t="shared" ref="AA14:AA22" si="16">IF(ISNONTEXT(J14)=TRUE,"","X")</f>
        <v/>
      </c>
      <c r="AB14" s="2025" t="str">
        <f t="shared" ref="AB14:AB22" si="17">IF(AND(J14&gt;=0)=TRUE,"","X")</f>
        <v/>
      </c>
      <c r="AC14" s="1900" t="str">
        <f t="shared" ref="AC14:AC22" si="18">IF(AND(D14&lt;&gt;"",LEFT(D14,5)&lt;&gt;"&lt;TNSP",ISBLANK(J14))=TRUE,"X","")</f>
        <v/>
      </c>
      <c r="AF14" s="46"/>
      <c r="AG14" s="46"/>
      <c r="AH14" s="46"/>
    </row>
    <row r="15" spans="2:35" outlineLevel="1">
      <c r="B15" s="1562"/>
      <c r="C15" s="1562"/>
      <c r="D15" s="2297" t="s">
        <v>1856</v>
      </c>
      <c r="E15" s="2292" t="s">
        <v>285</v>
      </c>
      <c r="F15" s="2266">
        <f t="shared" si="8"/>
        <v>0</v>
      </c>
      <c r="G15" s="1372"/>
      <c r="H15" s="1372"/>
      <c r="I15" s="1372"/>
      <c r="J15" s="1373"/>
      <c r="K15" s="1890"/>
      <c r="L15" s="2596"/>
      <c r="M15" s="2597"/>
      <c r="N15" s="2597"/>
      <c r="O15" s="2589"/>
      <c r="P15" s="2590"/>
      <c r="Q15" s="2591"/>
      <c r="R15" s="2052" t="str">
        <f t="shared" si="0"/>
        <v/>
      </c>
      <c r="S15" s="2025" t="str">
        <f t="shared" si="1"/>
        <v/>
      </c>
      <c r="T15" s="1900" t="str">
        <f t="shared" si="9"/>
        <v/>
      </c>
      <c r="U15" s="2024" t="str">
        <f t="shared" si="10"/>
        <v/>
      </c>
      <c r="V15" s="2025" t="str">
        <f t="shared" si="11"/>
        <v/>
      </c>
      <c r="W15" s="1900" t="str">
        <f t="shared" si="12"/>
        <v/>
      </c>
      <c r="X15" s="2024" t="str">
        <f t="shared" si="13"/>
        <v/>
      </c>
      <c r="Y15" s="2025" t="str">
        <f t="shared" si="14"/>
        <v/>
      </c>
      <c r="Z15" s="1900" t="str">
        <f t="shared" si="15"/>
        <v/>
      </c>
      <c r="AA15" s="2024" t="str">
        <f t="shared" si="16"/>
        <v/>
      </c>
      <c r="AB15" s="2025" t="str">
        <f t="shared" si="17"/>
        <v/>
      </c>
      <c r="AC15" s="1900" t="str">
        <f t="shared" si="18"/>
        <v/>
      </c>
    </row>
    <row r="16" spans="2:35" outlineLevel="1">
      <c r="B16" s="1562"/>
      <c r="C16" s="1562"/>
      <c r="D16" s="2297" t="s">
        <v>1856</v>
      </c>
      <c r="E16" s="2292" t="s">
        <v>285</v>
      </c>
      <c r="F16" s="2266">
        <f t="shared" si="8"/>
        <v>0</v>
      </c>
      <c r="G16" s="1372"/>
      <c r="H16" s="1372"/>
      <c r="I16" s="1372"/>
      <c r="J16" s="1373"/>
      <c r="K16" s="1890"/>
      <c r="L16" s="2596"/>
      <c r="M16" s="2597"/>
      <c r="N16" s="2597"/>
      <c r="O16" s="2589"/>
      <c r="P16" s="2590"/>
      <c r="Q16" s="2591"/>
      <c r="R16" s="2052" t="str">
        <f t="shared" si="0"/>
        <v/>
      </c>
      <c r="S16" s="2025" t="str">
        <f t="shared" si="1"/>
        <v/>
      </c>
      <c r="T16" s="1900" t="str">
        <f t="shared" si="9"/>
        <v/>
      </c>
      <c r="U16" s="2024" t="str">
        <f t="shared" si="10"/>
        <v/>
      </c>
      <c r="V16" s="2025" t="str">
        <f t="shared" si="11"/>
        <v/>
      </c>
      <c r="W16" s="1900" t="str">
        <f t="shared" si="12"/>
        <v/>
      </c>
      <c r="X16" s="2024" t="str">
        <f t="shared" si="13"/>
        <v/>
      </c>
      <c r="Y16" s="2025" t="str">
        <f t="shared" si="14"/>
        <v/>
      </c>
      <c r="Z16" s="1900" t="str">
        <f t="shared" si="15"/>
        <v/>
      </c>
      <c r="AA16" s="2024" t="str">
        <f t="shared" si="16"/>
        <v/>
      </c>
      <c r="AB16" s="2025" t="str">
        <f t="shared" si="17"/>
        <v/>
      </c>
      <c r="AC16" s="1900" t="str">
        <f t="shared" si="18"/>
        <v/>
      </c>
    </row>
    <row r="17" spans="1:29" outlineLevel="1">
      <c r="B17" s="1562"/>
      <c r="C17" s="1562"/>
      <c r="D17" s="2297" t="s">
        <v>1856</v>
      </c>
      <c r="E17" s="2292" t="s">
        <v>285</v>
      </c>
      <c r="F17" s="2266">
        <f t="shared" si="8"/>
        <v>0</v>
      </c>
      <c r="G17" s="1372"/>
      <c r="H17" s="1372"/>
      <c r="I17" s="1372"/>
      <c r="J17" s="1373"/>
      <c r="K17" s="1890"/>
      <c r="L17" s="2596"/>
      <c r="M17" s="2597"/>
      <c r="N17" s="2597"/>
      <c r="O17" s="2589"/>
      <c r="P17" s="2590"/>
      <c r="Q17" s="2591"/>
      <c r="R17" s="2052" t="str">
        <f t="shared" si="0"/>
        <v/>
      </c>
      <c r="S17" s="2025" t="str">
        <f t="shared" si="1"/>
        <v/>
      </c>
      <c r="T17" s="1900" t="str">
        <f t="shared" si="9"/>
        <v/>
      </c>
      <c r="U17" s="2024" t="str">
        <f t="shared" si="10"/>
        <v/>
      </c>
      <c r="V17" s="2025" t="str">
        <f t="shared" si="11"/>
        <v/>
      </c>
      <c r="W17" s="1900" t="str">
        <f t="shared" si="12"/>
        <v/>
      </c>
      <c r="X17" s="2024" t="str">
        <f t="shared" si="13"/>
        <v/>
      </c>
      <c r="Y17" s="2025" t="str">
        <f t="shared" si="14"/>
        <v/>
      </c>
      <c r="Z17" s="1900" t="str">
        <f t="shared" si="15"/>
        <v/>
      </c>
      <c r="AA17" s="2024" t="str">
        <f t="shared" si="16"/>
        <v/>
      </c>
      <c r="AB17" s="2025" t="str">
        <f t="shared" si="17"/>
        <v/>
      </c>
      <c r="AC17" s="1900" t="str">
        <f t="shared" si="18"/>
        <v/>
      </c>
    </row>
    <row r="18" spans="1:29" outlineLevel="1">
      <c r="B18" s="1562"/>
      <c r="C18" s="1562"/>
      <c r="D18" s="2297" t="s">
        <v>1856</v>
      </c>
      <c r="E18" s="2292" t="s">
        <v>285</v>
      </c>
      <c r="F18" s="2266">
        <f t="shared" si="8"/>
        <v>0</v>
      </c>
      <c r="G18" s="1372"/>
      <c r="H18" s="1372"/>
      <c r="I18" s="1372"/>
      <c r="J18" s="1373"/>
      <c r="K18" s="1890"/>
      <c r="L18" s="2596"/>
      <c r="M18" s="2597"/>
      <c r="N18" s="2597"/>
      <c r="O18" s="2589"/>
      <c r="P18" s="2590"/>
      <c r="Q18" s="2591"/>
      <c r="R18" s="2052" t="str">
        <f t="shared" si="0"/>
        <v/>
      </c>
      <c r="S18" s="2025" t="str">
        <f t="shared" si="1"/>
        <v/>
      </c>
      <c r="T18" s="1900" t="str">
        <f t="shared" si="9"/>
        <v/>
      </c>
      <c r="U18" s="2024" t="str">
        <f t="shared" si="10"/>
        <v/>
      </c>
      <c r="V18" s="2025" t="str">
        <f t="shared" si="11"/>
        <v/>
      </c>
      <c r="W18" s="1900" t="str">
        <f t="shared" si="12"/>
        <v/>
      </c>
      <c r="X18" s="2024" t="str">
        <f t="shared" si="13"/>
        <v/>
      </c>
      <c r="Y18" s="2025" t="str">
        <f t="shared" si="14"/>
        <v/>
      </c>
      <c r="Z18" s="1900" t="str">
        <f t="shared" si="15"/>
        <v/>
      </c>
      <c r="AA18" s="2024" t="str">
        <f t="shared" si="16"/>
        <v/>
      </c>
      <c r="AB18" s="2025" t="str">
        <f t="shared" si="17"/>
        <v/>
      </c>
      <c r="AC18" s="1900" t="str">
        <f t="shared" si="18"/>
        <v/>
      </c>
    </row>
    <row r="19" spans="1:29" outlineLevel="1">
      <c r="B19" s="1562"/>
      <c r="C19" s="1562"/>
      <c r="D19" s="2297" t="s">
        <v>1856</v>
      </c>
      <c r="E19" s="2292" t="s">
        <v>285</v>
      </c>
      <c r="F19" s="2266">
        <f t="shared" si="8"/>
        <v>0</v>
      </c>
      <c r="G19" s="1372"/>
      <c r="H19" s="1372"/>
      <c r="I19" s="1372"/>
      <c r="J19" s="1373"/>
      <c r="K19" s="1890"/>
      <c r="L19" s="2596"/>
      <c r="M19" s="2597"/>
      <c r="N19" s="2597"/>
      <c r="O19" s="2589"/>
      <c r="P19" s="2590"/>
      <c r="Q19" s="2591"/>
      <c r="R19" s="2052" t="str">
        <f t="shared" si="0"/>
        <v/>
      </c>
      <c r="S19" s="2025" t="str">
        <f t="shared" si="1"/>
        <v/>
      </c>
      <c r="T19" s="1900" t="str">
        <f t="shared" si="9"/>
        <v/>
      </c>
      <c r="U19" s="2024" t="str">
        <f t="shared" si="10"/>
        <v/>
      </c>
      <c r="V19" s="2025" t="str">
        <f t="shared" si="11"/>
        <v/>
      </c>
      <c r="W19" s="1900" t="str">
        <f t="shared" si="12"/>
        <v/>
      </c>
      <c r="X19" s="2024" t="str">
        <f t="shared" si="13"/>
        <v/>
      </c>
      <c r="Y19" s="2025" t="str">
        <f t="shared" si="14"/>
        <v/>
      </c>
      <c r="Z19" s="1900" t="str">
        <f t="shared" si="15"/>
        <v/>
      </c>
      <c r="AA19" s="2024" t="str">
        <f t="shared" si="16"/>
        <v/>
      </c>
      <c r="AB19" s="2025" t="str">
        <f t="shared" si="17"/>
        <v/>
      </c>
      <c r="AC19" s="1900" t="str">
        <f t="shared" si="18"/>
        <v/>
      </c>
    </row>
    <row r="20" spans="1:29" outlineLevel="1">
      <c r="B20" s="1562"/>
      <c r="C20" s="1562"/>
      <c r="D20" s="2297" t="s">
        <v>1856</v>
      </c>
      <c r="E20" s="2292" t="s">
        <v>285</v>
      </c>
      <c r="F20" s="2266">
        <f t="shared" si="8"/>
        <v>0</v>
      </c>
      <c r="G20" s="1372"/>
      <c r="H20" s="1372"/>
      <c r="I20" s="1372"/>
      <c r="J20" s="1373"/>
      <c r="K20" s="1890"/>
      <c r="L20" s="2596"/>
      <c r="M20" s="2597"/>
      <c r="N20" s="2597"/>
      <c r="O20" s="2589"/>
      <c r="P20" s="2590"/>
      <c r="Q20" s="2591"/>
      <c r="R20" s="2052" t="str">
        <f t="shared" si="0"/>
        <v/>
      </c>
      <c r="S20" s="2025" t="str">
        <f t="shared" si="1"/>
        <v/>
      </c>
      <c r="T20" s="1900" t="str">
        <f t="shared" si="9"/>
        <v/>
      </c>
      <c r="U20" s="2024" t="str">
        <f t="shared" si="10"/>
        <v/>
      </c>
      <c r="V20" s="2025" t="str">
        <f t="shared" si="11"/>
        <v/>
      </c>
      <c r="W20" s="1900" t="str">
        <f t="shared" si="12"/>
        <v/>
      </c>
      <c r="X20" s="2024" t="str">
        <f t="shared" si="13"/>
        <v/>
      </c>
      <c r="Y20" s="2025" t="str">
        <f t="shared" si="14"/>
        <v/>
      </c>
      <c r="Z20" s="1900" t="str">
        <f t="shared" si="15"/>
        <v/>
      </c>
      <c r="AA20" s="2024" t="str">
        <f t="shared" si="16"/>
        <v/>
      </c>
      <c r="AB20" s="2025" t="str">
        <f t="shared" si="17"/>
        <v/>
      </c>
      <c r="AC20" s="1900" t="str">
        <f t="shared" si="18"/>
        <v/>
      </c>
    </row>
    <row r="21" spans="1:29" outlineLevel="1">
      <c r="A21" s="2142" t="s">
        <v>2693</v>
      </c>
      <c r="B21" s="1562"/>
      <c r="C21" s="1562"/>
      <c r="D21" s="2297" t="s">
        <v>1856</v>
      </c>
      <c r="E21" s="2292" t="s">
        <v>285</v>
      </c>
      <c r="F21" s="2266">
        <f t="shared" si="8"/>
        <v>0</v>
      </c>
      <c r="G21" s="1372"/>
      <c r="H21" s="1372"/>
      <c r="I21" s="1372"/>
      <c r="J21" s="1373"/>
      <c r="K21" s="1890"/>
      <c r="L21" s="2596"/>
      <c r="M21" s="2597"/>
      <c r="N21" s="2597"/>
      <c r="O21" s="2589"/>
      <c r="P21" s="2590"/>
      <c r="Q21" s="2591"/>
      <c r="R21" s="2052" t="str">
        <f t="shared" si="0"/>
        <v/>
      </c>
      <c r="S21" s="2025" t="str">
        <f t="shared" si="1"/>
        <v/>
      </c>
      <c r="T21" s="1900" t="str">
        <f t="shared" si="9"/>
        <v/>
      </c>
      <c r="U21" s="2024" t="str">
        <f t="shared" si="10"/>
        <v/>
      </c>
      <c r="V21" s="2025" t="str">
        <f t="shared" si="11"/>
        <v/>
      </c>
      <c r="W21" s="1900" t="str">
        <f t="shared" si="12"/>
        <v/>
      </c>
      <c r="X21" s="2024" t="str">
        <f t="shared" si="13"/>
        <v/>
      </c>
      <c r="Y21" s="2025" t="str">
        <f t="shared" si="14"/>
        <v/>
      </c>
      <c r="Z21" s="1900" t="str">
        <f t="shared" si="15"/>
        <v/>
      </c>
      <c r="AA21" s="2024" t="str">
        <f t="shared" si="16"/>
        <v/>
      </c>
      <c r="AB21" s="2025" t="str">
        <f t="shared" si="17"/>
        <v/>
      </c>
      <c r="AC21" s="1900" t="str">
        <f t="shared" si="18"/>
        <v/>
      </c>
    </row>
    <row r="22" spans="1:29" outlineLevel="1">
      <c r="B22" s="1563"/>
      <c r="C22" s="1563"/>
      <c r="D22" s="2298" t="s">
        <v>1856</v>
      </c>
      <c r="E22" s="2293" t="s">
        <v>285</v>
      </c>
      <c r="F22" s="2267">
        <f t="shared" si="8"/>
        <v>0</v>
      </c>
      <c r="G22" s="1375"/>
      <c r="H22" s="1375"/>
      <c r="I22" s="1375"/>
      <c r="J22" s="1376"/>
      <c r="K22" s="1890"/>
      <c r="L22" s="2596"/>
      <c r="M22" s="2597"/>
      <c r="N22" s="2597"/>
      <c r="O22" s="2589"/>
      <c r="P22" s="2590"/>
      <c r="Q22" s="2591"/>
      <c r="R22" s="2052" t="str">
        <f t="shared" si="0"/>
        <v/>
      </c>
      <c r="S22" s="2025" t="str">
        <f t="shared" si="1"/>
        <v/>
      </c>
      <c r="T22" s="1900" t="str">
        <f t="shared" si="9"/>
        <v/>
      </c>
      <c r="U22" s="2024" t="str">
        <f t="shared" si="10"/>
        <v/>
      </c>
      <c r="V22" s="2025" t="str">
        <f t="shared" si="11"/>
        <v/>
      </c>
      <c r="W22" s="1900" t="str">
        <f t="shared" si="12"/>
        <v/>
      </c>
      <c r="X22" s="2024" t="str">
        <f t="shared" si="13"/>
        <v/>
      </c>
      <c r="Y22" s="2025" t="str">
        <f t="shared" si="14"/>
        <v/>
      </c>
      <c r="Z22" s="1900" t="str">
        <f t="shared" si="15"/>
        <v/>
      </c>
      <c r="AA22" s="2024" t="str">
        <f t="shared" si="16"/>
        <v/>
      </c>
      <c r="AB22" s="2025" t="str">
        <f t="shared" si="17"/>
        <v/>
      </c>
      <c r="AC22" s="1900" t="str">
        <f t="shared" si="18"/>
        <v/>
      </c>
    </row>
    <row r="23" spans="1:29" outlineLevel="1">
      <c r="B23" s="636"/>
      <c r="C23" s="636"/>
      <c r="D23" s="2294" t="s">
        <v>2177</v>
      </c>
      <c r="E23" s="1574" t="s">
        <v>285</v>
      </c>
      <c r="F23" s="2264">
        <f>SUM(F13:F22)</f>
        <v>0</v>
      </c>
      <c r="G23" s="2264">
        <f t="shared" ref="G23:J23" si="19">SUM(G13:G22)</f>
        <v>0</v>
      </c>
      <c r="H23" s="2264">
        <f t="shared" si="19"/>
        <v>0</v>
      </c>
      <c r="I23" s="2264">
        <f t="shared" si="19"/>
        <v>0</v>
      </c>
      <c r="J23" s="2264">
        <f t="shared" si="19"/>
        <v>0</v>
      </c>
      <c r="K23" s="1890"/>
      <c r="L23" s="2609"/>
      <c r="M23" s="2610"/>
      <c r="N23" s="2610"/>
      <c r="O23" s="2615"/>
      <c r="P23" s="2616"/>
      <c r="Q23" s="2617"/>
      <c r="R23" s="2092"/>
      <c r="S23" s="2090"/>
      <c r="T23" s="2091"/>
      <c r="U23" s="2089"/>
      <c r="V23" s="2090"/>
      <c r="W23" s="2091"/>
      <c r="X23" s="2089"/>
      <c r="Y23" s="2090"/>
      <c r="Z23" s="2091"/>
      <c r="AA23" s="2089"/>
      <c r="AB23" s="2090"/>
      <c r="AC23" s="2091"/>
    </row>
    <row r="24" spans="1:29">
      <c r="B24" s="1564"/>
      <c r="C24" s="1564"/>
      <c r="D24" s="1130" t="s">
        <v>1852</v>
      </c>
      <c r="E24" s="985"/>
      <c r="F24" s="985"/>
      <c r="G24" s="636"/>
      <c r="H24" s="636"/>
      <c r="I24" s="636"/>
      <c r="J24" s="636"/>
      <c r="K24" s="1890"/>
      <c r="L24" s="1890"/>
      <c r="M24" s="1890"/>
      <c r="N24" s="1890"/>
      <c r="O24" s="636"/>
      <c r="P24" s="636"/>
      <c r="Q24" s="636"/>
    </row>
    <row r="25" spans="1:29" ht="15" customHeight="1" outlineLevel="1">
      <c r="B25" s="1562"/>
      <c r="C25" s="1562"/>
      <c r="D25" s="2296" t="s">
        <v>1856</v>
      </c>
      <c r="E25" s="1367" t="s">
        <v>285</v>
      </c>
      <c r="F25" s="2265">
        <f t="shared" ref="F25:F34" si="20">SUM(G25:J25)</f>
        <v>0</v>
      </c>
      <c r="G25" s="1368"/>
      <c r="H25" s="1368"/>
      <c r="I25" s="1368"/>
      <c r="J25" s="1369"/>
      <c r="K25" s="1890"/>
      <c r="L25" s="2593" t="s">
        <v>2637</v>
      </c>
      <c r="M25" s="2594"/>
      <c r="N25" s="2595"/>
      <c r="O25" s="2602"/>
      <c r="P25" s="2603"/>
      <c r="Q25" s="2604"/>
      <c r="R25" s="1932" t="str">
        <f t="shared" ref="R25" si="21">IF(ISNONTEXT(G25)=TRUE,"","X")</f>
        <v/>
      </c>
      <c r="S25" s="1930" t="str">
        <f t="shared" ref="S25" si="22">IF(AND(G25&gt;=0)=TRUE,"","X")</f>
        <v/>
      </c>
      <c r="T25" s="1900" t="str">
        <f t="shared" ref="T25:T33" si="23">IF(AND(D25&lt;&gt;"",LEFT(D25,5)&lt;&gt;"&lt;TNSP",ISBLANK(G25))=TRUE,"X","")</f>
        <v/>
      </c>
      <c r="U25" s="2024" t="str">
        <f t="shared" ref="U25:U34" si="24">IF(ISNONTEXT(H25)=TRUE,"","X")</f>
        <v/>
      </c>
      <c r="V25" s="2025" t="str">
        <f t="shared" ref="V25:V34" si="25">IF(AND(H25&gt;=0)=TRUE,"","X")</f>
        <v/>
      </c>
      <c r="W25" s="1900" t="str">
        <f t="shared" ref="W25:W34" si="26">IF(AND(D25&lt;&gt;"",LEFT(D25,5)&lt;&gt;"&lt;TNSP",ISBLANK(H25))=TRUE,"X","")</f>
        <v/>
      </c>
      <c r="X25" s="2024" t="str">
        <f t="shared" ref="X25:X34" si="27">IF(ISNONTEXT(I25)=TRUE,"","X")</f>
        <v/>
      </c>
      <c r="Y25" s="2025" t="str">
        <f t="shared" ref="Y25:Y34" si="28">IF(AND(I25&gt;=0)=TRUE,"","X")</f>
        <v/>
      </c>
      <c r="Z25" s="1900" t="str">
        <f t="shared" ref="Z25:Z34" si="29">IF(AND(D25&lt;&gt;"",LEFT(D25,5)&lt;&gt;"&lt;TNSP",ISBLANK(I25))=TRUE,"X","")</f>
        <v/>
      </c>
      <c r="AA25" s="2024" t="str">
        <f t="shared" ref="AA25:AA34" si="30">IF(ISNONTEXT(J25)=TRUE,"","X")</f>
        <v/>
      </c>
      <c r="AB25" s="2025" t="str">
        <f t="shared" ref="AB25:AB34" si="31">IF(AND(J25&gt;=0)=TRUE,"","X")</f>
        <v/>
      </c>
      <c r="AC25" s="1900" t="str">
        <f t="shared" ref="AC25:AC34" si="32">IF(AND(D25&lt;&gt;"",LEFT(D25,5)&lt;&gt;"&lt;TNSP",ISBLANK(J25))=TRUE,"X","")</f>
        <v/>
      </c>
    </row>
    <row r="26" spans="1:29" outlineLevel="1">
      <c r="B26" s="1563"/>
      <c r="C26" s="1563"/>
      <c r="D26" s="2297" t="s">
        <v>1856</v>
      </c>
      <c r="E26" s="1371" t="s">
        <v>285</v>
      </c>
      <c r="F26" s="2266">
        <f t="shared" si="20"/>
        <v>0</v>
      </c>
      <c r="G26" s="1372"/>
      <c r="H26" s="1372"/>
      <c r="I26" s="1372"/>
      <c r="J26" s="1373"/>
      <c r="K26" s="1890"/>
      <c r="L26" s="2596"/>
      <c r="M26" s="2597"/>
      <c r="N26" s="2598"/>
      <c r="O26" s="2589"/>
      <c r="P26" s="2590"/>
      <c r="Q26" s="2591"/>
      <c r="R26" s="2024" t="str">
        <f t="shared" ref="R26:R34" si="33">IF(ISNONTEXT(G26)=TRUE,"","X")</f>
        <v/>
      </c>
      <c r="S26" s="2025" t="str">
        <f t="shared" ref="S26:S34" si="34">IF(AND(G26&gt;=0)=TRUE,"","X")</f>
        <v/>
      </c>
      <c r="T26" s="1900" t="str">
        <f t="shared" si="23"/>
        <v/>
      </c>
      <c r="U26" s="2024" t="str">
        <f t="shared" si="24"/>
        <v/>
      </c>
      <c r="V26" s="2025" t="str">
        <f t="shared" si="25"/>
        <v/>
      </c>
      <c r="W26" s="1900" t="str">
        <f t="shared" si="26"/>
        <v/>
      </c>
      <c r="X26" s="2024" t="str">
        <f t="shared" si="27"/>
        <v/>
      </c>
      <c r="Y26" s="2025" t="str">
        <f t="shared" si="28"/>
        <v/>
      </c>
      <c r="Z26" s="1900" t="str">
        <f t="shared" si="29"/>
        <v/>
      </c>
      <c r="AA26" s="2024" t="str">
        <f t="shared" si="30"/>
        <v/>
      </c>
      <c r="AB26" s="2025" t="str">
        <f t="shared" si="31"/>
        <v/>
      </c>
      <c r="AC26" s="1900" t="str">
        <f t="shared" si="32"/>
        <v/>
      </c>
    </row>
    <row r="27" spans="1:29" outlineLevel="1">
      <c r="B27" s="1562"/>
      <c r="C27" s="1562"/>
      <c r="D27" s="2297" t="s">
        <v>1856</v>
      </c>
      <c r="E27" s="1371" t="s">
        <v>285</v>
      </c>
      <c r="F27" s="2266">
        <f t="shared" si="20"/>
        <v>0</v>
      </c>
      <c r="G27" s="1372"/>
      <c r="H27" s="1372"/>
      <c r="I27" s="1372"/>
      <c r="J27" s="1373"/>
      <c r="K27" s="1890"/>
      <c r="L27" s="2596"/>
      <c r="M27" s="2597"/>
      <c r="N27" s="2598"/>
      <c r="O27" s="2589"/>
      <c r="P27" s="2590"/>
      <c r="Q27" s="2591"/>
      <c r="R27" s="2024" t="str">
        <f t="shared" si="33"/>
        <v/>
      </c>
      <c r="S27" s="2025" t="str">
        <f t="shared" si="34"/>
        <v/>
      </c>
      <c r="T27" s="1900" t="str">
        <f t="shared" si="23"/>
        <v/>
      </c>
      <c r="U27" s="2024" t="str">
        <f t="shared" si="24"/>
        <v/>
      </c>
      <c r="V27" s="2025" t="str">
        <f t="shared" si="25"/>
        <v/>
      </c>
      <c r="W27" s="1900" t="str">
        <f t="shared" si="26"/>
        <v/>
      </c>
      <c r="X27" s="2024" t="str">
        <f t="shared" si="27"/>
        <v/>
      </c>
      <c r="Y27" s="2025" t="str">
        <f t="shared" si="28"/>
        <v/>
      </c>
      <c r="Z27" s="1900" t="str">
        <f t="shared" si="29"/>
        <v/>
      </c>
      <c r="AA27" s="2024" t="str">
        <f t="shared" si="30"/>
        <v/>
      </c>
      <c r="AB27" s="2025" t="str">
        <f t="shared" si="31"/>
        <v/>
      </c>
      <c r="AC27" s="1900" t="str">
        <f t="shared" si="32"/>
        <v/>
      </c>
    </row>
    <row r="28" spans="1:29" outlineLevel="1">
      <c r="B28" s="1562"/>
      <c r="C28" s="1562"/>
      <c r="D28" s="2297" t="s">
        <v>1856</v>
      </c>
      <c r="E28" s="1371" t="s">
        <v>285</v>
      </c>
      <c r="F28" s="2266">
        <f t="shared" si="20"/>
        <v>0</v>
      </c>
      <c r="G28" s="1372"/>
      <c r="H28" s="1372"/>
      <c r="I28" s="1372"/>
      <c r="J28" s="1373"/>
      <c r="K28" s="1890"/>
      <c r="L28" s="2596"/>
      <c r="M28" s="2597"/>
      <c r="N28" s="2598"/>
      <c r="O28" s="2589"/>
      <c r="P28" s="2590"/>
      <c r="Q28" s="2591"/>
      <c r="R28" s="2024" t="str">
        <f t="shared" si="33"/>
        <v/>
      </c>
      <c r="S28" s="2025" t="str">
        <f t="shared" si="34"/>
        <v/>
      </c>
      <c r="T28" s="1900" t="str">
        <f t="shared" si="23"/>
        <v/>
      </c>
      <c r="U28" s="2024" t="str">
        <f t="shared" si="24"/>
        <v/>
      </c>
      <c r="V28" s="2025" t="str">
        <f t="shared" si="25"/>
        <v/>
      </c>
      <c r="W28" s="1900" t="str">
        <f t="shared" si="26"/>
        <v/>
      </c>
      <c r="X28" s="2024" t="str">
        <f t="shared" si="27"/>
        <v/>
      </c>
      <c r="Y28" s="2025" t="str">
        <f t="shared" si="28"/>
        <v/>
      </c>
      <c r="Z28" s="1900" t="str">
        <f t="shared" si="29"/>
        <v/>
      </c>
      <c r="AA28" s="2024" t="str">
        <f t="shared" si="30"/>
        <v/>
      </c>
      <c r="AB28" s="2025" t="str">
        <f t="shared" si="31"/>
        <v/>
      </c>
      <c r="AC28" s="1900" t="str">
        <f t="shared" si="32"/>
        <v/>
      </c>
    </row>
    <row r="29" spans="1:29" outlineLevel="1">
      <c r="B29" s="1562"/>
      <c r="C29" s="1562"/>
      <c r="D29" s="2297" t="s">
        <v>1856</v>
      </c>
      <c r="E29" s="1371" t="s">
        <v>285</v>
      </c>
      <c r="F29" s="2266">
        <f t="shared" si="20"/>
        <v>0</v>
      </c>
      <c r="G29" s="1372"/>
      <c r="H29" s="1372"/>
      <c r="I29" s="1372"/>
      <c r="J29" s="1373"/>
      <c r="K29" s="1890"/>
      <c r="L29" s="2596"/>
      <c r="M29" s="2597"/>
      <c r="N29" s="2598"/>
      <c r="O29" s="2589"/>
      <c r="P29" s="2590"/>
      <c r="Q29" s="2591"/>
      <c r="R29" s="2024" t="str">
        <f t="shared" si="33"/>
        <v/>
      </c>
      <c r="S29" s="2025" t="str">
        <f t="shared" si="34"/>
        <v/>
      </c>
      <c r="T29" s="1900" t="str">
        <f t="shared" si="23"/>
        <v/>
      </c>
      <c r="U29" s="2024" t="str">
        <f t="shared" si="24"/>
        <v/>
      </c>
      <c r="V29" s="2025" t="str">
        <f t="shared" si="25"/>
        <v/>
      </c>
      <c r="W29" s="1900" t="str">
        <f t="shared" si="26"/>
        <v/>
      </c>
      <c r="X29" s="2024" t="str">
        <f t="shared" si="27"/>
        <v/>
      </c>
      <c r="Y29" s="2025" t="str">
        <f t="shared" si="28"/>
        <v/>
      </c>
      <c r="Z29" s="1900" t="str">
        <f t="shared" si="29"/>
        <v/>
      </c>
      <c r="AA29" s="2024" t="str">
        <f t="shared" si="30"/>
        <v/>
      </c>
      <c r="AB29" s="2025" t="str">
        <f t="shared" si="31"/>
        <v/>
      </c>
      <c r="AC29" s="1900" t="str">
        <f t="shared" si="32"/>
        <v/>
      </c>
    </row>
    <row r="30" spans="1:29" outlineLevel="1">
      <c r="B30" s="1562"/>
      <c r="C30" s="1562"/>
      <c r="D30" s="2297" t="s">
        <v>1856</v>
      </c>
      <c r="E30" s="1371" t="s">
        <v>285</v>
      </c>
      <c r="F30" s="2266">
        <f t="shared" si="20"/>
        <v>0</v>
      </c>
      <c r="G30" s="1372"/>
      <c r="H30" s="1372"/>
      <c r="I30" s="1372"/>
      <c r="J30" s="1373"/>
      <c r="K30" s="1890"/>
      <c r="L30" s="2596"/>
      <c r="M30" s="2597"/>
      <c r="N30" s="2598"/>
      <c r="O30" s="2589"/>
      <c r="P30" s="2590"/>
      <c r="Q30" s="2591"/>
      <c r="R30" s="2024" t="str">
        <f t="shared" si="33"/>
        <v/>
      </c>
      <c r="S30" s="2025" t="str">
        <f t="shared" si="34"/>
        <v/>
      </c>
      <c r="T30" s="1900" t="str">
        <f t="shared" si="23"/>
        <v/>
      </c>
      <c r="U30" s="2024" t="str">
        <f t="shared" si="24"/>
        <v/>
      </c>
      <c r="V30" s="2025" t="str">
        <f t="shared" si="25"/>
        <v/>
      </c>
      <c r="W30" s="1900" t="str">
        <f t="shared" si="26"/>
        <v/>
      </c>
      <c r="X30" s="2024" t="str">
        <f t="shared" si="27"/>
        <v/>
      </c>
      <c r="Y30" s="2025" t="str">
        <f t="shared" si="28"/>
        <v/>
      </c>
      <c r="Z30" s="1900" t="str">
        <f t="shared" si="29"/>
        <v/>
      </c>
      <c r="AA30" s="2024" t="str">
        <f t="shared" si="30"/>
        <v/>
      </c>
      <c r="AB30" s="2025" t="str">
        <f t="shared" si="31"/>
        <v/>
      </c>
      <c r="AC30" s="1900" t="str">
        <f t="shared" si="32"/>
        <v/>
      </c>
    </row>
    <row r="31" spans="1:29" outlineLevel="1">
      <c r="B31" s="1562"/>
      <c r="C31" s="1562"/>
      <c r="D31" s="2297" t="s">
        <v>1856</v>
      </c>
      <c r="E31" s="1371" t="s">
        <v>285</v>
      </c>
      <c r="F31" s="2266">
        <f t="shared" si="20"/>
        <v>0</v>
      </c>
      <c r="G31" s="1372"/>
      <c r="H31" s="1372"/>
      <c r="I31" s="1372"/>
      <c r="J31" s="1373"/>
      <c r="K31" s="1890"/>
      <c r="L31" s="2596"/>
      <c r="M31" s="2597"/>
      <c r="N31" s="2598"/>
      <c r="O31" s="2589"/>
      <c r="P31" s="2590"/>
      <c r="Q31" s="2591"/>
      <c r="R31" s="2024" t="str">
        <f t="shared" si="33"/>
        <v/>
      </c>
      <c r="S31" s="2025" t="str">
        <f t="shared" si="34"/>
        <v/>
      </c>
      <c r="T31" s="1900" t="str">
        <f t="shared" si="23"/>
        <v/>
      </c>
      <c r="U31" s="2024" t="str">
        <f t="shared" si="24"/>
        <v/>
      </c>
      <c r="V31" s="2025" t="str">
        <f t="shared" si="25"/>
        <v/>
      </c>
      <c r="W31" s="1900" t="str">
        <f t="shared" si="26"/>
        <v/>
      </c>
      <c r="X31" s="2024" t="str">
        <f t="shared" si="27"/>
        <v/>
      </c>
      <c r="Y31" s="2025" t="str">
        <f t="shared" si="28"/>
        <v/>
      </c>
      <c r="Z31" s="1900" t="str">
        <f t="shared" si="29"/>
        <v/>
      </c>
      <c r="AA31" s="2024" t="str">
        <f t="shared" si="30"/>
        <v/>
      </c>
      <c r="AB31" s="2025" t="str">
        <f t="shared" si="31"/>
        <v/>
      </c>
      <c r="AC31" s="1900" t="str">
        <f t="shared" si="32"/>
        <v/>
      </c>
    </row>
    <row r="32" spans="1:29" outlineLevel="1">
      <c r="B32" s="1562"/>
      <c r="C32" s="1562"/>
      <c r="D32" s="2297" t="s">
        <v>1856</v>
      </c>
      <c r="E32" s="1371" t="s">
        <v>285</v>
      </c>
      <c r="F32" s="2266">
        <f t="shared" si="20"/>
        <v>0</v>
      </c>
      <c r="G32" s="1372"/>
      <c r="H32" s="1372"/>
      <c r="I32" s="1372"/>
      <c r="J32" s="1373"/>
      <c r="K32" s="1890"/>
      <c r="L32" s="2596"/>
      <c r="M32" s="2597"/>
      <c r="N32" s="2598"/>
      <c r="O32" s="2589"/>
      <c r="P32" s="2590"/>
      <c r="Q32" s="2591"/>
      <c r="R32" s="2024" t="str">
        <f t="shared" si="33"/>
        <v/>
      </c>
      <c r="S32" s="2025" t="str">
        <f t="shared" si="34"/>
        <v/>
      </c>
      <c r="T32" s="1900" t="str">
        <f t="shared" si="23"/>
        <v/>
      </c>
      <c r="U32" s="2024" t="str">
        <f t="shared" si="24"/>
        <v/>
      </c>
      <c r="V32" s="2025" t="str">
        <f t="shared" si="25"/>
        <v/>
      </c>
      <c r="W32" s="1900" t="str">
        <f t="shared" si="26"/>
        <v/>
      </c>
      <c r="X32" s="2024" t="str">
        <f t="shared" si="27"/>
        <v/>
      </c>
      <c r="Y32" s="2025" t="str">
        <f t="shared" si="28"/>
        <v/>
      </c>
      <c r="Z32" s="1900" t="str">
        <f t="shared" si="29"/>
        <v/>
      </c>
      <c r="AA32" s="2024" t="str">
        <f t="shared" si="30"/>
        <v/>
      </c>
      <c r="AB32" s="2025" t="str">
        <f t="shared" si="31"/>
        <v/>
      </c>
      <c r="AC32" s="1900" t="str">
        <f t="shared" si="32"/>
        <v/>
      </c>
    </row>
    <row r="33" spans="1:29" outlineLevel="1">
      <c r="A33" s="2142" t="s">
        <v>2693</v>
      </c>
      <c r="B33" s="1562"/>
      <c r="C33" s="1562"/>
      <c r="D33" s="2297" t="s">
        <v>1856</v>
      </c>
      <c r="E33" s="1371" t="s">
        <v>285</v>
      </c>
      <c r="F33" s="2266">
        <f t="shared" si="20"/>
        <v>0</v>
      </c>
      <c r="G33" s="1372"/>
      <c r="H33" s="1372"/>
      <c r="I33" s="1372"/>
      <c r="J33" s="1373"/>
      <c r="K33" s="1890"/>
      <c r="L33" s="2596"/>
      <c r="M33" s="2597"/>
      <c r="N33" s="2598"/>
      <c r="O33" s="2589"/>
      <c r="P33" s="2590"/>
      <c r="Q33" s="2591"/>
      <c r="R33" s="2024" t="str">
        <f t="shared" si="33"/>
        <v/>
      </c>
      <c r="S33" s="2025" t="str">
        <f t="shared" si="34"/>
        <v/>
      </c>
      <c r="T33" s="1900" t="str">
        <f t="shared" si="23"/>
        <v/>
      </c>
      <c r="U33" s="2024" t="str">
        <f t="shared" si="24"/>
        <v/>
      </c>
      <c r="V33" s="2025" t="str">
        <f t="shared" si="25"/>
        <v/>
      </c>
      <c r="W33" s="1900" t="str">
        <f t="shared" si="26"/>
        <v/>
      </c>
      <c r="X33" s="2024" t="str">
        <f t="shared" si="27"/>
        <v/>
      </c>
      <c r="Y33" s="2025" t="str">
        <f t="shared" si="28"/>
        <v/>
      </c>
      <c r="Z33" s="1900" t="str">
        <f t="shared" si="29"/>
        <v/>
      </c>
      <c r="AA33" s="2024" t="str">
        <f t="shared" si="30"/>
        <v/>
      </c>
      <c r="AB33" s="2025" t="str">
        <f t="shared" si="31"/>
        <v/>
      </c>
      <c r="AC33" s="1900" t="str">
        <f t="shared" si="32"/>
        <v/>
      </c>
    </row>
    <row r="34" spans="1:29" outlineLevel="1">
      <c r="B34" s="1563"/>
      <c r="C34" s="1563"/>
      <c r="D34" s="2298" t="s">
        <v>1856</v>
      </c>
      <c r="E34" s="1374" t="s">
        <v>285</v>
      </c>
      <c r="F34" s="2267">
        <f t="shared" si="20"/>
        <v>0</v>
      </c>
      <c r="G34" s="1375"/>
      <c r="H34" s="1375"/>
      <c r="I34" s="1375"/>
      <c r="J34" s="1376"/>
      <c r="K34" s="1890"/>
      <c r="L34" s="2599"/>
      <c r="M34" s="2600"/>
      <c r="N34" s="2601"/>
      <c r="O34" s="2589"/>
      <c r="P34" s="2590"/>
      <c r="Q34" s="2591"/>
      <c r="R34" s="2083" t="str">
        <f t="shared" si="33"/>
        <v/>
      </c>
      <c r="S34" s="2081" t="str">
        <f t="shared" si="34"/>
        <v/>
      </c>
      <c r="T34" s="1900" t="str">
        <f>IF(AND(D34&lt;&gt;"",LEFT(D34,5)&lt;&gt;"&lt;TNSP",ISBLANK(G34))=TRUE,"X","")</f>
        <v/>
      </c>
      <c r="U34" s="2024" t="str">
        <f t="shared" si="24"/>
        <v/>
      </c>
      <c r="V34" s="2025" t="str">
        <f t="shared" si="25"/>
        <v/>
      </c>
      <c r="W34" s="1900" t="str">
        <f t="shared" si="26"/>
        <v/>
      </c>
      <c r="X34" s="2024" t="str">
        <f t="shared" si="27"/>
        <v/>
      </c>
      <c r="Y34" s="2025" t="str">
        <f t="shared" si="28"/>
        <v/>
      </c>
      <c r="Z34" s="1900" t="str">
        <f t="shared" si="29"/>
        <v/>
      </c>
      <c r="AA34" s="2024" t="str">
        <f t="shared" si="30"/>
        <v/>
      </c>
      <c r="AB34" s="2025" t="str">
        <f t="shared" si="31"/>
        <v/>
      </c>
      <c r="AC34" s="1900" t="str">
        <f t="shared" si="32"/>
        <v/>
      </c>
    </row>
    <row r="35" spans="1:29" outlineLevel="1">
      <c r="B35" s="636"/>
      <c r="C35" s="636"/>
      <c r="D35" s="1600" t="s">
        <v>2178</v>
      </c>
      <c r="E35" s="1601" t="s">
        <v>285</v>
      </c>
      <c r="F35" s="2264">
        <f>SUM(F25:F34)</f>
        <v>0</v>
      </c>
      <c r="G35" s="2264">
        <f t="shared" ref="G35" si="35">SUM(G25:G34)</f>
        <v>0</v>
      </c>
      <c r="H35" s="2264">
        <f t="shared" ref="H35" si="36">SUM(H25:H34)</f>
        <v>0</v>
      </c>
      <c r="I35" s="2264">
        <f t="shared" ref="I35" si="37">SUM(I25:I34)</f>
        <v>0</v>
      </c>
      <c r="J35" s="2264">
        <f t="shared" ref="J35" si="38">SUM(J25:J34)</f>
        <v>0</v>
      </c>
      <c r="K35" s="1890"/>
      <c r="L35" s="2589"/>
      <c r="M35" s="2590"/>
      <c r="N35" s="2591"/>
      <c r="O35" s="2589"/>
      <c r="P35" s="2590"/>
      <c r="Q35" s="2591"/>
      <c r="R35" s="2084"/>
      <c r="S35" s="2082"/>
      <c r="T35" s="2085"/>
      <c r="U35" s="2084"/>
      <c r="V35" s="2082"/>
      <c r="W35" s="2085"/>
      <c r="X35" s="2084"/>
      <c r="Y35" s="2082"/>
      <c r="Z35" s="2085"/>
      <c r="AA35" s="2084"/>
      <c r="AB35" s="2082"/>
      <c r="AC35" s="2085"/>
    </row>
    <row r="36" spans="1:29">
      <c r="B36" s="636"/>
      <c r="C36" s="636"/>
      <c r="D36" s="1602" t="s">
        <v>2176</v>
      </c>
      <c r="E36" s="1128" t="s">
        <v>285</v>
      </c>
      <c r="F36" s="2264">
        <f>F35+F23</f>
        <v>0</v>
      </c>
      <c r="G36" s="2264">
        <f t="shared" ref="G36:J36" si="39">G35+G23</f>
        <v>0</v>
      </c>
      <c r="H36" s="2264">
        <f t="shared" si="39"/>
        <v>0</v>
      </c>
      <c r="I36" s="2264">
        <f t="shared" si="39"/>
        <v>0</v>
      </c>
      <c r="J36" s="2264">
        <f t="shared" si="39"/>
        <v>0</v>
      </c>
      <c r="K36" s="1890"/>
      <c r="L36" s="2093"/>
      <c r="M36" s="2094"/>
      <c r="N36" s="2095"/>
      <c r="O36" s="2093"/>
      <c r="P36" s="2094"/>
      <c r="Q36" s="2095"/>
      <c r="R36" s="2086"/>
      <c r="S36" s="2087"/>
      <c r="T36" s="2088"/>
      <c r="U36" s="2086"/>
      <c r="V36" s="2087"/>
      <c r="W36" s="2088"/>
      <c r="X36" s="2086"/>
      <c r="Y36" s="2087"/>
      <c r="Z36" s="2088"/>
      <c r="AA36" s="2086"/>
      <c r="AB36" s="2087"/>
      <c r="AC36" s="2088"/>
    </row>
    <row r="37" spans="1:29" s="46" customFormat="1">
      <c r="B37" s="986"/>
      <c r="C37" s="986"/>
      <c r="D37" s="986"/>
      <c r="E37" s="986"/>
      <c r="F37" s="986"/>
      <c r="G37" s="636"/>
      <c r="H37" s="986"/>
      <c r="I37" s="986"/>
      <c r="J37" s="986"/>
      <c r="K37" s="986"/>
      <c r="L37" s="986"/>
      <c r="M37" s="986"/>
      <c r="N37" s="986"/>
      <c r="O37" s="986"/>
      <c r="P37" s="986"/>
      <c r="Q37" s="986"/>
    </row>
    <row r="38" spans="1:29" s="46" customFormat="1">
      <c r="B38" s="636"/>
      <c r="C38" s="636"/>
      <c r="D38" s="636"/>
      <c r="E38" s="636"/>
      <c r="F38" s="636"/>
      <c r="G38" s="986"/>
      <c r="H38" s="986"/>
      <c r="I38" s="986"/>
      <c r="J38" s="986"/>
      <c r="K38" s="986"/>
      <c r="L38" s="986"/>
      <c r="M38" s="986"/>
      <c r="N38" s="986"/>
      <c r="O38" s="986"/>
      <c r="P38" s="986"/>
      <c r="Q38" s="986"/>
    </row>
    <row r="39" spans="1:29" ht="18" customHeight="1">
      <c r="B39" s="1597" t="s">
        <v>2598</v>
      </c>
      <c r="C39" s="1598"/>
      <c r="D39" s="1598"/>
      <c r="E39" s="1598"/>
      <c r="F39" s="1598"/>
      <c r="G39" s="1598"/>
      <c r="H39" s="2080"/>
      <c r="I39" s="2080"/>
      <c r="J39" s="2080"/>
      <c r="K39" s="2080"/>
      <c r="L39" s="2080"/>
      <c r="M39" s="2080"/>
      <c r="N39" s="2080"/>
      <c r="O39" s="46"/>
      <c r="P39" s="46"/>
      <c r="Q39" s="46"/>
    </row>
    <row r="40" spans="1:29" s="46" customFormat="1" ht="35.25" customHeight="1">
      <c r="B40" s="44"/>
      <c r="C40" s="44"/>
      <c r="D40" s="44"/>
      <c r="E40" s="44"/>
      <c r="F40" s="44"/>
      <c r="G40" s="44"/>
      <c r="H40" s="44"/>
      <c r="I40" s="44"/>
      <c r="J40" s="44"/>
      <c r="K40" s="44"/>
      <c r="L40" s="2043" t="s">
        <v>2599</v>
      </c>
      <c r="M40" s="2044" t="s">
        <v>2600</v>
      </c>
      <c r="N40" s="1923" t="s">
        <v>2629</v>
      </c>
      <c r="O40" s="2043" t="s">
        <v>2599</v>
      </c>
      <c r="P40" s="2044" t="s">
        <v>2600</v>
      </c>
      <c r="Q40" s="1923" t="s">
        <v>2629</v>
      </c>
      <c r="X40" s="44"/>
      <c r="Y40" s="44"/>
      <c r="Z40" s="44"/>
      <c r="AA40" s="44"/>
      <c r="AB40" s="44"/>
      <c r="AC40" s="44"/>
    </row>
    <row r="41" spans="1:29" s="1560" customFormat="1" ht="25.5">
      <c r="B41" s="1561"/>
      <c r="C41" s="1561"/>
      <c r="D41" s="1441" t="s">
        <v>1851</v>
      </c>
      <c r="E41" s="973" t="s">
        <v>2089</v>
      </c>
      <c r="F41" s="1500" t="s">
        <v>2298</v>
      </c>
      <c r="G41" s="1567" t="s">
        <v>2299</v>
      </c>
      <c r="H41" s="1599"/>
      <c r="I41" s="1599"/>
      <c r="J41" s="1599"/>
      <c r="K41" s="1599"/>
      <c r="L41" s="2588" t="s">
        <v>2298</v>
      </c>
      <c r="M41" s="2588"/>
      <c r="N41" s="2588"/>
      <c r="O41" s="2588" t="s">
        <v>2651</v>
      </c>
      <c r="P41" s="2588"/>
      <c r="Q41" s="2588"/>
      <c r="X41" s="44"/>
      <c r="Y41" s="44"/>
      <c r="Z41" s="44"/>
      <c r="AA41" s="44"/>
      <c r="AB41" s="44"/>
      <c r="AC41" s="44"/>
    </row>
    <row r="42" spans="1:29" outlineLevel="1">
      <c r="B42" s="1890"/>
      <c r="C42" s="1562"/>
      <c r="D42" s="2262" t="str">
        <f>D13</f>
        <v>&lt;TNSP specified&gt;</v>
      </c>
      <c r="E42" s="1367" t="s">
        <v>285</v>
      </c>
      <c r="F42" s="1368"/>
      <c r="G42" s="1369"/>
      <c r="H42" s="1599"/>
      <c r="I42" s="1599"/>
      <c r="J42" s="1599"/>
      <c r="K42" s="1599"/>
      <c r="L42" s="1902" t="str">
        <f>IF(ISNONTEXT(F42)=TRUE,"","X")</f>
        <v/>
      </c>
      <c r="M42" s="1895" t="str">
        <f>IF(AND(F42&gt;=0)=TRUE,"","X")</f>
        <v/>
      </c>
      <c r="N42" s="1900" t="str">
        <f>IF(AND(D42&lt;&gt;"",LEFT(D42,5)&lt;&gt;"&lt;TNSP",ISBLANK(F42))=TRUE,"X","")</f>
        <v/>
      </c>
      <c r="O42" s="1902" t="str">
        <f>IF(ISNONTEXT(G42)=TRUE,"","X")</f>
        <v/>
      </c>
      <c r="P42" s="1895" t="str">
        <f>IF(AND(G42&gt;=0)=TRUE,"","X")</f>
        <v/>
      </c>
      <c r="Q42" s="1900" t="str">
        <f>IF(AND(D42&lt;&gt;"",LEFT(D42,5)&lt;&gt;"&lt;TNSP",ISBLANK(G42))=TRUE,"X","")</f>
        <v/>
      </c>
    </row>
    <row r="43" spans="1:29" outlineLevel="1">
      <c r="B43" s="1563"/>
      <c r="C43" s="1563"/>
      <c r="D43" s="2263" t="str">
        <f t="shared" ref="D43:D51" si="40">D14</f>
        <v>&lt;TNSP specified&gt;</v>
      </c>
      <c r="E43" s="1371" t="s">
        <v>285</v>
      </c>
      <c r="F43" s="1372"/>
      <c r="G43" s="1373"/>
      <c r="H43" s="1599"/>
      <c r="I43" s="1599"/>
      <c r="J43" s="1599"/>
      <c r="K43" s="1599"/>
      <c r="L43" s="1902" t="str">
        <f t="shared" ref="L43:L51" si="41">IF(ISNONTEXT(F43)=TRUE,"","X")</f>
        <v/>
      </c>
      <c r="M43" s="1895" t="str">
        <f t="shared" ref="M43:M51" si="42">IF(AND(F43&gt;=0)=TRUE,"","X")</f>
        <v/>
      </c>
      <c r="N43" s="1900" t="str">
        <f t="shared" ref="N43:N51" si="43">IF(AND(D43&lt;&gt;"",LEFT(D43,5)&lt;&gt;"&lt;TNSP",ISBLANK(F43))=TRUE,"X","")</f>
        <v/>
      </c>
      <c r="O43" s="1902" t="str">
        <f t="shared" ref="O43:O51" si="44">IF(ISNONTEXT(G43)=TRUE,"","X")</f>
        <v/>
      </c>
      <c r="P43" s="1895" t="str">
        <f t="shared" ref="P43:P51" si="45">IF(AND(G43&gt;=0)=TRUE,"","X")</f>
        <v/>
      </c>
      <c r="Q43" s="1900" t="str">
        <f t="shared" ref="Q43:Q51" si="46">IF(AND(D43&lt;&gt;"",LEFT(D43,5)&lt;&gt;"&lt;TNSP",ISBLANK(G43))=TRUE,"X","")</f>
        <v/>
      </c>
    </row>
    <row r="44" spans="1:29" outlineLevel="1">
      <c r="B44" s="1562"/>
      <c r="C44" s="1562"/>
      <c r="D44" s="2263" t="str">
        <f t="shared" si="40"/>
        <v>&lt;TNSP specified&gt;</v>
      </c>
      <c r="E44" s="1371" t="s">
        <v>285</v>
      </c>
      <c r="F44" s="1372"/>
      <c r="G44" s="1373"/>
      <c r="H44" s="1599"/>
      <c r="I44" s="1599"/>
      <c r="J44" s="1599"/>
      <c r="K44" s="1599"/>
      <c r="L44" s="1902" t="str">
        <f t="shared" si="41"/>
        <v/>
      </c>
      <c r="M44" s="1895" t="str">
        <f t="shared" si="42"/>
        <v/>
      </c>
      <c r="N44" s="1900" t="str">
        <f t="shared" si="43"/>
        <v/>
      </c>
      <c r="O44" s="1902" t="str">
        <f t="shared" si="44"/>
        <v/>
      </c>
      <c r="P44" s="1895" t="str">
        <f t="shared" si="45"/>
        <v/>
      </c>
      <c r="Q44" s="1900" t="str">
        <f t="shared" si="46"/>
        <v/>
      </c>
    </row>
    <row r="45" spans="1:29" outlineLevel="1">
      <c r="B45" s="1562"/>
      <c r="C45" s="1562"/>
      <c r="D45" s="2263" t="str">
        <f t="shared" si="40"/>
        <v>&lt;TNSP specified&gt;</v>
      </c>
      <c r="E45" s="1371" t="s">
        <v>285</v>
      </c>
      <c r="F45" s="1372"/>
      <c r="G45" s="1373"/>
      <c r="H45" s="1599"/>
      <c r="I45" s="1599"/>
      <c r="J45" s="1599"/>
      <c r="K45" s="1599"/>
      <c r="L45" s="1902" t="str">
        <f t="shared" si="41"/>
        <v/>
      </c>
      <c r="M45" s="1895" t="str">
        <f t="shared" si="42"/>
        <v/>
      </c>
      <c r="N45" s="1900" t="str">
        <f t="shared" si="43"/>
        <v/>
      </c>
      <c r="O45" s="1902" t="str">
        <f t="shared" si="44"/>
        <v/>
      </c>
      <c r="P45" s="1895" t="str">
        <f t="shared" si="45"/>
        <v/>
      </c>
      <c r="Q45" s="1900" t="str">
        <f t="shared" si="46"/>
        <v/>
      </c>
    </row>
    <row r="46" spans="1:29" outlineLevel="1">
      <c r="B46" s="1562"/>
      <c r="C46" s="1562"/>
      <c r="D46" s="2263" t="str">
        <f t="shared" si="40"/>
        <v>&lt;TNSP specified&gt;</v>
      </c>
      <c r="E46" s="1371" t="s">
        <v>285</v>
      </c>
      <c r="F46" s="1372"/>
      <c r="G46" s="1373"/>
      <c r="H46" s="1599"/>
      <c r="I46" s="1599"/>
      <c r="J46" s="1599"/>
      <c r="K46" s="1599"/>
      <c r="L46" s="1902" t="str">
        <f t="shared" si="41"/>
        <v/>
      </c>
      <c r="M46" s="1895" t="str">
        <f t="shared" si="42"/>
        <v/>
      </c>
      <c r="N46" s="1900" t="str">
        <f t="shared" si="43"/>
        <v/>
      </c>
      <c r="O46" s="1902" t="str">
        <f t="shared" si="44"/>
        <v/>
      </c>
      <c r="P46" s="1895" t="str">
        <f t="shared" si="45"/>
        <v/>
      </c>
      <c r="Q46" s="1900" t="str">
        <f t="shared" si="46"/>
        <v/>
      </c>
    </row>
    <row r="47" spans="1:29" outlineLevel="1">
      <c r="B47" s="1562"/>
      <c r="C47" s="1562"/>
      <c r="D47" s="2263" t="str">
        <f t="shared" si="40"/>
        <v>&lt;TNSP specified&gt;</v>
      </c>
      <c r="E47" s="1371" t="s">
        <v>285</v>
      </c>
      <c r="F47" s="1372"/>
      <c r="G47" s="1373"/>
      <c r="H47" s="1599"/>
      <c r="I47" s="1599"/>
      <c r="J47" s="1599"/>
      <c r="K47" s="1599"/>
      <c r="L47" s="1902" t="str">
        <f t="shared" si="41"/>
        <v/>
      </c>
      <c r="M47" s="1895" t="str">
        <f t="shared" si="42"/>
        <v/>
      </c>
      <c r="N47" s="1900" t="str">
        <f t="shared" si="43"/>
        <v/>
      </c>
      <c r="O47" s="1902" t="str">
        <f t="shared" si="44"/>
        <v/>
      </c>
      <c r="P47" s="1895" t="str">
        <f t="shared" si="45"/>
        <v/>
      </c>
      <c r="Q47" s="1900" t="str">
        <f t="shared" si="46"/>
        <v/>
      </c>
    </row>
    <row r="48" spans="1:29" outlineLevel="1">
      <c r="B48" s="1562"/>
      <c r="C48" s="1562"/>
      <c r="D48" s="2263" t="str">
        <f t="shared" si="40"/>
        <v>&lt;TNSP specified&gt;</v>
      </c>
      <c r="E48" s="1371" t="s">
        <v>285</v>
      </c>
      <c r="F48" s="1372"/>
      <c r="G48" s="1373"/>
      <c r="H48" s="1599"/>
      <c r="I48" s="1599"/>
      <c r="J48" s="1599"/>
      <c r="K48" s="1599"/>
      <c r="L48" s="1902" t="str">
        <f t="shared" si="41"/>
        <v/>
      </c>
      <c r="M48" s="1895" t="str">
        <f t="shared" si="42"/>
        <v/>
      </c>
      <c r="N48" s="1900" t="str">
        <f t="shared" si="43"/>
        <v/>
      </c>
      <c r="O48" s="1902" t="str">
        <f t="shared" si="44"/>
        <v/>
      </c>
      <c r="P48" s="1895" t="str">
        <f t="shared" si="45"/>
        <v/>
      </c>
      <c r="Q48" s="1900" t="str">
        <f t="shared" si="46"/>
        <v/>
      </c>
    </row>
    <row r="49" spans="1:17" outlineLevel="1">
      <c r="B49" s="1562"/>
      <c r="C49" s="1562"/>
      <c r="D49" s="2263" t="str">
        <f t="shared" si="40"/>
        <v>&lt;TNSP specified&gt;</v>
      </c>
      <c r="E49" s="1371" t="s">
        <v>285</v>
      </c>
      <c r="F49" s="1372"/>
      <c r="G49" s="1373"/>
      <c r="H49" s="1599"/>
      <c r="I49" s="1599"/>
      <c r="J49" s="1599"/>
      <c r="K49" s="1599"/>
      <c r="L49" s="1902" t="str">
        <f t="shared" si="41"/>
        <v/>
      </c>
      <c r="M49" s="1895" t="str">
        <f t="shared" si="42"/>
        <v/>
      </c>
      <c r="N49" s="1900" t="str">
        <f t="shared" si="43"/>
        <v/>
      </c>
      <c r="O49" s="1902" t="str">
        <f t="shared" si="44"/>
        <v/>
      </c>
      <c r="P49" s="1895" t="str">
        <f t="shared" si="45"/>
        <v/>
      </c>
      <c r="Q49" s="1900" t="str">
        <f t="shared" si="46"/>
        <v/>
      </c>
    </row>
    <row r="50" spans="1:17" outlineLevel="1">
      <c r="A50" s="2142" t="s">
        <v>2693</v>
      </c>
      <c r="B50" s="1562"/>
      <c r="C50" s="1562"/>
      <c r="D50" s="2263" t="str">
        <f t="shared" si="40"/>
        <v>&lt;TNSP specified&gt;</v>
      </c>
      <c r="E50" s="1371" t="s">
        <v>285</v>
      </c>
      <c r="F50" s="1372"/>
      <c r="G50" s="1373"/>
      <c r="H50" s="1599"/>
      <c r="I50" s="1599"/>
      <c r="J50" s="1599"/>
      <c r="K50" s="1599"/>
      <c r="L50" s="1902" t="str">
        <f t="shared" si="41"/>
        <v/>
      </c>
      <c r="M50" s="1895" t="str">
        <f t="shared" si="42"/>
        <v/>
      </c>
      <c r="N50" s="1900" t="str">
        <f t="shared" si="43"/>
        <v/>
      </c>
      <c r="O50" s="1902" t="str">
        <f t="shared" si="44"/>
        <v/>
      </c>
      <c r="P50" s="1895" t="str">
        <f t="shared" si="45"/>
        <v/>
      </c>
      <c r="Q50" s="1900" t="str">
        <f t="shared" si="46"/>
        <v/>
      </c>
    </row>
    <row r="51" spans="1:17" outlineLevel="1">
      <c r="B51" s="1563"/>
      <c r="C51" s="1563"/>
      <c r="D51" s="2263" t="str">
        <f t="shared" si="40"/>
        <v>&lt;TNSP specified&gt;</v>
      </c>
      <c r="E51" s="1374" t="s">
        <v>285</v>
      </c>
      <c r="F51" s="1375"/>
      <c r="G51" s="1376"/>
      <c r="H51" s="1599"/>
      <c r="I51" s="1599"/>
      <c r="J51" s="1599"/>
      <c r="K51" s="1599"/>
      <c r="L51" s="1902" t="str">
        <f t="shared" si="41"/>
        <v/>
      </c>
      <c r="M51" s="1895" t="str">
        <f t="shared" si="42"/>
        <v/>
      </c>
      <c r="N51" s="1900" t="str">
        <f t="shared" si="43"/>
        <v/>
      </c>
      <c r="O51" s="1902" t="str">
        <f t="shared" si="44"/>
        <v/>
      </c>
      <c r="P51" s="1895" t="str">
        <f t="shared" si="45"/>
        <v/>
      </c>
      <c r="Q51" s="1900" t="str">
        <f t="shared" si="46"/>
        <v/>
      </c>
    </row>
    <row r="52" spans="1:17" outlineLevel="1">
      <c r="B52" s="636"/>
      <c r="C52" s="636"/>
      <c r="D52" s="1600" t="s">
        <v>2177</v>
      </c>
      <c r="E52" s="1601" t="s">
        <v>285</v>
      </c>
      <c r="F52" s="2264">
        <f>SUM(F42:F51)</f>
        <v>0</v>
      </c>
      <c r="G52" s="2264">
        <f t="shared" ref="G52" si="47">SUM(G42:G51)</f>
        <v>0</v>
      </c>
      <c r="H52" s="1599"/>
      <c r="I52" s="1599"/>
      <c r="J52" s="1599"/>
      <c r="K52" s="1599"/>
      <c r="L52" s="2096"/>
      <c r="M52" s="2097"/>
      <c r="N52" s="2098"/>
      <c r="O52" s="2096"/>
      <c r="P52" s="2097"/>
      <c r="Q52" s="2098"/>
    </row>
    <row r="53" spans="1:17">
      <c r="B53" s="1564"/>
      <c r="C53" s="1564"/>
      <c r="D53" s="1130" t="s">
        <v>1852</v>
      </c>
      <c r="E53" s="985"/>
      <c r="F53" s="985"/>
      <c r="G53" s="636"/>
      <c r="H53" s="1599"/>
      <c r="I53" s="1599"/>
      <c r="J53" s="1599"/>
      <c r="K53" s="1599"/>
      <c r="L53" s="1599"/>
      <c r="M53" s="1599"/>
      <c r="N53" s="1599"/>
      <c r="O53" s="636"/>
      <c r="P53" s="636"/>
      <c r="Q53" s="636"/>
    </row>
    <row r="54" spans="1:17" outlineLevel="1">
      <c r="B54" s="1562"/>
      <c r="C54" s="1562"/>
      <c r="D54" s="2262" t="str">
        <f>D25</f>
        <v>&lt;TNSP specified&gt;</v>
      </c>
      <c r="E54" s="1367" t="s">
        <v>285</v>
      </c>
      <c r="F54" s="1368"/>
      <c r="G54" s="1369"/>
      <c r="H54" s="1599"/>
      <c r="I54" s="1599"/>
      <c r="J54" s="1599"/>
      <c r="K54" s="1599"/>
      <c r="L54" s="1902" t="str">
        <f>IF(ISNONTEXT(F54)=TRUE,"","X")</f>
        <v/>
      </c>
      <c r="M54" s="1895" t="str">
        <f>IF(AND(F54&gt;=0)=TRUE,"","X")</f>
        <v/>
      </c>
      <c r="N54" s="1900" t="str">
        <f>IF(AND(D54&lt;&gt;"",LEFT(D54,5)&lt;&gt;"&lt;TNSP",ISBLANK(F54))=TRUE,"X","")</f>
        <v/>
      </c>
      <c r="O54" s="1902" t="str">
        <f>IF(ISNONTEXT(G54)=TRUE,"","X")</f>
        <v/>
      </c>
      <c r="P54" s="1895" t="str">
        <f>IF(AND(G54&gt;=0)=TRUE,"","X")</f>
        <v/>
      </c>
      <c r="Q54" s="1900" t="str">
        <f>IF(AND(D54&lt;&gt;"",LEFT(D54,5)&lt;&gt;"&lt;TNSP",ISBLANK(G54))=TRUE,"X","")</f>
        <v/>
      </c>
    </row>
    <row r="55" spans="1:17" outlineLevel="1">
      <c r="B55" s="1563"/>
      <c r="C55" s="1563"/>
      <c r="D55" s="2263" t="str">
        <f t="shared" ref="D55:D63" si="48">D26</f>
        <v>&lt;TNSP specified&gt;</v>
      </c>
      <c r="E55" s="1371" t="s">
        <v>285</v>
      </c>
      <c r="F55" s="1372"/>
      <c r="G55" s="1373"/>
      <c r="H55" s="1599"/>
      <c r="I55" s="1599"/>
      <c r="J55" s="1599"/>
      <c r="K55" s="1599"/>
      <c r="L55" s="1902" t="str">
        <f t="shared" ref="L55:L62" si="49">IF(ISNONTEXT(F55)=TRUE,"","X")</f>
        <v/>
      </c>
      <c r="M55" s="1895" t="str">
        <f t="shared" ref="M55:M62" si="50">IF(AND(F55&gt;=0)=TRUE,"","X")</f>
        <v/>
      </c>
      <c r="N55" s="1900" t="str">
        <f t="shared" ref="N55:N62" si="51">IF(AND(D55&lt;&gt;"",LEFT(D55,5)&lt;&gt;"&lt;TNSP",ISBLANK(F55))=TRUE,"X","")</f>
        <v/>
      </c>
      <c r="O55" s="1902" t="str">
        <f t="shared" ref="O55:O62" si="52">IF(ISNONTEXT(G55)=TRUE,"","X")</f>
        <v/>
      </c>
      <c r="P55" s="1895" t="str">
        <f t="shared" ref="P55:P62" si="53">IF(AND(G55&gt;=0)=TRUE,"","X")</f>
        <v/>
      </c>
      <c r="Q55" s="1900" t="str">
        <f t="shared" ref="Q55:Q62" si="54">IF(AND(D55&lt;&gt;"",LEFT(D55,5)&lt;&gt;"&lt;TNSP",ISBLANK(G55))=TRUE,"X","")</f>
        <v/>
      </c>
    </row>
    <row r="56" spans="1:17" outlineLevel="1">
      <c r="B56" s="1562"/>
      <c r="C56" s="1562"/>
      <c r="D56" s="2263" t="str">
        <f t="shared" si="48"/>
        <v>&lt;TNSP specified&gt;</v>
      </c>
      <c r="E56" s="1371" t="s">
        <v>285</v>
      </c>
      <c r="F56" s="1372"/>
      <c r="G56" s="1373"/>
      <c r="H56" s="1599"/>
      <c r="I56" s="1599"/>
      <c r="J56" s="1599"/>
      <c r="K56" s="1599"/>
      <c r="L56" s="1902" t="str">
        <f t="shared" si="49"/>
        <v/>
      </c>
      <c r="M56" s="1895" t="str">
        <f t="shared" si="50"/>
        <v/>
      </c>
      <c r="N56" s="1900" t="str">
        <f t="shared" si="51"/>
        <v/>
      </c>
      <c r="O56" s="1902" t="str">
        <f t="shared" si="52"/>
        <v/>
      </c>
      <c r="P56" s="1895" t="str">
        <f t="shared" si="53"/>
        <v/>
      </c>
      <c r="Q56" s="1900" t="str">
        <f t="shared" si="54"/>
        <v/>
      </c>
    </row>
    <row r="57" spans="1:17" outlineLevel="1">
      <c r="B57" s="1562"/>
      <c r="C57" s="1562"/>
      <c r="D57" s="2263" t="str">
        <f t="shared" si="48"/>
        <v>&lt;TNSP specified&gt;</v>
      </c>
      <c r="E57" s="1371" t="s">
        <v>285</v>
      </c>
      <c r="F57" s="1372"/>
      <c r="G57" s="1373"/>
      <c r="H57" s="1599"/>
      <c r="I57" s="1599"/>
      <c r="J57" s="1599"/>
      <c r="K57" s="1599"/>
      <c r="L57" s="1902" t="str">
        <f t="shared" si="49"/>
        <v/>
      </c>
      <c r="M57" s="1895" t="str">
        <f t="shared" si="50"/>
        <v/>
      </c>
      <c r="N57" s="1900" t="str">
        <f t="shared" si="51"/>
        <v/>
      </c>
      <c r="O57" s="1902" t="str">
        <f t="shared" si="52"/>
        <v/>
      </c>
      <c r="P57" s="1895" t="str">
        <f t="shared" si="53"/>
        <v/>
      </c>
      <c r="Q57" s="1900" t="str">
        <f t="shared" si="54"/>
        <v/>
      </c>
    </row>
    <row r="58" spans="1:17" outlineLevel="1">
      <c r="B58" s="1562"/>
      <c r="C58" s="1562"/>
      <c r="D58" s="2263" t="str">
        <f t="shared" si="48"/>
        <v>&lt;TNSP specified&gt;</v>
      </c>
      <c r="E58" s="1371" t="s">
        <v>285</v>
      </c>
      <c r="F58" s="1372"/>
      <c r="G58" s="1373"/>
      <c r="H58" s="1599"/>
      <c r="I58" s="1599"/>
      <c r="J58" s="1599"/>
      <c r="K58" s="1599"/>
      <c r="L58" s="1902" t="str">
        <f t="shared" si="49"/>
        <v/>
      </c>
      <c r="M58" s="1895" t="str">
        <f t="shared" si="50"/>
        <v/>
      </c>
      <c r="N58" s="1900" t="str">
        <f t="shared" si="51"/>
        <v/>
      </c>
      <c r="O58" s="1902" t="str">
        <f t="shared" si="52"/>
        <v/>
      </c>
      <c r="P58" s="1895" t="str">
        <f t="shared" si="53"/>
        <v/>
      </c>
      <c r="Q58" s="1900" t="str">
        <f t="shared" si="54"/>
        <v/>
      </c>
    </row>
    <row r="59" spans="1:17" outlineLevel="1">
      <c r="B59" s="1562"/>
      <c r="C59" s="1562"/>
      <c r="D59" s="2263" t="str">
        <f t="shared" si="48"/>
        <v>&lt;TNSP specified&gt;</v>
      </c>
      <c r="E59" s="1371" t="s">
        <v>285</v>
      </c>
      <c r="F59" s="1372"/>
      <c r="G59" s="1373"/>
      <c r="H59" s="1599"/>
      <c r="I59" s="1599"/>
      <c r="J59" s="1599"/>
      <c r="K59" s="1599"/>
      <c r="L59" s="1902" t="str">
        <f t="shared" si="49"/>
        <v/>
      </c>
      <c r="M59" s="1895" t="str">
        <f t="shared" si="50"/>
        <v/>
      </c>
      <c r="N59" s="1900" t="str">
        <f t="shared" si="51"/>
        <v/>
      </c>
      <c r="O59" s="1902" t="str">
        <f t="shared" si="52"/>
        <v/>
      </c>
      <c r="P59" s="1895" t="str">
        <f t="shared" si="53"/>
        <v/>
      </c>
      <c r="Q59" s="1900" t="str">
        <f t="shared" si="54"/>
        <v/>
      </c>
    </row>
    <row r="60" spans="1:17" outlineLevel="1">
      <c r="B60" s="1562"/>
      <c r="C60" s="1562"/>
      <c r="D60" s="2263" t="str">
        <f t="shared" si="48"/>
        <v>&lt;TNSP specified&gt;</v>
      </c>
      <c r="E60" s="1371" t="s">
        <v>285</v>
      </c>
      <c r="F60" s="1372"/>
      <c r="G60" s="1373"/>
      <c r="H60" s="1599"/>
      <c r="I60" s="1599"/>
      <c r="J60" s="1599"/>
      <c r="K60" s="1599"/>
      <c r="L60" s="1902" t="str">
        <f t="shared" si="49"/>
        <v/>
      </c>
      <c r="M60" s="1895" t="str">
        <f t="shared" si="50"/>
        <v/>
      </c>
      <c r="N60" s="1900" t="str">
        <f t="shared" si="51"/>
        <v/>
      </c>
      <c r="O60" s="1902" t="str">
        <f t="shared" si="52"/>
        <v/>
      </c>
      <c r="P60" s="1895" t="str">
        <f t="shared" si="53"/>
        <v/>
      </c>
      <c r="Q60" s="1900" t="str">
        <f t="shared" si="54"/>
        <v/>
      </c>
    </row>
    <row r="61" spans="1:17" outlineLevel="1">
      <c r="B61" s="1562"/>
      <c r="C61" s="1562"/>
      <c r="D61" s="2263" t="str">
        <f t="shared" si="48"/>
        <v>&lt;TNSP specified&gt;</v>
      </c>
      <c r="E61" s="1371" t="s">
        <v>285</v>
      </c>
      <c r="F61" s="1372"/>
      <c r="G61" s="1373"/>
      <c r="H61" s="1599"/>
      <c r="I61" s="1599"/>
      <c r="J61" s="1599"/>
      <c r="K61" s="1599"/>
      <c r="L61" s="1902" t="str">
        <f t="shared" si="49"/>
        <v/>
      </c>
      <c r="M61" s="1895" t="str">
        <f t="shared" si="50"/>
        <v/>
      </c>
      <c r="N61" s="1900" t="str">
        <f t="shared" si="51"/>
        <v/>
      </c>
      <c r="O61" s="1902" t="str">
        <f t="shared" si="52"/>
        <v/>
      </c>
      <c r="P61" s="1895" t="str">
        <f t="shared" si="53"/>
        <v/>
      </c>
      <c r="Q61" s="1900" t="str">
        <f t="shared" si="54"/>
        <v/>
      </c>
    </row>
    <row r="62" spans="1:17" outlineLevel="1">
      <c r="A62" s="2142" t="s">
        <v>2693</v>
      </c>
      <c r="B62" s="1562"/>
      <c r="C62" s="1562"/>
      <c r="D62" s="2263" t="str">
        <f t="shared" si="48"/>
        <v>&lt;TNSP specified&gt;</v>
      </c>
      <c r="E62" s="1371" t="s">
        <v>285</v>
      </c>
      <c r="F62" s="1372"/>
      <c r="G62" s="1373"/>
      <c r="H62" s="1599"/>
      <c r="I62" s="1599"/>
      <c r="J62" s="1599"/>
      <c r="K62" s="1599"/>
      <c r="L62" s="1902" t="str">
        <f t="shared" si="49"/>
        <v/>
      </c>
      <c r="M62" s="1895" t="str">
        <f t="shared" si="50"/>
        <v/>
      </c>
      <c r="N62" s="1900" t="str">
        <f t="shared" si="51"/>
        <v/>
      </c>
      <c r="O62" s="1902" t="str">
        <f t="shared" si="52"/>
        <v/>
      </c>
      <c r="P62" s="1895" t="str">
        <f t="shared" si="53"/>
        <v/>
      </c>
      <c r="Q62" s="1900" t="str">
        <f t="shared" si="54"/>
        <v/>
      </c>
    </row>
    <row r="63" spans="1:17" outlineLevel="1">
      <c r="B63" s="1563"/>
      <c r="C63" s="1563"/>
      <c r="D63" s="2263" t="str">
        <f t="shared" si="48"/>
        <v>&lt;TNSP specified&gt;</v>
      </c>
      <c r="E63" s="1374" t="s">
        <v>285</v>
      </c>
      <c r="F63" s="1375"/>
      <c r="G63" s="1376"/>
      <c r="H63" s="1599"/>
      <c r="I63" s="1599"/>
      <c r="J63" s="1599"/>
      <c r="K63" s="1599"/>
      <c r="L63" s="1902" t="str">
        <f t="shared" ref="L63" si="55">IF(ISNONTEXT(F63)=TRUE,"","X")</f>
        <v/>
      </c>
      <c r="M63" s="1895" t="str">
        <f t="shared" ref="M63" si="56">IF(AND(F63&gt;=0)=TRUE,"","X")</f>
        <v/>
      </c>
      <c r="N63" s="1900" t="str">
        <f t="shared" ref="N63" si="57">IF(AND(D63&lt;&gt;"",LEFT(D63,5)&lt;&gt;"&lt;TNSP",ISBLANK(F63))=TRUE,"X","")</f>
        <v/>
      </c>
      <c r="O63" s="1902" t="str">
        <f t="shared" ref="O63" si="58">IF(ISNONTEXT(G63)=TRUE,"","X")</f>
        <v/>
      </c>
      <c r="P63" s="1895" t="str">
        <f t="shared" ref="P63" si="59">IF(AND(G63&gt;=0)=TRUE,"","X")</f>
        <v/>
      </c>
      <c r="Q63" s="1900" t="str">
        <f t="shared" ref="Q63" si="60">IF(AND(D63&lt;&gt;"",LEFT(D63,5)&lt;&gt;"&lt;TNSP",ISBLANK(G63))=TRUE,"X","")</f>
        <v/>
      </c>
    </row>
    <row r="64" spans="1:17" outlineLevel="1">
      <c r="B64" s="636"/>
      <c r="C64" s="636"/>
      <c r="D64" s="1600" t="s">
        <v>2178</v>
      </c>
      <c r="E64" s="1601" t="s">
        <v>285</v>
      </c>
      <c r="F64" s="2264">
        <f>SUM(F54:F63)</f>
        <v>0</v>
      </c>
      <c r="G64" s="2264">
        <f t="shared" ref="G64" si="61">SUM(G54:G63)</f>
        <v>0</v>
      </c>
      <c r="H64" s="1599"/>
      <c r="I64" s="1599"/>
      <c r="J64" s="1599"/>
      <c r="K64" s="1599"/>
      <c r="L64" s="2084"/>
      <c r="M64" s="2082"/>
      <c r="N64" s="2085"/>
      <c r="O64" s="2084"/>
      <c r="P64" s="2082"/>
      <c r="Q64" s="2085"/>
    </row>
    <row r="65" spans="1:17">
      <c r="A65" s="1844" t="s">
        <v>2708</v>
      </c>
      <c r="B65" s="636"/>
      <c r="C65" s="636"/>
      <c r="D65" s="1602" t="s">
        <v>2176</v>
      </c>
      <c r="E65" s="1128" t="s">
        <v>285</v>
      </c>
      <c r="F65" s="2311"/>
      <c r="G65" s="2264">
        <f t="shared" ref="G65" si="62">G64+G52</f>
        <v>0</v>
      </c>
      <c r="H65" s="1599"/>
      <c r="I65" s="1599"/>
      <c r="J65" s="1599"/>
      <c r="K65" s="1599"/>
      <c r="L65" s="2086"/>
      <c r="M65" s="2087"/>
      <c r="N65" s="2088"/>
      <c r="O65" s="2086"/>
      <c r="P65" s="2087"/>
      <c r="Q65" s="2088"/>
    </row>
    <row r="66" spans="1:17">
      <c r="B66" s="1344"/>
      <c r="C66" s="1344"/>
      <c r="D66" s="636"/>
      <c r="E66" s="636"/>
      <c r="F66" s="636"/>
      <c r="G66" s="636"/>
      <c r="H66" s="636"/>
      <c r="I66" s="636"/>
      <c r="J66" s="636"/>
      <c r="K66" s="636"/>
      <c r="L66" s="636"/>
      <c r="M66" s="636"/>
      <c r="N66" s="636"/>
    </row>
    <row r="67" spans="1:17">
      <c r="B67" s="1344"/>
      <c r="C67" s="1344"/>
      <c r="D67" s="636"/>
      <c r="E67" s="636"/>
      <c r="F67" s="636"/>
      <c r="G67" s="636"/>
      <c r="H67" s="636"/>
      <c r="I67" s="636"/>
      <c r="J67" s="636"/>
      <c r="K67" s="636"/>
      <c r="L67" s="636"/>
      <c r="M67" s="636"/>
      <c r="N67" s="636"/>
    </row>
    <row r="69" spans="1:17">
      <c r="B69" s="2227" t="s">
        <v>2666</v>
      </c>
      <c r="C69" s="2224"/>
      <c r="D69" s="2225" t="b">
        <f>G71</f>
        <v>1</v>
      </c>
    </row>
    <row r="70" spans="1:17" ht="18.75">
      <c r="D70" s="2220" t="s">
        <v>2598</v>
      </c>
      <c r="E70" s="2221"/>
      <c r="F70" s="2222"/>
      <c r="G70" s="2222"/>
    </row>
    <row r="71" spans="1:17">
      <c r="D71" s="981" t="s">
        <v>2176</v>
      </c>
      <c r="E71" s="1951"/>
      <c r="F71" s="1951"/>
      <c r="G71" s="1951" t="b">
        <f>G36=G65+F65</f>
        <v>1</v>
      </c>
    </row>
  </sheetData>
  <mergeCells count="36">
    <mergeCell ref="L11:N11"/>
    <mergeCell ref="L12:N12"/>
    <mergeCell ref="L13:N22"/>
    <mergeCell ref="L23:N23"/>
    <mergeCell ref="O11:Q11"/>
    <mergeCell ref="O12:Q12"/>
    <mergeCell ref="O13:Q13"/>
    <mergeCell ref="O14:Q14"/>
    <mergeCell ref="O15:Q15"/>
    <mergeCell ref="O23:Q23"/>
    <mergeCell ref="O27:Q27"/>
    <mergeCell ref="O28:Q28"/>
    <mergeCell ref="O29:Q29"/>
    <mergeCell ref="L35:N35"/>
    <mergeCell ref="O30:Q30"/>
    <mergeCell ref="O31:Q31"/>
    <mergeCell ref="O32:Q32"/>
    <mergeCell ref="O33:Q33"/>
    <mergeCell ref="L25:N34"/>
    <mergeCell ref="O25:Q25"/>
    <mergeCell ref="AA12:AC12"/>
    <mergeCell ref="L41:N41"/>
    <mergeCell ref="O41:Q41"/>
    <mergeCell ref="O17:Q17"/>
    <mergeCell ref="O18:Q18"/>
    <mergeCell ref="R12:T12"/>
    <mergeCell ref="U12:W12"/>
    <mergeCell ref="X12:Z12"/>
    <mergeCell ref="O19:Q19"/>
    <mergeCell ref="O20:Q20"/>
    <mergeCell ref="O21:Q21"/>
    <mergeCell ref="O22:Q22"/>
    <mergeCell ref="O16:Q16"/>
    <mergeCell ref="O35:Q35"/>
    <mergeCell ref="O34:Q34"/>
    <mergeCell ref="O26:Q26"/>
  </mergeCells>
  <conditionalFormatting sqref="F13:J22">
    <cfRule type="expression" dxfId="61" priority="8">
      <formula>dms_worksheet210flag="Worksheet 2.10"</formula>
    </cfRule>
  </conditionalFormatting>
  <conditionalFormatting sqref="F25:J34">
    <cfRule type="expression" dxfId="60" priority="7">
      <formula>dms_worksheet210flag="Worksheet 2.10"</formula>
    </cfRule>
  </conditionalFormatting>
  <conditionalFormatting sqref="F42:G51">
    <cfRule type="expression" dxfId="59" priority="4">
      <formula>dms_worksheet210flag="Worksheet 2.10"</formula>
    </cfRule>
  </conditionalFormatting>
  <conditionalFormatting sqref="G54:G63">
    <cfRule type="expression" dxfId="58" priority="3">
      <formula>dms_worksheet210flag="Worksheet 2.10"</formula>
    </cfRule>
  </conditionalFormatting>
  <conditionalFormatting sqref="F54:F63">
    <cfRule type="expression" dxfId="57" priority="2">
      <formula>dms_worksheet210flag="Worksheet 2.10"</formula>
    </cfRule>
  </conditionalFormatting>
  <conditionalFormatting sqref="D69">
    <cfRule type="cellIs" dxfId="56" priority="1" operator="equal">
      <formula>FALSE</formula>
    </cfRule>
  </conditionalFormatting>
  <dataValidations count="1">
    <dataValidation allowBlank="1" showErrorMessage="1" sqref="B1:XFD1048576 A1:A64 A66:A1048576" xr:uid="{4D28A3CF-BD96-49F1-AD09-72AD51879623}"/>
  </dataValidations>
  <pageMargins left="0.7" right="0.7" top="0.75" bottom="0.75" header="0.3" footer="0.3"/>
  <pageSetup paperSize="9" scale="6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1543-C9B9-4218-A22F-77AC5CA65C4C}">
  <sheetPr codeName="Sheet9">
    <tabColor rgb="FFDE98CA"/>
    <pageSetUpPr fitToPage="1"/>
  </sheetPr>
  <dimension ref="A1:AG66"/>
  <sheetViews>
    <sheetView zoomScaleNormal="100" workbookViewId="0"/>
  </sheetViews>
  <sheetFormatPr defaultColWidth="9.140625" defaultRowHeight="15"/>
  <cols>
    <col min="1" max="1" width="18.5703125" style="44" customWidth="1"/>
    <col min="2" max="2" width="19.5703125" style="1475" customWidth="1"/>
    <col min="3" max="3" width="2.5703125" style="1475" customWidth="1"/>
    <col min="4" max="4" width="40.5703125" style="44" bestFit="1" customWidth="1"/>
    <col min="5" max="5" width="9.85546875" style="44" customWidth="1"/>
    <col min="6" max="10" width="17.140625" style="44" customWidth="1"/>
    <col min="11" max="11" width="9.140625" style="44"/>
    <col min="12" max="33" width="3.7109375" style="44" customWidth="1"/>
    <col min="34" max="16384" width="9.140625" style="44"/>
  </cols>
  <sheetData>
    <row r="1" spans="2:33" s="1119" customFormat="1" ht="20.100000000000001" customHeight="1">
      <c r="B1" s="1017"/>
      <c r="C1" s="1017"/>
      <c r="D1" s="1017" t="str">
        <f>dms_SheetHeading1</f>
        <v>ANNUAL INFORMATION ORDER</v>
      </c>
      <c r="E1" s="1381"/>
      <c r="F1" s="1381"/>
      <c r="G1" s="1381"/>
      <c r="H1" s="1381"/>
      <c r="I1" s="1381"/>
      <c r="J1" s="1381"/>
      <c r="L1" s="2121" t="s">
        <v>1842</v>
      </c>
      <c r="M1" s="1594"/>
      <c r="N1" s="1594"/>
      <c r="O1" s="1594"/>
      <c r="P1" s="1594"/>
      <c r="Q1" s="1594"/>
      <c r="R1" s="2120" t="s">
        <v>1841</v>
      </c>
      <c r="S1" s="1594"/>
      <c r="T1" s="1594"/>
      <c r="U1" s="1594"/>
      <c r="V1" s="1594"/>
      <c r="W1" s="1594"/>
      <c r="X1" s="1594"/>
      <c r="Y1" s="1594"/>
      <c r="Z1" s="1594"/>
    </row>
    <row r="2" spans="2:33" s="1119" customFormat="1" ht="20.100000000000001" customHeight="1">
      <c r="B2" s="1018"/>
      <c r="C2" s="1018"/>
      <c r="D2" s="1018" t="str">
        <f>dms_SheetHeading2</f>
        <v>Australian Transmission Co.</v>
      </c>
      <c r="E2" s="1381"/>
      <c r="F2" s="1381"/>
      <c r="G2" s="1381"/>
      <c r="H2" s="1381"/>
      <c r="I2" s="1381"/>
      <c r="J2" s="1381"/>
      <c r="L2" s="2122" t="s">
        <v>1843</v>
      </c>
      <c r="M2" s="1595"/>
      <c r="N2" s="1595"/>
      <c r="O2" s="1595"/>
      <c r="P2" s="1595"/>
      <c r="Q2" s="1595"/>
      <c r="R2" s="1677" t="s">
        <v>953</v>
      </c>
      <c r="S2" s="1595"/>
      <c r="T2" s="1595"/>
      <c r="U2" s="1595"/>
      <c r="V2" s="1595"/>
      <c r="W2" s="1595"/>
      <c r="X2" s="1595"/>
      <c r="Y2" s="1595"/>
      <c r="Z2" s="1595"/>
    </row>
    <row r="3" spans="2:33" s="1119" customFormat="1" ht="20.100000000000001" customHeight="1">
      <c r="B3" s="1019"/>
      <c r="C3" s="1019"/>
      <c r="D3" s="1019" t="str">
        <f>dms_SheetHeading3</f>
        <v>REPORTING STATEMENT: 2024-25</v>
      </c>
      <c r="E3" s="1381"/>
      <c r="F3" s="1381"/>
      <c r="G3" s="1381"/>
      <c r="H3" s="1381"/>
      <c r="I3" s="1381"/>
      <c r="J3" s="1381"/>
      <c r="L3" s="2123" t="s">
        <v>1844</v>
      </c>
      <c r="M3" s="1596"/>
      <c r="N3" s="1596"/>
      <c r="O3" s="1596"/>
      <c r="P3" s="1596"/>
      <c r="Q3" s="1596"/>
      <c r="R3" s="1678" t="s">
        <v>954</v>
      </c>
      <c r="S3" s="1596"/>
      <c r="T3" s="1596"/>
      <c r="U3" s="1596"/>
      <c r="V3" s="1596"/>
      <c r="W3" s="1596"/>
      <c r="X3" s="1596"/>
      <c r="Y3" s="1596"/>
      <c r="Z3" s="1596"/>
    </row>
    <row r="4" spans="2:33" s="1119" customFormat="1" ht="20.100000000000001" customHeight="1">
      <c r="B4" s="1382"/>
      <c r="C4" s="1382"/>
      <c r="D4" s="1382" t="s">
        <v>2584</v>
      </c>
      <c r="E4" s="1383"/>
      <c r="F4" s="1383"/>
      <c r="G4" s="1383"/>
      <c r="H4" s="1383"/>
      <c r="I4" s="1383"/>
      <c r="J4" s="1383"/>
      <c r="L4" s="2125" t="s">
        <v>1846</v>
      </c>
      <c r="M4" s="2124"/>
      <c r="N4" s="2186"/>
      <c r="O4" s="1840"/>
      <c r="P4" s="1840"/>
      <c r="Q4" s="1840"/>
      <c r="R4" s="1839" t="s">
        <v>1845</v>
      </c>
      <c r="S4" s="1840"/>
      <c r="T4" s="1840"/>
      <c r="U4" s="1840"/>
      <c r="V4" s="1840"/>
      <c r="W4" s="1840"/>
      <c r="X4" s="1840"/>
      <c r="Y4" s="1840"/>
      <c r="Z4" s="1840"/>
    </row>
    <row r="5" spans="2:33" ht="13.5" customHeight="1">
      <c r="B5" s="44"/>
      <c r="C5" s="44"/>
      <c r="D5" s="1123"/>
    </row>
    <row r="6" spans="2:33" s="46" customFormat="1" ht="18" customHeight="1">
      <c r="B6" s="965" t="s">
        <v>2328</v>
      </c>
      <c r="C6" s="988"/>
      <c r="D6" s="988"/>
      <c r="E6" s="988"/>
      <c r="F6" s="988"/>
      <c r="G6" s="988"/>
      <c r="H6" s="988"/>
      <c r="I6" s="988"/>
      <c r="J6" s="988"/>
      <c r="K6" s="44"/>
      <c r="L6" s="44"/>
    </row>
    <row r="7" spans="2:33" ht="18" customHeight="1">
      <c r="B7" s="1048" t="s">
        <v>1908</v>
      </c>
      <c r="C7" s="1048"/>
      <c r="D7" s="1048"/>
      <c r="E7" s="1048"/>
      <c r="F7" s="1048"/>
      <c r="G7" s="1048"/>
      <c r="H7" s="1048"/>
      <c r="I7" s="1048"/>
      <c r="J7" s="1048"/>
    </row>
    <row r="8" spans="2:33">
      <c r="B8" s="1269"/>
      <c r="C8" s="1269"/>
      <c r="D8" s="1269"/>
      <c r="E8" s="1269"/>
      <c r="F8" s="1269"/>
      <c r="G8" s="1269"/>
      <c r="H8" s="1269"/>
      <c r="I8" s="1269"/>
      <c r="J8" s="1269"/>
    </row>
    <row r="9" spans="2:33" s="46" customFormat="1">
      <c r="C9" s="44"/>
      <c r="D9" s="1446" t="s">
        <v>2583</v>
      </c>
      <c r="E9" s="977"/>
      <c r="F9" s="977"/>
      <c r="G9" s="977"/>
      <c r="H9" s="977"/>
      <c r="I9" s="977"/>
      <c r="J9" s="977"/>
      <c r="O9" s="44"/>
      <c r="P9" s="44"/>
      <c r="Q9" s="44"/>
    </row>
    <row r="10" spans="2:33" s="46" customFormat="1" ht="39" customHeight="1">
      <c r="D10" s="54"/>
      <c r="E10" s="54"/>
      <c r="F10" s="54"/>
      <c r="G10" s="44"/>
      <c r="L10" s="2605" t="s">
        <v>2630</v>
      </c>
      <c r="M10" s="2606"/>
      <c r="N10" s="2606"/>
      <c r="O10" s="2623"/>
      <c r="P10" s="2624"/>
      <c r="Q10" s="2625"/>
      <c r="R10" s="2067" t="s">
        <v>2599</v>
      </c>
      <c r="S10" s="2044" t="s">
        <v>2600</v>
      </c>
      <c r="T10" s="2045" t="s">
        <v>2601</v>
      </c>
      <c r="U10" s="2099" t="s">
        <v>2629</v>
      </c>
      <c r="V10" s="2067" t="s">
        <v>2599</v>
      </c>
      <c r="W10" s="2044" t="s">
        <v>2600</v>
      </c>
      <c r="X10" s="2045" t="s">
        <v>2601</v>
      </c>
      <c r="Y10" s="2099" t="s">
        <v>2629</v>
      </c>
      <c r="Z10" s="2067" t="s">
        <v>2599</v>
      </c>
      <c r="AA10" s="2044" t="s">
        <v>2600</v>
      </c>
      <c r="AB10" s="2045" t="s">
        <v>2601</v>
      </c>
      <c r="AC10" s="2099" t="s">
        <v>2629</v>
      </c>
      <c r="AD10" s="2067" t="s">
        <v>2599</v>
      </c>
      <c r="AE10" s="2044" t="s">
        <v>2600</v>
      </c>
      <c r="AF10" s="2045" t="s">
        <v>2601</v>
      </c>
      <c r="AG10" s="2099" t="s">
        <v>2629</v>
      </c>
    </row>
    <row r="11" spans="2:33" s="1560" customFormat="1" ht="38.25" customHeight="1">
      <c r="B11" s="1561"/>
      <c r="C11" s="1561"/>
      <c r="D11" s="1441" t="s">
        <v>1915</v>
      </c>
      <c r="E11" s="973" t="s">
        <v>2089</v>
      </c>
      <c r="F11" s="1500" t="s">
        <v>2294</v>
      </c>
      <c r="G11" s="1501" t="s">
        <v>2207</v>
      </c>
      <c r="H11" s="1501" t="s">
        <v>2295</v>
      </c>
      <c r="I11" s="1501" t="s">
        <v>2296</v>
      </c>
      <c r="J11" s="1567" t="s">
        <v>2297</v>
      </c>
      <c r="L11" s="2388" t="s">
        <v>2622</v>
      </c>
      <c r="M11" s="2389"/>
      <c r="N11" s="2389"/>
      <c r="O11" s="2388" t="s">
        <v>2294</v>
      </c>
      <c r="P11" s="2389"/>
      <c r="Q11" s="2390"/>
      <c r="R11" s="2388" t="s">
        <v>2652</v>
      </c>
      <c r="S11" s="2389"/>
      <c r="T11" s="2389"/>
      <c r="U11" s="2390"/>
      <c r="V11" s="2388" t="s">
        <v>2295</v>
      </c>
      <c r="W11" s="2389"/>
      <c r="X11" s="2389"/>
      <c r="Y11" s="2390"/>
      <c r="Z11" s="2388" t="s">
        <v>2296</v>
      </c>
      <c r="AA11" s="2389"/>
      <c r="AB11" s="2389"/>
      <c r="AC11" s="2390"/>
      <c r="AD11" s="2388" t="s">
        <v>2297</v>
      </c>
      <c r="AE11" s="2389"/>
      <c r="AF11" s="2389"/>
      <c r="AG11" s="2390"/>
    </row>
    <row r="12" spans="2:33" ht="15" customHeight="1">
      <c r="B12" s="1562"/>
      <c r="C12" s="1562"/>
      <c r="D12" s="1366" t="s">
        <v>1910</v>
      </c>
      <c r="E12" s="1367" t="s">
        <v>285</v>
      </c>
      <c r="F12" s="2189">
        <f>SUM(G12:J12)</f>
        <v>0</v>
      </c>
      <c r="G12" s="1368"/>
      <c r="H12" s="1368"/>
      <c r="I12" s="1368"/>
      <c r="J12" s="1369"/>
      <c r="L12" s="2626"/>
      <c r="M12" s="2627"/>
      <c r="N12" s="2628"/>
      <c r="O12" s="2475"/>
      <c r="P12" s="2476"/>
      <c r="Q12" s="2619"/>
      <c r="R12" s="1932" t="str">
        <f>IF(ISNONTEXT(G12)=TRUE,"","X")</f>
        <v/>
      </c>
      <c r="S12" s="1930" t="str">
        <f>IF(AND(G12&gt;=0)=TRUE,"","X")</f>
        <v/>
      </c>
      <c r="T12" s="1930" t="str">
        <f>IF(G12&lt;&gt;""=TRUE,"","X")</f>
        <v>X</v>
      </c>
      <c r="U12" s="1987"/>
      <c r="V12" s="1932" t="str">
        <f>IF(ISNONTEXT(H12)=TRUE,"","X")</f>
        <v/>
      </c>
      <c r="W12" s="1930" t="str">
        <f>IF(AND(H12&gt;=0)=TRUE,"","X")</f>
        <v/>
      </c>
      <c r="X12" s="1930" t="str">
        <f>IF(H12&lt;&gt;""=TRUE,"","X")</f>
        <v>X</v>
      </c>
      <c r="Y12" s="1987"/>
      <c r="Z12" s="1932" t="str">
        <f>IF(ISNONTEXT(I12)=TRUE,"","X")</f>
        <v/>
      </c>
      <c r="AA12" s="1930" t="str">
        <f>IF(AND(I12&gt;=0)=TRUE,"","X")</f>
        <v/>
      </c>
      <c r="AB12" s="1930" t="str">
        <f>IF(I12&lt;&gt;""=TRUE,"","X")</f>
        <v>X</v>
      </c>
      <c r="AC12" s="1987"/>
      <c r="AD12" s="1932" t="str">
        <f>IF(ISNONTEXT(J12)=TRUE,"","X")</f>
        <v/>
      </c>
      <c r="AE12" s="1930" t="str">
        <f>IF(AND(J12&gt;=0)=TRUE,"","X")</f>
        <v/>
      </c>
      <c r="AF12" s="1930" t="str">
        <f>IF(J12&lt;&gt;""=TRUE,"","X")</f>
        <v>X</v>
      </c>
      <c r="AG12" s="1987"/>
    </row>
    <row r="13" spans="2:33">
      <c r="B13" s="1563"/>
      <c r="C13" s="1563"/>
      <c r="D13" s="1464" t="s">
        <v>1911</v>
      </c>
      <c r="E13" s="1374" t="s">
        <v>285</v>
      </c>
      <c r="F13" s="2191">
        <f>SUM(G13:J13)</f>
        <v>0</v>
      </c>
      <c r="G13" s="1375"/>
      <c r="H13" s="1375"/>
      <c r="I13" s="1375"/>
      <c r="J13" s="1376"/>
      <c r="L13" s="2631"/>
      <c r="M13" s="2632"/>
      <c r="N13" s="2633"/>
      <c r="O13" s="2484"/>
      <c r="P13" s="2485"/>
      <c r="Q13" s="2620"/>
      <c r="R13" s="1905" t="str">
        <f>IF(ISNONTEXT(G13)=TRUE,"","X")</f>
        <v/>
      </c>
      <c r="S13" s="1914" t="str">
        <f>IF(AND(G13&gt;=0)=TRUE,"","X")</f>
        <v/>
      </c>
      <c r="T13" s="1914" t="str">
        <f>IF(G13&lt;&gt;""=TRUE,"","X")</f>
        <v>X</v>
      </c>
      <c r="U13" s="1976"/>
      <c r="V13" s="1905" t="str">
        <f>IF(ISNONTEXT(H13)=TRUE,"","X")</f>
        <v/>
      </c>
      <c r="W13" s="1914" t="str">
        <f>IF(AND(H13&gt;=0)=TRUE,"","X")</f>
        <v/>
      </c>
      <c r="X13" s="1914" t="str">
        <f>IF(H13&lt;&gt;""=TRUE,"","X")</f>
        <v>X</v>
      </c>
      <c r="Y13" s="1976"/>
      <c r="Z13" s="1905" t="str">
        <f>IF(ISNONTEXT(I13)=TRUE,"","X")</f>
        <v/>
      </c>
      <c r="AA13" s="1914" t="str">
        <f>IF(AND(I13&gt;=0)=TRUE,"","X")</f>
        <v/>
      </c>
      <c r="AB13" s="1914" t="str">
        <f>IF(I13&lt;&gt;""=TRUE,"","X")</f>
        <v>X</v>
      </c>
      <c r="AC13" s="1976"/>
      <c r="AD13" s="1905" t="str">
        <f>IF(ISNONTEXT(J13)=TRUE,"","X")</f>
        <v/>
      </c>
      <c r="AE13" s="1914" t="str">
        <f>IF(AND(J13&gt;=0)=TRUE,"","X")</f>
        <v/>
      </c>
      <c r="AF13" s="1914" t="str">
        <f>IF(J13&lt;&gt;""=TRUE,"","X")</f>
        <v>X</v>
      </c>
      <c r="AG13" s="1976"/>
    </row>
    <row r="14" spans="2:33">
      <c r="B14" s="1564"/>
      <c r="C14" s="1564"/>
      <c r="D14" s="1130" t="s">
        <v>1909</v>
      </c>
      <c r="E14" s="985"/>
      <c r="F14" s="985"/>
      <c r="G14" s="636"/>
      <c r="H14" s="636"/>
      <c r="I14" s="636"/>
      <c r="J14" s="636"/>
    </row>
    <row r="15" spans="2:33">
      <c r="B15" s="1562"/>
      <c r="C15" s="1562"/>
      <c r="D15" s="1260" t="s">
        <v>1912</v>
      </c>
      <c r="E15" s="1077" t="s">
        <v>285</v>
      </c>
      <c r="F15" s="2189">
        <f t="shared" ref="F15:F24" si="0">SUM(G15:J15)</f>
        <v>0</v>
      </c>
      <c r="G15" s="1368"/>
      <c r="H15" s="1368"/>
      <c r="I15" s="1368"/>
      <c r="J15" s="1369"/>
      <c r="L15" s="2626"/>
      <c r="M15" s="2627"/>
      <c r="N15" s="2628"/>
      <c r="O15" s="2475"/>
      <c r="P15" s="2476"/>
      <c r="Q15" s="2619"/>
      <c r="R15" s="1932" t="str">
        <f>IF(ISNONTEXT(G15)=TRUE,"","X")</f>
        <v/>
      </c>
      <c r="S15" s="1930" t="str">
        <f>IF(AND(G15&gt;=0)=TRUE,"","X")</f>
        <v/>
      </c>
      <c r="T15" s="1930" t="str">
        <f>IF(G15&lt;&gt;""=TRUE,"","X")</f>
        <v>X</v>
      </c>
      <c r="U15" s="1987"/>
      <c r="V15" s="1932" t="str">
        <f>IF(ISNONTEXT(H15)=TRUE,"","X")</f>
        <v/>
      </c>
      <c r="W15" s="1930" t="str">
        <f>IF(AND(H15&gt;=0)=TRUE,"","X")</f>
        <v/>
      </c>
      <c r="X15" s="1930" t="str">
        <f>IF(H15&lt;&gt;""=TRUE,"","X")</f>
        <v>X</v>
      </c>
      <c r="Y15" s="1987"/>
      <c r="Z15" s="1932" t="str">
        <f>IF(ISNONTEXT(I15)=TRUE,"","X")</f>
        <v/>
      </c>
      <c r="AA15" s="1930" t="str">
        <f>IF(AND(I15&gt;=0)=TRUE,"","X")</f>
        <v/>
      </c>
      <c r="AB15" s="1930" t="str">
        <f>IF(I15&lt;&gt;""=TRUE,"","X")</f>
        <v>X</v>
      </c>
      <c r="AC15" s="1987"/>
      <c r="AD15" s="1932" t="str">
        <f>IF(ISNONTEXT(J15)=TRUE,"","X")</f>
        <v/>
      </c>
      <c r="AE15" s="1930" t="str">
        <f>IF(AND(J15&gt;=0)=TRUE,"","X")</f>
        <v/>
      </c>
      <c r="AF15" s="1930" t="str">
        <f>IF(J15&lt;&gt;""=TRUE,"","X")</f>
        <v>X</v>
      </c>
      <c r="AG15" s="1987"/>
    </row>
    <row r="16" spans="2:33">
      <c r="B16" s="1563"/>
      <c r="C16" s="1563"/>
      <c r="D16" s="2297" t="s">
        <v>1856</v>
      </c>
      <c r="E16" s="1078" t="s">
        <v>285</v>
      </c>
      <c r="F16" s="2190">
        <f t="shared" si="0"/>
        <v>0</v>
      </c>
      <c r="G16" s="1372"/>
      <c r="H16" s="1372"/>
      <c r="I16" s="1372"/>
      <c r="J16" s="1373"/>
      <c r="L16" s="2530" t="s">
        <v>2653</v>
      </c>
      <c r="M16" s="2531"/>
      <c r="N16" s="2629"/>
      <c r="O16" s="2486"/>
      <c r="P16" s="2487"/>
      <c r="Q16" s="2621"/>
      <c r="R16" s="1902" t="str">
        <f t="shared" ref="R16:R24" si="1">IF(ISNONTEXT(G16)=TRUE,"","X")</f>
        <v/>
      </c>
      <c r="S16" s="1895" t="str">
        <f t="shared" ref="S16:S24" si="2">IF(AND(G16&gt;=0)=TRUE,"","X")</f>
        <v/>
      </c>
      <c r="T16" s="1896"/>
      <c r="U16" s="1900" t="str">
        <f>IF(AND(D16&lt;&gt;"",LEFT(D16,5)&lt;&gt;"&lt;TNSP",ISBLANK(G16))=TRUE,"X","")</f>
        <v/>
      </c>
      <c r="V16" s="1902" t="str">
        <f t="shared" ref="V16:V24" si="3">IF(ISNONTEXT(H16)=TRUE,"","X")</f>
        <v/>
      </c>
      <c r="W16" s="1895" t="str">
        <f t="shared" ref="W16:W24" si="4">IF(AND(H16&gt;=0)=TRUE,"","X")</f>
        <v/>
      </c>
      <c r="X16" s="1896"/>
      <c r="Y16" s="1900" t="str">
        <f>IF(AND(D16&lt;&gt;"",LEFT(D16,5)&lt;&gt;"&lt;TNSP",ISBLANK(H16))=TRUE,"X","")</f>
        <v/>
      </c>
      <c r="Z16" s="1902" t="str">
        <f t="shared" ref="Z16:Z24" si="5">IF(ISNONTEXT(I16)=TRUE,"","X")</f>
        <v/>
      </c>
      <c r="AA16" s="1895" t="str">
        <f t="shared" ref="AA16:AA24" si="6">IF(AND(I16&gt;=0)=TRUE,"","X")</f>
        <v/>
      </c>
      <c r="AB16" s="1896"/>
      <c r="AC16" s="1900" t="str">
        <f>IF(AND(F16&lt;&gt;"",LEFT(D16,5)&lt;&gt;"&lt;TNSP",ISBLANK(I16))=TRUE,"X","")</f>
        <v/>
      </c>
      <c r="AD16" s="1902" t="str">
        <f t="shared" ref="AD16:AD24" si="7">IF(ISNONTEXT(J16)=TRUE,"","X")</f>
        <v/>
      </c>
      <c r="AE16" s="1895" t="str">
        <f t="shared" ref="AE16:AE24" si="8">IF(AND(J16&gt;=0)=TRUE,"","X")</f>
        <v/>
      </c>
      <c r="AF16" s="1896"/>
      <c r="AG16" s="1900" t="str">
        <f>IF(AND(D16&lt;&gt;"",LEFT(D16,5)&lt;&gt;"&lt;TNSP",ISBLANK(J16))=TRUE,"X","")</f>
        <v/>
      </c>
    </row>
    <row r="17" spans="1:33">
      <c r="B17" s="1562"/>
      <c r="C17" s="1562"/>
      <c r="D17" s="2297" t="s">
        <v>1856</v>
      </c>
      <c r="E17" s="1078" t="s">
        <v>285</v>
      </c>
      <c r="F17" s="2190">
        <f t="shared" si="0"/>
        <v>0</v>
      </c>
      <c r="G17" s="1372"/>
      <c r="H17" s="1372"/>
      <c r="I17" s="1372"/>
      <c r="J17" s="1373"/>
      <c r="L17" s="2530"/>
      <c r="M17" s="2531"/>
      <c r="N17" s="2629"/>
      <c r="O17" s="2486"/>
      <c r="P17" s="2487"/>
      <c r="Q17" s="2621"/>
      <c r="R17" s="1902" t="str">
        <f t="shared" si="1"/>
        <v/>
      </c>
      <c r="S17" s="1895" t="str">
        <f t="shared" si="2"/>
        <v/>
      </c>
      <c r="T17" s="1896"/>
      <c r="U17" s="1900" t="str">
        <f>IF(AND(D17&lt;&gt;"",LEFT(D17,5)&lt;&gt;"&lt;TNSP",ISBLANK(G17))=TRUE,"X","")</f>
        <v/>
      </c>
      <c r="V17" s="1902" t="str">
        <f t="shared" si="3"/>
        <v/>
      </c>
      <c r="W17" s="1895" t="str">
        <f t="shared" si="4"/>
        <v/>
      </c>
      <c r="X17" s="1896"/>
      <c r="Y17" s="1900" t="str">
        <f t="shared" ref="Y17:Y24" si="9">IF(AND(D17&lt;&gt;"",LEFT(D17,5)&lt;&gt;"&lt;TNSP",ISBLANK(H17))=TRUE,"X","")</f>
        <v/>
      </c>
      <c r="Z17" s="1902" t="str">
        <f t="shared" si="5"/>
        <v/>
      </c>
      <c r="AA17" s="1895" t="str">
        <f t="shared" si="6"/>
        <v/>
      </c>
      <c r="AB17" s="1896"/>
      <c r="AC17" s="1900" t="str">
        <f t="shared" ref="AC17:AC24" si="10">IF(AND(F17&lt;&gt;"",LEFT(D17,5)&lt;&gt;"&lt;TNSP",ISBLANK(I17))=TRUE,"X","")</f>
        <v/>
      </c>
      <c r="AD17" s="1902" t="str">
        <f t="shared" si="7"/>
        <v/>
      </c>
      <c r="AE17" s="1895" t="str">
        <f t="shared" si="8"/>
        <v/>
      </c>
      <c r="AF17" s="1896"/>
      <c r="AG17" s="1900" t="str">
        <f t="shared" ref="AG17:AG24" si="11">IF(AND(D17&lt;&gt;"",LEFT(D17,5)&lt;&gt;"&lt;TNSP",ISBLANK(J17))=TRUE,"X","")</f>
        <v/>
      </c>
    </row>
    <row r="18" spans="1:33">
      <c r="B18" s="1562"/>
      <c r="C18" s="1562"/>
      <c r="D18" s="2297" t="s">
        <v>1856</v>
      </c>
      <c r="E18" s="1078" t="s">
        <v>285</v>
      </c>
      <c r="F18" s="2190">
        <f t="shared" si="0"/>
        <v>0</v>
      </c>
      <c r="G18" s="1372"/>
      <c r="H18" s="1372"/>
      <c r="I18" s="1372"/>
      <c r="J18" s="1373"/>
      <c r="L18" s="2530"/>
      <c r="M18" s="2531"/>
      <c r="N18" s="2629"/>
      <c r="O18" s="2486"/>
      <c r="P18" s="2487"/>
      <c r="Q18" s="2621"/>
      <c r="R18" s="1902" t="str">
        <f t="shared" si="1"/>
        <v/>
      </c>
      <c r="S18" s="1895" t="str">
        <f t="shared" si="2"/>
        <v/>
      </c>
      <c r="T18" s="1896"/>
      <c r="U18" s="1900" t="str">
        <f t="shared" ref="U18:U24" si="12">IF(AND(D18&lt;&gt;"",LEFT(D18,5)&lt;&gt;"&lt;TNSP",ISBLANK(G18))=TRUE,"X","")</f>
        <v/>
      </c>
      <c r="V18" s="1902" t="str">
        <f t="shared" si="3"/>
        <v/>
      </c>
      <c r="W18" s="1895" t="str">
        <f t="shared" si="4"/>
        <v/>
      </c>
      <c r="X18" s="1896"/>
      <c r="Y18" s="1900" t="str">
        <f t="shared" si="9"/>
        <v/>
      </c>
      <c r="Z18" s="1902" t="str">
        <f t="shared" si="5"/>
        <v/>
      </c>
      <c r="AA18" s="1895" t="str">
        <f t="shared" si="6"/>
        <v/>
      </c>
      <c r="AB18" s="1896"/>
      <c r="AC18" s="1900" t="str">
        <f t="shared" si="10"/>
        <v/>
      </c>
      <c r="AD18" s="1902" t="str">
        <f t="shared" si="7"/>
        <v/>
      </c>
      <c r="AE18" s="1895" t="str">
        <f t="shared" si="8"/>
        <v/>
      </c>
      <c r="AF18" s="1896"/>
      <c r="AG18" s="1900" t="str">
        <f t="shared" si="11"/>
        <v/>
      </c>
    </row>
    <row r="19" spans="1:33">
      <c r="B19" s="1562"/>
      <c r="C19" s="1562"/>
      <c r="D19" s="2297" t="s">
        <v>1856</v>
      </c>
      <c r="E19" s="1078" t="s">
        <v>285</v>
      </c>
      <c r="F19" s="2190">
        <f t="shared" si="0"/>
        <v>0</v>
      </c>
      <c r="G19" s="1372"/>
      <c r="H19" s="1372"/>
      <c r="I19" s="1372"/>
      <c r="J19" s="1373"/>
      <c r="L19" s="2530"/>
      <c r="M19" s="2531"/>
      <c r="N19" s="2629"/>
      <c r="O19" s="2486"/>
      <c r="P19" s="2487"/>
      <c r="Q19" s="2621"/>
      <c r="R19" s="1902" t="str">
        <f t="shared" si="1"/>
        <v/>
      </c>
      <c r="S19" s="1895" t="str">
        <f t="shared" si="2"/>
        <v/>
      </c>
      <c r="T19" s="1896"/>
      <c r="U19" s="1900" t="str">
        <f t="shared" si="12"/>
        <v/>
      </c>
      <c r="V19" s="1902" t="str">
        <f t="shared" si="3"/>
        <v/>
      </c>
      <c r="W19" s="1895" t="str">
        <f t="shared" si="4"/>
        <v/>
      </c>
      <c r="X19" s="1896"/>
      <c r="Y19" s="1900" t="str">
        <f t="shared" si="9"/>
        <v/>
      </c>
      <c r="Z19" s="1902" t="str">
        <f t="shared" si="5"/>
        <v/>
      </c>
      <c r="AA19" s="1895" t="str">
        <f t="shared" si="6"/>
        <v/>
      </c>
      <c r="AB19" s="1896"/>
      <c r="AC19" s="1900" t="str">
        <f t="shared" si="10"/>
        <v/>
      </c>
      <c r="AD19" s="1902" t="str">
        <f t="shared" si="7"/>
        <v/>
      </c>
      <c r="AE19" s="1895" t="str">
        <f t="shared" si="8"/>
        <v/>
      </c>
      <c r="AF19" s="1896"/>
      <c r="AG19" s="1900" t="str">
        <f t="shared" si="11"/>
        <v/>
      </c>
    </row>
    <row r="20" spans="1:33">
      <c r="B20" s="1562"/>
      <c r="C20" s="1562"/>
      <c r="D20" s="2297" t="s">
        <v>1856</v>
      </c>
      <c r="E20" s="1078" t="s">
        <v>285</v>
      </c>
      <c r="F20" s="2190">
        <f t="shared" si="0"/>
        <v>0</v>
      </c>
      <c r="G20" s="1372"/>
      <c r="H20" s="1372"/>
      <c r="I20" s="1372"/>
      <c r="J20" s="1373"/>
      <c r="L20" s="2530"/>
      <c r="M20" s="2531"/>
      <c r="N20" s="2629"/>
      <c r="O20" s="2486"/>
      <c r="P20" s="2487"/>
      <c r="Q20" s="2621"/>
      <c r="R20" s="1902" t="str">
        <f t="shared" si="1"/>
        <v/>
      </c>
      <c r="S20" s="1895" t="str">
        <f t="shared" si="2"/>
        <v/>
      </c>
      <c r="T20" s="1896"/>
      <c r="U20" s="1900" t="str">
        <f t="shared" si="12"/>
        <v/>
      </c>
      <c r="V20" s="1902" t="str">
        <f t="shared" si="3"/>
        <v/>
      </c>
      <c r="W20" s="1895" t="str">
        <f t="shared" si="4"/>
        <v/>
      </c>
      <c r="X20" s="1896"/>
      <c r="Y20" s="1900" t="str">
        <f t="shared" si="9"/>
        <v/>
      </c>
      <c r="Z20" s="1902" t="str">
        <f t="shared" si="5"/>
        <v/>
      </c>
      <c r="AA20" s="1895" t="str">
        <f t="shared" si="6"/>
        <v/>
      </c>
      <c r="AB20" s="1896"/>
      <c r="AC20" s="1900" t="str">
        <f t="shared" si="10"/>
        <v/>
      </c>
      <c r="AD20" s="1902" t="str">
        <f t="shared" si="7"/>
        <v/>
      </c>
      <c r="AE20" s="1895" t="str">
        <f t="shared" si="8"/>
        <v/>
      </c>
      <c r="AF20" s="1896"/>
      <c r="AG20" s="1900" t="str">
        <f t="shared" si="11"/>
        <v/>
      </c>
    </row>
    <row r="21" spans="1:33">
      <c r="B21" s="1562"/>
      <c r="C21" s="1562"/>
      <c r="D21" s="2297" t="s">
        <v>1856</v>
      </c>
      <c r="E21" s="1078" t="s">
        <v>285</v>
      </c>
      <c r="F21" s="2190">
        <f t="shared" si="0"/>
        <v>0</v>
      </c>
      <c r="G21" s="1372"/>
      <c r="H21" s="1372"/>
      <c r="I21" s="1372"/>
      <c r="J21" s="1373"/>
      <c r="L21" s="2530"/>
      <c r="M21" s="2531"/>
      <c r="N21" s="2629"/>
      <c r="O21" s="2486"/>
      <c r="P21" s="2487"/>
      <c r="Q21" s="2621"/>
      <c r="R21" s="1902" t="str">
        <f t="shared" si="1"/>
        <v/>
      </c>
      <c r="S21" s="1895" t="str">
        <f t="shared" si="2"/>
        <v/>
      </c>
      <c r="T21" s="1896"/>
      <c r="U21" s="1900" t="str">
        <f t="shared" si="12"/>
        <v/>
      </c>
      <c r="V21" s="1902" t="str">
        <f t="shared" si="3"/>
        <v/>
      </c>
      <c r="W21" s="1895" t="str">
        <f t="shared" si="4"/>
        <v/>
      </c>
      <c r="X21" s="1896"/>
      <c r="Y21" s="1900" t="str">
        <f t="shared" si="9"/>
        <v/>
      </c>
      <c r="Z21" s="1902" t="str">
        <f t="shared" si="5"/>
        <v/>
      </c>
      <c r="AA21" s="1895" t="str">
        <f t="shared" si="6"/>
        <v/>
      </c>
      <c r="AB21" s="1896"/>
      <c r="AC21" s="1900" t="str">
        <f t="shared" si="10"/>
        <v/>
      </c>
      <c r="AD21" s="1902" t="str">
        <f t="shared" si="7"/>
        <v/>
      </c>
      <c r="AE21" s="1895" t="str">
        <f t="shared" si="8"/>
        <v/>
      </c>
      <c r="AF21" s="1896"/>
      <c r="AG21" s="1900" t="str">
        <f t="shared" si="11"/>
        <v/>
      </c>
    </row>
    <row r="22" spans="1:33">
      <c r="B22" s="1562"/>
      <c r="C22" s="1562"/>
      <c r="D22" s="2297" t="s">
        <v>1856</v>
      </c>
      <c r="E22" s="1078" t="s">
        <v>285</v>
      </c>
      <c r="F22" s="2190">
        <f t="shared" si="0"/>
        <v>0</v>
      </c>
      <c r="G22" s="1372"/>
      <c r="H22" s="1372"/>
      <c r="I22" s="1372"/>
      <c r="J22" s="1373"/>
      <c r="L22" s="2530"/>
      <c r="M22" s="2531"/>
      <c r="N22" s="2629"/>
      <c r="O22" s="2486"/>
      <c r="P22" s="2487"/>
      <c r="Q22" s="2621"/>
      <c r="R22" s="1902" t="str">
        <f t="shared" si="1"/>
        <v/>
      </c>
      <c r="S22" s="1895" t="str">
        <f t="shared" si="2"/>
        <v/>
      </c>
      <c r="T22" s="1896"/>
      <c r="U22" s="1900" t="str">
        <f t="shared" si="12"/>
        <v/>
      </c>
      <c r="V22" s="1902" t="str">
        <f t="shared" si="3"/>
        <v/>
      </c>
      <c r="W22" s="1895" t="str">
        <f t="shared" si="4"/>
        <v/>
      </c>
      <c r="X22" s="1896"/>
      <c r="Y22" s="1900" t="str">
        <f t="shared" si="9"/>
        <v/>
      </c>
      <c r="Z22" s="1902" t="str">
        <f t="shared" si="5"/>
        <v/>
      </c>
      <c r="AA22" s="1895" t="str">
        <f t="shared" si="6"/>
        <v/>
      </c>
      <c r="AB22" s="1896"/>
      <c r="AC22" s="1900" t="str">
        <f t="shared" si="10"/>
        <v/>
      </c>
      <c r="AD22" s="1902" t="str">
        <f t="shared" si="7"/>
        <v/>
      </c>
      <c r="AE22" s="1895" t="str">
        <f t="shared" si="8"/>
        <v/>
      </c>
      <c r="AF22" s="1896"/>
      <c r="AG22" s="1900" t="str">
        <f t="shared" si="11"/>
        <v/>
      </c>
    </row>
    <row r="23" spans="1:33">
      <c r="A23" s="2142" t="s">
        <v>2693</v>
      </c>
      <c r="B23" s="1562"/>
      <c r="C23" s="1562"/>
      <c r="D23" s="2297" t="s">
        <v>1856</v>
      </c>
      <c r="E23" s="1078" t="s">
        <v>285</v>
      </c>
      <c r="F23" s="2190">
        <f t="shared" si="0"/>
        <v>0</v>
      </c>
      <c r="G23" s="1372"/>
      <c r="H23" s="1372"/>
      <c r="I23" s="1372"/>
      <c r="J23" s="1373"/>
      <c r="L23" s="2530"/>
      <c r="M23" s="2531"/>
      <c r="N23" s="2629"/>
      <c r="O23" s="2486"/>
      <c r="P23" s="2487"/>
      <c r="Q23" s="2621"/>
      <c r="R23" s="1902" t="str">
        <f t="shared" si="1"/>
        <v/>
      </c>
      <c r="S23" s="1895" t="str">
        <f t="shared" si="2"/>
        <v/>
      </c>
      <c r="T23" s="1896"/>
      <c r="U23" s="1900" t="str">
        <f t="shared" si="12"/>
        <v/>
      </c>
      <c r="V23" s="1902" t="str">
        <f t="shared" si="3"/>
        <v/>
      </c>
      <c r="W23" s="1895" t="str">
        <f t="shared" si="4"/>
        <v/>
      </c>
      <c r="X23" s="1896"/>
      <c r="Y23" s="1900" t="str">
        <f t="shared" si="9"/>
        <v/>
      </c>
      <c r="Z23" s="1902" t="str">
        <f t="shared" si="5"/>
        <v/>
      </c>
      <c r="AA23" s="1895" t="str">
        <f t="shared" si="6"/>
        <v/>
      </c>
      <c r="AB23" s="1896"/>
      <c r="AC23" s="1900" t="str">
        <f t="shared" si="10"/>
        <v/>
      </c>
      <c r="AD23" s="1902" t="str">
        <f t="shared" si="7"/>
        <v/>
      </c>
      <c r="AE23" s="1895" t="str">
        <f t="shared" si="8"/>
        <v/>
      </c>
      <c r="AF23" s="1896"/>
      <c r="AG23" s="1900" t="str">
        <f t="shared" si="11"/>
        <v/>
      </c>
    </row>
    <row r="24" spans="1:33">
      <c r="B24" s="1563"/>
      <c r="C24" s="1563"/>
      <c r="D24" s="2298" t="s">
        <v>1856</v>
      </c>
      <c r="E24" s="1079" t="s">
        <v>285</v>
      </c>
      <c r="F24" s="2191">
        <f t="shared" si="0"/>
        <v>0</v>
      </c>
      <c r="G24" s="1375"/>
      <c r="H24" s="1375"/>
      <c r="I24" s="1375"/>
      <c r="J24" s="1376"/>
      <c r="L24" s="2533"/>
      <c r="M24" s="2534"/>
      <c r="N24" s="2630"/>
      <c r="O24" s="2484"/>
      <c r="P24" s="2485"/>
      <c r="Q24" s="2620"/>
      <c r="R24" s="1905" t="str">
        <f t="shared" si="1"/>
        <v/>
      </c>
      <c r="S24" s="1914" t="str">
        <f t="shared" si="2"/>
        <v/>
      </c>
      <c r="T24" s="1975"/>
      <c r="U24" s="1903" t="str">
        <f t="shared" si="12"/>
        <v/>
      </c>
      <c r="V24" s="1905" t="str">
        <f t="shared" si="3"/>
        <v/>
      </c>
      <c r="W24" s="1914" t="str">
        <f t="shared" si="4"/>
        <v/>
      </c>
      <c r="X24" s="1975"/>
      <c r="Y24" s="1903" t="str">
        <f t="shared" si="9"/>
        <v/>
      </c>
      <c r="Z24" s="1905" t="str">
        <f t="shared" si="5"/>
        <v/>
      </c>
      <c r="AA24" s="1914" t="str">
        <f t="shared" si="6"/>
        <v/>
      </c>
      <c r="AB24" s="1975"/>
      <c r="AC24" s="1903" t="str">
        <f t="shared" si="10"/>
        <v/>
      </c>
      <c r="AD24" s="1905" t="str">
        <f t="shared" si="7"/>
        <v/>
      </c>
      <c r="AE24" s="1914" t="str">
        <f t="shared" si="8"/>
        <v/>
      </c>
      <c r="AF24" s="1975"/>
      <c r="AG24" s="1903" t="str">
        <f t="shared" si="11"/>
        <v/>
      </c>
    </row>
    <row r="25" spans="1:33">
      <c r="B25" s="636"/>
      <c r="C25" s="636"/>
      <c r="D25" s="1130" t="s">
        <v>1914</v>
      </c>
      <c r="E25" s="1565"/>
      <c r="F25" s="636"/>
      <c r="G25" s="636"/>
      <c r="H25" s="636"/>
      <c r="I25" s="636"/>
      <c r="J25" s="636"/>
    </row>
    <row r="26" spans="1:33">
      <c r="B26" s="1183"/>
      <c r="C26" s="1562"/>
      <c r="D26" s="1448" t="s">
        <v>2156</v>
      </c>
      <c r="E26" s="1077" t="s">
        <v>285</v>
      </c>
      <c r="F26" s="2189">
        <f t="shared" ref="F26:F27" si="13">SUM(G26:J26)</f>
        <v>0</v>
      </c>
      <c r="G26" s="1368"/>
      <c r="H26" s="1368"/>
      <c r="I26" s="1368"/>
      <c r="J26" s="1369"/>
      <c r="L26" s="2626"/>
      <c r="M26" s="2627"/>
      <c r="N26" s="2628"/>
      <c r="O26" s="2475"/>
      <c r="P26" s="2476"/>
      <c r="Q26" s="2619"/>
      <c r="R26" s="1932" t="str">
        <f>IF(ISNONTEXT(G26)=TRUE,"","X")</f>
        <v/>
      </c>
      <c r="S26" s="1930" t="str">
        <f>IF(AND(G26&gt;=0)=TRUE,"","X")</f>
        <v/>
      </c>
      <c r="T26" s="1930" t="str">
        <f>IF(G26&lt;&gt;""=TRUE,"","X")</f>
        <v>X</v>
      </c>
      <c r="U26" s="1987"/>
      <c r="V26" s="1932" t="str">
        <f>IF(ISNONTEXT(H26)=TRUE,"","X")</f>
        <v/>
      </c>
      <c r="W26" s="1930" t="str">
        <f>IF(AND(H26&gt;=0)=TRUE,"","X")</f>
        <v/>
      </c>
      <c r="X26" s="1930" t="str">
        <f>IF(H26&lt;&gt;""=TRUE,"","X")</f>
        <v>X</v>
      </c>
      <c r="Y26" s="1987"/>
      <c r="Z26" s="1932" t="str">
        <f>IF(ISNONTEXT(I26)=TRUE,"","X")</f>
        <v/>
      </c>
      <c r="AA26" s="1930" t="str">
        <f>IF(AND(I26&gt;=0)=TRUE,"","X")</f>
        <v/>
      </c>
      <c r="AB26" s="1930" t="str">
        <f>IF(I26&lt;&gt;""=TRUE,"","X")</f>
        <v>X</v>
      </c>
      <c r="AC26" s="1987"/>
      <c r="AD26" s="1932" t="str">
        <f>IF(ISNONTEXT(J26)=TRUE,"","X")</f>
        <v/>
      </c>
      <c r="AE26" s="1930" t="str">
        <f>IF(AND(J26&gt;=0)=TRUE,"","X")</f>
        <v/>
      </c>
      <c r="AF26" s="1930" t="str">
        <f>IF(J26&lt;&gt;""=TRUE,"","X")</f>
        <v>X</v>
      </c>
      <c r="AG26" s="1987"/>
    </row>
    <row r="27" spans="1:33">
      <c r="B27" s="1563"/>
      <c r="C27" s="1563"/>
      <c r="D27" s="1262" t="s">
        <v>2185</v>
      </c>
      <c r="E27" s="1079" t="s">
        <v>285</v>
      </c>
      <c r="F27" s="2191">
        <f t="shared" si="13"/>
        <v>0</v>
      </c>
      <c r="G27" s="1375"/>
      <c r="H27" s="1375"/>
      <c r="I27" s="1375"/>
      <c r="J27" s="1376"/>
      <c r="L27" s="2631"/>
      <c r="M27" s="2632"/>
      <c r="N27" s="2633"/>
      <c r="O27" s="2484"/>
      <c r="P27" s="2485"/>
      <c r="Q27" s="2620"/>
      <c r="R27" s="1905" t="str">
        <f>IF(ISNONTEXT(G27)=TRUE,"","X")</f>
        <v/>
      </c>
      <c r="S27" s="1914" t="str">
        <f>IF(AND(G27&gt;=0)=TRUE,"","X")</f>
        <v/>
      </c>
      <c r="T27" s="1914" t="str">
        <f>IF(G27&lt;&gt;""=TRUE,"","X")</f>
        <v>X</v>
      </c>
      <c r="U27" s="1976"/>
      <c r="V27" s="1905" t="str">
        <f>IF(ISNONTEXT(H27)=TRUE,"","X")</f>
        <v/>
      </c>
      <c r="W27" s="1914" t="str">
        <f>IF(AND(H27&gt;=0)=TRUE,"","X")</f>
        <v/>
      </c>
      <c r="X27" s="1914" t="str">
        <f>IF(H27&lt;&gt;""=TRUE,"","X")</f>
        <v>X</v>
      </c>
      <c r="Y27" s="1976"/>
      <c r="Z27" s="1905" t="str">
        <f>IF(ISNONTEXT(I27)=TRUE,"","X")</f>
        <v/>
      </c>
      <c r="AA27" s="1914" t="str">
        <f>IF(AND(I27&gt;=0)=TRUE,"","X")</f>
        <v/>
      </c>
      <c r="AB27" s="1914" t="str">
        <f>IF(I27&lt;&gt;""=TRUE,"","X")</f>
        <v>X</v>
      </c>
      <c r="AC27" s="1976"/>
      <c r="AD27" s="1905" t="str">
        <f>IF(ISNONTEXT(J27)=TRUE,"","X")</f>
        <v/>
      </c>
      <c r="AE27" s="1914" t="str">
        <f>IF(AND(J27&gt;=0)=TRUE,"","X")</f>
        <v/>
      </c>
      <c r="AF27" s="1914" t="str">
        <f>IF(J27&lt;&gt;""=TRUE,"","X")</f>
        <v>X</v>
      </c>
      <c r="AG27" s="1976"/>
    </row>
    <row r="28" spans="1:33">
      <c r="B28" s="1564"/>
      <c r="C28" s="1564"/>
      <c r="D28" s="1130" t="s">
        <v>1913</v>
      </c>
      <c r="E28" s="985"/>
      <c r="F28" s="985"/>
      <c r="G28" s="636"/>
      <c r="H28" s="636"/>
      <c r="I28" s="636"/>
      <c r="J28" s="636"/>
    </row>
    <row r="29" spans="1:33">
      <c r="B29" s="1562"/>
      <c r="C29" s="1562"/>
      <c r="D29" s="1366" t="s">
        <v>2186</v>
      </c>
      <c r="E29" s="1367" t="s">
        <v>285</v>
      </c>
      <c r="F29" s="2189">
        <f t="shared" ref="F29:F40" si="14">SUM(G29:J29)</f>
        <v>0</v>
      </c>
      <c r="G29" s="1368"/>
      <c r="H29" s="1368"/>
      <c r="I29" s="1368"/>
      <c r="J29" s="1369"/>
      <c r="L29" s="2626"/>
      <c r="M29" s="2627"/>
      <c r="N29" s="2628"/>
      <c r="O29" s="2475"/>
      <c r="P29" s="2476"/>
      <c r="Q29" s="2622"/>
      <c r="R29" s="1932" t="str">
        <f>IF(ISNONTEXT(G29)=TRUE,"","X")</f>
        <v/>
      </c>
      <c r="S29" s="1930" t="str">
        <f>IF(AND(G29&gt;=0)=TRUE,"","X")</f>
        <v/>
      </c>
      <c r="T29" s="1930" t="str">
        <f>IF(G29&lt;&gt;""=TRUE,"","X")</f>
        <v>X</v>
      </c>
      <c r="U29" s="1987"/>
      <c r="V29" s="1932" t="str">
        <f>IF(ISNONTEXT(H29)=TRUE,"","X")</f>
        <v/>
      </c>
      <c r="W29" s="1930" t="str">
        <f>IF(AND(H29&gt;=0)=TRUE,"","X")</f>
        <v/>
      </c>
      <c r="X29" s="1930" t="str">
        <f>IF(H29&lt;&gt;""=TRUE,"","X")</f>
        <v>X</v>
      </c>
      <c r="Y29" s="1987"/>
      <c r="Z29" s="1932" t="str">
        <f>IF(ISNONTEXT(I29)=TRUE,"","X")</f>
        <v/>
      </c>
      <c r="AA29" s="1930" t="str">
        <f>IF(AND(I29&gt;=0)=TRUE,"","X")</f>
        <v/>
      </c>
      <c r="AB29" s="1930" t="str">
        <f>IF(I29&lt;&gt;""=TRUE,"","X")</f>
        <v>X</v>
      </c>
      <c r="AC29" s="1987"/>
      <c r="AD29" s="1932" t="str">
        <f>IF(ISNONTEXT(J29)=TRUE,"","X")</f>
        <v/>
      </c>
      <c r="AE29" s="1930" t="str">
        <f>IF(AND(J29&gt;=0)=TRUE,"","X")</f>
        <v/>
      </c>
      <c r="AF29" s="1930" t="str">
        <f>IF(J29&lt;&gt;""=TRUE,"","X")</f>
        <v>X</v>
      </c>
      <c r="AG29" s="1987"/>
    </row>
    <row r="30" spans="1:33">
      <c r="B30" s="1562"/>
      <c r="C30" s="1562"/>
      <c r="D30" s="1370" t="s">
        <v>2187</v>
      </c>
      <c r="E30" s="1371" t="s">
        <v>285</v>
      </c>
      <c r="F30" s="2190">
        <f t="shared" si="14"/>
        <v>0</v>
      </c>
      <c r="G30" s="1372"/>
      <c r="H30" s="1372"/>
      <c r="I30" s="1372"/>
      <c r="J30" s="1373"/>
      <c r="L30" s="2634"/>
      <c r="M30" s="2635"/>
      <c r="N30" s="2636"/>
      <c r="O30" s="2486"/>
      <c r="P30" s="2487"/>
      <c r="Q30" s="2618"/>
      <c r="R30" s="1902" t="str">
        <f>IF(ISNONTEXT(G30)=TRUE,"","X")</f>
        <v/>
      </c>
      <c r="S30" s="1895" t="str">
        <f>IF(AND(G30&gt;=0)=TRUE,"","X")</f>
        <v/>
      </c>
      <c r="T30" s="1895" t="str">
        <f>IF(G30&lt;&gt;""=TRUE,"","X")</f>
        <v>X</v>
      </c>
      <c r="U30" s="1898"/>
      <c r="V30" s="1902" t="str">
        <f>IF(ISNONTEXT(H30)=TRUE,"","X")</f>
        <v/>
      </c>
      <c r="W30" s="1895" t="str">
        <f>IF(AND(H30&gt;=0)=TRUE,"","X")</f>
        <v/>
      </c>
      <c r="X30" s="1895" t="str">
        <f>IF(H30&lt;&gt;""=TRUE,"","X")</f>
        <v>X</v>
      </c>
      <c r="Y30" s="1898"/>
      <c r="Z30" s="1902" t="str">
        <f>IF(ISNONTEXT(I30)=TRUE,"","X")</f>
        <v/>
      </c>
      <c r="AA30" s="1895" t="str">
        <f>IF(AND(I30&gt;=0)=TRUE,"","X")</f>
        <v/>
      </c>
      <c r="AB30" s="1895" t="str">
        <f>IF(I30&lt;&gt;""=TRUE,"","X")</f>
        <v>X</v>
      </c>
      <c r="AC30" s="1898"/>
      <c r="AD30" s="1902" t="str">
        <f>IF(ISNONTEXT(J30)=TRUE,"","X")</f>
        <v/>
      </c>
      <c r="AE30" s="1895" t="str">
        <f>IF(AND(J30&gt;=0)=TRUE,"","X")</f>
        <v/>
      </c>
      <c r="AF30" s="1895" t="str">
        <f>IF(J30&lt;&gt;""=TRUE,"","X")</f>
        <v>X</v>
      </c>
      <c r="AG30" s="1898"/>
    </row>
    <row r="31" spans="1:33">
      <c r="B31" s="1562"/>
      <c r="C31" s="1562"/>
      <c r="D31" s="1370" t="s">
        <v>2188</v>
      </c>
      <c r="E31" s="1371" t="s">
        <v>285</v>
      </c>
      <c r="F31" s="2190">
        <f t="shared" si="14"/>
        <v>0</v>
      </c>
      <c r="G31" s="1372"/>
      <c r="H31" s="1372"/>
      <c r="I31" s="1372"/>
      <c r="J31" s="1373"/>
      <c r="L31" s="2634"/>
      <c r="M31" s="2635"/>
      <c r="N31" s="2636"/>
      <c r="O31" s="2486"/>
      <c r="P31" s="2487"/>
      <c r="Q31" s="2618"/>
      <c r="R31" s="1902" t="str">
        <f>IF(ISNONTEXT(G31)=TRUE,"","X")</f>
        <v/>
      </c>
      <c r="S31" s="1895" t="str">
        <f>IF(AND(G31&gt;=0)=TRUE,"","X")</f>
        <v/>
      </c>
      <c r="T31" s="1895" t="str">
        <f>IF(G31&lt;&gt;""=TRUE,"","X")</f>
        <v>X</v>
      </c>
      <c r="U31" s="1898"/>
      <c r="V31" s="1902" t="str">
        <f>IF(ISNONTEXT(H31)=TRUE,"","X")</f>
        <v/>
      </c>
      <c r="W31" s="1895" t="str">
        <f>IF(AND(H31&gt;=0)=TRUE,"","X")</f>
        <v/>
      </c>
      <c r="X31" s="1895" t="str">
        <f>IF(H31&lt;&gt;""=TRUE,"","X")</f>
        <v>X</v>
      </c>
      <c r="Y31" s="1898"/>
      <c r="Z31" s="1902" t="str">
        <f>IF(ISNONTEXT(I31)=TRUE,"","X")</f>
        <v/>
      </c>
      <c r="AA31" s="1895" t="str">
        <f>IF(AND(I31&gt;=0)=TRUE,"","X")</f>
        <v/>
      </c>
      <c r="AB31" s="1895" t="str">
        <f>IF(I31&lt;&gt;""=TRUE,"","X")</f>
        <v>X</v>
      </c>
      <c r="AC31" s="1898"/>
      <c r="AD31" s="1902" t="str">
        <f>IF(ISNONTEXT(J31)=TRUE,"","X")</f>
        <v/>
      </c>
      <c r="AE31" s="1895" t="str">
        <f>IF(AND(J31&gt;=0)=TRUE,"","X")</f>
        <v/>
      </c>
      <c r="AF31" s="1895" t="str">
        <f>IF(J31&lt;&gt;""=TRUE,"","X")</f>
        <v>X</v>
      </c>
      <c r="AG31" s="1898"/>
    </row>
    <row r="32" spans="1:33">
      <c r="B32" s="1563"/>
      <c r="C32" s="1563"/>
      <c r="D32" s="2297" t="s">
        <v>1856</v>
      </c>
      <c r="E32" s="1371" t="s">
        <v>285</v>
      </c>
      <c r="F32" s="2190">
        <f t="shared" si="14"/>
        <v>0</v>
      </c>
      <c r="G32" s="1372"/>
      <c r="H32" s="1372"/>
      <c r="I32" s="1372"/>
      <c r="J32" s="1373"/>
      <c r="L32" s="2530" t="s">
        <v>2653</v>
      </c>
      <c r="M32" s="2531"/>
      <c r="N32" s="2629"/>
      <c r="O32" s="2486"/>
      <c r="P32" s="2487"/>
      <c r="Q32" s="2618"/>
      <c r="R32" s="1902" t="str">
        <f t="shared" ref="R32:R40" si="15">IF(ISNONTEXT(G32)=TRUE,"","X")</f>
        <v/>
      </c>
      <c r="S32" s="1895" t="str">
        <f t="shared" ref="S32:S40" si="16">IF(AND(G32&gt;=0)=TRUE,"","X")</f>
        <v/>
      </c>
      <c r="T32" s="1896"/>
      <c r="U32" s="1900" t="str">
        <f>IF(AND(D32&lt;&gt;"",LEFT(D32,5)&lt;&gt;"&lt;TNSP",ISBLANK(G32))=TRUE,"X","")</f>
        <v/>
      </c>
      <c r="V32" s="1902" t="str">
        <f t="shared" ref="V32:V40" si="17">IF(ISNONTEXT(H32)=TRUE,"","X")</f>
        <v/>
      </c>
      <c r="W32" s="1895" t="str">
        <f t="shared" ref="W32:W40" si="18">IF(AND(H32&gt;=0)=TRUE,"","X")</f>
        <v/>
      </c>
      <c r="X32" s="1896"/>
      <c r="Y32" s="1900" t="str">
        <f>IF(AND(D32&lt;&gt;"",LEFT(D32,5)&lt;&gt;"&lt;TNSP",ISBLANK(H32))=TRUE,"X","")</f>
        <v/>
      </c>
      <c r="Z32" s="1902" t="str">
        <f t="shared" ref="Z32:Z40" si="19">IF(ISNONTEXT(I32)=TRUE,"","X")</f>
        <v/>
      </c>
      <c r="AA32" s="1895" t="str">
        <f t="shared" ref="AA32:AA40" si="20">IF(AND(I32&gt;=0)=TRUE,"","X")</f>
        <v/>
      </c>
      <c r="AB32" s="1896"/>
      <c r="AC32" s="1900" t="str">
        <f>IF(AND(F32&lt;&gt;"",LEFT(D32,5)&lt;&gt;"&lt;TNSP",ISBLANK(I32))=TRUE,"X","")</f>
        <v/>
      </c>
      <c r="AD32" s="1902" t="str">
        <f t="shared" ref="AD32:AD40" si="21">IF(ISNONTEXT(J32)=TRUE,"","X")</f>
        <v/>
      </c>
      <c r="AE32" s="1895" t="str">
        <f t="shared" ref="AE32:AE40" si="22">IF(AND(J32&gt;=0)=TRUE,"","X")</f>
        <v/>
      </c>
      <c r="AF32" s="1896"/>
      <c r="AG32" s="1900" t="str">
        <f>IF(AND(D32&lt;&gt;"",LEFT(D32,5)&lt;&gt;"&lt;TNSP",ISBLANK(J32))=TRUE,"X","")</f>
        <v/>
      </c>
    </row>
    <row r="33" spans="1:33">
      <c r="B33" s="1562"/>
      <c r="C33" s="1562"/>
      <c r="D33" s="2297" t="s">
        <v>1856</v>
      </c>
      <c r="E33" s="1371" t="s">
        <v>285</v>
      </c>
      <c r="F33" s="2190">
        <f t="shared" si="14"/>
        <v>0</v>
      </c>
      <c r="G33" s="1372"/>
      <c r="H33" s="1372"/>
      <c r="I33" s="1372"/>
      <c r="J33" s="1373"/>
      <c r="L33" s="2530"/>
      <c r="M33" s="2531"/>
      <c r="N33" s="2629"/>
      <c r="O33" s="2486"/>
      <c r="P33" s="2487"/>
      <c r="Q33" s="2618"/>
      <c r="R33" s="1902" t="str">
        <f t="shared" si="15"/>
        <v/>
      </c>
      <c r="S33" s="1895" t="str">
        <f t="shared" si="16"/>
        <v/>
      </c>
      <c r="T33" s="1896"/>
      <c r="U33" s="1900" t="str">
        <f t="shared" ref="U33:U40" si="23">IF(AND(D33&lt;&gt;"",LEFT(D33,5)&lt;&gt;"&lt;TNSP",ISBLANK(G33))=TRUE,"X","")</f>
        <v/>
      </c>
      <c r="V33" s="1902" t="str">
        <f t="shared" si="17"/>
        <v/>
      </c>
      <c r="W33" s="1895" t="str">
        <f t="shared" si="18"/>
        <v/>
      </c>
      <c r="X33" s="1896"/>
      <c r="Y33" s="1900" t="str">
        <f t="shared" ref="Y33:Y40" si="24">IF(AND(D33&lt;&gt;"",LEFT(D33,5)&lt;&gt;"&lt;TNSP",ISBLANK(H33))=TRUE,"X","")</f>
        <v/>
      </c>
      <c r="Z33" s="1902" t="str">
        <f t="shared" si="19"/>
        <v/>
      </c>
      <c r="AA33" s="1895" t="str">
        <f t="shared" si="20"/>
        <v/>
      </c>
      <c r="AB33" s="1896"/>
      <c r="AC33" s="1900" t="str">
        <f t="shared" ref="AC33:AC40" si="25">IF(AND(F33&lt;&gt;"",LEFT(D33,5)&lt;&gt;"&lt;TNSP",ISBLANK(I33))=TRUE,"X","")</f>
        <v/>
      </c>
      <c r="AD33" s="1902" t="str">
        <f t="shared" si="21"/>
        <v/>
      </c>
      <c r="AE33" s="1895" t="str">
        <f t="shared" si="22"/>
        <v/>
      </c>
      <c r="AF33" s="1896"/>
      <c r="AG33" s="1900" t="str">
        <f t="shared" ref="AG33:AG40" si="26">IF(AND(D33&lt;&gt;"",LEFT(D33,5)&lt;&gt;"&lt;TNSP",ISBLANK(J33))=TRUE,"X","")</f>
        <v/>
      </c>
    </row>
    <row r="34" spans="1:33">
      <c r="B34" s="1562"/>
      <c r="C34" s="1562"/>
      <c r="D34" s="2297" t="s">
        <v>1856</v>
      </c>
      <c r="E34" s="1371" t="s">
        <v>285</v>
      </c>
      <c r="F34" s="2190">
        <f t="shared" si="14"/>
        <v>0</v>
      </c>
      <c r="G34" s="1372"/>
      <c r="H34" s="1372"/>
      <c r="I34" s="1372"/>
      <c r="J34" s="1373"/>
      <c r="L34" s="2530"/>
      <c r="M34" s="2531"/>
      <c r="N34" s="2629"/>
      <c r="O34" s="2486"/>
      <c r="P34" s="2487"/>
      <c r="Q34" s="2618"/>
      <c r="R34" s="1902" t="str">
        <f t="shared" si="15"/>
        <v/>
      </c>
      <c r="S34" s="1895" t="str">
        <f t="shared" si="16"/>
        <v/>
      </c>
      <c r="T34" s="1896"/>
      <c r="U34" s="1900" t="str">
        <f t="shared" si="23"/>
        <v/>
      </c>
      <c r="V34" s="1902" t="str">
        <f t="shared" si="17"/>
        <v/>
      </c>
      <c r="W34" s="1895" t="str">
        <f t="shared" si="18"/>
        <v/>
      </c>
      <c r="X34" s="1896"/>
      <c r="Y34" s="1900" t="str">
        <f t="shared" si="24"/>
        <v/>
      </c>
      <c r="Z34" s="1902" t="str">
        <f t="shared" si="19"/>
        <v/>
      </c>
      <c r="AA34" s="1895" t="str">
        <f t="shared" si="20"/>
        <v/>
      </c>
      <c r="AB34" s="1896"/>
      <c r="AC34" s="1900" t="str">
        <f t="shared" si="25"/>
        <v/>
      </c>
      <c r="AD34" s="1902" t="str">
        <f t="shared" si="21"/>
        <v/>
      </c>
      <c r="AE34" s="1895" t="str">
        <f t="shared" si="22"/>
        <v/>
      </c>
      <c r="AF34" s="1896"/>
      <c r="AG34" s="1900" t="str">
        <f t="shared" si="26"/>
        <v/>
      </c>
    </row>
    <row r="35" spans="1:33">
      <c r="B35" s="1562"/>
      <c r="C35" s="1562"/>
      <c r="D35" s="2297" t="s">
        <v>1856</v>
      </c>
      <c r="E35" s="1371" t="s">
        <v>285</v>
      </c>
      <c r="F35" s="2190">
        <f t="shared" si="14"/>
        <v>0</v>
      </c>
      <c r="G35" s="1372"/>
      <c r="H35" s="1372"/>
      <c r="I35" s="1372"/>
      <c r="J35" s="1373"/>
      <c r="L35" s="2530"/>
      <c r="M35" s="2531"/>
      <c r="N35" s="2629"/>
      <c r="O35" s="2486"/>
      <c r="P35" s="2487"/>
      <c r="Q35" s="2618"/>
      <c r="R35" s="1902" t="str">
        <f t="shared" si="15"/>
        <v/>
      </c>
      <c r="S35" s="1895" t="str">
        <f t="shared" si="16"/>
        <v/>
      </c>
      <c r="T35" s="1896"/>
      <c r="U35" s="1900" t="str">
        <f t="shared" si="23"/>
        <v/>
      </c>
      <c r="V35" s="1902" t="str">
        <f t="shared" si="17"/>
        <v/>
      </c>
      <c r="W35" s="1895" t="str">
        <f t="shared" si="18"/>
        <v/>
      </c>
      <c r="X35" s="1896"/>
      <c r="Y35" s="1900" t="str">
        <f t="shared" si="24"/>
        <v/>
      </c>
      <c r="Z35" s="1902" t="str">
        <f t="shared" si="19"/>
        <v/>
      </c>
      <c r="AA35" s="1895" t="str">
        <f t="shared" si="20"/>
        <v/>
      </c>
      <c r="AB35" s="1896"/>
      <c r="AC35" s="1900" t="str">
        <f t="shared" si="25"/>
        <v/>
      </c>
      <c r="AD35" s="1902" t="str">
        <f t="shared" si="21"/>
        <v/>
      </c>
      <c r="AE35" s="1895" t="str">
        <f t="shared" si="22"/>
        <v/>
      </c>
      <c r="AF35" s="1896"/>
      <c r="AG35" s="1900" t="str">
        <f t="shared" si="26"/>
        <v/>
      </c>
    </row>
    <row r="36" spans="1:33">
      <c r="B36" s="1562"/>
      <c r="C36" s="1562"/>
      <c r="D36" s="2297" t="s">
        <v>1856</v>
      </c>
      <c r="E36" s="1371" t="s">
        <v>285</v>
      </c>
      <c r="F36" s="2190">
        <f t="shared" si="14"/>
        <v>0</v>
      </c>
      <c r="G36" s="1372"/>
      <c r="H36" s="1372"/>
      <c r="I36" s="1372"/>
      <c r="J36" s="1373"/>
      <c r="L36" s="2530"/>
      <c r="M36" s="2531"/>
      <c r="N36" s="2629"/>
      <c r="O36" s="2486"/>
      <c r="P36" s="2487"/>
      <c r="Q36" s="2618"/>
      <c r="R36" s="1902" t="str">
        <f t="shared" si="15"/>
        <v/>
      </c>
      <c r="S36" s="1895" t="str">
        <f t="shared" si="16"/>
        <v/>
      </c>
      <c r="T36" s="1896"/>
      <c r="U36" s="1900" t="str">
        <f t="shared" si="23"/>
        <v/>
      </c>
      <c r="V36" s="1902" t="str">
        <f t="shared" si="17"/>
        <v/>
      </c>
      <c r="W36" s="1895" t="str">
        <f t="shared" si="18"/>
        <v/>
      </c>
      <c r="X36" s="1896"/>
      <c r="Y36" s="1900" t="str">
        <f t="shared" si="24"/>
        <v/>
      </c>
      <c r="Z36" s="1902" t="str">
        <f t="shared" si="19"/>
        <v/>
      </c>
      <c r="AA36" s="1895" t="str">
        <f t="shared" si="20"/>
        <v/>
      </c>
      <c r="AB36" s="1896"/>
      <c r="AC36" s="1900" t="str">
        <f t="shared" si="25"/>
        <v/>
      </c>
      <c r="AD36" s="1902" t="str">
        <f t="shared" si="21"/>
        <v/>
      </c>
      <c r="AE36" s="1895" t="str">
        <f t="shared" si="22"/>
        <v/>
      </c>
      <c r="AF36" s="1896"/>
      <c r="AG36" s="1900" t="str">
        <f t="shared" si="26"/>
        <v/>
      </c>
    </row>
    <row r="37" spans="1:33">
      <c r="B37" s="1562"/>
      <c r="C37" s="1562"/>
      <c r="D37" s="2297" t="s">
        <v>1856</v>
      </c>
      <c r="E37" s="1371" t="s">
        <v>285</v>
      </c>
      <c r="F37" s="2190">
        <f t="shared" si="14"/>
        <v>0</v>
      </c>
      <c r="G37" s="1372"/>
      <c r="H37" s="1372"/>
      <c r="I37" s="1372"/>
      <c r="J37" s="1373"/>
      <c r="L37" s="2530"/>
      <c r="M37" s="2531"/>
      <c r="N37" s="2629"/>
      <c r="O37" s="2486"/>
      <c r="P37" s="2487"/>
      <c r="Q37" s="2618"/>
      <c r="R37" s="1902" t="str">
        <f t="shared" si="15"/>
        <v/>
      </c>
      <c r="S37" s="1895" t="str">
        <f t="shared" si="16"/>
        <v/>
      </c>
      <c r="T37" s="1896"/>
      <c r="U37" s="1900" t="str">
        <f t="shared" si="23"/>
        <v/>
      </c>
      <c r="V37" s="1902" t="str">
        <f t="shared" si="17"/>
        <v/>
      </c>
      <c r="W37" s="1895" t="str">
        <f t="shared" si="18"/>
        <v/>
      </c>
      <c r="X37" s="1896"/>
      <c r="Y37" s="1900" t="str">
        <f t="shared" si="24"/>
        <v/>
      </c>
      <c r="Z37" s="1902" t="str">
        <f t="shared" si="19"/>
        <v/>
      </c>
      <c r="AA37" s="1895" t="str">
        <f t="shared" si="20"/>
        <v/>
      </c>
      <c r="AB37" s="1896"/>
      <c r="AC37" s="1900" t="str">
        <f t="shared" si="25"/>
        <v/>
      </c>
      <c r="AD37" s="1902" t="str">
        <f t="shared" si="21"/>
        <v/>
      </c>
      <c r="AE37" s="1895" t="str">
        <f t="shared" si="22"/>
        <v/>
      </c>
      <c r="AF37" s="1896"/>
      <c r="AG37" s="1900" t="str">
        <f t="shared" si="26"/>
        <v/>
      </c>
    </row>
    <row r="38" spans="1:33">
      <c r="B38" s="1562"/>
      <c r="C38" s="1562"/>
      <c r="D38" s="2297" t="s">
        <v>1856</v>
      </c>
      <c r="E38" s="1371" t="s">
        <v>285</v>
      </c>
      <c r="F38" s="2190">
        <f t="shared" si="14"/>
        <v>0</v>
      </c>
      <c r="G38" s="1372"/>
      <c r="H38" s="1372"/>
      <c r="I38" s="1372"/>
      <c r="J38" s="1373"/>
      <c r="L38" s="2530"/>
      <c r="M38" s="2531"/>
      <c r="N38" s="2629"/>
      <c r="O38" s="2486"/>
      <c r="P38" s="2487"/>
      <c r="Q38" s="2618"/>
      <c r="R38" s="1902" t="str">
        <f t="shared" si="15"/>
        <v/>
      </c>
      <c r="S38" s="1895" t="str">
        <f t="shared" si="16"/>
        <v/>
      </c>
      <c r="T38" s="1896"/>
      <c r="U38" s="1900" t="str">
        <f t="shared" si="23"/>
        <v/>
      </c>
      <c r="V38" s="1902" t="str">
        <f t="shared" si="17"/>
        <v/>
      </c>
      <c r="W38" s="1895" t="str">
        <f t="shared" si="18"/>
        <v/>
      </c>
      <c r="X38" s="1896"/>
      <c r="Y38" s="1900" t="str">
        <f t="shared" si="24"/>
        <v/>
      </c>
      <c r="Z38" s="1902" t="str">
        <f t="shared" si="19"/>
        <v/>
      </c>
      <c r="AA38" s="1895" t="str">
        <f t="shared" si="20"/>
        <v/>
      </c>
      <c r="AB38" s="1896"/>
      <c r="AC38" s="1900" t="str">
        <f t="shared" si="25"/>
        <v/>
      </c>
      <c r="AD38" s="1902" t="str">
        <f t="shared" si="21"/>
        <v/>
      </c>
      <c r="AE38" s="1895" t="str">
        <f t="shared" si="22"/>
        <v/>
      </c>
      <c r="AF38" s="1896"/>
      <c r="AG38" s="1900" t="str">
        <f t="shared" si="26"/>
        <v/>
      </c>
    </row>
    <row r="39" spans="1:33">
      <c r="A39" s="2142" t="s">
        <v>2693</v>
      </c>
      <c r="B39" s="1562"/>
      <c r="C39" s="1562"/>
      <c r="D39" s="2297" t="s">
        <v>1856</v>
      </c>
      <c r="E39" s="1371" t="s">
        <v>285</v>
      </c>
      <c r="F39" s="2190">
        <f t="shared" si="14"/>
        <v>0</v>
      </c>
      <c r="G39" s="1372"/>
      <c r="H39" s="1372"/>
      <c r="I39" s="1372"/>
      <c r="J39" s="1373"/>
      <c r="L39" s="2530"/>
      <c r="M39" s="2531"/>
      <c r="N39" s="2629"/>
      <c r="O39" s="2486"/>
      <c r="P39" s="2487"/>
      <c r="Q39" s="2618"/>
      <c r="R39" s="1902" t="str">
        <f t="shared" si="15"/>
        <v/>
      </c>
      <c r="S39" s="1895" t="str">
        <f t="shared" si="16"/>
        <v/>
      </c>
      <c r="T39" s="1896"/>
      <c r="U39" s="1900" t="str">
        <f t="shared" si="23"/>
        <v/>
      </c>
      <c r="V39" s="1902" t="str">
        <f t="shared" si="17"/>
        <v/>
      </c>
      <c r="W39" s="1895" t="str">
        <f t="shared" si="18"/>
        <v/>
      </c>
      <c r="X39" s="1896"/>
      <c r="Y39" s="1900" t="str">
        <f t="shared" si="24"/>
        <v/>
      </c>
      <c r="Z39" s="1902" t="str">
        <f t="shared" si="19"/>
        <v/>
      </c>
      <c r="AA39" s="1895" t="str">
        <f t="shared" si="20"/>
        <v/>
      </c>
      <c r="AB39" s="1896"/>
      <c r="AC39" s="1900" t="str">
        <f t="shared" si="25"/>
        <v/>
      </c>
      <c r="AD39" s="1902" t="str">
        <f t="shared" si="21"/>
        <v/>
      </c>
      <c r="AE39" s="1895" t="str">
        <f t="shared" si="22"/>
        <v/>
      </c>
      <c r="AF39" s="1896"/>
      <c r="AG39" s="1900" t="str">
        <f t="shared" si="26"/>
        <v/>
      </c>
    </row>
    <row r="40" spans="1:33" ht="15" customHeight="1">
      <c r="B40" s="1563"/>
      <c r="C40" s="1563"/>
      <c r="D40" s="2298" t="s">
        <v>1856</v>
      </c>
      <c r="E40" s="1374" t="s">
        <v>285</v>
      </c>
      <c r="F40" s="2191">
        <f t="shared" si="14"/>
        <v>0</v>
      </c>
      <c r="G40" s="1375"/>
      <c r="H40" s="1375"/>
      <c r="I40" s="1375"/>
      <c r="J40" s="1376"/>
      <c r="L40" s="2533"/>
      <c r="M40" s="2534"/>
      <c r="N40" s="2630"/>
      <c r="O40" s="2484"/>
      <c r="P40" s="2485"/>
      <c r="Q40" s="2637"/>
      <c r="R40" s="1905" t="str">
        <f t="shared" si="15"/>
        <v/>
      </c>
      <c r="S40" s="1914" t="str">
        <f t="shared" si="16"/>
        <v/>
      </c>
      <c r="T40" s="1975"/>
      <c r="U40" s="1903" t="str">
        <f t="shared" si="23"/>
        <v/>
      </c>
      <c r="V40" s="1905" t="str">
        <f t="shared" si="17"/>
        <v/>
      </c>
      <c r="W40" s="1914" t="str">
        <f t="shared" si="18"/>
        <v/>
      </c>
      <c r="X40" s="1975"/>
      <c r="Y40" s="1903" t="str">
        <f t="shared" si="24"/>
        <v/>
      </c>
      <c r="Z40" s="1905" t="str">
        <f t="shared" si="19"/>
        <v/>
      </c>
      <c r="AA40" s="1914" t="str">
        <f t="shared" si="20"/>
        <v/>
      </c>
      <c r="AB40" s="1975"/>
      <c r="AC40" s="1903" t="str">
        <f t="shared" si="25"/>
        <v/>
      </c>
      <c r="AD40" s="1905" t="str">
        <f t="shared" si="21"/>
        <v/>
      </c>
      <c r="AE40" s="1914" t="str">
        <f t="shared" si="22"/>
        <v/>
      </c>
      <c r="AF40" s="1975"/>
      <c r="AG40" s="1903" t="str">
        <f t="shared" si="26"/>
        <v/>
      </c>
    </row>
    <row r="41" spans="1:33">
      <c r="O41" s="46"/>
      <c r="P41" s="46"/>
      <c r="Q41" s="46"/>
    </row>
    <row r="42" spans="1:33">
      <c r="O42" s="46"/>
      <c r="P42" s="46"/>
      <c r="Q42" s="46"/>
    </row>
    <row r="43" spans="1:33">
      <c r="B43" s="2227" t="s">
        <v>2666</v>
      </c>
      <c r="C43" s="2224"/>
      <c r="D43" s="2225" t="s">
        <v>2694</v>
      </c>
      <c r="O43" s="46"/>
      <c r="P43" s="46"/>
      <c r="Q43" s="46"/>
    </row>
    <row r="44" spans="1:33">
      <c r="O44" s="46"/>
      <c r="P44" s="46"/>
      <c r="Q44" s="46"/>
    </row>
    <row r="45" spans="1:33">
      <c r="O45" s="46"/>
      <c r="P45" s="46"/>
      <c r="Q45" s="46"/>
    </row>
    <row r="46" spans="1:33">
      <c r="O46" s="46"/>
      <c r="P46" s="46"/>
      <c r="Q46" s="46"/>
    </row>
    <row r="47" spans="1:33">
      <c r="O47" s="46"/>
      <c r="P47" s="46"/>
      <c r="Q47" s="46"/>
    </row>
    <row r="48" spans="1:33">
      <c r="O48" s="46"/>
      <c r="P48" s="46"/>
      <c r="Q48" s="46"/>
    </row>
    <row r="49" spans="15:17">
      <c r="O49" s="46"/>
      <c r="P49" s="46"/>
      <c r="Q49" s="46"/>
    </row>
    <row r="50" spans="15:17">
      <c r="O50" s="46"/>
      <c r="P50" s="46"/>
      <c r="Q50" s="46"/>
    </row>
    <row r="51" spans="15:17">
      <c r="O51" s="46"/>
      <c r="P51" s="46"/>
      <c r="Q51" s="46"/>
    </row>
    <row r="52" spans="15:17">
      <c r="O52" s="46"/>
      <c r="P52" s="46"/>
      <c r="Q52" s="46"/>
    </row>
    <row r="53" spans="15:17">
      <c r="O53" s="46"/>
      <c r="P53" s="46"/>
      <c r="Q53" s="46"/>
    </row>
    <row r="54" spans="15:17">
      <c r="O54" s="46"/>
      <c r="P54" s="46"/>
      <c r="Q54" s="46"/>
    </row>
    <row r="55" spans="15:17">
      <c r="O55" s="46"/>
      <c r="P55" s="46"/>
      <c r="Q55" s="46"/>
    </row>
    <row r="56" spans="15:17">
      <c r="O56" s="46"/>
      <c r="P56" s="46"/>
      <c r="Q56" s="46"/>
    </row>
    <row r="57" spans="15:17">
      <c r="O57" s="46"/>
      <c r="P57" s="46"/>
      <c r="Q57" s="46"/>
    </row>
    <row r="58" spans="15:17">
      <c r="O58" s="46"/>
      <c r="P58" s="46"/>
      <c r="Q58" s="46"/>
    </row>
    <row r="59" spans="15:17">
      <c r="O59" s="46"/>
      <c r="P59" s="46"/>
      <c r="Q59" s="46"/>
    </row>
    <row r="60" spans="15:17">
      <c r="O60" s="46"/>
      <c r="P60" s="46"/>
      <c r="Q60" s="46"/>
    </row>
    <row r="61" spans="15:17">
      <c r="O61" s="46"/>
      <c r="P61" s="46"/>
      <c r="Q61" s="46"/>
    </row>
    <row r="62" spans="15:17">
      <c r="O62" s="46"/>
      <c r="P62" s="46"/>
      <c r="Q62" s="46"/>
    </row>
    <row r="63" spans="15:17">
      <c r="O63" s="46"/>
      <c r="P63" s="46"/>
      <c r="Q63" s="46"/>
    </row>
    <row r="64" spans="15:17">
      <c r="O64" s="46"/>
      <c r="P64" s="46"/>
      <c r="Q64" s="46"/>
    </row>
    <row r="65" spans="15:17">
      <c r="O65" s="46"/>
      <c r="P65" s="46"/>
      <c r="Q65" s="46"/>
    </row>
    <row r="66" spans="15:17">
      <c r="O66" s="46"/>
      <c r="P66" s="46"/>
      <c r="Q66" s="46"/>
    </row>
  </sheetData>
  <mergeCells count="44">
    <mergeCell ref="O39:Q39"/>
    <mergeCell ref="L26:N26"/>
    <mergeCell ref="L27:N27"/>
    <mergeCell ref="L29:N29"/>
    <mergeCell ref="L30:N30"/>
    <mergeCell ref="L31:N31"/>
    <mergeCell ref="L32:N40"/>
    <mergeCell ref="O34:Q34"/>
    <mergeCell ref="O40:Q40"/>
    <mergeCell ref="O35:Q35"/>
    <mergeCell ref="O36:Q36"/>
    <mergeCell ref="O37:Q37"/>
    <mergeCell ref="O38:Q38"/>
    <mergeCell ref="O31:Q31"/>
    <mergeCell ref="O32:Q32"/>
    <mergeCell ref="O33:Q33"/>
    <mergeCell ref="L16:N24"/>
    <mergeCell ref="L13:N13"/>
    <mergeCell ref="L12:N12"/>
    <mergeCell ref="O17:Q17"/>
    <mergeCell ref="O18:Q18"/>
    <mergeCell ref="O19:Q19"/>
    <mergeCell ref="O20:Q20"/>
    <mergeCell ref="O24:Q24"/>
    <mergeCell ref="L10:N10"/>
    <mergeCell ref="O10:Q10"/>
    <mergeCell ref="L11:N11"/>
    <mergeCell ref="L15:N15"/>
    <mergeCell ref="Z11:AC11"/>
    <mergeCell ref="AD11:AG11"/>
    <mergeCell ref="O30:Q30"/>
    <mergeCell ref="O11:Q11"/>
    <mergeCell ref="O12:Q12"/>
    <mergeCell ref="O13:Q13"/>
    <mergeCell ref="O21:Q21"/>
    <mergeCell ref="O22:Q22"/>
    <mergeCell ref="O15:Q15"/>
    <mergeCell ref="O16:Q16"/>
    <mergeCell ref="R11:U11"/>
    <mergeCell ref="O23:Q23"/>
    <mergeCell ref="V11:Y11"/>
    <mergeCell ref="O26:Q26"/>
    <mergeCell ref="O27:Q27"/>
    <mergeCell ref="O29:Q29"/>
  </mergeCells>
  <phoneticPr fontId="99" type="noConversion"/>
  <conditionalFormatting sqref="F12:J13">
    <cfRule type="expression" dxfId="55" priority="17">
      <formula>dms_worksheet210flag="Worksheet 2.10"</formula>
    </cfRule>
  </conditionalFormatting>
  <conditionalFormatting sqref="F29:J40">
    <cfRule type="expression" dxfId="54" priority="12">
      <formula>dms_worksheet210flag="Worksheet 2.10"</formula>
    </cfRule>
  </conditionalFormatting>
  <conditionalFormatting sqref="F26:F27">
    <cfRule type="expression" dxfId="53" priority="7">
      <formula>dms_worksheet210flag="Worksheet 2.10"</formula>
    </cfRule>
  </conditionalFormatting>
  <conditionalFormatting sqref="F15:F22">
    <cfRule type="expression" dxfId="52" priority="6">
      <formula>dms_worksheet210flag="Worksheet 2.10"</formula>
    </cfRule>
  </conditionalFormatting>
  <conditionalFormatting sqref="F23:F24">
    <cfRule type="expression" dxfId="51" priority="5">
      <formula>dms_worksheet210flag="Worksheet 2.10"</formula>
    </cfRule>
  </conditionalFormatting>
  <conditionalFormatting sqref="G15:J23">
    <cfRule type="expression" dxfId="50" priority="4">
      <formula>dms_worksheet210flag="Worksheet 2.10"</formula>
    </cfRule>
  </conditionalFormatting>
  <conditionalFormatting sqref="G24:J24">
    <cfRule type="expression" dxfId="49" priority="3">
      <formula>dms_worksheet210flag="Worksheet 2.10"</formula>
    </cfRule>
  </conditionalFormatting>
  <conditionalFormatting sqref="G26:J27">
    <cfRule type="expression" dxfId="48" priority="2">
      <formula>dms_worksheet210flag="Worksheet 2.10"</formula>
    </cfRule>
  </conditionalFormatting>
  <conditionalFormatting sqref="D43">
    <cfRule type="cellIs" dxfId="47" priority="1" operator="equal">
      <formula>FALSE</formula>
    </cfRule>
  </conditionalFormatting>
  <dataValidations count="2">
    <dataValidation allowBlank="1" sqref="L10 R10:AG10 R1:R4 L1:L4" xr:uid="{22734CD5-3E50-4A0F-9BB4-3D5A0714E10C}"/>
    <dataValidation allowBlank="1" showErrorMessage="1" sqref="D16:D24 D32:D40" xr:uid="{EEB23B1C-0A7A-4B38-91CE-B8941B9BCA1F}"/>
  </dataValidations>
  <pageMargins left="0.7" right="0.7" top="0.75" bottom="0.75" header="0.3" footer="0.3"/>
  <pageSetup paperSize="9" scale="6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0F05-F3B8-467D-9D00-E66F7E3F827A}">
  <sheetPr codeName="Sheet34">
    <tabColor rgb="FFDE98CA"/>
    <pageSetUpPr fitToPage="1"/>
  </sheetPr>
  <dimension ref="A1:U57"/>
  <sheetViews>
    <sheetView zoomScaleNormal="100" workbookViewId="0"/>
  </sheetViews>
  <sheetFormatPr defaultColWidth="9.140625" defaultRowHeight="15" outlineLevelRow="1"/>
  <cols>
    <col min="1" max="1" width="20.42578125" style="44" customWidth="1"/>
    <col min="2" max="2" width="14.42578125" style="1475" customWidth="1"/>
    <col min="3" max="3" width="2.5703125" style="1475" customWidth="1"/>
    <col min="4" max="4" width="45.7109375" style="44" customWidth="1"/>
    <col min="5" max="5" width="8.140625" style="44" customWidth="1"/>
    <col min="6" max="7" width="17.140625" style="44" customWidth="1"/>
    <col min="8" max="8" width="12.140625" style="44" customWidth="1"/>
    <col min="9" max="21" width="3.7109375" style="44" customWidth="1"/>
    <col min="22" max="16384" width="9.140625" style="44"/>
  </cols>
  <sheetData>
    <row r="1" spans="2:21" s="1119" customFormat="1" ht="20.100000000000001" customHeight="1">
      <c r="B1" s="1017"/>
      <c r="C1" s="1017"/>
      <c r="D1" s="1017" t="str">
        <f>dms_SheetHeading1</f>
        <v>ANNUAL INFORMATION ORDER</v>
      </c>
      <c r="E1" s="1381"/>
      <c r="F1" s="1381"/>
      <c r="G1" s="1381"/>
      <c r="H1" s="1269"/>
      <c r="I1" s="2121" t="s">
        <v>1842</v>
      </c>
      <c r="J1" s="1594"/>
      <c r="K1" s="1594"/>
      <c r="L1" s="1594"/>
      <c r="M1" s="1594"/>
      <c r="N1" s="1594"/>
      <c r="O1" s="2120" t="s">
        <v>1841</v>
      </c>
      <c r="P1" s="1594"/>
      <c r="Q1" s="1594"/>
      <c r="R1" s="1594"/>
      <c r="S1" s="1594"/>
      <c r="T1" s="1594"/>
      <c r="U1" s="1594"/>
    </row>
    <row r="2" spans="2:21" s="1119" customFormat="1" ht="20.100000000000001" customHeight="1">
      <c r="B2" s="1018"/>
      <c r="C2" s="1018"/>
      <c r="D2" s="1018" t="str">
        <f>dms_SheetHeading2</f>
        <v>Australian Transmission Co.</v>
      </c>
      <c r="E2" s="1381"/>
      <c r="F2" s="1381"/>
      <c r="G2" s="1381"/>
      <c r="H2" s="1269"/>
      <c r="I2" s="2122" t="s">
        <v>1843</v>
      </c>
      <c r="J2" s="1595"/>
      <c r="K2" s="1595"/>
      <c r="L2" s="1595"/>
      <c r="M2" s="1595"/>
      <c r="N2" s="1595"/>
      <c r="O2" s="1677" t="s">
        <v>953</v>
      </c>
      <c r="P2" s="1595"/>
      <c r="Q2" s="1595"/>
      <c r="R2" s="1595"/>
      <c r="S2" s="1595"/>
      <c r="T2" s="1595"/>
      <c r="U2" s="1595"/>
    </row>
    <row r="3" spans="2:21" s="1119" customFormat="1" ht="20.100000000000001" customHeight="1">
      <c r="B3" s="1019"/>
      <c r="C3" s="1019"/>
      <c r="D3" s="1019" t="str">
        <f>dms_SheetHeading3</f>
        <v>REPORTING STATEMENT: 2024-25</v>
      </c>
      <c r="E3" s="1381"/>
      <c r="F3" s="1381"/>
      <c r="G3" s="1381"/>
      <c r="H3" s="1269"/>
      <c r="I3" s="2123" t="s">
        <v>1844</v>
      </c>
      <c r="J3" s="1596"/>
      <c r="K3" s="1596"/>
      <c r="L3" s="1596"/>
      <c r="M3" s="1596"/>
      <c r="N3" s="1596"/>
      <c r="O3" s="1678" t="s">
        <v>954</v>
      </c>
      <c r="P3" s="1596"/>
      <c r="Q3" s="1596"/>
      <c r="R3" s="1596"/>
      <c r="S3" s="1596"/>
      <c r="T3" s="1596"/>
      <c r="U3" s="1596"/>
    </row>
    <row r="4" spans="2:21" s="1119" customFormat="1" ht="20.100000000000001" customHeight="1">
      <c r="B4" s="1382"/>
      <c r="C4" s="1382"/>
      <c r="D4" s="1382" t="s">
        <v>2582</v>
      </c>
      <c r="E4" s="1383"/>
      <c r="F4" s="1383"/>
      <c r="G4" s="1383"/>
      <c r="H4" s="1269"/>
      <c r="I4" s="2125" t="s">
        <v>1846</v>
      </c>
      <c r="J4" s="2187"/>
      <c r="K4" s="2188"/>
      <c r="L4" s="1840"/>
      <c r="M4" s="1840"/>
      <c r="N4" s="1840"/>
      <c r="O4" s="1839" t="s">
        <v>1845</v>
      </c>
      <c r="P4" s="1840"/>
      <c r="Q4" s="1840"/>
      <c r="R4" s="1840"/>
      <c r="S4" s="1840"/>
      <c r="T4" s="1840"/>
      <c r="U4" s="1840"/>
    </row>
    <row r="5" spans="2:21" ht="13.5" customHeight="1">
      <c r="B5" s="44"/>
      <c r="C5" s="44"/>
      <c r="D5" s="1123"/>
      <c r="H5" s="1269"/>
      <c r="I5" s="1269"/>
    </row>
    <row r="6" spans="2:21" s="46" customFormat="1">
      <c r="B6" s="965" t="s">
        <v>2272</v>
      </c>
      <c r="C6" s="988"/>
      <c r="D6" s="988"/>
      <c r="E6" s="988"/>
      <c r="F6" s="988"/>
      <c r="G6" s="988"/>
      <c r="H6" s="1269"/>
      <c r="I6" s="1269"/>
    </row>
    <row r="7" spans="2:21">
      <c r="B7" s="1048" t="s">
        <v>1908</v>
      </c>
      <c r="C7" s="1048"/>
      <c r="D7" s="1048"/>
      <c r="E7" s="1048"/>
      <c r="F7" s="1048"/>
      <c r="G7" s="1048"/>
      <c r="H7" s="1269"/>
      <c r="I7" s="1269"/>
    </row>
    <row r="8" spans="2:21">
      <c r="B8" s="1269"/>
      <c r="C8" s="1269"/>
      <c r="D8" s="1269"/>
      <c r="E8" s="1269"/>
      <c r="F8" s="1269"/>
      <c r="G8" s="1269"/>
      <c r="H8" s="1269"/>
      <c r="I8" s="1269"/>
    </row>
    <row r="9" spans="2:21" s="46" customFormat="1">
      <c r="B9" s="44"/>
      <c r="C9" s="44"/>
      <c r="D9" s="1446" t="s">
        <v>2581</v>
      </c>
      <c r="E9" s="977"/>
      <c r="F9" s="977"/>
      <c r="G9" s="978"/>
    </row>
    <row r="10" spans="2:21" s="46" customFormat="1">
      <c r="B10" s="44"/>
      <c r="C10" s="44"/>
      <c r="D10" s="986"/>
      <c r="E10" s="636"/>
      <c r="F10" s="636"/>
      <c r="G10" s="986"/>
    </row>
    <row r="11" spans="2:21" s="641" customFormat="1" ht="48.75" customHeight="1">
      <c r="D11" s="985"/>
      <c r="E11" s="985"/>
      <c r="F11" s="985"/>
      <c r="G11" s="636"/>
      <c r="I11" s="2043" t="s">
        <v>2599</v>
      </c>
      <c r="J11" s="2045" t="s">
        <v>2601</v>
      </c>
      <c r="K11" s="2099" t="s">
        <v>2629</v>
      </c>
      <c r="L11" s="2043" t="s">
        <v>2599</v>
      </c>
      <c r="M11" s="2045" t="s">
        <v>2601</v>
      </c>
      <c r="N11" s="2099" t="s">
        <v>2629</v>
      </c>
    </row>
    <row r="12" spans="2:21" ht="25.5">
      <c r="B12" s="1568"/>
      <c r="C12" s="1568"/>
      <c r="D12" s="1130" t="s">
        <v>1915</v>
      </c>
      <c r="E12" s="973" t="s">
        <v>2089</v>
      </c>
      <c r="F12" s="1593" t="s">
        <v>2298</v>
      </c>
      <c r="G12" s="1593" t="s">
        <v>2299</v>
      </c>
      <c r="I12" s="2388" t="s">
        <v>2298</v>
      </c>
      <c r="J12" s="2389"/>
      <c r="K12" s="2390"/>
      <c r="L12" s="2388" t="s">
        <v>2299</v>
      </c>
      <c r="M12" s="2389"/>
      <c r="N12" s="2390"/>
    </row>
    <row r="13" spans="2:21" outlineLevel="1">
      <c r="B13" s="1562"/>
      <c r="C13" s="1562"/>
      <c r="D13" s="1366" t="s">
        <v>1910</v>
      </c>
      <c r="E13" s="1367" t="s">
        <v>285</v>
      </c>
      <c r="F13" s="1368"/>
      <c r="G13" s="1369"/>
      <c r="I13" s="1902" t="str">
        <f>IF(ISNONTEXT(F13)=TRUE,"","X")</f>
        <v/>
      </c>
      <c r="J13" s="1895" t="str">
        <f>IF(F13&lt;&gt;""=TRUE,"","X")</f>
        <v>X</v>
      </c>
      <c r="K13" s="1898"/>
      <c r="L13" s="1902" t="str">
        <f>IF(ISNONTEXT(G13)=TRUE,"","X")</f>
        <v/>
      </c>
      <c r="M13" s="1895" t="str">
        <f>IF(G13&lt;&gt;""=TRUE,"","X")</f>
        <v>X</v>
      </c>
      <c r="N13" s="1898"/>
    </row>
    <row r="14" spans="2:21" outlineLevel="1">
      <c r="B14" s="1569"/>
      <c r="C14" s="1569"/>
      <c r="D14" s="1464" t="s">
        <v>1911</v>
      </c>
      <c r="E14" s="1374" t="s">
        <v>285</v>
      </c>
      <c r="F14" s="1375"/>
      <c r="G14" s="1376"/>
      <c r="I14" s="1905" t="str">
        <f>IF(ISNONTEXT(F14)=TRUE,"","X")</f>
        <v/>
      </c>
      <c r="J14" s="1914" t="str">
        <f>IF(F14&lt;&gt;""=TRUE,"","X")</f>
        <v>X</v>
      </c>
      <c r="K14" s="1976"/>
      <c r="L14" s="1905" t="str">
        <f>IF(ISNONTEXT(G14)=TRUE,"","X")</f>
        <v/>
      </c>
      <c r="M14" s="1914" t="str">
        <f>IF(G14&lt;&gt;""=TRUE,"","X")</f>
        <v>X</v>
      </c>
      <c r="N14" s="1976"/>
    </row>
    <row r="15" spans="2:21" ht="18.75">
      <c r="B15" s="1568"/>
      <c r="C15" s="1568"/>
      <c r="D15" s="1130" t="s">
        <v>1909</v>
      </c>
      <c r="E15" s="985"/>
      <c r="F15" s="985"/>
      <c r="G15" s="636"/>
    </row>
    <row r="16" spans="2:21" outlineLevel="1">
      <c r="B16" s="1562"/>
      <c r="C16" s="1562"/>
      <c r="D16" s="1260" t="s">
        <v>1912</v>
      </c>
      <c r="E16" s="1077" t="s">
        <v>285</v>
      </c>
      <c r="F16" s="1447"/>
      <c r="G16" s="1246"/>
      <c r="I16" s="1932" t="str">
        <f>IF(ISNONTEXT(F16)=TRUE,"","X")</f>
        <v/>
      </c>
      <c r="J16" s="1930" t="str">
        <f>IF(F16&lt;&gt;""=TRUE,"","X")</f>
        <v>X</v>
      </c>
      <c r="K16" s="1987"/>
      <c r="L16" s="1932" t="str">
        <f>IF(ISNONTEXT(G16)=TRUE,"","X")</f>
        <v/>
      </c>
      <c r="M16" s="1930" t="str">
        <f>IF(G16&lt;&gt;""=TRUE,"","X")</f>
        <v>X</v>
      </c>
      <c r="N16" s="1987"/>
    </row>
    <row r="17" spans="1:14" outlineLevel="1">
      <c r="B17" s="1814"/>
      <c r="C17" s="1569"/>
      <c r="D17" s="1841" t="str">
        <f>'9.1 DISAGG Inc'!D16</f>
        <v>&lt;TNSP specified&gt;</v>
      </c>
      <c r="E17" s="1078" t="s">
        <v>285</v>
      </c>
      <c r="F17" s="1431"/>
      <c r="G17" s="1247"/>
      <c r="I17" s="1902" t="str">
        <f t="shared" ref="I17:I41" si="0">IF(ISNONTEXT(F17)=TRUE,"","X")</f>
        <v/>
      </c>
      <c r="J17" s="1896"/>
      <c r="K17" s="1900" t="str">
        <f>IF(AND(D17&lt;&gt;"",LEFT(D17,5)&lt;&gt;"&lt;TNSP",ISBLANK(F17))=TRUE,"X","")</f>
        <v/>
      </c>
      <c r="L17" s="1902" t="str">
        <f t="shared" ref="L17:L41" si="1">IF(ISNONTEXT(G17)=TRUE,"","X")</f>
        <v/>
      </c>
      <c r="M17" s="1896"/>
      <c r="N17" s="1900" t="str">
        <f>IF(AND(D17&lt;&gt;"",LEFT(D17,5)&lt;&gt;"&lt;TNSP",ISBLANK(G17))=TRUE,"X","")</f>
        <v/>
      </c>
    </row>
    <row r="18" spans="1:14" outlineLevel="1">
      <c r="B18" s="1562"/>
      <c r="C18" s="1562"/>
      <c r="D18" s="1841" t="str">
        <f>'9.1 DISAGG Inc'!D17</f>
        <v>&lt;TNSP specified&gt;</v>
      </c>
      <c r="E18" s="1078" t="s">
        <v>285</v>
      </c>
      <c r="F18" s="1431"/>
      <c r="G18" s="1247"/>
      <c r="I18" s="1902" t="str">
        <f t="shared" si="0"/>
        <v/>
      </c>
      <c r="J18" s="1896"/>
      <c r="K18" s="1900" t="str">
        <f t="shared" ref="K18:K24" si="2">IF(AND(D18&lt;&gt;"",LEFT(D18,5)&lt;&gt;"&lt;TNSP",ISBLANK(F18))=TRUE,"X","")</f>
        <v/>
      </c>
      <c r="L18" s="1902" t="str">
        <f t="shared" ref="L18:L24" si="3">IF(ISNONTEXT(G18)=TRUE,"","X")</f>
        <v/>
      </c>
      <c r="M18" s="1896"/>
      <c r="N18" s="1900" t="str">
        <f t="shared" ref="N18:N24" si="4">IF(AND(D18&lt;&gt;"",LEFT(D18,5)&lt;&gt;"&lt;TNSP",ISBLANK(G18))=TRUE,"X","")</f>
        <v/>
      </c>
    </row>
    <row r="19" spans="1:14" outlineLevel="1">
      <c r="B19" s="1562"/>
      <c r="C19" s="1562"/>
      <c r="D19" s="1841" t="str">
        <f>'9.1 DISAGG Inc'!D18</f>
        <v>&lt;TNSP specified&gt;</v>
      </c>
      <c r="E19" s="1078" t="s">
        <v>285</v>
      </c>
      <c r="F19" s="1431"/>
      <c r="G19" s="1247"/>
      <c r="I19" s="1902" t="str">
        <f t="shared" si="0"/>
        <v/>
      </c>
      <c r="J19" s="1896"/>
      <c r="K19" s="1900" t="str">
        <f t="shared" si="2"/>
        <v/>
      </c>
      <c r="L19" s="1902" t="str">
        <f t="shared" si="3"/>
        <v/>
      </c>
      <c r="M19" s="1896"/>
      <c r="N19" s="1900" t="str">
        <f t="shared" si="4"/>
        <v/>
      </c>
    </row>
    <row r="20" spans="1:14" outlineLevel="1">
      <c r="B20" s="1562"/>
      <c r="C20" s="1562"/>
      <c r="D20" s="1841" t="str">
        <f>'9.1 DISAGG Inc'!D19</f>
        <v>&lt;TNSP specified&gt;</v>
      </c>
      <c r="E20" s="1078" t="s">
        <v>285</v>
      </c>
      <c r="F20" s="1431"/>
      <c r="G20" s="1247"/>
      <c r="I20" s="1902" t="str">
        <f t="shared" si="0"/>
        <v/>
      </c>
      <c r="J20" s="1896"/>
      <c r="K20" s="1900" t="str">
        <f t="shared" si="2"/>
        <v/>
      </c>
      <c r="L20" s="1902" t="str">
        <f t="shared" si="3"/>
        <v/>
      </c>
      <c r="M20" s="1896"/>
      <c r="N20" s="1900" t="str">
        <f t="shared" si="4"/>
        <v/>
      </c>
    </row>
    <row r="21" spans="1:14" outlineLevel="1">
      <c r="B21" s="1562"/>
      <c r="C21" s="1562"/>
      <c r="D21" s="1841" t="str">
        <f>'9.1 DISAGG Inc'!D20</f>
        <v>&lt;TNSP specified&gt;</v>
      </c>
      <c r="E21" s="1078" t="s">
        <v>285</v>
      </c>
      <c r="F21" s="1431"/>
      <c r="G21" s="1247"/>
      <c r="I21" s="1902" t="str">
        <f t="shared" si="0"/>
        <v/>
      </c>
      <c r="J21" s="1896"/>
      <c r="K21" s="1900" t="str">
        <f t="shared" si="2"/>
        <v/>
      </c>
      <c r="L21" s="1902" t="str">
        <f t="shared" si="3"/>
        <v/>
      </c>
      <c r="M21" s="1896"/>
      <c r="N21" s="1900" t="str">
        <f t="shared" si="4"/>
        <v/>
      </c>
    </row>
    <row r="22" spans="1:14" outlineLevel="1">
      <c r="B22" s="1562"/>
      <c r="C22" s="1562"/>
      <c r="D22" s="1841" t="str">
        <f>'9.1 DISAGG Inc'!D21</f>
        <v>&lt;TNSP specified&gt;</v>
      </c>
      <c r="E22" s="1078" t="s">
        <v>285</v>
      </c>
      <c r="F22" s="1431"/>
      <c r="G22" s="1247"/>
      <c r="I22" s="1902" t="str">
        <f t="shared" si="0"/>
        <v/>
      </c>
      <c r="J22" s="1896"/>
      <c r="K22" s="1900" t="str">
        <f t="shared" si="2"/>
        <v/>
      </c>
      <c r="L22" s="1902" t="str">
        <f t="shared" si="3"/>
        <v/>
      </c>
      <c r="M22" s="1896"/>
      <c r="N22" s="1900" t="str">
        <f t="shared" si="4"/>
        <v/>
      </c>
    </row>
    <row r="23" spans="1:14" outlineLevel="1">
      <c r="B23" s="1562"/>
      <c r="C23" s="1562"/>
      <c r="D23" s="1841" t="str">
        <f>'9.1 DISAGG Inc'!D22</f>
        <v>&lt;TNSP specified&gt;</v>
      </c>
      <c r="E23" s="1078" t="s">
        <v>285</v>
      </c>
      <c r="F23" s="1431"/>
      <c r="G23" s="1247"/>
      <c r="I23" s="1902" t="str">
        <f t="shared" si="0"/>
        <v/>
      </c>
      <c r="J23" s="1896"/>
      <c r="K23" s="1900" t="str">
        <f t="shared" si="2"/>
        <v/>
      </c>
      <c r="L23" s="1902" t="str">
        <f t="shared" si="3"/>
        <v/>
      </c>
      <c r="M23" s="1896"/>
      <c r="N23" s="1900" t="str">
        <f t="shared" si="4"/>
        <v/>
      </c>
    </row>
    <row r="24" spans="1:14" outlineLevel="1">
      <c r="A24" s="2142" t="s">
        <v>2693</v>
      </c>
      <c r="B24" s="1562"/>
      <c r="C24" s="1562"/>
      <c r="D24" s="1841" t="str">
        <f>'9.1 DISAGG Inc'!D23</f>
        <v>&lt;TNSP specified&gt;</v>
      </c>
      <c r="E24" s="1078" t="s">
        <v>285</v>
      </c>
      <c r="F24" s="1431"/>
      <c r="G24" s="1247"/>
      <c r="I24" s="1902" t="str">
        <f t="shared" si="0"/>
        <v/>
      </c>
      <c r="J24" s="1896"/>
      <c r="K24" s="1900" t="str">
        <f t="shared" si="2"/>
        <v/>
      </c>
      <c r="L24" s="1902" t="str">
        <f t="shared" si="3"/>
        <v/>
      </c>
      <c r="M24" s="1896"/>
      <c r="N24" s="1900" t="str">
        <f t="shared" si="4"/>
        <v/>
      </c>
    </row>
    <row r="25" spans="1:14" outlineLevel="1">
      <c r="B25" s="1569"/>
      <c r="C25" s="1569"/>
      <c r="D25" s="1842" t="str">
        <f>'9.1 DISAGG Inc'!D24</f>
        <v>&lt;TNSP specified&gt;</v>
      </c>
      <c r="E25" s="1079" t="s">
        <v>285</v>
      </c>
      <c r="F25" s="1434"/>
      <c r="G25" s="1248"/>
      <c r="I25" s="1905" t="str">
        <f t="shared" si="0"/>
        <v/>
      </c>
      <c r="J25" s="1975"/>
      <c r="K25" s="1903" t="str">
        <f t="shared" ref="K25" si="5">IF(AND(D25&lt;&gt;"",LEFT(D25,5)&lt;&gt;"&lt;TNSP",ISBLANK(F25))=TRUE,"X","")</f>
        <v/>
      </c>
      <c r="L25" s="1905" t="str">
        <f t="shared" ref="L25" si="6">IF(ISNONTEXT(G25)=TRUE,"","X")</f>
        <v/>
      </c>
      <c r="M25" s="1975"/>
      <c r="N25" s="1903" t="str">
        <f t="shared" ref="N25" si="7">IF(AND(D25&lt;&gt;"",LEFT(D25,5)&lt;&gt;"&lt;TNSP",ISBLANK(G25))=TRUE,"X","")</f>
        <v/>
      </c>
    </row>
    <row r="26" spans="1:14">
      <c r="B26" s="44"/>
      <c r="C26" s="44"/>
      <c r="D26" s="1130" t="s">
        <v>1914</v>
      </c>
      <c r="E26" s="1565"/>
      <c r="F26" s="636"/>
      <c r="G26" s="636"/>
    </row>
    <row r="27" spans="1:14" outlineLevel="1">
      <c r="B27" s="1562"/>
      <c r="C27" s="1562"/>
      <c r="D27" s="1585" t="s">
        <v>2156</v>
      </c>
      <c r="E27" s="1367" t="s">
        <v>285</v>
      </c>
      <c r="F27" s="1368"/>
      <c r="G27" s="1369"/>
      <c r="I27" s="1932" t="str">
        <f t="shared" si="0"/>
        <v/>
      </c>
      <c r="J27" s="1930" t="str">
        <f t="shared" ref="J27:J32" si="8">IF(F27&lt;&gt;""=TRUE,"","X")</f>
        <v>X</v>
      </c>
      <c r="K27" s="1987"/>
      <c r="L27" s="1932" t="str">
        <f t="shared" si="1"/>
        <v/>
      </c>
      <c r="M27" s="1930" t="str">
        <f t="shared" ref="M27:M32" si="9">IF(G27&lt;&gt;""=TRUE,"","X")</f>
        <v>X</v>
      </c>
      <c r="N27" s="1987"/>
    </row>
    <row r="28" spans="1:14" outlineLevel="1">
      <c r="B28" s="1569"/>
      <c r="C28" s="1569"/>
      <c r="D28" s="1464" t="s">
        <v>2185</v>
      </c>
      <c r="E28" s="1374" t="s">
        <v>285</v>
      </c>
      <c r="F28" s="1375"/>
      <c r="G28" s="1376"/>
      <c r="I28" s="1905" t="str">
        <f t="shared" si="0"/>
        <v/>
      </c>
      <c r="J28" s="1914" t="str">
        <f t="shared" si="8"/>
        <v>X</v>
      </c>
      <c r="K28" s="1976"/>
      <c r="L28" s="1905" t="str">
        <f t="shared" si="1"/>
        <v/>
      </c>
      <c r="M28" s="1914" t="str">
        <f t="shared" si="9"/>
        <v>X</v>
      </c>
      <c r="N28" s="1976"/>
    </row>
    <row r="29" spans="1:14" ht="18.75">
      <c r="B29" s="1568"/>
      <c r="C29" s="1568"/>
      <c r="D29" s="1130" t="s">
        <v>1913</v>
      </c>
      <c r="E29" s="985"/>
      <c r="F29" s="985"/>
      <c r="G29" s="636"/>
    </row>
    <row r="30" spans="1:14" outlineLevel="1">
      <c r="B30" s="1562"/>
      <c r="C30" s="1562"/>
      <c r="D30" s="1260" t="s">
        <v>2186</v>
      </c>
      <c r="E30" s="1077" t="s">
        <v>285</v>
      </c>
      <c r="F30" s="1447"/>
      <c r="G30" s="1246"/>
      <c r="I30" s="1932" t="str">
        <f t="shared" si="0"/>
        <v/>
      </c>
      <c r="J30" s="1930" t="str">
        <f t="shared" si="8"/>
        <v>X</v>
      </c>
      <c r="K30" s="1987"/>
      <c r="L30" s="1932" t="str">
        <f t="shared" si="1"/>
        <v/>
      </c>
      <c r="M30" s="1930" t="str">
        <f t="shared" si="9"/>
        <v>X</v>
      </c>
      <c r="N30" s="1987"/>
    </row>
    <row r="31" spans="1:14" outlineLevel="1">
      <c r="B31" s="1562"/>
      <c r="C31" s="1562"/>
      <c r="D31" s="1261" t="s">
        <v>2187</v>
      </c>
      <c r="E31" s="1078" t="s">
        <v>285</v>
      </c>
      <c r="F31" s="1431"/>
      <c r="G31" s="1247"/>
      <c r="I31" s="1902" t="str">
        <f t="shared" si="0"/>
        <v/>
      </c>
      <c r="J31" s="1895" t="str">
        <f t="shared" si="8"/>
        <v>X</v>
      </c>
      <c r="K31" s="1898"/>
      <c r="L31" s="1902" t="str">
        <f t="shared" si="1"/>
        <v/>
      </c>
      <c r="M31" s="1895" t="str">
        <f t="shared" si="9"/>
        <v>X</v>
      </c>
      <c r="N31" s="1898"/>
    </row>
    <row r="32" spans="1:14" outlineLevel="1">
      <c r="B32" s="1562"/>
      <c r="C32" s="1562"/>
      <c r="D32" s="1261" t="s">
        <v>2188</v>
      </c>
      <c r="E32" s="1078" t="s">
        <v>285</v>
      </c>
      <c r="F32" s="1431"/>
      <c r="G32" s="1247"/>
      <c r="I32" s="1902" t="str">
        <f t="shared" si="0"/>
        <v/>
      </c>
      <c r="J32" s="1895" t="str">
        <f t="shared" si="8"/>
        <v>X</v>
      </c>
      <c r="K32" s="1898"/>
      <c r="L32" s="1902" t="str">
        <f t="shared" si="1"/>
        <v/>
      </c>
      <c r="M32" s="1895" t="str">
        <f t="shared" si="9"/>
        <v>X</v>
      </c>
      <c r="N32" s="1898"/>
    </row>
    <row r="33" spans="1:14" outlineLevel="1">
      <c r="B33" s="1569"/>
      <c r="C33" s="1569"/>
      <c r="D33" s="1841" t="str">
        <f>'9.1 DISAGG Inc'!D32</f>
        <v>&lt;TNSP specified&gt;</v>
      </c>
      <c r="E33" s="1078" t="s">
        <v>285</v>
      </c>
      <c r="F33" s="1431"/>
      <c r="G33" s="1247"/>
      <c r="I33" s="1902" t="str">
        <f t="shared" si="0"/>
        <v/>
      </c>
      <c r="J33" s="1896"/>
      <c r="K33" s="1900" t="str">
        <f>IF(AND(D33&lt;&gt;"",LEFT(D33,5)&lt;&gt;"&lt;TNSP",ISBLANK(F33))=TRUE,"X","")</f>
        <v/>
      </c>
      <c r="L33" s="1902" t="str">
        <f t="shared" si="1"/>
        <v/>
      </c>
      <c r="M33" s="1896"/>
      <c r="N33" s="1900" t="str">
        <f>IF(AND(D33&lt;&gt;"",LEFT(D33,5)&lt;&gt;"&lt;TNSP",ISBLANK(G33))=TRUE,"X","")</f>
        <v/>
      </c>
    </row>
    <row r="34" spans="1:14" outlineLevel="1">
      <c r="B34" s="1562"/>
      <c r="C34" s="1562"/>
      <c r="D34" s="1841" t="str">
        <f>'9.1 DISAGG Inc'!D33</f>
        <v>&lt;TNSP specified&gt;</v>
      </c>
      <c r="E34" s="1078" t="s">
        <v>285</v>
      </c>
      <c r="F34" s="1431"/>
      <c r="G34" s="1247"/>
      <c r="I34" s="1902" t="str">
        <f t="shared" si="0"/>
        <v/>
      </c>
      <c r="J34" s="1896"/>
      <c r="K34" s="1900" t="str">
        <f t="shared" ref="K34:K41" si="10">IF(AND(D34&lt;&gt;"",LEFT(D34,5)&lt;&gt;"&lt;TNSP",ISBLANK(F34))=TRUE,"X","")</f>
        <v/>
      </c>
      <c r="L34" s="1902" t="str">
        <f t="shared" si="1"/>
        <v/>
      </c>
      <c r="M34" s="1896"/>
      <c r="N34" s="1900" t="str">
        <f t="shared" ref="N34:N41" si="11">IF(AND(D34&lt;&gt;"",LEFT(D34,5)&lt;&gt;"&lt;TNSP",ISBLANK(G34))=TRUE,"X","")</f>
        <v/>
      </c>
    </row>
    <row r="35" spans="1:14" outlineLevel="1">
      <c r="B35" s="1562"/>
      <c r="C35" s="1562"/>
      <c r="D35" s="1841" t="str">
        <f>'9.1 DISAGG Inc'!D34</f>
        <v>&lt;TNSP specified&gt;</v>
      </c>
      <c r="E35" s="1078" t="s">
        <v>285</v>
      </c>
      <c r="F35" s="1431"/>
      <c r="G35" s="1247"/>
      <c r="I35" s="1902" t="str">
        <f t="shared" si="0"/>
        <v/>
      </c>
      <c r="J35" s="1896"/>
      <c r="K35" s="1900" t="str">
        <f t="shared" si="10"/>
        <v/>
      </c>
      <c r="L35" s="1902" t="str">
        <f t="shared" si="1"/>
        <v/>
      </c>
      <c r="M35" s="1896"/>
      <c r="N35" s="1900" t="str">
        <f t="shared" si="11"/>
        <v/>
      </c>
    </row>
    <row r="36" spans="1:14" outlineLevel="1">
      <c r="B36" s="1562"/>
      <c r="C36" s="1562"/>
      <c r="D36" s="1841" t="str">
        <f>'9.1 DISAGG Inc'!D35</f>
        <v>&lt;TNSP specified&gt;</v>
      </c>
      <c r="E36" s="1078" t="s">
        <v>285</v>
      </c>
      <c r="F36" s="1431"/>
      <c r="G36" s="1247"/>
      <c r="I36" s="1902" t="str">
        <f t="shared" si="0"/>
        <v/>
      </c>
      <c r="J36" s="1896"/>
      <c r="K36" s="1900" t="str">
        <f t="shared" si="10"/>
        <v/>
      </c>
      <c r="L36" s="1902" t="str">
        <f t="shared" si="1"/>
        <v/>
      </c>
      <c r="M36" s="1896"/>
      <c r="N36" s="1900" t="str">
        <f t="shared" si="11"/>
        <v/>
      </c>
    </row>
    <row r="37" spans="1:14" outlineLevel="1">
      <c r="B37" s="1562"/>
      <c r="C37" s="1562"/>
      <c r="D37" s="1841" t="str">
        <f>'9.1 DISAGG Inc'!D36</f>
        <v>&lt;TNSP specified&gt;</v>
      </c>
      <c r="E37" s="1078" t="s">
        <v>285</v>
      </c>
      <c r="F37" s="1431"/>
      <c r="G37" s="1247"/>
      <c r="I37" s="1902" t="str">
        <f t="shared" si="0"/>
        <v/>
      </c>
      <c r="J37" s="1896"/>
      <c r="K37" s="1900" t="str">
        <f t="shared" si="10"/>
        <v/>
      </c>
      <c r="L37" s="1902" t="str">
        <f t="shared" si="1"/>
        <v/>
      </c>
      <c r="M37" s="1896"/>
      <c r="N37" s="1900" t="str">
        <f t="shared" si="11"/>
        <v/>
      </c>
    </row>
    <row r="38" spans="1:14" outlineLevel="1">
      <c r="B38" s="1562"/>
      <c r="C38" s="1562"/>
      <c r="D38" s="1841" t="str">
        <f>'9.1 DISAGG Inc'!D37</f>
        <v>&lt;TNSP specified&gt;</v>
      </c>
      <c r="E38" s="1078" t="s">
        <v>285</v>
      </c>
      <c r="F38" s="1431"/>
      <c r="G38" s="1247"/>
      <c r="I38" s="1902" t="str">
        <f t="shared" si="0"/>
        <v/>
      </c>
      <c r="J38" s="1896"/>
      <c r="K38" s="1900" t="str">
        <f t="shared" si="10"/>
        <v/>
      </c>
      <c r="L38" s="1902" t="str">
        <f t="shared" si="1"/>
        <v/>
      </c>
      <c r="M38" s="1896"/>
      <c r="N38" s="1900" t="str">
        <f t="shared" si="11"/>
        <v/>
      </c>
    </row>
    <row r="39" spans="1:14" outlineLevel="1">
      <c r="B39" s="1562"/>
      <c r="C39" s="1562"/>
      <c r="D39" s="1841" t="str">
        <f>'9.1 DISAGG Inc'!D38</f>
        <v>&lt;TNSP specified&gt;</v>
      </c>
      <c r="E39" s="1078" t="s">
        <v>285</v>
      </c>
      <c r="F39" s="1431"/>
      <c r="G39" s="1247"/>
      <c r="I39" s="1902" t="str">
        <f t="shared" si="0"/>
        <v/>
      </c>
      <c r="J39" s="1896"/>
      <c r="K39" s="1900" t="str">
        <f t="shared" si="10"/>
        <v/>
      </c>
      <c r="L39" s="1902" t="str">
        <f t="shared" si="1"/>
        <v/>
      </c>
      <c r="M39" s="1896"/>
      <c r="N39" s="1900" t="str">
        <f t="shared" si="11"/>
        <v/>
      </c>
    </row>
    <row r="40" spans="1:14" outlineLevel="1">
      <c r="A40" s="2142" t="s">
        <v>2693</v>
      </c>
      <c r="B40" s="1562"/>
      <c r="C40" s="1562"/>
      <c r="D40" s="1841" t="str">
        <f>'9.1 DISAGG Inc'!D39</f>
        <v>&lt;TNSP specified&gt;</v>
      </c>
      <c r="E40" s="1078" t="s">
        <v>285</v>
      </c>
      <c r="F40" s="1431"/>
      <c r="G40" s="1247"/>
      <c r="I40" s="1902" t="str">
        <f t="shared" si="0"/>
        <v/>
      </c>
      <c r="J40" s="1896"/>
      <c r="K40" s="1900" t="str">
        <f t="shared" si="10"/>
        <v/>
      </c>
      <c r="L40" s="1902" t="str">
        <f t="shared" si="1"/>
        <v/>
      </c>
      <c r="M40" s="1896"/>
      <c r="N40" s="1900" t="str">
        <f t="shared" si="11"/>
        <v/>
      </c>
    </row>
    <row r="41" spans="1:14" outlineLevel="1">
      <c r="B41" s="1569"/>
      <c r="C41" s="1569"/>
      <c r="D41" s="1842" t="str">
        <f>'9.1 DISAGG Inc'!D40</f>
        <v>&lt;TNSP specified&gt;</v>
      </c>
      <c r="E41" s="1079" t="s">
        <v>285</v>
      </c>
      <c r="F41" s="1434"/>
      <c r="G41" s="1248"/>
      <c r="I41" s="1905" t="str">
        <f t="shared" si="0"/>
        <v/>
      </c>
      <c r="J41" s="1975"/>
      <c r="K41" s="1903" t="str">
        <f t="shared" si="10"/>
        <v/>
      </c>
      <c r="L41" s="1905" t="str">
        <f t="shared" si="1"/>
        <v/>
      </c>
      <c r="M41" s="1975"/>
      <c r="N41" s="1903" t="str">
        <f t="shared" si="11"/>
        <v/>
      </c>
    </row>
    <row r="42" spans="1:14">
      <c r="D42" s="636"/>
      <c r="E42" s="636"/>
      <c r="F42" s="636"/>
      <c r="G42" s="636"/>
    </row>
    <row r="43" spans="1:14">
      <c r="D43" s="636"/>
      <c r="E43" s="636"/>
      <c r="F43" s="636"/>
      <c r="G43" s="636"/>
    </row>
    <row r="44" spans="1:14">
      <c r="D44" s="636"/>
      <c r="E44" s="636"/>
      <c r="F44" s="636"/>
      <c r="G44" s="636"/>
    </row>
    <row r="45" spans="1:14">
      <c r="D45" s="636"/>
      <c r="E45" s="636"/>
      <c r="F45" s="636"/>
      <c r="G45" s="636"/>
    </row>
    <row r="46" spans="1:14">
      <c r="B46" s="2227" t="s">
        <v>2666</v>
      </c>
      <c r="C46" s="2224"/>
      <c r="D46" s="2225" t="s">
        <v>2694</v>
      </c>
      <c r="E46" s="636"/>
      <c r="F46" s="636"/>
      <c r="G46" s="636"/>
    </row>
    <row r="47" spans="1:14">
      <c r="D47" s="636"/>
      <c r="E47" s="636"/>
      <c r="F47" s="636"/>
      <c r="G47" s="636"/>
    </row>
    <row r="48" spans="1:14">
      <c r="D48" s="636"/>
      <c r="E48" s="636"/>
      <c r="F48" s="636"/>
      <c r="G48" s="636"/>
    </row>
    <row r="49" spans="4:7">
      <c r="D49" s="636"/>
      <c r="E49" s="636"/>
      <c r="F49" s="636"/>
      <c r="G49" s="636"/>
    </row>
    <row r="50" spans="4:7">
      <c r="D50" s="636"/>
      <c r="E50" s="636"/>
      <c r="F50" s="636"/>
      <c r="G50" s="636"/>
    </row>
    <row r="51" spans="4:7">
      <c r="D51" s="636"/>
      <c r="E51" s="636"/>
      <c r="F51" s="636"/>
      <c r="G51" s="636"/>
    </row>
    <row r="52" spans="4:7">
      <c r="D52" s="636"/>
      <c r="E52" s="636"/>
      <c r="F52" s="636"/>
      <c r="G52" s="636"/>
    </row>
    <row r="53" spans="4:7">
      <c r="D53" s="636"/>
      <c r="E53" s="636"/>
      <c r="F53" s="636"/>
      <c r="G53" s="636"/>
    </row>
    <row r="54" spans="4:7">
      <c r="D54" s="636"/>
      <c r="E54" s="636"/>
      <c r="F54" s="636"/>
      <c r="G54" s="636"/>
    </row>
    <row r="55" spans="4:7">
      <c r="D55" s="636"/>
      <c r="E55" s="636"/>
      <c r="F55" s="636"/>
      <c r="G55" s="636"/>
    </row>
    <row r="56" spans="4:7">
      <c r="D56" s="636"/>
      <c r="E56" s="636"/>
      <c r="F56" s="636"/>
      <c r="G56" s="636"/>
    </row>
    <row r="57" spans="4:7">
      <c r="D57" s="636"/>
      <c r="E57" s="636"/>
      <c r="F57" s="636"/>
      <c r="G57" s="636"/>
    </row>
  </sheetData>
  <mergeCells count="2">
    <mergeCell ref="I12:K12"/>
    <mergeCell ref="L12:N12"/>
  </mergeCells>
  <conditionalFormatting sqref="F13:G14">
    <cfRule type="expression" dxfId="46" priority="5">
      <formula>dms_worksheet210flag="Worksheet 2.10"</formula>
    </cfRule>
  </conditionalFormatting>
  <conditionalFormatting sqref="F16:G25">
    <cfRule type="expression" dxfId="45" priority="4">
      <formula>dms_worksheet210flag="Worksheet 2.10"</formula>
    </cfRule>
  </conditionalFormatting>
  <conditionalFormatting sqref="F27:G28">
    <cfRule type="expression" dxfId="44" priority="3">
      <formula>dms_worksheet210flag="Worksheet 2.10"</formula>
    </cfRule>
  </conditionalFormatting>
  <conditionalFormatting sqref="F30:G41">
    <cfRule type="expression" dxfId="43" priority="2">
      <formula>dms_worksheet210flag="Worksheet 2.10"</formula>
    </cfRule>
  </conditionalFormatting>
  <conditionalFormatting sqref="D46">
    <cfRule type="cellIs" dxfId="42" priority="1" operator="equal">
      <formula>FALSE</formula>
    </cfRule>
  </conditionalFormatting>
  <dataValidations count="1">
    <dataValidation allowBlank="1" sqref="I11:N11 O1:O4 I1:I4" xr:uid="{AF209559-7C93-430F-B2DC-A38062669F89}"/>
  </dataValidations>
  <pageMargins left="0.7" right="0.7" top="0.75" bottom="0.75" header="0.3" footer="0.3"/>
  <pageSetup paperSize="9" scale="6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E412-F4B9-4554-A3E4-091C78E3777A}">
  <sheetPr codeName="Sheet35">
    <tabColor rgb="FFDE98CA"/>
    <pageSetUpPr fitToPage="1"/>
  </sheetPr>
  <dimension ref="B1:T18"/>
  <sheetViews>
    <sheetView zoomScaleNormal="100" workbookViewId="0"/>
  </sheetViews>
  <sheetFormatPr defaultColWidth="9.140625" defaultRowHeight="15"/>
  <cols>
    <col min="1" max="1" width="20.7109375" style="44" customWidth="1"/>
    <col min="2" max="2" width="15.5703125" style="1475" customWidth="1"/>
    <col min="3" max="3" width="2.5703125" style="1475" customWidth="1"/>
    <col min="4" max="4" width="78.28515625" style="44" bestFit="1" customWidth="1"/>
    <col min="5" max="5" width="9.85546875" style="44" customWidth="1"/>
    <col min="6" max="6" width="17.140625" style="44" customWidth="1"/>
    <col min="7" max="7" width="17.42578125" style="44" customWidth="1"/>
    <col min="8" max="20" width="3.7109375" style="44" customWidth="1"/>
    <col min="21" max="16384" width="9.140625" style="44"/>
  </cols>
  <sheetData>
    <row r="1" spans="2:20" s="1119" customFormat="1" ht="20.100000000000001" customHeight="1">
      <c r="B1" s="1017"/>
      <c r="C1" s="1017"/>
      <c r="D1" s="1017" t="str">
        <f>dms_SheetHeading1</f>
        <v>ANNUAL INFORMATION ORDER</v>
      </c>
      <c r="E1" s="1381"/>
      <c r="F1" s="1381"/>
      <c r="H1" s="2121" t="s">
        <v>1842</v>
      </c>
      <c r="I1" s="1594"/>
      <c r="J1" s="1594"/>
      <c r="K1" s="1594"/>
      <c r="L1" s="1594"/>
      <c r="M1" s="1594"/>
      <c r="N1" s="2120" t="s">
        <v>1841</v>
      </c>
      <c r="O1" s="1594"/>
      <c r="P1" s="1594"/>
      <c r="Q1" s="1594"/>
      <c r="R1" s="1594"/>
      <c r="S1" s="1594"/>
      <c r="T1" s="1594"/>
    </row>
    <row r="2" spans="2:20" s="1119" customFormat="1" ht="20.100000000000001" customHeight="1">
      <c r="B2" s="1018"/>
      <c r="C2" s="1018"/>
      <c r="D2" s="1018" t="str">
        <f>dms_SheetHeading2</f>
        <v>Australian Transmission Co.</v>
      </c>
      <c r="E2" s="1381"/>
      <c r="F2" s="1381"/>
      <c r="H2" s="2122" t="s">
        <v>1843</v>
      </c>
      <c r="I2" s="1595"/>
      <c r="J2" s="1595"/>
      <c r="K2" s="1595"/>
      <c r="L2" s="1595"/>
      <c r="M2" s="1595"/>
      <c r="N2" s="1677" t="s">
        <v>953</v>
      </c>
      <c r="O2" s="1595"/>
      <c r="P2" s="1595"/>
      <c r="Q2" s="1595"/>
      <c r="R2" s="1595"/>
      <c r="S2" s="1595"/>
      <c r="T2" s="1595"/>
    </row>
    <row r="3" spans="2:20" s="1119" customFormat="1" ht="20.100000000000001" customHeight="1">
      <c r="B3" s="1019"/>
      <c r="C3" s="1019"/>
      <c r="D3" s="1019" t="str">
        <f>dms_SheetHeading3</f>
        <v>REPORTING STATEMENT: 2024-25</v>
      </c>
      <c r="E3" s="1381"/>
      <c r="F3" s="1381"/>
      <c r="H3" s="2123" t="s">
        <v>1844</v>
      </c>
      <c r="I3" s="1596"/>
      <c r="J3" s="1596"/>
      <c r="K3" s="1596"/>
      <c r="L3" s="1596"/>
      <c r="M3" s="1596"/>
      <c r="N3" s="1678" t="s">
        <v>954</v>
      </c>
      <c r="O3" s="1596"/>
      <c r="P3" s="1596"/>
      <c r="Q3" s="1596"/>
      <c r="R3" s="1596"/>
      <c r="S3" s="1596"/>
      <c r="T3" s="1596"/>
    </row>
    <row r="4" spans="2:20" s="1119" customFormat="1" ht="20.100000000000001" customHeight="1">
      <c r="B4" s="1382"/>
      <c r="C4" s="1382"/>
      <c r="D4" s="1382" t="s">
        <v>2585</v>
      </c>
      <c r="E4" s="1383"/>
      <c r="F4" s="1383"/>
      <c r="H4" s="2125" t="s">
        <v>1846</v>
      </c>
      <c r="I4" s="2187"/>
      <c r="J4" s="2188"/>
      <c r="K4" s="1840"/>
      <c r="L4" s="1840"/>
      <c r="M4" s="1840"/>
      <c r="N4" s="1839" t="s">
        <v>1845</v>
      </c>
      <c r="O4" s="1840"/>
      <c r="P4" s="1840"/>
      <c r="Q4" s="1840"/>
      <c r="R4" s="1840"/>
      <c r="S4" s="1840"/>
      <c r="T4" s="1840"/>
    </row>
    <row r="5" spans="2:20" ht="13.5" customHeight="1">
      <c r="B5" s="44"/>
      <c r="C5" s="44"/>
      <c r="D5" s="1123"/>
    </row>
    <row r="6" spans="2:20" s="46" customFormat="1" ht="18" customHeight="1">
      <c r="B6" s="965" t="s">
        <v>1947</v>
      </c>
      <c r="C6" s="988"/>
      <c r="D6" s="988"/>
      <c r="E6" s="988"/>
      <c r="F6" s="988"/>
    </row>
    <row r="7" spans="2:20" ht="18" customHeight="1">
      <c r="B7" s="1048" t="s">
        <v>1993</v>
      </c>
      <c r="C7" s="1048"/>
      <c r="D7" s="1048"/>
      <c r="E7" s="1048"/>
      <c r="F7" s="1048"/>
    </row>
    <row r="8" spans="2:20">
      <c r="B8" s="1586"/>
      <c r="C8" s="1586"/>
      <c r="D8" s="1587"/>
      <c r="E8" s="1588"/>
    </row>
    <row r="9" spans="2:20">
      <c r="B9" s="44"/>
      <c r="C9" s="44"/>
      <c r="D9" s="1450" t="s">
        <v>2586</v>
      </c>
      <c r="E9" s="1451"/>
      <c r="F9" s="1451"/>
    </row>
    <row r="10" spans="2:20" s="642" customFormat="1" ht="24.75">
      <c r="D10" s="1220"/>
      <c r="H10" s="2043" t="s">
        <v>2599</v>
      </c>
      <c r="I10" s="2044" t="s">
        <v>2600</v>
      </c>
      <c r="J10" s="2045" t="s">
        <v>2601</v>
      </c>
    </row>
    <row r="11" spans="2:20" ht="25.5" customHeight="1">
      <c r="B11" s="44"/>
      <c r="C11" s="44"/>
      <c r="D11" s="1130" t="s">
        <v>1989</v>
      </c>
      <c r="E11" s="973" t="s">
        <v>2089</v>
      </c>
      <c r="F11" s="1593" t="s">
        <v>2299</v>
      </c>
      <c r="H11" s="2607" t="s">
        <v>2299</v>
      </c>
      <c r="I11" s="2608"/>
      <c r="J11" s="2592"/>
    </row>
    <row r="12" spans="2:20">
      <c r="B12" s="44"/>
      <c r="C12" s="44"/>
      <c r="D12" s="1589" t="s">
        <v>1990</v>
      </c>
      <c r="E12" s="1077" t="s">
        <v>285</v>
      </c>
      <c r="F12" s="1246"/>
      <c r="H12" s="1932" t="str">
        <f>IF(ISNONTEXT(F12)=TRUE,"","X")</f>
        <v/>
      </c>
      <c r="I12" s="1930" t="str">
        <f>IF(AND(F12&gt;=0)=TRUE,"","X")</f>
        <v/>
      </c>
      <c r="J12" s="2016"/>
    </row>
    <row r="13" spans="2:20">
      <c r="B13" s="44"/>
      <c r="C13" s="44"/>
      <c r="D13" s="1590" t="s">
        <v>1991</v>
      </c>
      <c r="E13" s="1079" t="s">
        <v>285</v>
      </c>
      <c r="F13" s="1248"/>
      <c r="H13" s="1902" t="str">
        <f>IF(ISNONTEXT(F13)=TRUE,"","X")</f>
        <v/>
      </c>
      <c r="I13" s="1895" t="str">
        <f>IF(AND(F13&gt;=0)=TRUE,"","X")</f>
        <v/>
      </c>
      <c r="J13" s="1896"/>
    </row>
    <row r="14" spans="2:20">
      <c r="B14" s="44"/>
      <c r="C14" s="44"/>
      <c r="D14" s="636"/>
      <c r="E14" s="636"/>
      <c r="F14" s="636"/>
    </row>
    <row r="15" spans="2:20">
      <c r="B15" s="44"/>
      <c r="C15" s="44"/>
      <c r="D15" s="1591" t="s">
        <v>2418</v>
      </c>
      <c r="E15" s="1084" t="s">
        <v>285</v>
      </c>
      <c r="F15" s="1592"/>
      <c r="G15" s="1679"/>
      <c r="H15" s="1983" t="str">
        <f>IF(ISNONTEXT(F15)=TRUE,"","X")</f>
        <v/>
      </c>
      <c r="I15" s="1984" t="str">
        <f>IF(AND(F15&gt;=0)=TRUE,"","X")</f>
        <v/>
      </c>
      <c r="J15" s="1981"/>
    </row>
    <row r="16" spans="2:20">
      <c r="B16" s="44"/>
      <c r="C16" s="44"/>
    </row>
    <row r="18" spans="2:4">
      <c r="B18" s="2227" t="s">
        <v>2666</v>
      </c>
      <c r="C18" s="2224"/>
      <c r="D18" s="2225" t="s">
        <v>2694</v>
      </c>
    </row>
  </sheetData>
  <mergeCells count="1">
    <mergeCell ref="H11:J11"/>
  </mergeCells>
  <conditionalFormatting sqref="F12:F13">
    <cfRule type="expression" dxfId="41" priority="5">
      <formula>dms_worksheet210flag="Worksheet 2.10"</formula>
    </cfRule>
  </conditionalFormatting>
  <conditionalFormatting sqref="F15">
    <cfRule type="expression" dxfId="40" priority="3">
      <formula>dms_worksheet210flag="Worksheet 2.10"</formula>
    </cfRule>
  </conditionalFormatting>
  <conditionalFormatting sqref="D18">
    <cfRule type="cellIs" dxfId="39" priority="1" operator="equal">
      <formula>FALSE</formula>
    </cfRule>
  </conditionalFormatting>
  <dataValidations count="1">
    <dataValidation allowBlank="1" sqref="H10:J10 N1:N4 H1:H4" xr:uid="{B7FD6F9F-F428-4C9F-8A95-3813997A5617}"/>
  </dataValidations>
  <pageMargins left="0.7" right="0.7" top="0.75" bottom="0.75" header="0.3" footer="0.3"/>
  <pageSetup paperSize="9" scale="6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47E1-C195-460F-9344-F2DA12466559}">
  <sheetPr codeName="Sheet36">
    <tabColor rgb="FFDE98CA"/>
    <pageSetUpPr fitToPage="1"/>
  </sheetPr>
  <dimension ref="A1:AA41"/>
  <sheetViews>
    <sheetView zoomScaleNormal="100" workbookViewId="0"/>
  </sheetViews>
  <sheetFormatPr defaultColWidth="9.140625" defaultRowHeight="15"/>
  <cols>
    <col min="1" max="1" width="17.42578125" style="44" customWidth="1"/>
    <col min="2" max="2" width="16" style="1475" customWidth="1"/>
    <col min="3" max="3" width="2.5703125" style="1475" customWidth="1"/>
    <col min="4" max="4" width="37.85546875" style="44" customWidth="1"/>
    <col min="5" max="7" width="17.140625" style="44" customWidth="1"/>
    <col min="8" max="8" width="9.85546875" style="44" customWidth="1"/>
    <col min="9" max="9" width="17.140625" style="44" customWidth="1"/>
    <col min="10" max="10" width="17.42578125" style="44" customWidth="1"/>
    <col min="11" max="12" width="9.140625" style="44"/>
    <col min="13" max="15" width="3.7109375" style="44" customWidth="1"/>
    <col min="16" max="16" width="9.140625" style="44"/>
    <col min="17" max="26" width="3.7109375" style="44" customWidth="1"/>
    <col min="27" max="27" width="14.7109375" style="44" customWidth="1"/>
    <col min="28" max="16384" width="9.140625" style="44"/>
  </cols>
  <sheetData>
    <row r="1" spans="2:27" s="1119" customFormat="1" ht="20.100000000000001" customHeight="1">
      <c r="B1" s="1017"/>
      <c r="C1" s="1017"/>
      <c r="D1" s="1017" t="str">
        <f>dms_SheetHeading1</f>
        <v>ANNUAL INFORMATION ORDER</v>
      </c>
      <c r="E1" s="1400"/>
      <c r="F1" s="1400"/>
      <c r="G1" s="1400"/>
      <c r="H1" s="1381"/>
      <c r="I1" s="1381"/>
      <c r="K1" s="2121" t="s">
        <v>1842</v>
      </c>
      <c r="L1" s="1594"/>
      <c r="M1" s="1594"/>
      <c r="N1" s="1594"/>
      <c r="O1" s="1594"/>
      <c r="P1" s="2120" t="s">
        <v>1841</v>
      </c>
      <c r="Q1" s="1594"/>
      <c r="R1" s="1594"/>
      <c r="S1" s="1594"/>
      <c r="T1" s="1594"/>
      <c r="U1" s="1594"/>
      <c r="AA1" s="2249" t="s">
        <v>2685</v>
      </c>
    </row>
    <row r="2" spans="2:27" s="1119" customFormat="1" ht="20.100000000000001" customHeight="1">
      <c r="B2" s="1018"/>
      <c r="C2" s="1018"/>
      <c r="D2" s="1018" t="str">
        <f>dms_SheetHeading2</f>
        <v>Australian Transmission Co.</v>
      </c>
      <c r="E2" s="1018"/>
      <c r="F2" s="1018"/>
      <c r="G2" s="1018"/>
      <c r="H2" s="1381"/>
      <c r="I2" s="1381"/>
      <c r="K2" s="2122" t="s">
        <v>1843</v>
      </c>
      <c r="L2" s="1595"/>
      <c r="M2" s="1595"/>
      <c r="N2" s="1595"/>
      <c r="O2" s="1595"/>
      <c r="P2" s="1677" t="s">
        <v>953</v>
      </c>
      <c r="Q2" s="1595"/>
      <c r="R2" s="1595"/>
      <c r="S2" s="1595"/>
      <c r="T2" s="1595"/>
      <c r="U2" s="1595"/>
      <c r="AA2" s="2249" t="s">
        <v>2686</v>
      </c>
    </row>
    <row r="3" spans="2:27" s="1119" customFormat="1" ht="20.100000000000001" customHeight="1">
      <c r="B3" s="1019"/>
      <c r="C3" s="1019"/>
      <c r="D3" s="1019" t="str">
        <f>dms_SheetHeading3</f>
        <v>REPORTING STATEMENT: 2024-25</v>
      </c>
      <c r="E3" s="1019"/>
      <c r="F3" s="1019"/>
      <c r="G3" s="1019"/>
      <c r="H3" s="1381"/>
      <c r="I3" s="1381"/>
      <c r="K3" s="2123" t="s">
        <v>1844</v>
      </c>
      <c r="L3" s="1596"/>
      <c r="M3" s="1596"/>
      <c r="N3" s="1596"/>
      <c r="O3" s="1596"/>
      <c r="P3" s="1678" t="s">
        <v>954</v>
      </c>
      <c r="Q3" s="1596"/>
      <c r="R3" s="1596"/>
      <c r="S3" s="1596"/>
      <c r="T3" s="1596"/>
      <c r="U3" s="1596"/>
      <c r="AA3" s="2249" t="s">
        <v>2687</v>
      </c>
    </row>
    <row r="4" spans="2:27" s="1119" customFormat="1" ht="20.100000000000001" customHeight="1">
      <c r="B4" s="1382"/>
      <c r="C4" s="1382"/>
      <c r="D4" s="1382" t="s">
        <v>2587</v>
      </c>
      <c r="E4" s="1382"/>
      <c r="F4" s="1382"/>
      <c r="G4" s="1382"/>
      <c r="H4" s="1383"/>
      <c r="I4" s="1383"/>
      <c r="K4" s="2125" t="s">
        <v>1846</v>
      </c>
      <c r="L4" s="2187"/>
      <c r="M4" s="2188"/>
      <c r="N4" s="1840"/>
      <c r="O4" s="1840"/>
      <c r="P4" s="1839" t="s">
        <v>1845</v>
      </c>
      <c r="Q4" s="1840"/>
      <c r="R4" s="1840"/>
      <c r="S4" s="1840"/>
      <c r="T4" s="1840"/>
      <c r="U4" s="1840"/>
    </row>
    <row r="5" spans="2:27" ht="13.5" customHeight="1">
      <c r="B5" s="44"/>
      <c r="C5" s="44"/>
      <c r="D5" s="1123"/>
      <c r="E5" s="1123"/>
      <c r="F5" s="1123"/>
      <c r="G5" s="1123"/>
    </row>
    <row r="6" spans="2:27" s="46" customFormat="1" ht="18" customHeight="1">
      <c r="B6" s="965" t="s">
        <v>1947</v>
      </c>
      <c r="C6" s="988"/>
      <c r="D6" s="988"/>
      <c r="E6" s="988"/>
      <c r="F6" s="988"/>
      <c r="G6" s="988"/>
      <c r="H6" s="988"/>
      <c r="I6" s="988"/>
    </row>
    <row r="7" spans="2:27" s="46" customFormat="1" ht="18" customHeight="1">
      <c r="B7" s="1048" t="s">
        <v>1992</v>
      </c>
      <c r="C7" s="1048"/>
      <c r="D7" s="1048"/>
      <c r="E7" s="1048"/>
      <c r="F7" s="1048"/>
      <c r="G7" s="1048"/>
      <c r="H7" s="1048"/>
      <c r="I7" s="1048"/>
    </row>
    <row r="8" spans="2:27">
      <c r="B8" s="44"/>
      <c r="C8" s="44"/>
    </row>
    <row r="9" spans="2:27">
      <c r="B9" s="44"/>
      <c r="C9" s="44"/>
      <c r="D9" s="1450" t="s">
        <v>2588</v>
      </c>
      <c r="E9" s="1451"/>
      <c r="F9" s="1451"/>
      <c r="G9" s="1451"/>
      <c r="H9" s="1451"/>
      <c r="I9" s="1451"/>
    </row>
    <row r="10" spans="2:27" s="46" customFormat="1">
      <c r="B10" s="636"/>
      <c r="C10" s="636"/>
      <c r="D10" s="1603"/>
      <c r="E10" s="1603"/>
      <c r="F10" s="1603"/>
      <c r="G10" s="1603"/>
      <c r="H10" s="636"/>
      <c r="I10" s="636"/>
      <c r="J10" s="986"/>
    </row>
    <row r="11" spans="2:27" s="46" customFormat="1" ht="50.25" customHeight="1">
      <c r="B11" s="636"/>
      <c r="C11" s="636"/>
      <c r="D11" s="1130" t="s">
        <v>1994</v>
      </c>
      <c r="E11" s="1603"/>
      <c r="F11" s="1603"/>
      <c r="G11" s="1603"/>
      <c r="H11" s="636"/>
      <c r="I11" s="636"/>
      <c r="J11" s="986"/>
      <c r="K11" s="2053" t="s">
        <v>2635</v>
      </c>
      <c r="L11" s="2101" t="s">
        <v>2635</v>
      </c>
      <c r="M11" s="2102" t="s">
        <v>2629</v>
      </c>
      <c r="N11" s="2103" t="s">
        <v>2659</v>
      </c>
      <c r="O11" s="2102" t="s">
        <v>2629</v>
      </c>
      <c r="P11" s="2101" t="s">
        <v>2635</v>
      </c>
      <c r="Q11" s="2102" t="s">
        <v>2629</v>
      </c>
      <c r="R11" s="2043" t="s">
        <v>2599</v>
      </c>
      <c r="S11" s="2044" t="s">
        <v>2600</v>
      </c>
      <c r="T11" s="2099" t="s">
        <v>2629</v>
      </c>
    </row>
    <row r="12" spans="2:27" s="641" customFormat="1" ht="33.75" customHeight="1">
      <c r="B12" s="636"/>
      <c r="C12" s="636"/>
      <c r="D12" s="1057" t="s">
        <v>1995</v>
      </c>
      <c r="E12" s="1057" t="s">
        <v>1996</v>
      </c>
      <c r="F12" s="1057" t="s">
        <v>1997</v>
      </c>
      <c r="G12" s="1057" t="s">
        <v>1998</v>
      </c>
      <c r="H12" s="973" t="s">
        <v>2089</v>
      </c>
      <c r="I12" s="1155" t="s">
        <v>1848</v>
      </c>
      <c r="J12" s="986"/>
      <c r="K12" s="2100" t="s">
        <v>2654</v>
      </c>
      <c r="L12" s="2641" t="s">
        <v>2655</v>
      </c>
      <c r="M12" s="2642"/>
      <c r="N12" s="2641" t="s">
        <v>2656</v>
      </c>
      <c r="O12" s="2642"/>
      <c r="P12" s="2641" t="s">
        <v>2657</v>
      </c>
      <c r="Q12" s="2642"/>
      <c r="R12" s="2607" t="s">
        <v>2299</v>
      </c>
      <c r="S12" s="2608"/>
      <c r="T12" s="2592"/>
    </row>
    <row r="13" spans="2:27" ht="15.75" customHeight="1">
      <c r="C13" s="1563"/>
      <c r="D13" s="1681" t="s">
        <v>2000</v>
      </c>
      <c r="E13" s="1682" t="s">
        <v>2000</v>
      </c>
      <c r="F13" s="1682"/>
      <c r="G13" s="1682" t="s">
        <v>2000</v>
      </c>
      <c r="H13" s="1077" t="s">
        <v>285</v>
      </c>
      <c r="I13" s="1246"/>
      <c r="J13" s="1891"/>
      <c r="K13" s="2638" t="s">
        <v>2658</v>
      </c>
      <c r="L13" s="2404" t="s">
        <v>2658</v>
      </c>
      <c r="M13" s="2216" t="str">
        <f>IF(AND(D13&lt;&gt;"",LEFT(D13,5)&lt;&gt;"&lt;TNSP",OR(ISBLANK(E13),LEFT(E13,5)="&lt;TNSP")),"X","")</f>
        <v/>
      </c>
      <c r="N13" s="1932" t="str">
        <f>IF(F13="","",IF(OR(F13="Prescribed",F13="Negotiated",F13="Unregulated"),"","X"))</f>
        <v/>
      </c>
      <c r="O13" s="1931" t="str">
        <f>IF(AND(D13&lt;&gt;"",LEFT(D13,5)&lt;&gt;"&lt;TNSP",ISBLANK(F13))=TRUE,"X","")</f>
        <v/>
      </c>
      <c r="P13" s="2404" t="s">
        <v>2658</v>
      </c>
      <c r="Q13" s="2216" t="str">
        <f>IF(AND(D13&lt;&gt;"",LEFT(D13,5)&lt;&gt;"&lt;TNSP",OR(ISBLANK(G13),LEFT(G13,5)="&lt;TNSP")),"X","")</f>
        <v/>
      </c>
      <c r="R13" s="1932" t="str">
        <f>IF(ISNONTEXT(I13)=TRUE,"","X")</f>
        <v/>
      </c>
      <c r="S13" s="1930" t="str">
        <f>IF(I13&gt;=0=TRUE,"","X")</f>
        <v/>
      </c>
      <c r="T13" s="1931" t="str">
        <f>IF(AND(D13&lt;&gt;"",LEFT(D13,5)&lt;&gt;"&lt;TNSP",ISBLANK(I13))=TRUE,"X","")</f>
        <v/>
      </c>
    </row>
    <row r="14" spans="2:27" ht="15.75" customHeight="1">
      <c r="B14" s="1563"/>
      <c r="C14" s="1563"/>
      <c r="D14" s="1683" t="s">
        <v>2000</v>
      </c>
      <c r="E14" s="1680" t="s">
        <v>2000</v>
      </c>
      <c r="F14" s="1680"/>
      <c r="G14" s="1680" t="s">
        <v>2000</v>
      </c>
      <c r="H14" s="1078" t="s">
        <v>285</v>
      </c>
      <c r="I14" s="1247"/>
      <c r="J14" s="636"/>
      <c r="K14" s="2639"/>
      <c r="L14" s="2402"/>
      <c r="M14" s="2208" t="str">
        <f t="shared" ref="M14:M22" si="0">IF(AND(D14&lt;&gt;"",LEFT(D14,5)&lt;&gt;"&lt;TNSP",OR(ISBLANK(E14),LEFT(E14,5)="&lt;TNSP")),"X","")</f>
        <v/>
      </c>
      <c r="N14" s="2024" t="str">
        <f t="shared" ref="N14:N22" si="1">IF(F14="","",IF(OR(F14="Prescribed",F14="Negotiated",F14="Unregulated"),"","X"))</f>
        <v/>
      </c>
      <c r="O14" s="1960" t="str">
        <f t="shared" ref="O14:O22" si="2">IF(AND(D14&lt;&gt;"",LEFT(D14,5)&lt;&gt;"&lt;TNSP",ISBLANK(F14))=TRUE,"X","")</f>
        <v/>
      </c>
      <c r="P14" s="2402"/>
      <c r="Q14" s="2208" t="str">
        <f t="shared" ref="Q14:Q22" si="3">IF(AND(D14&lt;&gt;"",LEFT(D14,5)&lt;&gt;"&lt;TNSP",OR(ISBLANK(G14),LEFT(G14,5)="&lt;TNSP")),"X","")</f>
        <v/>
      </c>
      <c r="R14" s="2024" t="str">
        <f t="shared" ref="R14:R22" si="4">IF(ISNONTEXT(I14)=TRUE,"","X")</f>
        <v/>
      </c>
      <c r="S14" s="2025" t="str">
        <f t="shared" ref="S14:S22" si="5">IF(I14&gt;=0=TRUE,"","X")</f>
        <v/>
      </c>
      <c r="T14" s="1960" t="str">
        <f t="shared" ref="T14:T22" si="6">IF(AND(D14&lt;&gt;"",LEFT(D14,5)&lt;&gt;"&lt;TNSP",ISBLANK(I14))=TRUE,"X","")</f>
        <v/>
      </c>
    </row>
    <row r="15" spans="2:27" ht="15.75" customHeight="1">
      <c r="B15" s="1563"/>
      <c r="C15" s="1563"/>
      <c r="D15" s="1683" t="s">
        <v>2000</v>
      </c>
      <c r="E15" s="1680" t="s">
        <v>2000</v>
      </c>
      <c r="F15" s="1680"/>
      <c r="G15" s="1680" t="s">
        <v>2000</v>
      </c>
      <c r="H15" s="1078" t="s">
        <v>285</v>
      </c>
      <c r="I15" s="1247"/>
      <c r="J15" s="636"/>
      <c r="K15" s="2639"/>
      <c r="L15" s="2402"/>
      <c r="M15" s="2208" t="str">
        <f t="shared" si="0"/>
        <v/>
      </c>
      <c r="N15" s="2024" t="str">
        <f t="shared" si="1"/>
        <v/>
      </c>
      <c r="O15" s="1960" t="str">
        <f t="shared" si="2"/>
        <v/>
      </c>
      <c r="P15" s="2402"/>
      <c r="Q15" s="2208" t="str">
        <f t="shared" si="3"/>
        <v/>
      </c>
      <c r="R15" s="2024" t="str">
        <f t="shared" si="4"/>
        <v/>
      </c>
      <c r="S15" s="2025" t="str">
        <f t="shared" si="5"/>
        <v/>
      </c>
      <c r="T15" s="1960" t="str">
        <f t="shared" si="6"/>
        <v/>
      </c>
    </row>
    <row r="16" spans="2:27" ht="15.75" customHeight="1">
      <c r="B16" s="1563"/>
      <c r="C16" s="1563"/>
      <c r="D16" s="1683" t="s">
        <v>2000</v>
      </c>
      <c r="E16" s="1680" t="s">
        <v>2000</v>
      </c>
      <c r="F16" s="1680"/>
      <c r="G16" s="1680" t="s">
        <v>2000</v>
      </c>
      <c r="H16" s="1078" t="s">
        <v>285</v>
      </c>
      <c r="I16" s="1247"/>
      <c r="J16" s="636"/>
      <c r="K16" s="2639"/>
      <c r="L16" s="2402"/>
      <c r="M16" s="2208" t="str">
        <f t="shared" si="0"/>
        <v/>
      </c>
      <c r="N16" s="2024" t="str">
        <f t="shared" si="1"/>
        <v/>
      </c>
      <c r="O16" s="1960" t="str">
        <f t="shared" si="2"/>
        <v/>
      </c>
      <c r="P16" s="2402"/>
      <c r="Q16" s="2208" t="str">
        <f t="shared" si="3"/>
        <v/>
      </c>
      <c r="R16" s="2024" t="str">
        <f t="shared" si="4"/>
        <v/>
      </c>
      <c r="S16" s="2025" t="str">
        <f t="shared" si="5"/>
        <v/>
      </c>
      <c r="T16" s="1960" t="str">
        <f t="shared" si="6"/>
        <v/>
      </c>
    </row>
    <row r="17" spans="1:20" ht="15.75" customHeight="1">
      <c r="B17" s="1563"/>
      <c r="C17" s="1563"/>
      <c r="D17" s="1683" t="s">
        <v>2000</v>
      </c>
      <c r="E17" s="1680" t="s">
        <v>2000</v>
      </c>
      <c r="F17" s="1680"/>
      <c r="G17" s="1680" t="s">
        <v>2000</v>
      </c>
      <c r="H17" s="1078" t="s">
        <v>285</v>
      </c>
      <c r="I17" s="1247"/>
      <c r="J17" s="636"/>
      <c r="K17" s="2639"/>
      <c r="L17" s="2402"/>
      <c r="M17" s="2208" t="str">
        <f t="shared" si="0"/>
        <v/>
      </c>
      <c r="N17" s="2024" t="str">
        <f t="shared" si="1"/>
        <v/>
      </c>
      <c r="O17" s="1960" t="str">
        <f t="shared" si="2"/>
        <v/>
      </c>
      <c r="P17" s="2402"/>
      <c r="Q17" s="2208" t="str">
        <f t="shared" si="3"/>
        <v/>
      </c>
      <c r="R17" s="2024" t="str">
        <f t="shared" si="4"/>
        <v/>
      </c>
      <c r="S17" s="2025" t="str">
        <f t="shared" si="5"/>
        <v/>
      </c>
      <c r="T17" s="1960" t="str">
        <f t="shared" si="6"/>
        <v/>
      </c>
    </row>
    <row r="18" spans="1:20" ht="15.75" customHeight="1">
      <c r="B18" s="1563"/>
      <c r="C18" s="1563"/>
      <c r="D18" s="1683" t="s">
        <v>2000</v>
      </c>
      <c r="E18" s="1680" t="s">
        <v>2000</v>
      </c>
      <c r="F18" s="1680"/>
      <c r="G18" s="1680" t="s">
        <v>2000</v>
      </c>
      <c r="H18" s="1078" t="s">
        <v>285</v>
      </c>
      <c r="I18" s="1247"/>
      <c r="J18" s="636"/>
      <c r="K18" s="2639"/>
      <c r="L18" s="2402"/>
      <c r="M18" s="2208" t="str">
        <f t="shared" si="0"/>
        <v/>
      </c>
      <c r="N18" s="2024" t="str">
        <f t="shared" si="1"/>
        <v/>
      </c>
      <c r="O18" s="1960" t="str">
        <f t="shared" si="2"/>
        <v/>
      </c>
      <c r="P18" s="2402"/>
      <c r="Q18" s="2208" t="str">
        <f t="shared" si="3"/>
        <v/>
      </c>
      <c r="R18" s="2024" t="str">
        <f t="shared" si="4"/>
        <v/>
      </c>
      <c r="S18" s="2025" t="str">
        <f t="shared" si="5"/>
        <v/>
      </c>
      <c r="T18" s="1960" t="str">
        <f t="shared" si="6"/>
        <v/>
      </c>
    </row>
    <row r="19" spans="1:20" ht="15.75" customHeight="1">
      <c r="B19" s="1563"/>
      <c r="C19" s="1563"/>
      <c r="D19" s="1683" t="s">
        <v>2000</v>
      </c>
      <c r="E19" s="1680" t="s">
        <v>2000</v>
      </c>
      <c r="F19" s="1680"/>
      <c r="G19" s="1680" t="s">
        <v>2000</v>
      </c>
      <c r="H19" s="1078" t="s">
        <v>285</v>
      </c>
      <c r="I19" s="1247"/>
      <c r="J19" s="636"/>
      <c r="K19" s="2639"/>
      <c r="L19" s="2402"/>
      <c r="M19" s="2208" t="str">
        <f t="shared" si="0"/>
        <v/>
      </c>
      <c r="N19" s="2024" t="str">
        <f t="shared" si="1"/>
        <v/>
      </c>
      <c r="O19" s="1960" t="str">
        <f t="shared" si="2"/>
        <v/>
      </c>
      <c r="P19" s="2402"/>
      <c r="Q19" s="2208" t="str">
        <f t="shared" si="3"/>
        <v/>
      </c>
      <c r="R19" s="2024" t="str">
        <f t="shared" si="4"/>
        <v/>
      </c>
      <c r="S19" s="2025" t="str">
        <f t="shared" si="5"/>
        <v/>
      </c>
      <c r="T19" s="1960" t="str">
        <f t="shared" si="6"/>
        <v/>
      </c>
    </row>
    <row r="20" spans="1:20" ht="15.75" customHeight="1">
      <c r="B20" s="1563"/>
      <c r="C20" s="1563"/>
      <c r="D20" s="1683" t="s">
        <v>2000</v>
      </c>
      <c r="E20" s="1680" t="s">
        <v>2000</v>
      </c>
      <c r="F20" s="1680"/>
      <c r="G20" s="1680" t="s">
        <v>2000</v>
      </c>
      <c r="H20" s="1078" t="s">
        <v>285</v>
      </c>
      <c r="I20" s="1247"/>
      <c r="J20" s="636"/>
      <c r="K20" s="2639"/>
      <c r="L20" s="2402"/>
      <c r="M20" s="2208" t="str">
        <f t="shared" si="0"/>
        <v/>
      </c>
      <c r="N20" s="2024" t="str">
        <f t="shared" si="1"/>
        <v/>
      </c>
      <c r="O20" s="1960" t="str">
        <f t="shared" si="2"/>
        <v/>
      </c>
      <c r="P20" s="2402"/>
      <c r="Q20" s="2208" t="str">
        <f t="shared" si="3"/>
        <v/>
      </c>
      <c r="R20" s="2024" t="str">
        <f t="shared" si="4"/>
        <v/>
      </c>
      <c r="S20" s="2025" t="str">
        <f t="shared" si="5"/>
        <v/>
      </c>
      <c r="T20" s="1960" t="str">
        <f t="shared" si="6"/>
        <v/>
      </c>
    </row>
    <row r="21" spans="1:20" ht="15.75" customHeight="1">
      <c r="A21" s="2142" t="s">
        <v>2693</v>
      </c>
      <c r="B21" s="1562"/>
      <c r="C21" s="1562"/>
      <c r="D21" s="1683" t="s">
        <v>2000</v>
      </c>
      <c r="E21" s="1680" t="s">
        <v>2000</v>
      </c>
      <c r="F21" s="1680"/>
      <c r="G21" s="1680" t="s">
        <v>2000</v>
      </c>
      <c r="H21" s="1078" t="s">
        <v>285</v>
      </c>
      <c r="I21" s="1247"/>
      <c r="J21" s="636"/>
      <c r="K21" s="2639"/>
      <c r="L21" s="2402"/>
      <c r="M21" s="2208" t="str">
        <f t="shared" si="0"/>
        <v/>
      </c>
      <c r="N21" s="2024" t="str">
        <f t="shared" si="1"/>
        <v/>
      </c>
      <c r="O21" s="1960" t="str">
        <f t="shared" si="2"/>
        <v/>
      </c>
      <c r="P21" s="2402"/>
      <c r="Q21" s="2208" t="str">
        <f t="shared" si="3"/>
        <v/>
      </c>
      <c r="R21" s="2024" t="str">
        <f t="shared" si="4"/>
        <v/>
      </c>
      <c r="S21" s="2025" t="str">
        <f t="shared" si="5"/>
        <v/>
      </c>
      <c r="T21" s="1960" t="str">
        <f t="shared" si="6"/>
        <v/>
      </c>
    </row>
    <row r="22" spans="1:20" ht="15.75" customHeight="1">
      <c r="B22" s="636"/>
      <c r="C22" s="636"/>
      <c r="D22" s="1684" t="s">
        <v>2000</v>
      </c>
      <c r="E22" s="1685" t="s">
        <v>2000</v>
      </c>
      <c r="F22" s="1685"/>
      <c r="G22" s="1685" t="s">
        <v>2000</v>
      </c>
      <c r="H22" s="1079" t="s">
        <v>285</v>
      </c>
      <c r="I22" s="1248"/>
      <c r="J22" s="636"/>
      <c r="K22" s="2640"/>
      <c r="L22" s="2408"/>
      <c r="M22" s="2299" t="str">
        <f t="shared" si="0"/>
        <v/>
      </c>
      <c r="N22" s="2104" t="str">
        <f t="shared" si="1"/>
        <v/>
      </c>
      <c r="O22" s="2106" t="str">
        <f t="shared" si="2"/>
        <v/>
      </c>
      <c r="P22" s="2408"/>
      <c r="Q22" s="2299" t="str">
        <f t="shared" si="3"/>
        <v/>
      </c>
      <c r="R22" s="2104" t="str">
        <f t="shared" si="4"/>
        <v/>
      </c>
      <c r="S22" s="2105" t="str">
        <f t="shared" si="5"/>
        <v/>
      </c>
      <c r="T22" s="2106" t="str">
        <f t="shared" si="6"/>
        <v/>
      </c>
    </row>
    <row r="23" spans="1:20">
      <c r="B23" s="636"/>
      <c r="C23" s="636"/>
      <c r="D23" s="1604"/>
      <c r="E23" s="1604"/>
      <c r="F23" s="1604"/>
      <c r="G23" s="1604"/>
      <c r="H23" s="636"/>
      <c r="I23" s="636"/>
      <c r="J23" s="636"/>
    </row>
    <row r="24" spans="1:20" ht="51">
      <c r="B24" s="1344"/>
      <c r="C24" s="1344"/>
      <c r="D24" s="1469" t="s">
        <v>1999</v>
      </c>
      <c r="E24" s="1469"/>
      <c r="F24" s="1469"/>
      <c r="G24" s="1469"/>
      <c r="H24" s="636"/>
      <c r="I24" s="636"/>
      <c r="J24" s="636"/>
      <c r="K24" s="2053" t="s">
        <v>2635</v>
      </c>
      <c r="L24" s="2101" t="s">
        <v>2635</v>
      </c>
      <c r="M24" s="2102" t="s">
        <v>2629</v>
      </c>
      <c r="N24" s="2103" t="s">
        <v>2659</v>
      </c>
      <c r="O24" s="2102" t="s">
        <v>2629</v>
      </c>
      <c r="P24" s="2101" t="s">
        <v>2635</v>
      </c>
      <c r="Q24" s="2102" t="s">
        <v>2629</v>
      </c>
      <c r="R24" s="2043" t="s">
        <v>2599</v>
      </c>
      <c r="S24" s="2044" t="s">
        <v>2600</v>
      </c>
      <c r="T24" s="2099" t="s">
        <v>2629</v>
      </c>
    </row>
    <row r="25" spans="1:20" ht="25.5">
      <c r="B25" s="1344"/>
      <c r="C25" s="1344"/>
      <c r="D25" s="1686" t="s">
        <v>1995</v>
      </c>
      <c r="E25" s="1687" t="s">
        <v>1996</v>
      </c>
      <c r="F25" s="1687" t="s">
        <v>1997</v>
      </c>
      <c r="G25" s="1688" t="s">
        <v>1998</v>
      </c>
      <c r="H25" s="973" t="s">
        <v>2089</v>
      </c>
      <c r="I25" s="1181" t="s">
        <v>1848</v>
      </c>
      <c r="J25" s="636"/>
      <c r="K25" s="2303" t="s">
        <v>2654</v>
      </c>
      <c r="L25" s="2643" t="s">
        <v>2655</v>
      </c>
      <c r="M25" s="2644"/>
      <c r="N25" s="2643" t="s">
        <v>2656</v>
      </c>
      <c r="O25" s="2644"/>
      <c r="P25" s="2643" t="s">
        <v>2657</v>
      </c>
      <c r="Q25" s="2644"/>
      <c r="R25" s="2388" t="s">
        <v>2299</v>
      </c>
      <c r="S25" s="2389"/>
      <c r="T25" s="2390"/>
    </row>
    <row r="26" spans="1:20">
      <c r="B26" s="1344"/>
      <c r="C26" s="1344"/>
      <c r="D26" s="1681" t="s">
        <v>2000</v>
      </c>
      <c r="E26" s="1682" t="s">
        <v>2000</v>
      </c>
      <c r="F26" s="1682"/>
      <c r="G26" s="1682" t="s">
        <v>2000</v>
      </c>
      <c r="H26" s="1077" t="s">
        <v>285</v>
      </c>
      <c r="I26" s="1246"/>
      <c r="J26" s="636"/>
      <c r="K26" s="2638" t="s">
        <v>2658</v>
      </c>
      <c r="L26" s="2404" t="s">
        <v>2658</v>
      </c>
      <c r="M26" s="2216" t="str">
        <f>IF(AND(D26&lt;&gt;"",LEFT(D26,5)&lt;&gt;"&lt;TNSP",OR(ISBLANK(E26),LEFT(E26,5)="&lt;TNSP")),"X","")</f>
        <v/>
      </c>
      <c r="N26" s="1932" t="str">
        <f>IF(F26="","",IF(OR(F26="Prescribed",F26="Negotiated",F26="Unregulated"),"","X"))</f>
        <v/>
      </c>
      <c r="O26" s="1931" t="str">
        <f>IF(AND(D26&lt;&gt;"",LEFT(D26,5)&lt;&gt;"&lt;TNSP",ISBLANK(F26))=TRUE,"X","")</f>
        <v/>
      </c>
      <c r="P26" s="2404" t="s">
        <v>2658</v>
      </c>
      <c r="Q26" s="2216" t="str">
        <f>IF(AND(D26&lt;&gt;"",LEFT(D26,5)&lt;&gt;"&lt;TNSP",OR(ISBLANK(G26),LEFT(G26,5)="&lt;TNSP")),"X","")</f>
        <v/>
      </c>
      <c r="R26" s="1932" t="str">
        <f>IF(ISNONTEXT(I26)=TRUE,"","X")</f>
        <v/>
      </c>
      <c r="S26" s="1930" t="str">
        <f>IF(I26&gt;=0=TRUE,"","X")</f>
        <v/>
      </c>
      <c r="T26" s="1931" t="str">
        <f>IF(AND(D26&lt;&gt;"",LEFT(D26,5)&lt;&gt;"&lt;TNSP",ISBLANK(I26))=TRUE,"X","")</f>
        <v/>
      </c>
    </row>
    <row r="27" spans="1:20">
      <c r="B27" s="1344"/>
      <c r="C27" s="1344"/>
      <c r="D27" s="1683" t="s">
        <v>2000</v>
      </c>
      <c r="E27" s="1680" t="s">
        <v>2000</v>
      </c>
      <c r="F27" s="1680"/>
      <c r="G27" s="1680" t="s">
        <v>2000</v>
      </c>
      <c r="H27" s="1078" t="s">
        <v>285</v>
      </c>
      <c r="I27" s="1247"/>
      <c r="J27" s="636"/>
      <c r="K27" s="2639"/>
      <c r="L27" s="2402"/>
      <c r="M27" s="2208" t="str">
        <f t="shared" ref="M27:M35" si="7">IF(AND(D27&lt;&gt;"",LEFT(D27,5)&lt;&gt;"&lt;TNSP",OR(ISBLANK(E27),LEFT(E27,5)="&lt;TNSP")),"X","")</f>
        <v/>
      </c>
      <c r="N27" s="2024" t="str">
        <f t="shared" ref="N27:N35" si="8">IF(F27="","",IF(OR(F27="Prescribed",F27="Negotiated",F27="Unregulated"),"","X"))</f>
        <v/>
      </c>
      <c r="O27" s="1960" t="str">
        <f t="shared" ref="O27:O35" si="9">IF(AND(D27&lt;&gt;"",LEFT(D27,5)&lt;&gt;"&lt;TNSP",ISBLANK(F27))=TRUE,"X","")</f>
        <v/>
      </c>
      <c r="P27" s="2402"/>
      <c r="Q27" s="2208" t="str">
        <f t="shared" ref="Q27:Q35" si="10">IF(AND(D27&lt;&gt;"",LEFT(D27,5)&lt;&gt;"&lt;TNSP",OR(ISBLANK(G27),LEFT(G27,5)="&lt;TNSP")),"X","")</f>
        <v/>
      </c>
      <c r="R27" s="2024" t="str">
        <f t="shared" ref="R27:R35" si="11">IF(ISNONTEXT(I27)=TRUE,"","X")</f>
        <v/>
      </c>
      <c r="S27" s="2025" t="str">
        <f t="shared" ref="S27:S35" si="12">IF(I27&gt;=0=TRUE,"","X")</f>
        <v/>
      </c>
      <c r="T27" s="1960" t="str">
        <f t="shared" ref="T27:T35" si="13">IF(AND(D27&lt;&gt;"",LEFT(D27,5)&lt;&gt;"&lt;TNSP",ISBLANK(I27))=TRUE,"X","")</f>
        <v/>
      </c>
    </row>
    <row r="28" spans="1:20">
      <c r="B28" s="1344"/>
      <c r="C28" s="1344"/>
      <c r="D28" s="1683" t="s">
        <v>2000</v>
      </c>
      <c r="E28" s="1680" t="s">
        <v>2000</v>
      </c>
      <c r="F28" s="1680"/>
      <c r="G28" s="1680" t="s">
        <v>2000</v>
      </c>
      <c r="H28" s="1078" t="s">
        <v>285</v>
      </c>
      <c r="I28" s="1247"/>
      <c r="J28" s="636"/>
      <c r="K28" s="2639"/>
      <c r="L28" s="2402"/>
      <c r="M28" s="2208" t="str">
        <f t="shared" si="7"/>
        <v/>
      </c>
      <c r="N28" s="2024" t="str">
        <f t="shared" si="8"/>
        <v/>
      </c>
      <c r="O28" s="1960" t="str">
        <f t="shared" si="9"/>
        <v/>
      </c>
      <c r="P28" s="2402"/>
      <c r="Q28" s="2208" t="str">
        <f t="shared" si="10"/>
        <v/>
      </c>
      <c r="R28" s="2024" t="str">
        <f t="shared" si="11"/>
        <v/>
      </c>
      <c r="S28" s="2025" t="str">
        <f t="shared" si="12"/>
        <v/>
      </c>
      <c r="T28" s="1960" t="str">
        <f t="shared" si="13"/>
        <v/>
      </c>
    </row>
    <row r="29" spans="1:20">
      <c r="B29" s="1344"/>
      <c r="C29" s="1344"/>
      <c r="D29" s="1683" t="s">
        <v>2000</v>
      </c>
      <c r="E29" s="1680" t="s">
        <v>2000</v>
      </c>
      <c r="F29" s="1680"/>
      <c r="G29" s="1680" t="s">
        <v>2000</v>
      </c>
      <c r="H29" s="1078" t="s">
        <v>285</v>
      </c>
      <c r="I29" s="1247"/>
      <c r="J29" s="636"/>
      <c r="K29" s="2639"/>
      <c r="L29" s="2402"/>
      <c r="M29" s="2208" t="str">
        <f t="shared" si="7"/>
        <v/>
      </c>
      <c r="N29" s="2024" t="str">
        <f t="shared" si="8"/>
        <v/>
      </c>
      <c r="O29" s="1960" t="str">
        <f t="shared" si="9"/>
        <v/>
      </c>
      <c r="P29" s="2402"/>
      <c r="Q29" s="2208" t="str">
        <f t="shared" si="10"/>
        <v/>
      </c>
      <c r="R29" s="2024" t="str">
        <f t="shared" si="11"/>
        <v/>
      </c>
      <c r="S29" s="2025" t="str">
        <f t="shared" si="12"/>
        <v/>
      </c>
      <c r="T29" s="1960" t="str">
        <f t="shared" si="13"/>
        <v/>
      </c>
    </row>
    <row r="30" spans="1:20">
      <c r="B30" s="1344"/>
      <c r="C30" s="1344"/>
      <c r="D30" s="1683" t="s">
        <v>2000</v>
      </c>
      <c r="E30" s="1680" t="s">
        <v>2000</v>
      </c>
      <c r="F30" s="1680"/>
      <c r="G30" s="1680" t="s">
        <v>2000</v>
      </c>
      <c r="H30" s="1078" t="s">
        <v>285</v>
      </c>
      <c r="I30" s="1247"/>
      <c r="J30" s="636"/>
      <c r="K30" s="2639"/>
      <c r="L30" s="2402"/>
      <c r="M30" s="2208" t="str">
        <f t="shared" si="7"/>
        <v/>
      </c>
      <c r="N30" s="2024" t="str">
        <f t="shared" si="8"/>
        <v/>
      </c>
      <c r="O30" s="1960" t="str">
        <f t="shared" si="9"/>
        <v/>
      </c>
      <c r="P30" s="2402"/>
      <c r="Q30" s="2208" t="str">
        <f t="shared" si="10"/>
        <v/>
      </c>
      <c r="R30" s="2024" t="str">
        <f t="shared" si="11"/>
        <v/>
      </c>
      <c r="S30" s="2025" t="str">
        <f t="shared" si="12"/>
        <v/>
      </c>
      <c r="T30" s="1960" t="str">
        <f t="shared" si="13"/>
        <v/>
      </c>
    </row>
    <row r="31" spans="1:20">
      <c r="B31" s="1344"/>
      <c r="C31" s="1344"/>
      <c r="D31" s="1683" t="s">
        <v>2000</v>
      </c>
      <c r="E31" s="1680" t="s">
        <v>2000</v>
      </c>
      <c r="F31" s="1680"/>
      <c r="G31" s="1680" t="s">
        <v>2000</v>
      </c>
      <c r="H31" s="1078" t="s">
        <v>285</v>
      </c>
      <c r="I31" s="1247"/>
      <c r="J31" s="636"/>
      <c r="K31" s="2639"/>
      <c r="L31" s="2402"/>
      <c r="M31" s="2208" t="str">
        <f t="shared" si="7"/>
        <v/>
      </c>
      <c r="N31" s="2024" t="str">
        <f t="shared" si="8"/>
        <v/>
      </c>
      <c r="O31" s="1960" t="str">
        <f t="shared" si="9"/>
        <v/>
      </c>
      <c r="P31" s="2402"/>
      <c r="Q31" s="2208" t="str">
        <f t="shared" si="10"/>
        <v/>
      </c>
      <c r="R31" s="2024" t="str">
        <f t="shared" si="11"/>
        <v/>
      </c>
      <c r="S31" s="2025" t="str">
        <f t="shared" si="12"/>
        <v/>
      </c>
      <c r="T31" s="1960" t="str">
        <f t="shared" si="13"/>
        <v/>
      </c>
    </row>
    <row r="32" spans="1:20">
      <c r="B32" s="1344"/>
      <c r="C32" s="1344"/>
      <c r="D32" s="1683" t="s">
        <v>2000</v>
      </c>
      <c r="E32" s="1680" t="s">
        <v>2000</v>
      </c>
      <c r="F32" s="1680"/>
      <c r="G32" s="1680" t="s">
        <v>2000</v>
      </c>
      <c r="H32" s="1078" t="s">
        <v>285</v>
      </c>
      <c r="I32" s="1247"/>
      <c r="J32" s="636"/>
      <c r="K32" s="2639"/>
      <c r="L32" s="2402"/>
      <c r="M32" s="2208" t="str">
        <f t="shared" si="7"/>
        <v/>
      </c>
      <c r="N32" s="2024" t="str">
        <f t="shared" si="8"/>
        <v/>
      </c>
      <c r="O32" s="1960" t="str">
        <f t="shared" si="9"/>
        <v/>
      </c>
      <c r="P32" s="2402"/>
      <c r="Q32" s="2208" t="str">
        <f t="shared" si="10"/>
        <v/>
      </c>
      <c r="R32" s="2024" t="str">
        <f t="shared" si="11"/>
        <v/>
      </c>
      <c r="S32" s="2025" t="str">
        <f t="shared" si="12"/>
        <v/>
      </c>
      <c r="T32" s="1960" t="str">
        <f t="shared" si="13"/>
        <v/>
      </c>
    </row>
    <row r="33" spans="1:20">
      <c r="B33" s="1344"/>
      <c r="C33" s="1344"/>
      <c r="D33" s="1683" t="s">
        <v>2000</v>
      </c>
      <c r="E33" s="1680" t="s">
        <v>2000</v>
      </c>
      <c r="F33" s="1680"/>
      <c r="G33" s="1680" t="s">
        <v>2000</v>
      </c>
      <c r="H33" s="1078" t="s">
        <v>285</v>
      </c>
      <c r="I33" s="1247"/>
      <c r="J33" s="636"/>
      <c r="K33" s="2639"/>
      <c r="L33" s="2402"/>
      <c r="M33" s="2208" t="str">
        <f t="shared" si="7"/>
        <v/>
      </c>
      <c r="N33" s="2024" t="str">
        <f t="shared" si="8"/>
        <v/>
      </c>
      <c r="O33" s="1960" t="str">
        <f t="shared" si="9"/>
        <v/>
      </c>
      <c r="P33" s="2402"/>
      <c r="Q33" s="2208" t="str">
        <f t="shared" si="10"/>
        <v/>
      </c>
      <c r="R33" s="2024" t="str">
        <f t="shared" si="11"/>
        <v/>
      </c>
      <c r="S33" s="2025" t="str">
        <f t="shared" si="12"/>
        <v/>
      </c>
      <c r="T33" s="1960" t="str">
        <f t="shared" si="13"/>
        <v/>
      </c>
    </row>
    <row r="34" spans="1:20">
      <c r="A34" s="2142" t="s">
        <v>2693</v>
      </c>
      <c r="B34" s="1344"/>
      <c r="C34" s="1344"/>
      <c r="D34" s="1683" t="s">
        <v>2000</v>
      </c>
      <c r="E34" s="1680" t="s">
        <v>2000</v>
      </c>
      <c r="F34" s="1680"/>
      <c r="G34" s="1680" t="s">
        <v>2000</v>
      </c>
      <c r="H34" s="1078" t="s">
        <v>285</v>
      </c>
      <c r="I34" s="1247"/>
      <c r="J34" s="636"/>
      <c r="K34" s="2639"/>
      <c r="L34" s="2402"/>
      <c r="M34" s="2208" t="str">
        <f t="shared" si="7"/>
        <v/>
      </c>
      <c r="N34" s="2024" t="str">
        <f t="shared" si="8"/>
        <v/>
      </c>
      <c r="O34" s="1960" t="str">
        <f t="shared" si="9"/>
        <v/>
      </c>
      <c r="P34" s="2402"/>
      <c r="Q34" s="2208" t="str">
        <f t="shared" si="10"/>
        <v/>
      </c>
      <c r="R34" s="2024" t="str">
        <f t="shared" si="11"/>
        <v/>
      </c>
      <c r="S34" s="2025" t="str">
        <f t="shared" si="12"/>
        <v/>
      </c>
      <c r="T34" s="1960" t="str">
        <f t="shared" si="13"/>
        <v/>
      </c>
    </row>
    <row r="35" spans="1:20">
      <c r="B35" s="1344"/>
      <c r="C35" s="1344"/>
      <c r="D35" s="1684" t="s">
        <v>2000</v>
      </c>
      <c r="E35" s="1685" t="s">
        <v>2000</v>
      </c>
      <c r="F35" s="1685"/>
      <c r="G35" s="1685" t="s">
        <v>2000</v>
      </c>
      <c r="H35" s="1079" t="s">
        <v>285</v>
      </c>
      <c r="I35" s="1248"/>
      <c r="J35" s="636"/>
      <c r="K35" s="2640"/>
      <c r="L35" s="2408"/>
      <c r="M35" s="2299" t="str">
        <f t="shared" si="7"/>
        <v/>
      </c>
      <c r="N35" s="2104" t="str">
        <f t="shared" si="8"/>
        <v/>
      </c>
      <c r="O35" s="2106" t="str">
        <f t="shared" si="9"/>
        <v/>
      </c>
      <c r="P35" s="2408"/>
      <c r="Q35" s="2299" t="str">
        <f t="shared" si="10"/>
        <v/>
      </c>
      <c r="R35" s="2104" t="str">
        <f t="shared" si="11"/>
        <v/>
      </c>
      <c r="S35" s="2105" t="str">
        <f t="shared" si="12"/>
        <v/>
      </c>
      <c r="T35" s="2106" t="str">
        <f t="shared" si="13"/>
        <v/>
      </c>
    </row>
    <row r="36" spans="1:20">
      <c r="B36" s="1344"/>
      <c r="C36" s="1344"/>
      <c r="D36" s="636"/>
      <c r="E36" s="636"/>
      <c r="F36" s="636"/>
      <c r="G36" s="636"/>
      <c r="H36" s="636"/>
      <c r="I36" s="636"/>
      <c r="J36" s="636"/>
    </row>
    <row r="37" spans="1:20">
      <c r="B37" s="1344"/>
      <c r="C37" s="1344"/>
      <c r="D37" s="636"/>
      <c r="E37" s="636"/>
      <c r="F37" s="636"/>
      <c r="G37" s="636"/>
      <c r="H37" s="636"/>
      <c r="I37" s="636"/>
      <c r="J37" s="636"/>
    </row>
    <row r="38" spans="1:20">
      <c r="B38" s="2227" t="s">
        <v>2666</v>
      </c>
      <c r="C38" s="2224"/>
      <c r="D38" s="2225" t="s">
        <v>2694</v>
      </c>
      <c r="E38" s="636"/>
      <c r="F38" s="636"/>
      <c r="G38" s="636"/>
      <c r="H38" s="636"/>
      <c r="I38" s="636"/>
      <c r="J38" s="636"/>
    </row>
    <row r="39" spans="1:20">
      <c r="B39" s="1344"/>
      <c r="C39" s="1344"/>
      <c r="D39" s="636"/>
      <c r="E39" s="636"/>
      <c r="F39" s="636"/>
      <c r="G39" s="636"/>
      <c r="H39" s="636"/>
      <c r="I39" s="636"/>
      <c r="J39" s="636"/>
    </row>
    <row r="40" spans="1:20">
      <c r="B40" s="1344"/>
      <c r="C40" s="1344"/>
      <c r="D40" s="636"/>
      <c r="E40" s="636"/>
      <c r="F40" s="636"/>
      <c r="G40" s="636"/>
      <c r="H40" s="636"/>
      <c r="I40" s="636"/>
      <c r="J40" s="636"/>
    </row>
    <row r="41" spans="1:20">
      <c r="D41" s="1475"/>
    </row>
  </sheetData>
  <mergeCells count="14">
    <mergeCell ref="K26:K35"/>
    <mergeCell ref="L26:L35"/>
    <mergeCell ref="P26:P35"/>
    <mergeCell ref="K13:K22"/>
    <mergeCell ref="R12:T12"/>
    <mergeCell ref="L12:M12"/>
    <mergeCell ref="L13:L22"/>
    <mergeCell ref="N12:O12"/>
    <mergeCell ref="P12:Q12"/>
    <mergeCell ref="P13:P22"/>
    <mergeCell ref="L25:M25"/>
    <mergeCell ref="N25:O25"/>
    <mergeCell ref="P25:Q25"/>
    <mergeCell ref="R25:T25"/>
  </mergeCells>
  <conditionalFormatting sqref="I13:I22">
    <cfRule type="expression" dxfId="38" priority="12">
      <formula>dms_worksheet210flag="Worksheet 2.10"</formula>
    </cfRule>
  </conditionalFormatting>
  <conditionalFormatting sqref="I26:I35">
    <cfRule type="expression" dxfId="37" priority="9">
      <formula>dms_worksheet210flag="Worksheet 2.10"</formula>
    </cfRule>
  </conditionalFormatting>
  <conditionalFormatting sqref="D13:G22">
    <cfRule type="expression" dxfId="36" priority="6">
      <formula>dms_worksheet210flag="Worksheet 2.10"</formula>
    </cfRule>
  </conditionalFormatting>
  <conditionalFormatting sqref="D26:E35 G26:G35">
    <cfRule type="expression" dxfId="35" priority="4">
      <formula>dms_worksheet210flag="Worksheet 2.10"</formula>
    </cfRule>
  </conditionalFormatting>
  <conditionalFormatting sqref="D38">
    <cfRule type="cellIs" dxfId="34" priority="2" operator="equal">
      <formula>FALSE</formula>
    </cfRule>
  </conditionalFormatting>
  <conditionalFormatting sqref="F26:F35">
    <cfRule type="expression" dxfId="33" priority="1">
      <formula>dms_worksheet210flag="Worksheet 2.10"</formula>
    </cfRule>
  </conditionalFormatting>
  <dataValidations count="1">
    <dataValidation allowBlank="1" showErrorMessage="1" sqref="A1:XFD1048576" xr:uid="{A6E5D0A3-9960-4462-9154-D1C463ED3028}"/>
  </dataValidations>
  <pageMargins left="0.7" right="0.7" top="0.75" bottom="0.75" header="0.3" footer="0.3"/>
  <pageSetup paperSize="9" scale="6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6362-3F52-424C-B4B5-50E47B7E773C}">
  <sheetPr codeName="Sheet33">
    <tabColor theme="8" tint="0.39997558519241921"/>
    <pageSetUpPr fitToPage="1"/>
  </sheetPr>
  <dimension ref="B1:X27"/>
  <sheetViews>
    <sheetView zoomScaleNormal="100" workbookViewId="0"/>
  </sheetViews>
  <sheetFormatPr defaultColWidth="9.140625" defaultRowHeight="15"/>
  <cols>
    <col min="1" max="1" width="20.7109375" style="46" customWidth="1"/>
    <col min="2" max="2" width="13.42578125" style="62" customWidth="1"/>
    <col min="3" max="3" width="2.7109375" style="62" customWidth="1"/>
    <col min="4" max="4" width="13" style="46" customWidth="1"/>
    <col min="5" max="5" width="25.42578125" style="46" customWidth="1"/>
    <col min="6" max="7" width="18.28515625" style="46" customWidth="1"/>
    <col min="8" max="8" width="2.140625" style="46" customWidth="1"/>
    <col min="9" max="10" width="18.28515625" style="46" customWidth="1"/>
    <col min="11" max="11" width="9.140625" style="46"/>
    <col min="12" max="28" width="3.7109375" style="46" customWidth="1"/>
    <col min="29" max="16384" width="9.140625" style="46"/>
  </cols>
  <sheetData>
    <row r="1" spans="2:24" s="1406" customFormat="1" ht="20.100000000000001" customHeight="1">
      <c r="B1" s="1017"/>
      <c r="C1" s="1017"/>
      <c r="D1" s="1017" t="str">
        <f>dms_SheetHeading1</f>
        <v>ANNUAL INFORMATION ORDER</v>
      </c>
      <c r="E1" s="1402"/>
      <c r="F1" s="1402"/>
      <c r="G1" s="1402"/>
      <c r="H1" s="1402"/>
      <c r="I1" s="1402"/>
      <c r="J1" s="1402"/>
      <c r="L1" s="2121" t="s">
        <v>1842</v>
      </c>
      <c r="M1" s="1594"/>
      <c r="N1" s="1594"/>
      <c r="O1" s="1594"/>
      <c r="P1" s="1594"/>
      <c r="Q1" s="1594"/>
      <c r="R1" s="2120" t="s">
        <v>1841</v>
      </c>
      <c r="S1" s="1594"/>
      <c r="T1" s="1594"/>
      <c r="U1" s="1594"/>
      <c r="V1" s="1594"/>
      <c r="W1" s="1594"/>
      <c r="X1" s="1594"/>
    </row>
    <row r="2" spans="2:24" s="1406" customFormat="1" ht="20.100000000000001" customHeight="1">
      <c r="B2" s="1018"/>
      <c r="C2" s="1018"/>
      <c r="D2" s="1018" t="str">
        <f>dms_SheetHeading2</f>
        <v>Australian Transmission Co.</v>
      </c>
      <c r="E2" s="1402"/>
      <c r="F2" s="1402"/>
      <c r="G2" s="1402"/>
      <c r="H2" s="1402"/>
      <c r="I2" s="1402"/>
      <c r="J2" s="1402"/>
      <c r="L2" s="2122" t="s">
        <v>1843</v>
      </c>
      <c r="M2" s="1595"/>
      <c r="N2" s="1595"/>
      <c r="O2" s="1595"/>
      <c r="P2" s="1595"/>
      <c r="Q2" s="1595"/>
      <c r="R2" s="1677" t="s">
        <v>953</v>
      </c>
      <c r="S2" s="1595"/>
      <c r="T2" s="1595"/>
      <c r="U2" s="1595"/>
      <c r="V2" s="1595"/>
      <c r="W2" s="1595"/>
      <c r="X2" s="1595"/>
    </row>
    <row r="3" spans="2:24" s="1406" customFormat="1" ht="20.100000000000001" customHeight="1">
      <c r="B3" s="1019"/>
      <c r="C3" s="1019"/>
      <c r="D3" s="1019" t="str">
        <f>dms_SheetHeading3</f>
        <v>REPORTING STATEMENT: 2024-25</v>
      </c>
      <c r="E3" s="1392"/>
      <c r="F3" s="1392"/>
      <c r="G3" s="1392"/>
      <c r="H3" s="1392"/>
      <c r="I3" s="1392"/>
      <c r="J3" s="1392"/>
      <c r="L3" s="2123" t="s">
        <v>1844</v>
      </c>
      <c r="M3" s="1596"/>
      <c r="N3" s="1596"/>
      <c r="O3" s="1596"/>
      <c r="P3" s="1596"/>
      <c r="Q3" s="1596"/>
      <c r="R3" s="1678" t="s">
        <v>954</v>
      </c>
      <c r="S3" s="1596"/>
      <c r="T3" s="1596"/>
      <c r="U3" s="1596"/>
      <c r="V3" s="1596"/>
      <c r="W3" s="1596"/>
      <c r="X3" s="1596"/>
    </row>
    <row r="4" spans="2:24" s="1406" customFormat="1" ht="20.100000000000001" customHeight="1">
      <c r="B4" s="1393"/>
      <c r="C4" s="1393"/>
      <c r="D4" s="1393" t="s">
        <v>2419</v>
      </c>
      <c r="E4" s="1393"/>
      <c r="F4" s="1393"/>
      <c r="G4" s="1393"/>
      <c r="H4" s="1393"/>
      <c r="I4" s="1393"/>
      <c r="J4" s="1393"/>
      <c r="L4" s="2125" t="s">
        <v>1846</v>
      </c>
      <c r="M4" s="2187"/>
      <c r="N4" s="2188"/>
      <c r="O4" s="1840"/>
      <c r="P4" s="1840"/>
      <c r="Q4" s="1840"/>
      <c r="R4" s="1839" t="s">
        <v>1845</v>
      </c>
      <c r="S4" s="1840"/>
      <c r="T4" s="1840"/>
      <c r="U4" s="1840"/>
      <c r="V4" s="1840"/>
      <c r="W4" s="1840"/>
      <c r="X4" s="1840"/>
    </row>
    <row r="5" spans="2:24" ht="13.5" customHeight="1">
      <c r="B5" s="66"/>
      <c r="C5" s="66"/>
      <c r="F5" s="1088"/>
      <c r="G5" s="1088"/>
      <c r="H5" s="1088"/>
      <c r="I5" s="1088"/>
      <c r="J5" s="1088"/>
    </row>
    <row r="6" spans="2:24">
      <c r="B6" s="637" t="s">
        <v>2047</v>
      </c>
      <c r="C6" s="988"/>
      <c r="D6" s="988"/>
      <c r="E6" s="988"/>
      <c r="F6" s="988"/>
      <c r="G6" s="988"/>
      <c r="H6" s="988"/>
      <c r="I6" s="988"/>
      <c r="J6" s="988"/>
    </row>
    <row r="7" spans="2:24">
      <c r="B7" s="1048" t="s">
        <v>2034</v>
      </c>
      <c r="C7" s="1048"/>
      <c r="D7" s="1048"/>
      <c r="E7" s="1048"/>
      <c r="F7" s="1048"/>
      <c r="G7" s="1048"/>
      <c r="H7" s="1048"/>
      <c r="I7" s="1048"/>
      <c r="J7" s="1048"/>
    </row>
    <row r="8" spans="2:24" s="641" customFormat="1" ht="15.75">
      <c r="B8" s="1804"/>
      <c r="C8" s="1804"/>
      <c r="D8" s="1076"/>
      <c r="E8" s="1076"/>
      <c r="F8" s="1076"/>
      <c r="G8" s="1076"/>
      <c r="H8" s="1076"/>
      <c r="I8" s="1076"/>
      <c r="J8" s="1076"/>
    </row>
    <row r="9" spans="2:24" s="641" customFormat="1" ht="15.75">
      <c r="B9" s="1804"/>
      <c r="C9" s="1804"/>
      <c r="D9" s="2580" t="s">
        <v>2035</v>
      </c>
      <c r="E9" s="2580"/>
      <c r="F9" s="2580"/>
      <c r="G9" s="2580"/>
      <c r="H9" s="2580"/>
      <c r="I9" s="2580"/>
      <c r="J9" s="1805"/>
    </row>
    <row r="10" spans="2:24" s="641" customFormat="1" ht="15.75">
      <c r="B10" s="1806"/>
      <c r="C10" s="1806"/>
      <c r="D10" s="1806"/>
      <c r="E10" s="1806"/>
      <c r="F10" s="1806"/>
      <c r="G10" s="1806"/>
      <c r="H10" s="1806"/>
      <c r="I10" s="1806"/>
      <c r="J10" s="1806"/>
      <c r="K10" s="652"/>
    </row>
    <row r="11" spans="2:24" s="44" customFormat="1" ht="31.5" customHeight="1">
      <c r="D11" s="636"/>
      <c r="E11" s="636"/>
      <c r="F11" s="1098" t="s">
        <v>2036</v>
      </c>
      <c r="G11" s="1098"/>
      <c r="H11" s="636"/>
      <c r="I11" s="1098" t="s">
        <v>2031</v>
      </c>
      <c r="J11" s="1098"/>
      <c r="L11" s="2043" t="s">
        <v>2599</v>
      </c>
      <c r="M11" s="2044" t="s">
        <v>2600</v>
      </c>
      <c r="N11" s="2045" t="s">
        <v>2601</v>
      </c>
      <c r="O11" s="2043" t="s">
        <v>2599</v>
      </c>
      <c r="P11" s="2044" t="s">
        <v>2600</v>
      </c>
      <c r="Q11" s="2045" t="s">
        <v>2601</v>
      </c>
      <c r="R11" s="2043" t="s">
        <v>2599</v>
      </c>
      <c r="S11" s="2044" t="s">
        <v>2600</v>
      </c>
      <c r="T11" s="2045" t="s">
        <v>2601</v>
      </c>
      <c r="U11" s="2043" t="s">
        <v>2599</v>
      </c>
      <c r="V11" s="2044" t="s">
        <v>2600</v>
      </c>
      <c r="W11" s="2045" t="s">
        <v>2601</v>
      </c>
    </row>
    <row r="12" spans="2:24" ht="23.25" customHeight="1">
      <c r="D12" s="1807" t="s">
        <v>2417</v>
      </c>
      <c r="E12" s="973" t="s">
        <v>2089</v>
      </c>
      <c r="F12" s="1807" t="s">
        <v>2415</v>
      </c>
      <c r="G12" s="1807" t="s">
        <v>2416</v>
      </c>
      <c r="H12" s="986"/>
      <c r="I12" s="1807" t="s">
        <v>2415</v>
      </c>
      <c r="J12" s="1807" t="s">
        <v>2416</v>
      </c>
      <c r="L12" s="2587" t="s">
        <v>2660</v>
      </c>
      <c r="M12" s="2587"/>
      <c r="N12" s="2587"/>
      <c r="O12" s="2587" t="s">
        <v>2661</v>
      </c>
      <c r="P12" s="2587"/>
      <c r="Q12" s="2587"/>
      <c r="R12" s="2587" t="s">
        <v>2662</v>
      </c>
      <c r="S12" s="2587"/>
      <c r="T12" s="2587"/>
      <c r="U12" s="2587" t="s">
        <v>2663</v>
      </c>
      <c r="V12" s="2587"/>
      <c r="W12" s="2587"/>
    </row>
    <row r="13" spans="2:24" ht="15.75">
      <c r="B13" s="658"/>
      <c r="C13" s="1089"/>
      <c r="D13" s="1085" t="s">
        <v>2037</v>
      </c>
      <c r="E13" s="665" t="s">
        <v>1831</v>
      </c>
      <c r="F13" s="1717"/>
      <c r="G13" s="1642"/>
      <c r="H13" s="986"/>
      <c r="I13" s="1808"/>
      <c r="J13" s="1642"/>
      <c r="L13" s="2024" t="str">
        <f>IF(ISNONTEXT(F13)=TRUE,"","X")</f>
        <v/>
      </c>
      <c r="M13" s="2025" t="str">
        <f>IF(AND(F13&gt;=0)=TRUE,"","X")</f>
        <v/>
      </c>
      <c r="N13" s="1960" t="str">
        <f>IF(F13&lt;&gt;""=TRUE,"","X")</f>
        <v>X</v>
      </c>
      <c r="O13" s="2024" t="str">
        <f>IF(ISNONTEXT(G13)=TRUE,"","X")</f>
        <v/>
      </c>
      <c r="P13" s="2025" t="str">
        <f>IF(AND(G13&gt;=0)=TRUE,"","X")</f>
        <v/>
      </c>
      <c r="Q13" s="1960" t="str">
        <f>IF(G13&lt;&gt;""=TRUE,"","X")</f>
        <v>X</v>
      </c>
      <c r="R13" s="2024" t="str">
        <f>IF(ISNONTEXT(I13)=TRUE,"","X")</f>
        <v/>
      </c>
      <c r="S13" s="2025" t="str">
        <f>IF(AND(I13&gt;=0)=TRUE,"","X")</f>
        <v/>
      </c>
      <c r="T13" s="1960" t="str">
        <f>IF(I13&lt;&gt;""=TRUE,"","X")</f>
        <v>X</v>
      </c>
      <c r="U13" s="2024" t="str">
        <f>IF(ISNONTEXT(J13)=TRUE,"","X")</f>
        <v/>
      </c>
      <c r="V13" s="2025" t="str">
        <f>IF(AND(J13&gt;=0)=TRUE,"","X")</f>
        <v/>
      </c>
      <c r="W13" s="1960" t="str">
        <f>IF(J13&lt;&gt;""=TRUE,"","X")</f>
        <v>X</v>
      </c>
    </row>
    <row r="14" spans="2:24" ht="15.75">
      <c r="B14" s="658"/>
      <c r="C14" s="1089"/>
      <c r="D14" s="1086" t="s">
        <v>2038</v>
      </c>
      <c r="E14" s="666" t="s">
        <v>1831</v>
      </c>
      <c r="F14" s="1716"/>
      <c r="G14" s="1643"/>
      <c r="H14" s="986"/>
      <c r="I14" s="1782"/>
      <c r="J14" s="1643"/>
      <c r="L14" s="2024" t="str">
        <f t="shared" ref="L14:L24" si="0">IF(ISNONTEXT(F14)=TRUE,"","X")</f>
        <v/>
      </c>
      <c r="M14" s="2025" t="str">
        <f t="shared" ref="M14:M24" si="1">IF(AND(F14&gt;=0)=TRUE,"","X")</f>
        <v/>
      </c>
      <c r="N14" s="1960" t="str">
        <f t="shared" ref="N14:N24" si="2">IF(F14&lt;&gt;""=TRUE,"","X")</f>
        <v>X</v>
      </c>
      <c r="O14" s="2024" t="str">
        <f t="shared" ref="O14:O24" si="3">IF(ISNONTEXT(G14)=TRUE,"","X")</f>
        <v/>
      </c>
      <c r="P14" s="2025" t="str">
        <f t="shared" ref="P14:P24" si="4">IF(AND(G14&gt;=0)=TRUE,"","X")</f>
        <v/>
      </c>
      <c r="Q14" s="1960" t="str">
        <f t="shared" ref="Q14:Q24" si="5">IF(G14&lt;&gt;""=TRUE,"","X")</f>
        <v>X</v>
      </c>
      <c r="R14" s="2024" t="str">
        <f t="shared" ref="R14:R24" si="6">IF(ISNONTEXT(I14)=TRUE,"","X")</f>
        <v/>
      </c>
      <c r="S14" s="2025" t="str">
        <f t="shared" ref="S14:S24" si="7">IF(AND(I14&gt;=0)=TRUE,"","X")</f>
        <v/>
      </c>
      <c r="T14" s="1960" t="str">
        <f t="shared" ref="T14:T24" si="8">IF(I14&lt;&gt;""=TRUE,"","X")</f>
        <v>X</v>
      </c>
      <c r="U14" s="2024" t="str">
        <f t="shared" ref="U14:U24" si="9">IF(ISNONTEXT(J14)=TRUE,"","X")</f>
        <v/>
      </c>
      <c r="V14" s="2025" t="str">
        <f t="shared" ref="V14:V24" si="10">IF(AND(J14&gt;=0)=TRUE,"","X")</f>
        <v/>
      </c>
      <c r="W14" s="1960" t="str">
        <f t="shared" ref="W14:W24" si="11">IF(J14&lt;&gt;""=TRUE,"","X")</f>
        <v>X</v>
      </c>
    </row>
    <row r="15" spans="2:24" ht="15.75">
      <c r="B15" s="658"/>
      <c r="C15" s="1089"/>
      <c r="D15" s="1086" t="s">
        <v>1291</v>
      </c>
      <c r="E15" s="666" t="s">
        <v>1831</v>
      </c>
      <c r="F15" s="1716"/>
      <c r="G15" s="1643"/>
      <c r="H15" s="986"/>
      <c r="I15" s="1782"/>
      <c r="J15" s="1643"/>
      <c r="L15" s="2024" t="str">
        <f t="shared" si="0"/>
        <v/>
      </c>
      <c r="M15" s="2025" t="str">
        <f t="shared" si="1"/>
        <v/>
      </c>
      <c r="N15" s="1960" t="str">
        <f t="shared" si="2"/>
        <v>X</v>
      </c>
      <c r="O15" s="2024" t="str">
        <f t="shared" si="3"/>
        <v/>
      </c>
      <c r="P15" s="2025" t="str">
        <f t="shared" si="4"/>
        <v/>
      </c>
      <c r="Q15" s="1960" t="str">
        <f t="shared" si="5"/>
        <v>X</v>
      </c>
      <c r="R15" s="2024" t="str">
        <f t="shared" si="6"/>
        <v/>
      </c>
      <c r="S15" s="2025" t="str">
        <f t="shared" si="7"/>
        <v/>
      </c>
      <c r="T15" s="1960" t="str">
        <f t="shared" si="8"/>
        <v>X</v>
      </c>
      <c r="U15" s="2024" t="str">
        <f t="shared" si="9"/>
        <v/>
      </c>
      <c r="V15" s="2025" t="str">
        <f t="shared" si="10"/>
        <v/>
      </c>
      <c r="W15" s="1960" t="str">
        <f t="shared" si="11"/>
        <v>X</v>
      </c>
    </row>
    <row r="16" spans="2:24" ht="15.75">
      <c r="B16" s="658"/>
      <c r="C16" s="1089"/>
      <c r="D16" s="1086" t="s">
        <v>2039</v>
      </c>
      <c r="E16" s="666" t="s">
        <v>1831</v>
      </c>
      <c r="F16" s="1716"/>
      <c r="G16" s="1643"/>
      <c r="H16" s="986"/>
      <c r="I16" s="1782"/>
      <c r="J16" s="1643"/>
      <c r="L16" s="2024" t="str">
        <f t="shared" si="0"/>
        <v/>
      </c>
      <c r="M16" s="2025" t="str">
        <f t="shared" si="1"/>
        <v/>
      </c>
      <c r="N16" s="1960" t="str">
        <f t="shared" si="2"/>
        <v>X</v>
      </c>
      <c r="O16" s="2024" t="str">
        <f t="shared" si="3"/>
        <v/>
      </c>
      <c r="P16" s="2025" t="str">
        <f t="shared" si="4"/>
        <v/>
      </c>
      <c r="Q16" s="1960" t="str">
        <f t="shared" si="5"/>
        <v>X</v>
      </c>
      <c r="R16" s="2024" t="str">
        <f t="shared" si="6"/>
        <v/>
      </c>
      <c r="S16" s="2025" t="str">
        <f t="shared" si="7"/>
        <v/>
      </c>
      <c r="T16" s="1960" t="str">
        <f t="shared" si="8"/>
        <v>X</v>
      </c>
      <c r="U16" s="2024" t="str">
        <f t="shared" si="9"/>
        <v/>
      </c>
      <c r="V16" s="2025" t="str">
        <f t="shared" si="10"/>
        <v/>
      </c>
      <c r="W16" s="1960" t="str">
        <f t="shared" si="11"/>
        <v>X</v>
      </c>
    </row>
    <row r="17" spans="2:23" ht="15.75">
      <c r="B17" s="658"/>
      <c r="C17" s="1089"/>
      <c r="D17" s="1086" t="s">
        <v>2040</v>
      </c>
      <c r="E17" s="666" t="s">
        <v>1831</v>
      </c>
      <c r="F17" s="1716"/>
      <c r="G17" s="1643"/>
      <c r="H17" s="986"/>
      <c r="I17" s="1782"/>
      <c r="J17" s="1643"/>
      <c r="L17" s="2024" t="str">
        <f t="shared" si="0"/>
        <v/>
      </c>
      <c r="M17" s="2025" t="str">
        <f t="shared" si="1"/>
        <v/>
      </c>
      <c r="N17" s="1960" t="str">
        <f t="shared" si="2"/>
        <v>X</v>
      </c>
      <c r="O17" s="2024" t="str">
        <f t="shared" si="3"/>
        <v/>
      </c>
      <c r="P17" s="2025" t="str">
        <f t="shared" si="4"/>
        <v/>
      </c>
      <c r="Q17" s="1960" t="str">
        <f t="shared" si="5"/>
        <v>X</v>
      </c>
      <c r="R17" s="2024" t="str">
        <f t="shared" si="6"/>
        <v/>
      </c>
      <c r="S17" s="2025" t="str">
        <f t="shared" si="7"/>
        <v/>
      </c>
      <c r="T17" s="1960" t="str">
        <f t="shared" si="8"/>
        <v>X</v>
      </c>
      <c r="U17" s="2024" t="str">
        <f t="shared" si="9"/>
        <v/>
      </c>
      <c r="V17" s="2025" t="str">
        <f t="shared" si="10"/>
        <v/>
      </c>
      <c r="W17" s="1960" t="str">
        <f t="shared" si="11"/>
        <v>X</v>
      </c>
    </row>
    <row r="18" spans="2:23" ht="15.75">
      <c r="B18" s="658"/>
      <c r="C18" s="1089"/>
      <c r="D18" s="1086" t="s">
        <v>1310</v>
      </c>
      <c r="E18" s="666" t="s">
        <v>1831</v>
      </c>
      <c r="F18" s="1716"/>
      <c r="G18" s="1643"/>
      <c r="H18" s="986"/>
      <c r="I18" s="1782"/>
      <c r="J18" s="1643"/>
      <c r="L18" s="2024" t="str">
        <f t="shared" si="0"/>
        <v/>
      </c>
      <c r="M18" s="2025" t="str">
        <f t="shared" si="1"/>
        <v/>
      </c>
      <c r="N18" s="1960" t="str">
        <f t="shared" si="2"/>
        <v>X</v>
      </c>
      <c r="O18" s="2024" t="str">
        <f t="shared" si="3"/>
        <v/>
      </c>
      <c r="P18" s="2025" t="str">
        <f t="shared" si="4"/>
        <v/>
      </c>
      <c r="Q18" s="1960" t="str">
        <f t="shared" si="5"/>
        <v>X</v>
      </c>
      <c r="R18" s="2024" t="str">
        <f t="shared" si="6"/>
        <v/>
      </c>
      <c r="S18" s="2025" t="str">
        <f t="shared" si="7"/>
        <v/>
      </c>
      <c r="T18" s="1960" t="str">
        <f t="shared" si="8"/>
        <v>X</v>
      </c>
      <c r="U18" s="2024" t="str">
        <f t="shared" si="9"/>
        <v/>
      </c>
      <c r="V18" s="2025" t="str">
        <f t="shared" si="10"/>
        <v/>
      </c>
      <c r="W18" s="1960" t="str">
        <f t="shared" si="11"/>
        <v>X</v>
      </c>
    </row>
    <row r="19" spans="2:23" ht="15.75">
      <c r="B19" s="658"/>
      <c r="C19" s="1089"/>
      <c r="D19" s="1086" t="s">
        <v>2041</v>
      </c>
      <c r="E19" s="666" t="s">
        <v>1831</v>
      </c>
      <c r="F19" s="1716"/>
      <c r="G19" s="1643"/>
      <c r="H19" s="986"/>
      <c r="I19" s="1782"/>
      <c r="J19" s="1643"/>
      <c r="L19" s="2024" t="str">
        <f t="shared" si="0"/>
        <v/>
      </c>
      <c r="M19" s="2025" t="str">
        <f t="shared" si="1"/>
        <v/>
      </c>
      <c r="N19" s="1960" t="str">
        <f t="shared" si="2"/>
        <v>X</v>
      </c>
      <c r="O19" s="2024" t="str">
        <f t="shared" si="3"/>
        <v/>
      </c>
      <c r="P19" s="2025" t="str">
        <f t="shared" si="4"/>
        <v/>
      </c>
      <c r="Q19" s="1960" t="str">
        <f t="shared" si="5"/>
        <v>X</v>
      </c>
      <c r="R19" s="2024" t="str">
        <f t="shared" si="6"/>
        <v/>
      </c>
      <c r="S19" s="2025" t="str">
        <f t="shared" si="7"/>
        <v/>
      </c>
      <c r="T19" s="1960" t="str">
        <f t="shared" si="8"/>
        <v>X</v>
      </c>
      <c r="U19" s="2024" t="str">
        <f t="shared" si="9"/>
        <v/>
      </c>
      <c r="V19" s="2025" t="str">
        <f t="shared" si="10"/>
        <v/>
      </c>
      <c r="W19" s="1960" t="str">
        <f t="shared" si="11"/>
        <v>X</v>
      </c>
    </row>
    <row r="20" spans="2:23">
      <c r="D20" s="1086" t="s">
        <v>2042</v>
      </c>
      <c r="E20" s="666" t="s">
        <v>1831</v>
      </c>
      <c r="F20" s="1716"/>
      <c r="G20" s="1643"/>
      <c r="H20" s="986"/>
      <c r="I20" s="1782"/>
      <c r="J20" s="1643"/>
      <c r="L20" s="2024" t="str">
        <f t="shared" si="0"/>
        <v/>
      </c>
      <c r="M20" s="2025" t="str">
        <f t="shared" si="1"/>
        <v/>
      </c>
      <c r="N20" s="1960" t="str">
        <f t="shared" si="2"/>
        <v>X</v>
      </c>
      <c r="O20" s="2024" t="str">
        <f t="shared" si="3"/>
        <v/>
      </c>
      <c r="P20" s="2025" t="str">
        <f t="shared" si="4"/>
        <v/>
      </c>
      <c r="Q20" s="1960" t="str">
        <f t="shared" si="5"/>
        <v>X</v>
      </c>
      <c r="R20" s="2024" t="str">
        <f t="shared" si="6"/>
        <v/>
      </c>
      <c r="S20" s="2025" t="str">
        <f t="shared" si="7"/>
        <v/>
      </c>
      <c r="T20" s="1960" t="str">
        <f t="shared" si="8"/>
        <v>X</v>
      </c>
      <c r="U20" s="2024" t="str">
        <f t="shared" si="9"/>
        <v/>
      </c>
      <c r="V20" s="2025" t="str">
        <f t="shared" si="10"/>
        <v/>
      </c>
      <c r="W20" s="1960" t="str">
        <f t="shared" si="11"/>
        <v>X</v>
      </c>
    </row>
    <row r="21" spans="2:23">
      <c r="D21" s="1086" t="s">
        <v>2043</v>
      </c>
      <c r="E21" s="666" t="s">
        <v>1831</v>
      </c>
      <c r="F21" s="1716"/>
      <c r="G21" s="1643"/>
      <c r="H21" s="986"/>
      <c r="I21" s="1782"/>
      <c r="J21" s="1643"/>
      <c r="L21" s="2024" t="str">
        <f t="shared" si="0"/>
        <v/>
      </c>
      <c r="M21" s="2025" t="str">
        <f t="shared" si="1"/>
        <v/>
      </c>
      <c r="N21" s="1960" t="str">
        <f t="shared" si="2"/>
        <v>X</v>
      </c>
      <c r="O21" s="2024" t="str">
        <f t="shared" si="3"/>
        <v/>
      </c>
      <c r="P21" s="2025" t="str">
        <f t="shared" si="4"/>
        <v/>
      </c>
      <c r="Q21" s="1960" t="str">
        <f t="shared" si="5"/>
        <v>X</v>
      </c>
      <c r="R21" s="2024" t="str">
        <f t="shared" si="6"/>
        <v/>
      </c>
      <c r="S21" s="2025" t="str">
        <f t="shared" si="7"/>
        <v/>
      </c>
      <c r="T21" s="1960" t="str">
        <f t="shared" si="8"/>
        <v>X</v>
      </c>
      <c r="U21" s="2024" t="str">
        <f t="shared" si="9"/>
        <v/>
      </c>
      <c r="V21" s="2025" t="str">
        <f t="shared" si="10"/>
        <v/>
      </c>
      <c r="W21" s="1960" t="str">
        <f t="shared" si="11"/>
        <v>X</v>
      </c>
    </row>
    <row r="22" spans="2:23">
      <c r="D22" s="1086" t="s">
        <v>2044</v>
      </c>
      <c r="E22" s="666" t="s">
        <v>1831</v>
      </c>
      <c r="F22" s="1716"/>
      <c r="G22" s="1643"/>
      <c r="H22" s="986"/>
      <c r="I22" s="1782"/>
      <c r="J22" s="1643"/>
      <c r="L22" s="2024" t="str">
        <f t="shared" si="0"/>
        <v/>
      </c>
      <c r="M22" s="2025" t="str">
        <f t="shared" si="1"/>
        <v/>
      </c>
      <c r="N22" s="1960" t="str">
        <f t="shared" si="2"/>
        <v>X</v>
      </c>
      <c r="O22" s="2024" t="str">
        <f t="shared" si="3"/>
        <v/>
      </c>
      <c r="P22" s="2025" t="str">
        <f t="shared" si="4"/>
        <v/>
      </c>
      <c r="Q22" s="1960" t="str">
        <f t="shared" si="5"/>
        <v>X</v>
      </c>
      <c r="R22" s="2024" t="str">
        <f t="shared" si="6"/>
        <v/>
      </c>
      <c r="S22" s="2025" t="str">
        <f t="shared" si="7"/>
        <v/>
      </c>
      <c r="T22" s="1960" t="str">
        <f t="shared" si="8"/>
        <v>X</v>
      </c>
      <c r="U22" s="2024" t="str">
        <f t="shared" si="9"/>
        <v/>
      </c>
      <c r="V22" s="2025" t="str">
        <f t="shared" si="10"/>
        <v/>
      </c>
      <c r="W22" s="1960" t="str">
        <f t="shared" si="11"/>
        <v>X</v>
      </c>
    </row>
    <row r="23" spans="2:23">
      <c r="D23" s="1086" t="s">
        <v>2045</v>
      </c>
      <c r="E23" s="666" t="s">
        <v>1831</v>
      </c>
      <c r="F23" s="1716"/>
      <c r="G23" s="1643"/>
      <c r="H23" s="986"/>
      <c r="I23" s="1782"/>
      <c r="J23" s="1643"/>
      <c r="L23" s="2024" t="str">
        <f t="shared" si="0"/>
        <v/>
      </c>
      <c r="M23" s="2025" t="str">
        <f t="shared" si="1"/>
        <v/>
      </c>
      <c r="N23" s="1960" t="str">
        <f t="shared" si="2"/>
        <v>X</v>
      </c>
      <c r="O23" s="2024" t="str">
        <f t="shared" si="3"/>
        <v/>
      </c>
      <c r="P23" s="2025" t="str">
        <f t="shared" si="4"/>
        <v/>
      </c>
      <c r="Q23" s="1960" t="str">
        <f t="shared" si="5"/>
        <v>X</v>
      </c>
      <c r="R23" s="2024" t="str">
        <f t="shared" si="6"/>
        <v/>
      </c>
      <c r="S23" s="2025" t="str">
        <f t="shared" si="7"/>
        <v/>
      </c>
      <c r="T23" s="1960" t="str">
        <f t="shared" si="8"/>
        <v>X</v>
      </c>
      <c r="U23" s="2024" t="str">
        <f t="shared" si="9"/>
        <v/>
      </c>
      <c r="V23" s="2025" t="str">
        <f t="shared" si="10"/>
        <v/>
      </c>
      <c r="W23" s="1960" t="str">
        <f t="shared" si="11"/>
        <v>X</v>
      </c>
    </row>
    <row r="24" spans="2:23">
      <c r="D24" s="1091" t="s">
        <v>2046</v>
      </c>
      <c r="E24" s="667" t="s">
        <v>1831</v>
      </c>
      <c r="F24" s="1732"/>
      <c r="G24" s="1644"/>
      <c r="H24" s="986"/>
      <c r="I24" s="1809"/>
      <c r="J24" s="1644"/>
      <c r="L24" s="2104" t="str">
        <f t="shared" si="0"/>
        <v/>
      </c>
      <c r="M24" s="2105" t="str">
        <f t="shared" si="1"/>
        <v/>
      </c>
      <c r="N24" s="2106" t="str">
        <f t="shared" si="2"/>
        <v>X</v>
      </c>
      <c r="O24" s="2104" t="str">
        <f t="shared" si="3"/>
        <v/>
      </c>
      <c r="P24" s="2105" t="str">
        <f t="shared" si="4"/>
        <v/>
      </c>
      <c r="Q24" s="2106" t="str">
        <f t="shared" si="5"/>
        <v>X</v>
      </c>
      <c r="R24" s="2104" t="str">
        <f t="shared" si="6"/>
        <v/>
      </c>
      <c r="S24" s="2105" t="str">
        <f t="shared" si="7"/>
        <v/>
      </c>
      <c r="T24" s="2106" t="str">
        <f t="shared" si="8"/>
        <v>X</v>
      </c>
      <c r="U24" s="2104" t="str">
        <f t="shared" si="9"/>
        <v/>
      </c>
      <c r="V24" s="2105" t="str">
        <f t="shared" si="10"/>
        <v/>
      </c>
      <c r="W24" s="2106" t="str">
        <f t="shared" si="11"/>
        <v>X</v>
      </c>
    </row>
    <row r="27" spans="2:23">
      <c r="B27" s="2227" t="s">
        <v>2666</v>
      </c>
      <c r="C27" s="2224"/>
      <c r="D27" s="2225" t="s">
        <v>2694</v>
      </c>
    </row>
  </sheetData>
  <mergeCells count="6">
    <mergeCell ref="U12:W12"/>
    <mergeCell ref="D9:F9"/>
    <mergeCell ref="G9:I9"/>
    <mergeCell ref="L12:N12"/>
    <mergeCell ref="O12:Q12"/>
    <mergeCell ref="R12:T12"/>
  </mergeCells>
  <conditionalFormatting sqref="D27">
    <cfRule type="cellIs" dxfId="32" priority="1" operator="equal">
      <formula>FALSE</formula>
    </cfRule>
  </conditionalFormatting>
  <dataValidations count="1">
    <dataValidation allowBlank="1" showErrorMessage="1" sqref="A1:XFD1048576" xr:uid="{24B27208-4929-40E2-9474-3E76EE8CC87C}"/>
  </dataValidations>
  <pageMargins left="0.7" right="0.7" top="0.75" bottom="0.75" header="0.3" footer="0.3"/>
  <pageSetup paperSize="8" scale="32"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CF818-B231-401C-976B-B6522239898B}">
  <sheetPr codeName="Sheet32">
    <tabColor rgb="FFB6B2FF"/>
    <pageSetUpPr fitToPage="1"/>
  </sheetPr>
  <dimension ref="A1:T88"/>
  <sheetViews>
    <sheetView zoomScaleNormal="100" workbookViewId="0"/>
  </sheetViews>
  <sheetFormatPr defaultColWidth="9.140625" defaultRowHeight="15" outlineLevelRow="1"/>
  <cols>
    <col min="1" max="1" width="22.28515625" style="44" customWidth="1"/>
    <col min="2" max="2" width="15" style="1475" customWidth="1"/>
    <col min="3" max="3" width="2.5703125" style="1475" customWidth="1"/>
    <col min="4" max="4" width="34" style="44" customWidth="1"/>
    <col min="5" max="5" width="9.85546875" style="44" customWidth="1"/>
    <col min="6" max="6" width="24.7109375" style="44" customWidth="1"/>
    <col min="7" max="7" width="13.42578125" style="44" customWidth="1"/>
    <col min="8" max="8" width="8.42578125" style="44" customWidth="1"/>
    <col min="9" max="23" width="3.7109375" style="44" customWidth="1"/>
    <col min="24" max="16384" width="9.140625" style="44"/>
  </cols>
  <sheetData>
    <row r="1" spans="2:20" s="1119" customFormat="1" ht="20.100000000000001" customHeight="1">
      <c r="B1" s="1017"/>
      <c r="C1" s="1017"/>
      <c r="D1" s="1017" t="str">
        <f>dms_SheetHeading1</f>
        <v>ANNUAL INFORMATION ORDER</v>
      </c>
      <c r="E1" s="1381"/>
      <c r="F1" s="1381"/>
      <c r="H1" s="2121" t="s">
        <v>1842</v>
      </c>
      <c r="I1" s="1594"/>
      <c r="J1" s="1594"/>
      <c r="K1" s="1594"/>
      <c r="L1" s="1594"/>
      <c r="M1" s="1594"/>
      <c r="N1" s="2120" t="s">
        <v>1841</v>
      </c>
      <c r="O1" s="1594"/>
      <c r="P1" s="1594"/>
      <c r="Q1" s="1594"/>
      <c r="R1" s="1594"/>
      <c r="S1" s="1594"/>
      <c r="T1" s="1594"/>
    </row>
    <row r="2" spans="2:20" s="1119" customFormat="1" ht="20.100000000000001" customHeight="1">
      <c r="B2" s="1018"/>
      <c r="C2" s="1018"/>
      <c r="D2" s="1018" t="str">
        <f>dms_SheetHeading2</f>
        <v>Australian Transmission Co.</v>
      </c>
      <c r="E2" s="1381"/>
      <c r="F2" s="1381"/>
      <c r="H2" s="2122" t="s">
        <v>1843</v>
      </c>
      <c r="I2" s="1595"/>
      <c r="J2" s="1595"/>
      <c r="K2" s="1595"/>
      <c r="L2" s="1595"/>
      <c r="M2" s="1595"/>
      <c r="N2" s="1677" t="s">
        <v>953</v>
      </c>
      <c r="O2" s="1595"/>
      <c r="P2" s="1595"/>
      <c r="Q2" s="1595"/>
      <c r="R2" s="1595"/>
      <c r="S2" s="1595"/>
      <c r="T2" s="1595"/>
    </row>
    <row r="3" spans="2:20" s="1119" customFormat="1" ht="20.100000000000001" customHeight="1">
      <c r="B3" s="1019"/>
      <c r="C3" s="1019"/>
      <c r="D3" s="1019" t="str">
        <f>dms_SheetHeading3</f>
        <v>REPORTING STATEMENT: 2024-25</v>
      </c>
      <c r="E3" s="1381"/>
      <c r="F3" s="1381"/>
      <c r="H3" s="2123" t="s">
        <v>1844</v>
      </c>
      <c r="I3" s="1596"/>
      <c r="J3" s="1596"/>
      <c r="K3" s="1596"/>
      <c r="L3" s="1596"/>
      <c r="M3" s="1596"/>
      <c r="N3" s="1678" t="s">
        <v>954</v>
      </c>
      <c r="O3" s="1596"/>
      <c r="P3" s="1596"/>
      <c r="Q3" s="1596"/>
      <c r="R3" s="1596"/>
      <c r="S3" s="1596"/>
      <c r="T3" s="1596"/>
    </row>
    <row r="4" spans="2:20" s="1119" customFormat="1" ht="20.100000000000001" customHeight="1">
      <c r="B4" s="1382"/>
      <c r="C4" s="1382"/>
      <c r="D4" s="1382" t="s">
        <v>2589</v>
      </c>
      <c r="E4" s="1383"/>
      <c r="F4" s="1383"/>
      <c r="H4" s="2125" t="s">
        <v>1846</v>
      </c>
      <c r="I4" s="2187"/>
      <c r="J4" s="2188"/>
      <c r="K4" s="1840"/>
      <c r="L4" s="1840"/>
      <c r="M4" s="1840"/>
      <c r="N4" s="1839" t="s">
        <v>1845</v>
      </c>
      <c r="O4" s="1840"/>
      <c r="P4" s="1840"/>
      <c r="Q4" s="1840"/>
      <c r="R4" s="1840"/>
      <c r="S4" s="1840"/>
      <c r="T4" s="1840"/>
    </row>
    <row r="5" spans="2:20" ht="13.5" customHeight="1">
      <c r="B5" s="44"/>
      <c r="C5" s="44"/>
      <c r="D5" s="1123"/>
    </row>
    <row r="6" spans="2:20" s="46" customFormat="1" ht="18" customHeight="1">
      <c r="B6" s="637" t="s">
        <v>1854</v>
      </c>
      <c r="C6" s="988"/>
      <c r="D6" s="988"/>
      <c r="E6" s="988"/>
      <c r="F6" s="988"/>
      <c r="G6" s="44"/>
      <c r="H6" s="44"/>
      <c r="I6" s="44"/>
    </row>
    <row r="7" spans="2:20" s="46" customFormat="1" ht="18" customHeight="1">
      <c r="B7" s="1048" t="s">
        <v>2330</v>
      </c>
      <c r="C7" s="1048"/>
      <c r="D7" s="1048"/>
      <c r="E7" s="1048"/>
      <c r="F7" s="1048"/>
    </row>
    <row r="8" spans="2:20" s="641" customFormat="1" ht="15.75">
      <c r="B8" s="1804"/>
      <c r="C8" s="1804"/>
      <c r="D8" s="2580" t="s">
        <v>2590</v>
      </c>
      <c r="E8" s="2580"/>
      <c r="F8" s="2580"/>
      <c r="G8" s="2107"/>
      <c r="H8" s="2107"/>
      <c r="I8" s="2107"/>
      <c r="J8" s="2107"/>
      <c r="K8" s="2107"/>
      <c r="L8" s="2108"/>
    </row>
    <row r="9" spans="2:20" s="46" customFormat="1" ht="32.25" customHeight="1">
      <c r="B9" s="1568"/>
      <c r="C9" s="1568"/>
      <c r="D9" s="1568"/>
      <c r="E9" s="1568"/>
      <c r="F9" s="636"/>
      <c r="H9" s="2101" t="s">
        <v>2630</v>
      </c>
      <c r="I9" s="2102" t="s">
        <v>2601</v>
      </c>
      <c r="J9" s="2043" t="s">
        <v>2599</v>
      </c>
      <c r="K9" s="2044" t="s">
        <v>2600</v>
      </c>
      <c r="L9" s="2102" t="s">
        <v>2629</v>
      </c>
      <c r="O9" s="641"/>
      <c r="P9" s="641"/>
    </row>
    <row r="10" spans="2:20" ht="25.5" customHeight="1">
      <c r="B10" s="1568"/>
      <c r="C10" s="1568"/>
      <c r="D10" s="1605" t="s">
        <v>2175</v>
      </c>
      <c r="E10" s="973" t="s">
        <v>2089</v>
      </c>
      <c r="F10" s="1155" t="s">
        <v>1853</v>
      </c>
      <c r="H10" s="2607" t="s">
        <v>2622</v>
      </c>
      <c r="I10" s="2592"/>
      <c r="J10" s="2587" t="s">
        <v>2349</v>
      </c>
      <c r="K10" s="2587"/>
      <c r="L10" s="2587"/>
      <c r="O10" s="641"/>
      <c r="P10" s="641"/>
    </row>
    <row r="11" spans="2:20" ht="15" customHeight="1">
      <c r="B11" s="1562"/>
      <c r="C11" s="1562"/>
      <c r="D11" s="1606" t="s">
        <v>2329</v>
      </c>
      <c r="E11" s="1367" t="s">
        <v>285</v>
      </c>
      <c r="F11" s="1369"/>
      <c r="H11" s="2300"/>
      <c r="I11" s="2111"/>
      <c r="J11" s="2024" t="str">
        <f>IF(ISNONTEXT(F11)=TRUE,"","X")</f>
        <v/>
      </c>
      <c r="K11" s="2208" t="str">
        <f>IF(AND(F11&gt;=0)=TRUE,"","X")</f>
        <v/>
      </c>
      <c r="L11" s="2301" t="str">
        <f>IF(AND(D11&lt;&gt;"",LEFT(D11,5)&lt;&gt;"&lt;TNSP",ISBLANK(F11))=TRUE,"X","")</f>
        <v/>
      </c>
      <c r="O11" s="641"/>
      <c r="P11" s="641"/>
    </row>
    <row r="12" spans="2:20" ht="15.75" outlineLevel="1">
      <c r="B12" s="1569"/>
      <c r="C12" s="1569"/>
      <c r="D12" s="1607" t="s">
        <v>2329</v>
      </c>
      <c r="E12" s="1371" t="s">
        <v>285</v>
      </c>
      <c r="F12" s="1373"/>
      <c r="H12" s="2110"/>
      <c r="I12" s="2111"/>
      <c r="J12" s="2024" t="str">
        <f t="shared" ref="J12:J44" si="0">IF(ISNONTEXT(F12)=TRUE,"","X")</f>
        <v/>
      </c>
      <c r="K12" s="2208" t="str">
        <f t="shared" ref="K12:K44" si="1">IF(AND(F12&gt;=0)=TRUE,"","X")</f>
        <v/>
      </c>
      <c r="L12" s="1913" t="str">
        <f t="shared" ref="L12:L44" si="2">IF(AND(D12&lt;&gt;"",LEFT(D12,5)&lt;&gt;"&lt;TNSP",ISBLANK(F12))=TRUE,"X","")</f>
        <v/>
      </c>
      <c r="O12" s="641"/>
      <c r="P12" s="641"/>
    </row>
    <row r="13" spans="2:20" ht="15" customHeight="1" outlineLevel="1">
      <c r="B13" s="1562"/>
      <c r="C13" s="1562"/>
      <c r="D13" s="1607" t="s">
        <v>2329</v>
      </c>
      <c r="E13" s="1371" t="s">
        <v>285</v>
      </c>
      <c r="F13" s="1373"/>
      <c r="H13" s="2110"/>
      <c r="I13" s="2111"/>
      <c r="J13" s="2024" t="str">
        <f t="shared" si="0"/>
        <v/>
      </c>
      <c r="K13" s="2208" t="str">
        <f t="shared" si="1"/>
        <v/>
      </c>
      <c r="L13" s="1913" t="str">
        <f t="shared" si="2"/>
        <v/>
      </c>
      <c r="O13" s="641"/>
      <c r="P13" s="641"/>
    </row>
    <row r="14" spans="2:20" ht="15.75" outlineLevel="1">
      <c r="B14" s="1562"/>
      <c r="C14" s="1562"/>
      <c r="D14" s="1607" t="s">
        <v>2329</v>
      </c>
      <c r="E14" s="1371" t="s">
        <v>285</v>
      </c>
      <c r="F14" s="1373"/>
      <c r="H14" s="2110"/>
      <c r="I14" s="2111"/>
      <c r="J14" s="2024" t="str">
        <f t="shared" si="0"/>
        <v/>
      </c>
      <c r="K14" s="2208" t="str">
        <f t="shared" si="1"/>
        <v/>
      </c>
      <c r="L14" s="1913" t="str">
        <f t="shared" si="2"/>
        <v/>
      </c>
      <c r="O14" s="641"/>
      <c r="P14" s="641"/>
    </row>
    <row r="15" spans="2:20" ht="15.75" outlineLevel="1">
      <c r="B15" s="1562"/>
      <c r="C15" s="1562"/>
      <c r="D15" s="1607" t="s">
        <v>2329</v>
      </c>
      <c r="E15" s="1371" t="s">
        <v>285</v>
      </c>
      <c r="F15" s="1373"/>
      <c r="H15" s="2110"/>
      <c r="I15" s="2111"/>
      <c r="J15" s="2024" t="str">
        <f t="shared" si="0"/>
        <v/>
      </c>
      <c r="K15" s="2208" t="str">
        <f t="shared" si="1"/>
        <v/>
      </c>
      <c r="L15" s="1913" t="str">
        <f t="shared" si="2"/>
        <v/>
      </c>
      <c r="O15" s="641"/>
      <c r="P15" s="641"/>
    </row>
    <row r="16" spans="2:20" ht="15.75" outlineLevel="1">
      <c r="B16" s="1562"/>
      <c r="C16" s="1562"/>
      <c r="D16" s="1607" t="s">
        <v>2329</v>
      </c>
      <c r="E16" s="1371" t="s">
        <v>285</v>
      </c>
      <c r="F16" s="1373"/>
      <c r="H16" s="2110"/>
      <c r="I16" s="2111"/>
      <c r="J16" s="2024" t="str">
        <f t="shared" si="0"/>
        <v/>
      </c>
      <c r="K16" s="2208" t="str">
        <f t="shared" si="1"/>
        <v/>
      </c>
      <c r="L16" s="1913" t="str">
        <f t="shared" si="2"/>
        <v/>
      </c>
      <c r="O16" s="641"/>
      <c r="P16" s="641"/>
    </row>
    <row r="17" spans="2:16" ht="15.75" outlineLevel="1">
      <c r="B17" s="1562"/>
      <c r="C17" s="1562"/>
      <c r="D17" s="1607" t="s">
        <v>2329</v>
      </c>
      <c r="E17" s="1371" t="s">
        <v>285</v>
      </c>
      <c r="F17" s="1373"/>
      <c r="H17" s="2110"/>
      <c r="I17" s="2111"/>
      <c r="J17" s="2024" t="str">
        <f t="shared" si="0"/>
        <v/>
      </c>
      <c r="K17" s="2208" t="str">
        <f t="shared" si="1"/>
        <v/>
      </c>
      <c r="L17" s="1913" t="str">
        <f t="shared" si="2"/>
        <v/>
      </c>
      <c r="O17" s="641"/>
      <c r="P17" s="641"/>
    </row>
    <row r="18" spans="2:16" ht="15" customHeight="1" outlineLevel="1">
      <c r="B18" s="1562"/>
      <c r="C18" s="1562"/>
      <c r="D18" s="1607" t="s">
        <v>2329</v>
      </c>
      <c r="E18" s="1371" t="s">
        <v>285</v>
      </c>
      <c r="F18" s="1373"/>
      <c r="H18" s="2110"/>
      <c r="I18" s="2111"/>
      <c r="J18" s="2024" t="str">
        <f t="shared" si="0"/>
        <v/>
      </c>
      <c r="K18" s="2208" t="str">
        <f t="shared" si="1"/>
        <v/>
      </c>
      <c r="L18" s="1913" t="str">
        <f t="shared" si="2"/>
        <v/>
      </c>
      <c r="O18" s="641"/>
      <c r="P18" s="641"/>
    </row>
    <row r="19" spans="2:16" ht="15.75" outlineLevel="1">
      <c r="B19" s="1562"/>
      <c r="C19" s="1562"/>
      <c r="D19" s="1607" t="s">
        <v>2329</v>
      </c>
      <c r="E19" s="1371" t="s">
        <v>285</v>
      </c>
      <c r="F19" s="1373"/>
      <c r="H19" s="2110"/>
      <c r="I19" s="2111"/>
      <c r="J19" s="2024" t="str">
        <f t="shared" si="0"/>
        <v/>
      </c>
      <c r="K19" s="2208" t="str">
        <f t="shared" si="1"/>
        <v/>
      </c>
      <c r="L19" s="1913" t="str">
        <f t="shared" si="2"/>
        <v/>
      </c>
      <c r="O19" s="641"/>
      <c r="P19" s="641"/>
    </row>
    <row r="20" spans="2:16" ht="15.75" outlineLevel="1">
      <c r="B20" s="1562"/>
      <c r="C20" s="1562"/>
      <c r="D20" s="1607" t="s">
        <v>2329</v>
      </c>
      <c r="E20" s="1371" t="s">
        <v>285</v>
      </c>
      <c r="F20" s="1373"/>
      <c r="H20" s="2110"/>
      <c r="I20" s="2111"/>
      <c r="J20" s="2024" t="str">
        <f t="shared" si="0"/>
        <v/>
      </c>
      <c r="K20" s="2208" t="str">
        <f t="shared" si="1"/>
        <v/>
      </c>
      <c r="L20" s="1913" t="str">
        <f t="shared" si="2"/>
        <v/>
      </c>
      <c r="O20" s="641"/>
      <c r="P20" s="641"/>
    </row>
    <row r="21" spans="2:16" ht="15.75" outlineLevel="1">
      <c r="B21" s="1562"/>
      <c r="C21" s="1562"/>
      <c r="D21" s="1607" t="s">
        <v>2329</v>
      </c>
      <c r="E21" s="1371" t="s">
        <v>285</v>
      </c>
      <c r="F21" s="1373"/>
      <c r="H21" s="2110"/>
      <c r="I21" s="2111"/>
      <c r="J21" s="2024" t="str">
        <f t="shared" si="0"/>
        <v/>
      </c>
      <c r="K21" s="2208" t="str">
        <f t="shared" si="1"/>
        <v/>
      </c>
      <c r="L21" s="1913" t="str">
        <f t="shared" si="2"/>
        <v/>
      </c>
      <c r="O21" s="641"/>
      <c r="P21" s="641"/>
    </row>
    <row r="22" spans="2:16" outlineLevel="1">
      <c r="B22" s="1562"/>
      <c r="C22" s="1562"/>
      <c r="D22" s="1607" t="s">
        <v>2329</v>
      </c>
      <c r="E22" s="1371" t="s">
        <v>285</v>
      </c>
      <c r="F22" s="1373"/>
      <c r="H22" s="2110"/>
      <c r="I22" s="2111"/>
      <c r="J22" s="2024" t="str">
        <f t="shared" si="0"/>
        <v/>
      </c>
      <c r="K22" s="2208" t="str">
        <f t="shared" si="1"/>
        <v/>
      </c>
      <c r="L22" s="1913" t="str">
        <f t="shared" si="2"/>
        <v/>
      </c>
    </row>
    <row r="23" spans="2:16" outlineLevel="1">
      <c r="B23" s="1562"/>
      <c r="C23" s="1562"/>
      <c r="D23" s="1607" t="s">
        <v>2329</v>
      </c>
      <c r="E23" s="1371" t="s">
        <v>285</v>
      </c>
      <c r="F23" s="1373"/>
      <c r="H23" s="2110"/>
      <c r="I23" s="2111"/>
      <c r="J23" s="2024" t="str">
        <f t="shared" si="0"/>
        <v/>
      </c>
      <c r="K23" s="2208" t="str">
        <f t="shared" si="1"/>
        <v/>
      </c>
      <c r="L23" s="1913" t="str">
        <f t="shared" si="2"/>
        <v/>
      </c>
    </row>
    <row r="24" spans="2:16" outlineLevel="1">
      <c r="B24" s="1562"/>
      <c r="C24" s="1562"/>
      <c r="D24" s="1607" t="s">
        <v>2329</v>
      </c>
      <c r="E24" s="1371" t="s">
        <v>285</v>
      </c>
      <c r="F24" s="1373"/>
      <c r="H24" s="2110"/>
      <c r="I24" s="2111"/>
      <c r="J24" s="2024" t="str">
        <f t="shared" si="0"/>
        <v/>
      </c>
      <c r="K24" s="2208" t="str">
        <f t="shared" si="1"/>
        <v/>
      </c>
      <c r="L24" s="1913" t="str">
        <f t="shared" si="2"/>
        <v/>
      </c>
    </row>
    <row r="25" spans="2:16" outlineLevel="1">
      <c r="B25" s="1562"/>
      <c r="C25" s="1562"/>
      <c r="D25" s="1607" t="s">
        <v>2329</v>
      </c>
      <c r="E25" s="1371" t="s">
        <v>285</v>
      </c>
      <c r="F25" s="1373"/>
      <c r="H25" s="2110"/>
      <c r="I25" s="2111"/>
      <c r="J25" s="2024" t="str">
        <f t="shared" si="0"/>
        <v/>
      </c>
      <c r="K25" s="2208" t="str">
        <f t="shared" si="1"/>
        <v/>
      </c>
      <c r="L25" s="1913" t="str">
        <f t="shared" si="2"/>
        <v/>
      </c>
    </row>
    <row r="26" spans="2:16" outlineLevel="1">
      <c r="B26" s="1562"/>
      <c r="C26" s="1562"/>
      <c r="D26" s="1607" t="s">
        <v>2329</v>
      </c>
      <c r="E26" s="1371" t="s">
        <v>285</v>
      </c>
      <c r="F26" s="1373"/>
      <c r="H26" s="2110"/>
      <c r="I26" s="2111"/>
      <c r="J26" s="2024" t="str">
        <f t="shared" si="0"/>
        <v/>
      </c>
      <c r="K26" s="2208" t="str">
        <f t="shared" si="1"/>
        <v/>
      </c>
      <c r="L26" s="1913" t="str">
        <f t="shared" si="2"/>
        <v/>
      </c>
    </row>
    <row r="27" spans="2:16" outlineLevel="1">
      <c r="B27" s="1562"/>
      <c r="C27" s="1562"/>
      <c r="D27" s="1607" t="s">
        <v>2329</v>
      </c>
      <c r="E27" s="1371" t="s">
        <v>285</v>
      </c>
      <c r="F27" s="1373"/>
      <c r="H27" s="2110"/>
      <c r="I27" s="2111"/>
      <c r="J27" s="2024" t="str">
        <f t="shared" si="0"/>
        <v/>
      </c>
      <c r="K27" s="2208" t="str">
        <f t="shared" si="1"/>
        <v/>
      </c>
      <c r="L27" s="1913" t="str">
        <f t="shared" si="2"/>
        <v/>
      </c>
    </row>
    <row r="28" spans="2:16" outlineLevel="1">
      <c r="B28" s="1562"/>
      <c r="C28" s="1562"/>
      <c r="D28" s="1607" t="s">
        <v>2329</v>
      </c>
      <c r="E28" s="1371" t="s">
        <v>285</v>
      </c>
      <c r="F28" s="1373"/>
      <c r="H28" s="2110"/>
      <c r="I28" s="2111"/>
      <c r="J28" s="2024" t="str">
        <f t="shared" si="0"/>
        <v/>
      </c>
      <c r="K28" s="2208" t="str">
        <f t="shared" si="1"/>
        <v/>
      </c>
      <c r="L28" s="1913" t="str">
        <f t="shared" si="2"/>
        <v/>
      </c>
    </row>
    <row r="29" spans="2:16" outlineLevel="1">
      <c r="B29" s="1562"/>
      <c r="C29" s="1562"/>
      <c r="D29" s="1607" t="s">
        <v>2329</v>
      </c>
      <c r="E29" s="1371" t="s">
        <v>285</v>
      </c>
      <c r="F29" s="1373"/>
      <c r="H29" s="2110"/>
      <c r="I29" s="2111"/>
      <c r="J29" s="2024" t="str">
        <f t="shared" si="0"/>
        <v/>
      </c>
      <c r="K29" s="2208" t="str">
        <f t="shared" si="1"/>
        <v/>
      </c>
      <c r="L29" s="1913" t="str">
        <f t="shared" si="2"/>
        <v/>
      </c>
    </row>
    <row r="30" spans="2:16" outlineLevel="1">
      <c r="B30" s="1562"/>
      <c r="C30" s="1562"/>
      <c r="D30" s="1607" t="s">
        <v>2329</v>
      </c>
      <c r="E30" s="1371" t="s">
        <v>285</v>
      </c>
      <c r="F30" s="1373"/>
      <c r="H30" s="2110"/>
      <c r="I30" s="2111"/>
      <c r="J30" s="2024" t="str">
        <f t="shared" si="0"/>
        <v/>
      </c>
      <c r="K30" s="2208" t="str">
        <f t="shared" si="1"/>
        <v/>
      </c>
      <c r="L30" s="1913" t="str">
        <f t="shared" si="2"/>
        <v/>
      </c>
    </row>
    <row r="31" spans="2:16" outlineLevel="1">
      <c r="B31" s="1562"/>
      <c r="C31" s="1562"/>
      <c r="D31" s="1607" t="s">
        <v>2329</v>
      </c>
      <c r="E31" s="1371" t="s">
        <v>285</v>
      </c>
      <c r="F31" s="1373"/>
      <c r="H31" s="2110"/>
      <c r="I31" s="2111"/>
      <c r="J31" s="2024" t="str">
        <f t="shared" si="0"/>
        <v/>
      </c>
      <c r="K31" s="2208" t="str">
        <f t="shared" si="1"/>
        <v/>
      </c>
      <c r="L31" s="1913" t="str">
        <f t="shared" si="2"/>
        <v/>
      </c>
    </row>
    <row r="32" spans="2:16" outlineLevel="1">
      <c r="B32" s="1562"/>
      <c r="C32" s="1562"/>
      <c r="D32" s="1607" t="s">
        <v>2329</v>
      </c>
      <c r="E32" s="1371" t="s">
        <v>285</v>
      </c>
      <c r="F32" s="1373"/>
      <c r="H32" s="2110"/>
      <c r="I32" s="2111"/>
      <c r="J32" s="2024" t="str">
        <f t="shared" si="0"/>
        <v/>
      </c>
      <c r="K32" s="2208" t="str">
        <f t="shared" si="1"/>
        <v/>
      </c>
      <c r="L32" s="1913" t="str">
        <f t="shared" si="2"/>
        <v/>
      </c>
    </row>
    <row r="33" spans="1:12" outlineLevel="1">
      <c r="B33" s="1562"/>
      <c r="C33" s="1562"/>
      <c r="D33" s="1607" t="s">
        <v>2329</v>
      </c>
      <c r="E33" s="1371" t="s">
        <v>285</v>
      </c>
      <c r="F33" s="1373"/>
      <c r="H33" s="2110"/>
      <c r="I33" s="2111"/>
      <c r="J33" s="2024" t="str">
        <f t="shared" si="0"/>
        <v/>
      </c>
      <c r="K33" s="2208" t="str">
        <f t="shared" si="1"/>
        <v/>
      </c>
      <c r="L33" s="1913" t="str">
        <f t="shared" si="2"/>
        <v/>
      </c>
    </row>
    <row r="34" spans="1:12" outlineLevel="1">
      <c r="B34" s="1562"/>
      <c r="C34" s="1562"/>
      <c r="D34" s="1607" t="s">
        <v>2329</v>
      </c>
      <c r="E34" s="1371" t="s">
        <v>285</v>
      </c>
      <c r="F34" s="1373"/>
      <c r="H34" s="2110"/>
      <c r="I34" s="2111"/>
      <c r="J34" s="2024" t="str">
        <f t="shared" si="0"/>
        <v/>
      </c>
      <c r="K34" s="2208" t="str">
        <f t="shared" si="1"/>
        <v/>
      </c>
      <c r="L34" s="1913" t="str">
        <f t="shared" si="2"/>
        <v/>
      </c>
    </row>
    <row r="35" spans="1:12" outlineLevel="1">
      <c r="B35" s="1562"/>
      <c r="C35" s="1562"/>
      <c r="D35" s="1607" t="s">
        <v>2329</v>
      </c>
      <c r="E35" s="1371" t="s">
        <v>285</v>
      </c>
      <c r="F35" s="1373"/>
      <c r="H35" s="2110"/>
      <c r="I35" s="2111"/>
      <c r="J35" s="2024" t="str">
        <f t="shared" si="0"/>
        <v/>
      </c>
      <c r="K35" s="2208" t="str">
        <f t="shared" si="1"/>
        <v/>
      </c>
      <c r="L35" s="1913" t="str">
        <f t="shared" si="2"/>
        <v/>
      </c>
    </row>
    <row r="36" spans="1:12" outlineLevel="1">
      <c r="B36" s="1562"/>
      <c r="C36" s="1562"/>
      <c r="D36" s="1607" t="s">
        <v>2329</v>
      </c>
      <c r="E36" s="1371" t="s">
        <v>285</v>
      </c>
      <c r="F36" s="1373"/>
      <c r="H36" s="2110"/>
      <c r="I36" s="2111"/>
      <c r="J36" s="2024" t="str">
        <f t="shared" si="0"/>
        <v/>
      </c>
      <c r="K36" s="2208" t="str">
        <f t="shared" si="1"/>
        <v/>
      </c>
      <c r="L36" s="1913" t="str">
        <f t="shared" si="2"/>
        <v/>
      </c>
    </row>
    <row r="37" spans="1:12" outlineLevel="1">
      <c r="B37" s="1562"/>
      <c r="C37" s="1562"/>
      <c r="D37" s="1607" t="s">
        <v>2329</v>
      </c>
      <c r="E37" s="1371" t="s">
        <v>285</v>
      </c>
      <c r="F37" s="1373"/>
      <c r="H37" s="2110"/>
      <c r="I37" s="2111"/>
      <c r="J37" s="2024" t="str">
        <f t="shared" si="0"/>
        <v/>
      </c>
      <c r="K37" s="2208" t="str">
        <f t="shared" si="1"/>
        <v/>
      </c>
      <c r="L37" s="1913" t="str">
        <f t="shared" si="2"/>
        <v/>
      </c>
    </row>
    <row r="38" spans="1:12" outlineLevel="1">
      <c r="B38" s="1562"/>
      <c r="C38" s="1562"/>
      <c r="D38" s="1607" t="s">
        <v>2329</v>
      </c>
      <c r="E38" s="1371" t="s">
        <v>285</v>
      </c>
      <c r="F38" s="1373"/>
      <c r="H38" s="2110"/>
      <c r="I38" s="2111"/>
      <c r="J38" s="2024" t="str">
        <f t="shared" si="0"/>
        <v/>
      </c>
      <c r="K38" s="2208" t="str">
        <f t="shared" si="1"/>
        <v/>
      </c>
      <c r="L38" s="1913" t="str">
        <f t="shared" si="2"/>
        <v/>
      </c>
    </row>
    <row r="39" spans="1:12" outlineLevel="1">
      <c r="B39" s="1562"/>
      <c r="C39" s="1562"/>
      <c r="D39" s="1607" t="s">
        <v>2329</v>
      </c>
      <c r="E39" s="1371" t="s">
        <v>285</v>
      </c>
      <c r="F39" s="1373"/>
      <c r="H39" s="2110"/>
      <c r="I39" s="2111"/>
      <c r="J39" s="2024" t="str">
        <f t="shared" si="0"/>
        <v/>
      </c>
      <c r="K39" s="2208" t="str">
        <f t="shared" si="1"/>
        <v/>
      </c>
      <c r="L39" s="1913" t="str">
        <f t="shared" si="2"/>
        <v/>
      </c>
    </row>
    <row r="40" spans="1:12" outlineLevel="1">
      <c r="B40" s="1562"/>
      <c r="C40" s="1562"/>
      <c r="D40" s="1607" t="s">
        <v>2329</v>
      </c>
      <c r="E40" s="1371" t="s">
        <v>285</v>
      </c>
      <c r="F40" s="1373"/>
      <c r="H40" s="2110"/>
      <c r="I40" s="2111"/>
      <c r="J40" s="2024" t="str">
        <f t="shared" si="0"/>
        <v/>
      </c>
      <c r="K40" s="2208" t="str">
        <f t="shared" si="1"/>
        <v/>
      </c>
      <c r="L40" s="1913" t="str">
        <f t="shared" si="2"/>
        <v/>
      </c>
    </row>
    <row r="41" spans="1:12" outlineLevel="1">
      <c r="B41" s="1562"/>
      <c r="C41" s="1562"/>
      <c r="D41" s="1607" t="s">
        <v>2329</v>
      </c>
      <c r="E41" s="1371" t="s">
        <v>285</v>
      </c>
      <c r="F41" s="1373"/>
      <c r="H41" s="2110"/>
      <c r="I41" s="2111"/>
      <c r="J41" s="2024" t="str">
        <f t="shared" si="0"/>
        <v/>
      </c>
      <c r="K41" s="2208" t="str">
        <f t="shared" si="1"/>
        <v/>
      </c>
      <c r="L41" s="1913" t="str">
        <f t="shared" si="2"/>
        <v/>
      </c>
    </row>
    <row r="42" spans="1:12" outlineLevel="1">
      <c r="B42" s="1562"/>
      <c r="C42" s="1562"/>
      <c r="D42" s="1607" t="s">
        <v>2329</v>
      </c>
      <c r="E42" s="1371" t="s">
        <v>285</v>
      </c>
      <c r="F42" s="1373"/>
      <c r="H42" s="2110"/>
      <c r="I42" s="2111"/>
      <c r="J42" s="2024" t="str">
        <f t="shared" si="0"/>
        <v/>
      </c>
      <c r="K42" s="2208" t="str">
        <f t="shared" si="1"/>
        <v/>
      </c>
      <c r="L42" s="1913" t="str">
        <f t="shared" si="2"/>
        <v/>
      </c>
    </row>
    <row r="43" spans="1:12" outlineLevel="1">
      <c r="A43" s="2142" t="s">
        <v>2693</v>
      </c>
      <c r="C43" s="1562"/>
      <c r="D43" s="1607" t="s">
        <v>2329</v>
      </c>
      <c r="E43" s="1371" t="s">
        <v>285</v>
      </c>
      <c r="F43" s="1373"/>
      <c r="H43" s="2110"/>
      <c r="I43" s="2111"/>
      <c r="J43" s="2024" t="str">
        <f t="shared" si="0"/>
        <v/>
      </c>
      <c r="K43" s="2208" t="str">
        <f t="shared" si="1"/>
        <v/>
      </c>
      <c r="L43" s="1913" t="str">
        <f t="shared" si="2"/>
        <v/>
      </c>
    </row>
    <row r="44" spans="1:12" outlineLevel="1">
      <c r="B44" s="1569"/>
      <c r="C44" s="1569"/>
      <c r="D44" s="1608" t="s">
        <v>2329</v>
      </c>
      <c r="E44" s="1374" t="s">
        <v>285</v>
      </c>
      <c r="F44" s="1376"/>
      <c r="H44" s="2096"/>
      <c r="I44" s="2112"/>
      <c r="J44" s="2104" t="str">
        <f t="shared" si="0"/>
        <v/>
      </c>
      <c r="K44" s="2299" t="str">
        <f t="shared" si="1"/>
        <v/>
      </c>
      <c r="L44" s="2117" t="str">
        <f t="shared" si="2"/>
        <v/>
      </c>
    </row>
    <row r="46" spans="1:12" s="46" customFormat="1">
      <c r="B46" s="637" t="s">
        <v>2114</v>
      </c>
      <c r="C46" s="988"/>
      <c r="D46" s="988"/>
      <c r="E46" s="988"/>
      <c r="F46" s="988"/>
      <c r="G46" s="44"/>
      <c r="H46" s="44"/>
      <c r="I46" s="44"/>
    </row>
    <row r="47" spans="1:12" s="46" customFormat="1" ht="18" customHeight="1">
      <c r="B47" s="1048" t="s">
        <v>2330</v>
      </c>
      <c r="C47" s="1048"/>
      <c r="D47" s="1048"/>
      <c r="E47" s="1048"/>
      <c r="F47" s="1048"/>
    </row>
    <row r="48" spans="1:12" s="641" customFormat="1" ht="15.75">
      <c r="B48" s="1804"/>
      <c r="C48" s="1804"/>
      <c r="D48" s="2580" t="s">
        <v>2591</v>
      </c>
      <c r="E48" s="2580"/>
      <c r="F48" s="2580"/>
      <c r="G48" s="46"/>
      <c r="H48" s="46"/>
      <c r="I48" s="46"/>
      <c r="J48" s="46"/>
      <c r="K48" s="46"/>
      <c r="L48" s="46"/>
    </row>
    <row r="49" spans="2:12" s="641" customFormat="1" ht="19.5" customHeight="1">
      <c r="B49" s="1568"/>
      <c r="C49" s="642"/>
      <c r="D49" s="644"/>
      <c r="E49" s="642"/>
      <c r="F49" s="642"/>
    </row>
    <row r="50" spans="2:12" ht="33" customHeight="1">
      <c r="B50" s="1568"/>
      <c r="C50" s="1568"/>
      <c r="D50" s="985"/>
      <c r="E50" s="985"/>
      <c r="F50" s="1155" t="s">
        <v>1853</v>
      </c>
      <c r="H50" s="2101" t="s">
        <v>2630</v>
      </c>
      <c r="I50" s="2102" t="s">
        <v>2601</v>
      </c>
      <c r="J50" s="2043" t="s">
        <v>2599</v>
      </c>
      <c r="K50" s="2044" t="s">
        <v>2600</v>
      </c>
      <c r="L50" s="2102" t="s">
        <v>2629</v>
      </c>
    </row>
    <row r="51" spans="2:12" ht="21" customHeight="1">
      <c r="B51" s="1568"/>
      <c r="C51" s="1568"/>
      <c r="D51" s="1605" t="s">
        <v>2175</v>
      </c>
      <c r="E51" s="973" t="s">
        <v>2089</v>
      </c>
      <c r="F51" s="1155" t="s">
        <v>2111</v>
      </c>
      <c r="H51" s="2388" t="s">
        <v>2622</v>
      </c>
      <c r="I51" s="2390"/>
      <c r="J51" s="2588" t="s">
        <v>2349</v>
      </c>
      <c r="K51" s="2588"/>
      <c r="L51" s="2588"/>
    </row>
    <row r="52" spans="2:12">
      <c r="B52" s="1562"/>
      <c r="C52" s="1562"/>
      <c r="D52" s="1606" t="s">
        <v>2329</v>
      </c>
      <c r="E52" s="1367" t="s">
        <v>285</v>
      </c>
      <c r="F52" s="1369"/>
      <c r="H52" s="2113"/>
      <c r="I52" s="2114"/>
      <c r="J52" s="1932" t="str">
        <f>IF(ISNONTEXT(F52)=TRUE,"","X")</f>
        <v/>
      </c>
      <c r="K52" s="1930" t="str">
        <f>IF(AND(F52&gt;=0)=TRUE,"","X")</f>
        <v/>
      </c>
      <c r="L52" s="2302" t="str">
        <f t="shared" ref="L52:L85" si="3">IF(AND(D52&lt;&gt;"",LEFT(D52,5)&lt;&gt;"&lt;TNSP",ISBLANK(F52))=TRUE,"X","")</f>
        <v/>
      </c>
    </row>
    <row r="53" spans="2:12" outlineLevel="1">
      <c r="B53" s="1569"/>
      <c r="C53" s="1569"/>
      <c r="D53" s="1607" t="s">
        <v>2329</v>
      </c>
      <c r="E53" s="1371" t="s">
        <v>285</v>
      </c>
      <c r="F53" s="1373"/>
      <c r="H53" s="2110"/>
      <c r="I53" s="2109"/>
      <c r="J53" s="1902" t="str">
        <f t="shared" ref="J53:J85" si="4">IF(ISNONTEXT(F53)=TRUE,"","X")</f>
        <v/>
      </c>
      <c r="K53" s="1895" t="str">
        <f t="shared" ref="K53:K85" si="5">IF(AND(F53&gt;=0)=TRUE,"","X")</f>
        <v/>
      </c>
      <c r="L53" s="1913" t="str">
        <f t="shared" si="3"/>
        <v/>
      </c>
    </row>
    <row r="54" spans="2:12" outlineLevel="1">
      <c r="B54" s="1562"/>
      <c r="C54" s="1562"/>
      <c r="D54" s="1607" t="s">
        <v>2329</v>
      </c>
      <c r="E54" s="1371" t="s">
        <v>285</v>
      </c>
      <c r="F54" s="1373"/>
      <c r="H54" s="2110"/>
      <c r="I54" s="2109"/>
      <c r="J54" s="1902" t="str">
        <f t="shared" si="4"/>
        <v/>
      </c>
      <c r="K54" s="1895" t="str">
        <f t="shared" si="5"/>
        <v/>
      </c>
      <c r="L54" s="1913" t="str">
        <f t="shared" si="3"/>
        <v/>
      </c>
    </row>
    <row r="55" spans="2:12" outlineLevel="1">
      <c r="B55" s="1562"/>
      <c r="C55" s="1562"/>
      <c r="D55" s="1607" t="s">
        <v>2329</v>
      </c>
      <c r="E55" s="1371" t="s">
        <v>285</v>
      </c>
      <c r="F55" s="1373"/>
      <c r="H55" s="2110"/>
      <c r="I55" s="2109"/>
      <c r="J55" s="1902" t="str">
        <f t="shared" si="4"/>
        <v/>
      </c>
      <c r="K55" s="1895" t="str">
        <f t="shared" si="5"/>
        <v/>
      </c>
      <c r="L55" s="1913" t="str">
        <f t="shared" si="3"/>
        <v/>
      </c>
    </row>
    <row r="56" spans="2:12" outlineLevel="1">
      <c r="B56" s="1562"/>
      <c r="C56" s="1562"/>
      <c r="D56" s="1607" t="s">
        <v>2329</v>
      </c>
      <c r="E56" s="1371" t="s">
        <v>285</v>
      </c>
      <c r="F56" s="1373"/>
      <c r="H56" s="2110"/>
      <c r="I56" s="2109"/>
      <c r="J56" s="1902" t="str">
        <f t="shared" si="4"/>
        <v/>
      </c>
      <c r="K56" s="1895" t="str">
        <f t="shared" si="5"/>
        <v/>
      </c>
      <c r="L56" s="1913" t="str">
        <f t="shared" si="3"/>
        <v/>
      </c>
    </row>
    <row r="57" spans="2:12" outlineLevel="1">
      <c r="B57" s="1562"/>
      <c r="C57" s="1562"/>
      <c r="D57" s="1607" t="s">
        <v>2329</v>
      </c>
      <c r="E57" s="1371" t="s">
        <v>285</v>
      </c>
      <c r="F57" s="1373"/>
      <c r="H57" s="2110"/>
      <c r="I57" s="2109"/>
      <c r="J57" s="1902" t="str">
        <f t="shared" si="4"/>
        <v/>
      </c>
      <c r="K57" s="1895" t="str">
        <f t="shared" si="5"/>
        <v/>
      </c>
      <c r="L57" s="1913" t="str">
        <f t="shared" si="3"/>
        <v/>
      </c>
    </row>
    <row r="58" spans="2:12" outlineLevel="1">
      <c r="B58" s="1562"/>
      <c r="C58" s="1562"/>
      <c r="D58" s="1607" t="s">
        <v>2329</v>
      </c>
      <c r="E58" s="1371" t="s">
        <v>285</v>
      </c>
      <c r="F58" s="1373"/>
      <c r="H58" s="2110"/>
      <c r="I58" s="2109"/>
      <c r="J58" s="1902" t="str">
        <f t="shared" si="4"/>
        <v/>
      </c>
      <c r="K58" s="1895" t="str">
        <f t="shared" si="5"/>
        <v/>
      </c>
      <c r="L58" s="1913" t="str">
        <f t="shared" si="3"/>
        <v/>
      </c>
    </row>
    <row r="59" spans="2:12" outlineLevel="1">
      <c r="B59" s="1562"/>
      <c r="C59" s="1562"/>
      <c r="D59" s="1607" t="s">
        <v>2329</v>
      </c>
      <c r="E59" s="1371" t="s">
        <v>285</v>
      </c>
      <c r="F59" s="1373"/>
      <c r="H59" s="2110"/>
      <c r="I59" s="2109"/>
      <c r="J59" s="1902" t="str">
        <f t="shared" si="4"/>
        <v/>
      </c>
      <c r="K59" s="1895" t="str">
        <f t="shared" si="5"/>
        <v/>
      </c>
      <c r="L59" s="1913" t="str">
        <f t="shared" si="3"/>
        <v/>
      </c>
    </row>
    <row r="60" spans="2:12" outlineLevel="1">
      <c r="B60" s="1562"/>
      <c r="C60" s="1562"/>
      <c r="D60" s="1607" t="s">
        <v>2329</v>
      </c>
      <c r="E60" s="1371" t="s">
        <v>285</v>
      </c>
      <c r="F60" s="1373"/>
      <c r="H60" s="2110"/>
      <c r="I60" s="2109"/>
      <c r="J60" s="1902" t="str">
        <f t="shared" si="4"/>
        <v/>
      </c>
      <c r="K60" s="1895" t="str">
        <f t="shared" si="5"/>
        <v/>
      </c>
      <c r="L60" s="1913" t="str">
        <f t="shared" si="3"/>
        <v/>
      </c>
    </row>
    <row r="61" spans="2:12" outlineLevel="1">
      <c r="B61" s="1562"/>
      <c r="C61" s="1562"/>
      <c r="D61" s="1607" t="s">
        <v>2329</v>
      </c>
      <c r="E61" s="1371" t="s">
        <v>285</v>
      </c>
      <c r="F61" s="1373"/>
      <c r="H61" s="2110"/>
      <c r="I61" s="2109"/>
      <c r="J61" s="1902" t="str">
        <f t="shared" si="4"/>
        <v/>
      </c>
      <c r="K61" s="1895" t="str">
        <f t="shared" si="5"/>
        <v/>
      </c>
      <c r="L61" s="1913" t="str">
        <f t="shared" si="3"/>
        <v/>
      </c>
    </row>
    <row r="62" spans="2:12" outlineLevel="1">
      <c r="B62" s="1562"/>
      <c r="C62" s="1562"/>
      <c r="D62" s="1607" t="s">
        <v>2329</v>
      </c>
      <c r="E62" s="1371" t="s">
        <v>285</v>
      </c>
      <c r="F62" s="1373"/>
      <c r="H62" s="2110"/>
      <c r="I62" s="2109"/>
      <c r="J62" s="1902" t="str">
        <f t="shared" si="4"/>
        <v/>
      </c>
      <c r="K62" s="1895" t="str">
        <f t="shared" si="5"/>
        <v/>
      </c>
      <c r="L62" s="1913" t="str">
        <f t="shared" si="3"/>
        <v/>
      </c>
    </row>
    <row r="63" spans="2:12" outlineLevel="1">
      <c r="B63" s="1562"/>
      <c r="C63" s="1562"/>
      <c r="D63" s="1607" t="s">
        <v>2329</v>
      </c>
      <c r="E63" s="1371" t="s">
        <v>285</v>
      </c>
      <c r="F63" s="1373"/>
      <c r="H63" s="2110"/>
      <c r="I63" s="2109"/>
      <c r="J63" s="1902" t="str">
        <f t="shared" si="4"/>
        <v/>
      </c>
      <c r="K63" s="1895" t="str">
        <f t="shared" si="5"/>
        <v/>
      </c>
      <c r="L63" s="1913" t="str">
        <f t="shared" si="3"/>
        <v/>
      </c>
    </row>
    <row r="64" spans="2:12" outlineLevel="1">
      <c r="B64" s="1562"/>
      <c r="C64" s="1562"/>
      <c r="D64" s="1607" t="s">
        <v>2329</v>
      </c>
      <c r="E64" s="1371" t="s">
        <v>285</v>
      </c>
      <c r="F64" s="1373"/>
      <c r="H64" s="2110"/>
      <c r="I64" s="2109"/>
      <c r="J64" s="1902" t="str">
        <f t="shared" si="4"/>
        <v/>
      </c>
      <c r="K64" s="1895" t="str">
        <f t="shared" si="5"/>
        <v/>
      </c>
      <c r="L64" s="1913" t="str">
        <f t="shared" si="3"/>
        <v/>
      </c>
    </row>
    <row r="65" spans="2:12" outlineLevel="1">
      <c r="B65" s="1562"/>
      <c r="C65" s="1562"/>
      <c r="D65" s="1607" t="s">
        <v>2329</v>
      </c>
      <c r="E65" s="1371" t="s">
        <v>285</v>
      </c>
      <c r="F65" s="1373"/>
      <c r="H65" s="2110"/>
      <c r="I65" s="2109"/>
      <c r="J65" s="1902" t="str">
        <f t="shared" si="4"/>
        <v/>
      </c>
      <c r="K65" s="1895" t="str">
        <f t="shared" si="5"/>
        <v/>
      </c>
      <c r="L65" s="1913" t="str">
        <f t="shared" si="3"/>
        <v/>
      </c>
    </row>
    <row r="66" spans="2:12" outlineLevel="1">
      <c r="B66" s="1562"/>
      <c r="C66" s="1562"/>
      <c r="D66" s="1607" t="s">
        <v>2329</v>
      </c>
      <c r="E66" s="1371" t="s">
        <v>285</v>
      </c>
      <c r="F66" s="1373"/>
      <c r="H66" s="2110"/>
      <c r="I66" s="2109"/>
      <c r="J66" s="1902" t="str">
        <f t="shared" si="4"/>
        <v/>
      </c>
      <c r="K66" s="1895" t="str">
        <f t="shared" si="5"/>
        <v/>
      </c>
      <c r="L66" s="1913" t="str">
        <f t="shared" si="3"/>
        <v/>
      </c>
    </row>
    <row r="67" spans="2:12" outlineLevel="1">
      <c r="B67" s="1562"/>
      <c r="C67" s="1562"/>
      <c r="D67" s="1607" t="s">
        <v>2329</v>
      </c>
      <c r="E67" s="1371" t="s">
        <v>285</v>
      </c>
      <c r="F67" s="1373"/>
      <c r="H67" s="2110"/>
      <c r="I67" s="2109"/>
      <c r="J67" s="1902" t="str">
        <f t="shared" si="4"/>
        <v/>
      </c>
      <c r="K67" s="1895" t="str">
        <f t="shared" si="5"/>
        <v/>
      </c>
      <c r="L67" s="1913" t="str">
        <f t="shared" si="3"/>
        <v/>
      </c>
    </row>
    <row r="68" spans="2:12" outlineLevel="1">
      <c r="B68" s="1562"/>
      <c r="C68" s="1562"/>
      <c r="D68" s="1607" t="s">
        <v>2329</v>
      </c>
      <c r="E68" s="1371" t="s">
        <v>285</v>
      </c>
      <c r="F68" s="1373"/>
      <c r="H68" s="2110"/>
      <c r="I68" s="2109"/>
      <c r="J68" s="1902" t="str">
        <f t="shared" si="4"/>
        <v/>
      </c>
      <c r="K68" s="1895" t="str">
        <f t="shared" si="5"/>
        <v/>
      </c>
      <c r="L68" s="1913" t="str">
        <f t="shared" si="3"/>
        <v/>
      </c>
    </row>
    <row r="69" spans="2:12" outlineLevel="1">
      <c r="B69" s="1562"/>
      <c r="C69" s="1562"/>
      <c r="D69" s="1607" t="s">
        <v>2329</v>
      </c>
      <c r="E69" s="1371" t="s">
        <v>285</v>
      </c>
      <c r="F69" s="1373"/>
      <c r="H69" s="2110"/>
      <c r="I69" s="2109"/>
      <c r="J69" s="1902" t="str">
        <f t="shared" si="4"/>
        <v/>
      </c>
      <c r="K69" s="1895" t="str">
        <f t="shared" si="5"/>
        <v/>
      </c>
      <c r="L69" s="1913" t="str">
        <f t="shared" si="3"/>
        <v/>
      </c>
    </row>
    <row r="70" spans="2:12" outlineLevel="1">
      <c r="B70" s="1562"/>
      <c r="C70" s="1562"/>
      <c r="D70" s="1607" t="s">
        <v>2329</v>
      </c>
      <c r="E70" s="1371" t="s">
        <v>285</v>
      </c>
      <c r="F70" s="1373"/>
      <c r="H70" s="2110"/>
      <c r="I70" s="2109"/>
      <c r="J70" s="1902" t="str">
        <f t="shared" si="4"/>
        <v/>
      </c>
      <c r="K70" s="1895" t="str">
        <f t="shared" si="5"/>
        <v/>
      </c>
      <c r="L70" s="1913" t="str">
        <f t="shared" si="3"/>
        <v/>
      </c>
    </row>
    <row r="71" spans="2:12" outlineLevel="1">
      <c r="B71" s="1562"/>
      <c r="C71" s="1562"/>
      <c r="D71" s="1607" t="s">
        <v>2329</v>
      </c>
      <c r="E71" s="1371" t="s">
        <v>285</v>
      </c>
      <c r="F71" s="1373"/>
      <c r="H71" s="2110"/>
      <c r="I71" s="2109"/>
      <c r="J71" s="1902" t="str">
        <f t="shared" si="4"/>
        <v/>
      </c>
      <c r="K71" s="1895" t="str">
        <f t="shared" si="5"/>
        <v/>
      </c>
      <c r="L71" s="1913" t="str">
        <f t="shared" si="3"/>
        <v/>
      </c>
    </row>
    <row r="72" spans="2:12" outlineLevel="1">
      <c r="B72" s="1562"/>
      <c r="C72" s="1562"/>
      <c r="D72" s="1607" t="s">
        <v>2329</v>
      </c>
      <c r="E72" s="1371" t="s">
        <v>285</v>
      </c>
      <c r="F72" s="1373"/>
      <c r="H72" s="2110"/>
      <c r="I72" s="2109"/>
      <c r="J72" s="1902" t="str">
        <f t="shared" si="4"/>
        <v/>
      </c>
      <c r="K72" s="1895" t="str">
        <f t="shared" si="5"/>
        <v/>
      </c>
      <c r="L72" s="1913" t="str">
        <f t="shared" si="3"/>
        <v/>
      </c>
    </row>
    <row r="73" spans="2:12" outlineLevel="1">
      <c r="B73" s="1562"/>
      <c r="C73" s="1562"/>
      <c r="D73" s="1607" t="s">
        <v>2329</v>
      </c>
      <c r="E73" s="1371" t="s">
        <v>285</v>
      </c>
      <c r="F73" s="1373"/>
      <c r="H73" s="2110"/>
      <c r="I73" s="2109"/>
      <c r="J73" s="1902" t="str">
        <f t="shared" si="4"/>
        <v/>
      </c>
      <c r="K73" s="1895" t="str">
        <f t="shared" si="5"/>
        <v/>
      </c>
      <c r="L73" s="1913" t="str">
        <f t="shared" si="3"/>
        <v/>
      </c>
    </row>
    <row r="74" spans="2:12" outlineLevel="1">
      <c r="B74" s="1562"/>
      <c r="C74" s="1562"/>
      <c r="D74" s="1607" t="s">
        <v>2329</v>
      </c>
      <c r="E74" s="1371" t="s">
        <v>285</v>
      </c>
      <c r="F74" s="1373"/>
      <c r="H74" s="2110"/>
      <c r="I74" s="2109"/>
      <c r="J74" s="1902" t="str">
        <f t="shared" si="4"/>
        <v/>
      </c>
      <c r="K74" s="1895" t="str">
        <f t="shared" si="5"/>
        <v/>
      </c>
      <c r="L74" s="1913" t="str">
        <f t="shared" si="3"/>
        <v/>
      </c>
    </row>
    <row r="75" spans="2:12" outlineLevel="1">
      <c r="B75" s="1562"/>
      <c r="C75" s="1562"/>
      <c r="D75" s="1607" t="s">
        <v>2329</v>
      </c>
      <c r="E75" s="1371" t="s">
        <v>285</v>
      </c>
      <c r="F75" s="1373"/>
      <c r="H75" s="2110"/>
      <c r="I75" s="2109"/>
      <c r="J75" s="1902" t="str">
        <f t="shared" si="4"/>
        <v/>
      </c>
      <c r="K75" s="1895" t="str">
        <f t="shared" si="5"/>
        <v/>
      </c>
      <c r="L75" s="1913" t="str">
        <f t="shared" si="3"/>
        <v/>
      </c>
    </row>
    <row r="76" spans="2:12" outlineLevel="1">
      <c r="B76" s="1562"/>
      <c r="C76" s="1562"/>
      <c r="D76" s="1607" t="s">
        <v>2329</v>
      </c>
      <c r="E76" s="1371" t="s">
        <v>285</v>
      </c>
      <c r="F76" s="1373"/>
      <c r="H76" s="2110"/>
      <c r="I76" s="2109"/>
      <c r="J76" s="1902" t="str">
        <f t="shared" si="4"/>
        <v/>
      </c>
      <c r="K76" s="1895" t="str">
        <f t="shared" si="5"/>
        <v/>
      </c>
      <c r="L76" s="1913" t="str">
        <f t="shared" si="3"/>
        <v/>
      </c>
    </row>
    <row r="77" spans="2:12" outlineLevel="1">
      <c r="B77" s="1562"/>
      <c r="C77" s="1562"/>
      <c r="D77" s="1607" t="s">
        <v>2329</v>
      </c>
      <c r="E77" s="1371" t="s">
        <v>285</v>
      </c>
      <c r="F77" s="1373"/>
      <c r="H77" s="2110"/>
      <c r="I77" s="2109"/>
      <c r="J77" s="1902" t="str">
        <f t="shared" si="4"/>
        <v/>
      </c>
      <c r="K77" s="1895" t="str">
        <f t="shared" si="5"/>
        <v/>
      </c>
      <c r="L77" s="1913" t="str">
        <f t="shared" si="3"/>
        <v/>
      </c>
    </row>
    <row r="78" spans="2:12" outlineLevel="1">
      <c r="B78" s="1562"/>
      <c r="C78" s="1562"/>
      <c r="D78" s="1607" t="s">
        <v>2329</v>
      </c>
      <c r="E78" s="1371" t="s">
        <v>285</v>
      </c>
      <c r="F78" s="1373"/>
      <c r="H78" s="2110"/>
      <c r="I78" s="2109"/>
      <c r="J78" s="1902" t="str">
        <f t="shared" si="4"/>
        <v/>
      </c>
      <c r="K78" s="1895" t="str">
        <f t="shared" si="5"/>
        <v/>
      </c>
      <c r="L78" s="1913" t="str">
        <f t="shared" si="3"/>
        <v/>
      </c>
    </row>
    <row r="79" spans="2:12" outlineLevel="1">
      <c r="B79" s="1562"/>
      <c r="C79" s="1562"/>
      <c r="D79" s="1607" t="s">
        <v>2329</v>
      </c>
      <c r="E79" s="1371" t="s">
        <v>285</v>
      </c>
      <c r="F79" s="1373"/>
      <c r="H79" s="2110"/>
      <c r="I79" s="2109"/>
      <c r="J79" s="1902" t="str">
        <f t="shared" si="4"/>
        <v/>
      </c>
      <c r="K79" s="1895" t="str">
        <f t="shared" si="5"/>
        <v/>
      </c>
      <c r="L79" s="1913" t="str">
        <f t="shared" si="3"/>
        <v/>
      </c>
    </row>
    <row r="80" spans="2:12" outlineLevel="1">
      <c r="B80" s="1562"/>
      <c r="C80" s="1562"/>
      <c r="D80" s="1607" t="s">
        <v>2329</v>
      </c>
      <c r="E80" s="1371" t="s">
        <v>285</v>
      </c>
      <c r="F80" s="1373"/>
      <c r="H80" s="2110"/>
      <c r="I80" s="2109"/>
      <c r="J80" s="1902" t="str">
        <f t="shared" si="4"/>
        <v/>
      </c>
      <c r="K80" s="1895" t="str">
        <f t="shared" si="5"/>
        <v/>
      </c>
      <c r="L80" s="1913" t="str">
        <f t="shared" si="3"/>
        <v/>
      </c>
    </row>
    <row r="81" spans="1:12" outlineLevel="1">
      <c r="B81" s="1562"/>
      <c r="C81" s="1562"/>
      <c r="D81" s="1607" t="s">
        <v>2329</v>
      </c>
      <c r="E81" s="1371" t="s">
        <v>285</v>
      </c>
      <c r="F81" s="1373"/>
      <c r="H81" s="2110"/>
      <c r="I81" s="2109"/>
      <c r="J81" s="1902" t="str">
        <f t="shared" si="4"/>
        <v/>
      </c>
      <c r="K81" s="1895" t="str">
        <f t="shared" si="5"/>
        <v/>
      </c>
      <c r="L81" s="1913" t="str">
        <f t="shared" si="3"/>
        <v/>
      </c>
    </row>
    <row r="82" spans="1:12" outlineLevel="1">
      <c r="B82" s="1562"/>
      <c r="C82" s="1562"/>
      <c r="D82" s="1607" t="s">
        <v>2329</v>
      </c>
      <c r="E82" s="1371" t="s">
        <v>285</v>
      </c>
      <c r="F82" s="1373"/>
      <c r="H82" s="2110"/>
      <c r="I82" s="2109"/>
      <c r="J82" s="1902" t="str">
        <f t="shared" si="4"/>
        <v/>
      </c>
      <c r="K82" s="1895" t="str">
        <f t="shared" si="5"/>
        <v/>
      </c>
      <c r="L82" s="1913" t="str">
        <f t="shared" si="3"/>
        <v/>
      </c>
    </row>
    <row r="83" spans="1:12" outlineLevel="1">
      <c r="B83" s="1562"/>
      <c r="C83" s="1562"/>
      <c r="D83" s="1607" t="s">
        <v>2329</v>
      </c>
      <c r="E83" s="1371" t="s">
        <v>285</v>
      </c>
      <c r="F83" s="1373"/>
      <c r="H83" s="2110"/>
      <c r="I83" s="2109"/>
      <c r="J83" s="1902" t="str">
        <f t="shared" si="4"/>
        <v/>
      </c>
      <c r="K83" s="1895" t="str">
        <f t="shared" si="5"/>
        <v/>
      </c>
      <c r="L83" s="1913" t="str">
        <f t="shared" si="3"/>
        <v/>
      </c>
    </row>
    <row r="84" spans="1:12" outlineLevel="1">
      <c r="A84" s="2142" t="s">
        <v>2693</v>
      </c>
      <c r="C84" s="1562"/>
      <c r="D84" s="1607" t="s">
        <v>2329</v>
      </c>
      <c r="E84" s="1371" t="s">
        <v>285</v>
      </c>
      <c r="F84" s="1373"/>
      <c r="H84" s="2110"/>
      <c r="I84" s="2109"/>
      <c r="J84" s="1902" t="str">
        <f t="shared" si="4"/>
        <v/>
      </c>
      <c r="K84" s="1895" t="str">
        <f t="shared" si="5"/>
        <v/>
      </c>
      <c r="L84" s="1913" t="str">
        <f t="shared" si="3"/>
        <v/>
      </c>
    </row>
    <row r="85" spans="1:12" outlineLevel="1">
      <c r="B85" s="1569"/>
      <c r="C85" s="1569"/>
      <c r="D85" s="1608" t="s">
        <v>2329</v>
      </c>
      <c r="E85" s="1374" t="s">
        <v>285</v>
      </c>
      <c r="F85" s="1376"/>
      <c r="H85" s="2096"/>
      <c r="I85" s="2098"/>
      <c r="J85" s="1905" t="str">
        <f t="shared" si="4"/>
        <v/>
      </c>
      <c r="K85" s="1914" t="str">
        <f t="shared" si="5"/>
        <v/>
      </c>
      <c r="L85" s="2117" t="str">
        <f t="shared" si="3"/>
        <v/>
      </c>
    </row>
    <row r="88" spans="1:12">
      <c r="B88" s="2227" t="s">
        <v>2666</v>
      </c>
      <c r="C88" s="2224"/>
      <c r="D88" s="2225" t="s">
        <v>2694</v>
      </c>
    </row>
  </sheetData>
  <mergeCells count="6">
    <mergeCell ref="H51:I51"/>
    <mergeCell ref="J51:L51"/>
    <mergeCell ref="H10:I10"/>
    <mergeCell ref="D8:F8"/>
    <mergeCell ref="D48:F48"/>
    <mergeCell ref="J10:L10"/>
  </mergeCells>
  <conditionalFormatting sqref="F11:F44">
    <cfRule type="expression" dxfId="31" priority="8">
      <formula>dms_worksheet210flag="Worksheet 2.10"</formula>
    </cfRule>
  </conditionalFormatting>
  <conditionalFormatting sqref="F52:F85">
    <cfRule type="expression" dxfId="30" priority="2">
      <formula>dms_worksheet210flag="Worksheet 2.10"</formula>
    </cfRule>
  </conditionalFormatting>
  <conditionalFormatting sqref="D88">
    <cfRule type="cellIs" dxfId="29" priority="1" operator="equal">
      <formula>FALSE</formula>
    </cfRule>
  </conditionalFormatting>
  <dataValidations count="1">
    <dataValidation allowBlank="1" sqref="H9:L9 H50:L50 N1:N4 H1:H4" xr:uid="{4150D7C7-BF42-463F-9B8F-B733DA496A5E}"/>
  </dataValidations>
  <pageMargins left="0.7" right="0.7" top="0.75" bottom="0.75" header="0.3" footer="0.3"/>
  <pageSetup paperSize="9" scale="6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6EB9-3C52-4446-999A-6BC9812C89BA}">
  <sheetPr codeName="Sheet38">
    <tabColor rgb="FFB6B2FF"/>
  </sheetPr>
  <dimension ref="B1:T41"/>
  <sheetViews>
    <sheetView zoomScaleNormal="100" workbookViewId="0"/>
  </sheetViews>
  <sheetFormatPr defaultColWidth="9.140625" defaultRowHeight="23.25" outlineLevelRow="1"/>
  <cols>
    <col min="1" max="1" width="20.7109375" style="44" customWidth="1"/>
    <col min="2" max="2" width="15" style="1653" customWidth="1"/>
    <col min="3" max="3" width="2.5703125" style="44" customWidth="1"/>
    <col min="4" max="4" width="63.5703125" style="44" bestFit="1" customWidth="1"/>
    <col min="5" max="5" width="9" style="44" customWidth="1"/>
    <col min="6" max="6" width="19.42578125" style="44" customWidth="1"/>
    <col min="7" max="7" width="7.42578125" style="44" customWidth="1"/>
    <col min="8" max="19" width="3.7109375" style="44" customWidth="1"/>
    <col min="20" max="16384" width="9.140625" style="44"/>
  </cols>
  <sheetData>
    <row r="1" spans="2:20" s="1406" customFormat="1" ht="20.100000000000001" customHeight="1">
      <c r="B1" s="1401"/>
      <c r="C1" s="1017"/>
      <c r="D1" s="1017" t="str">
        <f>dms_SheetHeading1</f>
        <v>ANNUAL INFORMATION ORDER</v>
      </c>
      <c r="E1" s="1019"/>
      <c r="F1" s="1402"/>
      <c r="H1" s="2121" t="s">
        <v>1842</v>
      </c>
      <c r="I1" s="1594"/>
      <c r="J1" s="1594"/>
      <c r="K1" s="1594"/>
      <c r="L1" s="1594"/>
      <c r="M1" s="1594"/>
      <c r="N1" s="2120" t="s">
        <v>1841</v>
      </c>
      <c r="O1" s="1594"/>
      <c r="P1" s="1594"/>
      <c r="Q1" s="1594"/>
      <c r="R1" s="1594"/>
      <c r="S1" s="1594"/>
      <c r="T1" s="1594"/>
    </row>
    <row r="2" spans="2:20" s="1406" customFormat="1" ht="20.100000000000001" customHeight="1">
      <c r="B2" s="1403"/>
      <c r="C2" s="1018"/>
      <c r="D2" s="1018" t="str">
        <f>dms_SheetHeading2</f>
        <v>Australian Transmission Co.</v>
      </c>
      <c r="E2" s="1018"/>
      <c r="F2" s="1402"/>
      <c r="H2" s="2122" t="s">
        <v>1843</v>
      </c>
      <c r="I2" s="1595"/>
      <c r="J2" s="1595"/>
      <c r="K2" s="1595"/>
      <c r="L2" s="1595"/>
      <c r="M2" s="1595"/>
      <c r="N2" s="1677" t="s">
        <v>953</v>
      </c>
      <c r="O2" s="1595"/>
      <c r="P2" s="1595"/>
      <c r="Q2" s="1595"/>
      <c r="R2" s="1595"/>
      <c r="S2" s="1595"/>
      <c r="T2" s="1595"/>
    </row>
    <row r="3" spans="2:20" s="1406" customFormat="1" ht="20.100000000000001" customHeight="1">
      <c r="B3" s="1404"/>
      <c r="C3" s="1019"/>
      <c r="D3" s="1019" t="str">
        <f>dms_SheetHeading3</f>
        <v>REPORTING STATEMENT: 2024-25</v>
      </c>
      <c r="E3" s="1019"/>
      <c r="F3" s="1230"/>
      <c r="H3" s="2123" t="s">
        <v>1844</v>
      </c>
      <c r="I3" s="1596"/>
      <c r="J3" s="1596"/>
      <c r="K3" s="1596"/>
      <c r="L3" s="1596"/>
      <c r="M3" s="1596"/>
      <c r="N3" s="1678" t="s">
        <v>954</v>
      </c>
      <c r="O3" s="1596"/>
      <c r="P3" s="1596"/>
      <c r="Q3" s="1596"/>
      <c r="R3" s="1596"/>
      <c r="S3" s="1596"/>
      <c r="T3" s="1596"/>
    </row>
    <row r="4" spans="2:20" s="1406" customFormat="1" ht="20.100000000000001" customHeight="1">
      <c r="B4" s="1393"/>
      <c r="C4" s="1393"/>
      <c r="D4" s="1393" t="s">
        <v>2577</v>
      </c>
      <c r="E4" s="1393"/>
      <c r="F4" s="1393"/>
      <c r="H4" s="2125" t="s">
        <v>1846</v>
      </c>
      <c r="I4" s="2187"/>
      <c r="J4" s="2188"/>
      <c r="K4" s="1840"/>
      <c r="L4" s="1840"/>
      <c r="M4" s="1840"/>
      <c r="N4" s="1839" t="s">
        <v>1845</v>
      </c>
      <c r="O4" s="1840"/>
      <c r="P4" s="1840"/>
      <c r="Q4" s="1840"/>
      <c r="R4" s="1840"/>
      <c r="S4" s="1840"/>
      <c r="T4" s="1840"/>
    </row>
    <row r="5" spans="2:20" s="46" customFormat="1" ht="13.5" customHeight="1">
      <c r="B5" s="649"/>
      <c r="C5" s="66"/>
      <c r="F5" s="1088"/>
    </row>
    <row r="6" spans="2:20" s="46" customFormat="1" ht="18" customHeight="1">
      <c r="B6" s="637" t="s">
        <v>1810</v>
      </c>
      <c r="C6" s="988"/>
      <c r="D6" s="988"/>
      <c r="E6" s="988"/>
      <c r="F6" s="988"/>
      <c r="G6" s="44"/>
      <c r="H6" s="44"/>
      <c r="I6" s="44"/>
      <c r="J6" s="44"/>
      <c r="K6" s="44"/>
      <c r="L6" s="44"/>
    </row>
    <row r="7" spans="2:20" s="46" customFormat="1" ht="18" customHeight="1">
      <c r="B7" s="1048" t="s">
        <v>2312</v>
      </c>
      <c r="C7" s="1048"/>
      <c r="D7" s="1048"/>
      <c r="E7" s="1048"/>
      <c r="F7" s="1048"/>
    </row>
    <row r="8" spans="2:20" s="46" customFormat="1" ht="18" customHeight="1"/>
    <row r="9" spans="2:20" s="641" customFormat="1" ht="15.75">
      <c r="B9" s="1804"/>
      <c r="C9" s="1804"/>
      <c r="D9" s="2580" t="s">
        <v>2578</v>
      </c>
      <c r="E9" s="2580"/>
      <c r="F9" s="2580"/>
      <c r="G9" s="46"/>
      <c r="H9" s="46"/>
      <c r="I9" s="46"/>
      <c r="J9" s="46"/>
    </row>
    <row r="10" spans="2:20" s="641" customFormat="1" ht="24.75">
      <c r="G10" s="46"/>
      <c r="H10" s="2043" t="s">
        <v>2599</v>
      </c>
      <c r="I10" s="2044" t="s">
        <v>2600</v>
      </c>
      <c r="J10" s="2045" t="s">
        <v>2601</v>
      </c>
    </row>
    <row r="11" spans="2:20" s="641" customFormat="1" ht="25.5">
      <c r="B11" s="650"/>
      <c r="C11" s="651"/>
      <c r="D11" s="1130" t="s">
        <v>2001</v>
      </c>
      <c r="E11" s="973" t="s">
        <v>2089</v>
      </c>
      <c r="F11" s="1057" t="s">
        <v>2349</v>
      </c>
      <c r="G11" s="46"/>
      <c r="H11" s="2587" t="s">
        <v>2349</v>
      </c>
      <c r="I11" s="2587"/>
      <c r="J11" s="2587"/>
    </row>
    <row r="12" spans="2:20" ht="15" customHeight="1" outlineLevel="1">
      <c r="C12" s="1089"/>
      <c r="D12" s="1085" t="s">
        <v>566</v>
      </c>
      <c r="E12" s="653" t="s">
        <v>285</v>
      </c>
      <c r="F12" s="1642"/>
      <c r="G12" s="46"/>
      <c r="H12" s="2024" t="str">
        <f>IF(ISNONTEXT(F12)=TRUE,"","X")</f>
        <v/>
      </c>
      <c r="I12" s="2025" t="str">
        <f>IF(AND(F12&gt;=0)=TRUE,"","X")</f>
        <v/>
      </c>
      <c r="J12" s="1960" t="str">
        <f>IF(F12&lt;&gt;""=TRUE,"","X")</f>
        <v>X</v>
      </c>
    </row>
    <row r="13" spans="2:20" ht="15" customHeight="1" outlineLevel="1">
      <c r="C13" s="1089"/>
      <c r="D13" s="1087" t="s">
        <v>568</v>
      </c>
      <c r="E13" s="654" t="s">
        <v>285</v>
      </c>
      <c r="F13" s="1643"/>
      <c r="G13" s="46"/>
      <c r="H13" s="2024" t="str">
        <f t="shared" ref="H13:H17" si="0">IF(ISNONTEXT(F13)=TRUE,"","X")</f>
        <v/>
      </c>
      <c r="I13" s="2025" t="str">
        <f t="shared" ref="I13:I17" si="1">IF(AND(F13&gt;=0)=TRUE,"","X")</f>
        <v/>
      </c>
      <c r="J13" s="1960" t="str">
        <f t="shared" ref="J13:J17" si="2">IF(F13&lt;&gt;""=TRUE,"","X")</f>
        <v>X</v>
      </c>
    </row>
    <row r="14" spans="2:20" ht="15" customHeight="1" outlineLevel="1">
      <c r="C14" s="1089"/>
      <c r="D14" s="1087" t="s">
        <v>2339</v>
      </c>
      <c r="E14" s="654" t="s">
        <v>285</v>
      </c>
      <c r="F14" s="1643"/>
      <c r="G14" s="46"/>
      <c r="H14" s="2024" t="str">
        <f t="shared" si="0"/>
        <v/>
      </c>
      <c r="I14" s="2025" t="str">
        <f t="shared" si="1"/>
        <v/>
      </c>
      <c r="J14" s="1960" t="str">
        <f t="shared" si="2"/>
        <v>X</v>
      </c>
    </row>
    <row r="15" spans="2:20" ht="15" customHeight="1" outlineLevel="1">
      <c r="B15" s="44"/>
      <c r="C15" s="1089"/>
      <c r="D15" s="1087" t="s">
        <v>2002</v>
      </c>
      <c r="E15" s="654" t="s">
        <v>285</v>
      </c>
      <c r="F15" s="1643"/>
      <c r="G15" s="46"/>
      <c r="H15" s="2024" t="str">
        <f t="shared" si="0"/>
        <v/>
      </c>
      <c r="I15" s="2025" t="str">
        <f t="shared" si="1"/>
        <v/>
      </c>
      <c r="J15" s="1960" t="str">
        <f t="shared" si="2"/>
        <v>X</v>
      </c>
    </row>
    <row r="16" spans="2:20" ht="15" customHeight="1" outlineLevel="1">
      <c r="C16" s="1089"/>
      <c r="D16" s="1087" t="s">
        <v>571</v>
      </c>
      <c r="E16" s="654" t="s">
        <v>285</v>
      </c>
      <c r="F16" s="1643"/>
      <c r="G16" s="46"/>
      <c r="H16" s="2024" t="str">
        <f t="shared" si="0"/>
        <v/>
      </c>
      <c r="I16" s="2025" t="str">
        <f t="shared" si="1"/>
        <v/>
      </c>
      <c r="J16" s="1960" t="str">
        <f t="shared" si="2"/>
        <v>X</v>
      </c>
    </row>
    <row r="17" spans="2:12" ht="15" customHeight="1" outlineLevel="1">
      <c r="C17" s="1089"/>
      <c r="D17" s="1087" t="s">
        <v>1803</v>
      </c>
      <c r="E17" s="654" t="s">
        <v>285</v>
      </c>
      <c r="F17" s="1643"/>
      <c r="G17" s="46"/>
      <c r="H17" s="2024" t="str">
        <f t="shared" si="0"/>
        <v/>
      </c>
      <c r="I17" s="2025" t="str">
        <f t="shared" si="1"/>
        <v/>
      </c>
      <c r="J17" s="1960" t="str">
        <f t="shared" si="2"/>
        <v>X</v>
      </c>
    </row>
    <row r="18" spans="2:12" ht="15" customHeight="1" outlineLevel="1">
      <c r="C18" s="1089"/>
      <c r="D18" s="1091" t="s">
        <v>573</v>
      </c>
      <c r="E18" s="655" t="s">
        <v>285</v>
      </c>
      <c r="F18" s="1654">
        <f>F12+F15-F16+F17-F14+F13</f>
        <v>0</v>
      </c>
      <c r="G18" s="46"/>
      <c r="H18" s="2089"/>
      <c r="I18" s="2090"/>
      <c r="J18" s="2091"/>
    </row>
    <row r="19" spans="2:12" ht="15">
      <c r="B19" s="648"/>
      <c r="C19" s="1089"/>
      <c r="D19" s="1726"/>
      <c r="E19" s="1727"/>
      <c r="F19" s="636"/>
      <c r="G19" s="46"/>
      <c r="H19" s="46"/>
      <c r="I19" s="46"/>
      <c r="J19" s="46"/>
    </row>
    <row r="20" spans="2:12" s="46" customFormat="1" ht="18" customHeight="1">
      <c r="B20" s="637" t="s">
        <v>1810</v>
      </c>
      <c r="C20" s="988"/>
      <c r="D20" s="988"/>
      <c r="E20" s="988"/>
      <c r="F20" s="988"/>
      <c r="K20" s="44"/>
      <c r="L20" s="44"/>
    </row>
    <row r="21" spans="2:12" s="641" customFormat="1" ht="18" customHeight="1">
      <c r="B21" s="1048" t="s">
        <v>2338</v>
      </c>
      <c r="C21" s="1271"/>
      <c r="D21" s="1271"/>
      <c r="E21" s="1271"/>
      <c r="F21" s="1271"/>
      <c r="G21" s="46"/>
      <c r="H21" s="46"/>
      <c r="I21" s="46"/>
      <c r="J21" s="46"/>
    </row>
    <row r="22" spans="2:12" s="46" customFormat="1" ht="18" customHeight="1"/>
    <row r="23" spans="2:12" s="641" customFormat="1" ht="15.75">
      <c r="B23" s="1804"/>
      <c r="C23" s="1804"/>
      <c r="D23" s="2580" t="s">
        <v>2579</v>
      </c>
      <c r="E23" s="2580"/>
      <c r="F23" s="2580"/>
      <c r="G23" s="46"/>
      <c r="H23" s="46"/>
      <c r="I23" s="46"/>
      <c r="J23" s="46"/>
    </row>
    <row r="24" spans="2:12" s="641" customFormat="1" ht="24.75">
      <c r="B24" s="649"/>
      <c r="C24" s="651"/>
      <c r="D24" s="1655"/>
      <c r="E24" s="986"/>
      <c r="F24" s="986"/>
      <c r="G24" s="46"/>
      <c r="H24" s="2043" t="s">
        <v>2599</v>
      </c>
      <c r="I24" s="2044" t="s">
        <v>2600</v>
      </c>
      <c r="J24" s="2045" t="s">
        <v>2601</v>
      </c>
    </row>
    <row r="25" spans="2:12" s="641" customFormat="1" ht="25.5">
      <c r="B25" s="649"/>
      <c r="C25" s="651"/>
      <c r="D25" s="1130" t="s">
        <v>2001</v>
      </c>
      <c r="E25" s="973" t="s">
        <v>2089</v>
      </c>
      <c r="F25" s="1057" t="s">
        <v>2349</v>
      </c>
      <c r="G25" s="46"/>
      <c r="H25" s="2587" t="s">
        <v>2349</v>
      </c>
      <c r="I25" s="2587"/>
      <c r="J25" s="2587"/>
    </row>
    <row r="26" spans="2:12" ht="15" outlineLevel="1">
      <c r="B26" s="648"/>
      <c r="C26" s="1089"/>
      <c r="D26" s="1650" t="s">
        <v>566</v>
      </c>
      <c r="E26" s="653" t="s">
        <v>285</v>
      </c>
      <c r="F26" s="1642"/>
      <c r="G26" s="46"/>
      <c r="H26" s="2024" t="str">
        <f>IF(ISNONTEXT(F26)=TRUE,"","X")</f>
        <v/>
      </c>
      <c r="I26" s="2025" t="str">
        <f>IF(AND(F26&gt;=0)=TRUE,"","X")</f>
        <v/>
      </c>
      <c r="J26" s="1960" t="str">
        <f>IF(F26&lt;&gt;""=TRUE,"","X")</f>
        <v>X</v>
      </c>
    </row>
    <row r="27" spans="2:12" ht="15" outlineLevel="1">
      <c r="B27" s="648"/>
      <c r="C27" s="1089"/>
      <c r="D27" s="1651" t="s">
        <v>568</v>
      </c>
      <c r="E27" s="654" t="s">
        <v>285</v>
      </c>
      <c r="F27" s="1643"/>
      <c r="G27" s="46"/>
      <c r="H27" s="2024" t="str">
        <f t="shared" ref="H27:H31" si="3">IF(ISNONTEXT(F27)=TRUE,"","X")</f>
        <v/>
      </c>
      <c r="I27" s="2025" t="str">
        <f t="shared" ref="I27:I31" si="4">IF(AND(F27&gt;=0)=TRUE,"","X")</f>
        <v/>
      </c>
      <c r="J27" s="1960" t="str">
        <f t="shared" ref="J27:J31" si="5">IF(F27&lt;&gt;""=TRUE,"","X")</f>
        <v>X</v>
      </c>
    </row>
    <row r="28" spans="2:12" ht="15" outlineLevel="1">
      <c r="B28" s="648"/>
      <c r="C28" s="1089"/>
      <c r="D28" s="1087" t="s">
        <v>2339</v>
      </c>
      <c r="E28" s="654" t="s">
        <v>285</v>
      </c>
      <c r="F28" s="1643"/>
      <c r="G28" s="46"/>
      <c r="H28" s="2024" t="str">
        <f t="shared" si="3"/>
        <v/>
      </c>
      <c r="I28" s="2025" t="str">
        <f t="shared" si="4"/>
        <v/>
      </c>
      <c r="J28" s="1960" t="str">
        <f t="shared" si="5"/>
        <v>X</v>
      </c>
    </row>
    <row r="29" spans="2:12" ht="15" outlineLevel="1">
      <c r="B29" s="648"/>
      <c r="C29" s="1089"/>
      <c r="D29" s="1651" t="s">
        <v>2002</v>
      </c>
      <c r="E29" s="654" t="s">
        <v>285</v>
      </c>
      <c r="F29" s="1643"/>
      <c r="G29" s="1090"/>
      <c r="H29" s="2024" t="str">
        <f t="shared" si="3"/>
        <v/>
      </c>
      <c r="I29" s="2025" t="str">
        <f t="shared" si="4"/>
        <v/>
      </c>
      <c r="J29" s="1960" t="str">
        <f t="shared" si="5"/>
        <v>X</v>
      </c>
    </row>
    <row r="30" spans="2:12" ht="15" outlineLevel="1">
      <c r="B30" s="648"/>
      <c r="C30" s="1089"/>
      <c r="D30" s="1651" t="s">
        <v>571</v>
      </c>
      <c r="E30" s="654" t="s">
        <v>285</v>
      </c>
      <c r="F30" s="1643"/>
      <c r="G30" s="1090"/>
      <c r="H30" s="2024" t="str">
        <f t="shared" si="3"/>
        <v/>
      </c>
      <c r="I30" s="2025" t="str">
        <f t="shared" si="4"/>
        <v/>
      </c>
      <c r="J30" s="1960" t="str">
        <f t="shared" si="5"/>
        <v>X</v>
      </c>
    </row>
    <row r="31" spans="2:12" ht="15" outlineLevel="1">
      <c r="B31" s="648"/>
      <c r="C31" s="1089"/>
      <c r="D31" s="1651" t="s">
        <v>1803</v>
      </c>
      <c r="E31" s="654" t="s">
        <v>285</v>
      </c>
      <c r="F31" s="1643"/>
      <c r="G31" s="1090"/>
      <c r="H31" s="2024" t="str">
        <f t="shared" si="3"/>
        <v/>
      </c>
      <c r="I31" s="2025" t="str">
        <f t="shared" si="4"/>
        <v/>
      </c>
      <c r="J31" s="1960" t="str">
        <f t="shared" si="5"/>
        <v>X</v>
      </c>
    </row>
    <row r="32" spans="2:12" ht="15" outlineLevel="1">
      <c r="B32" s="648"/>
      <c r="C32" s="1089"/>
      <c r="D32" s="1652" t="s">
        <v>573</v>
      </c>
      <c r="E32" s="655" t="s">
        <v>285</v>
      </c>
      <c r="F32" s="1654">
        <f>F26+F29-F30+F31-F28+F27</f>
        <v>0</v>
      </c>
      <c r="G32" s="1090"/>
      <c r="H32" s="2089"/>
      <c r="I32" s="2090"/>
      <c r="J32" s="2091"/>
    </row>
    <row r="33" spans="2:10" s="46" customFormat="1" ht="15.75">
      <c r="B33" s="648"/>
      <c r="C33" s="62"/>
      <c r="D33" s="1130" t="s">
        <v>2004</v>
      </c>
      <c r="E33" s="636"/>
      <c r="F33" s="636"/>
      <c r="G33" s="44"/>
      <c r="H33" s="641"/>
      <c r="I33" s="44"/>
    </row>
    <row r="34" spans="2:10" ht="15" outlineLevel="1">
      <c r="B34" s="648"/>
      <c r="C34" s="1089"/>
      <c r="D34" s="1650" t="s">
        <v>566</v>
      </c>
      <c r="E34" s="653" t="s">
        <v>285</v>
      </c>
      <c r="F34" s="1642"/>
      <c r="G34" s="1090"/>
      <c r="H34" s="1932" t="str">
        <f>IF(ISNONTEXT(F34)=TRUE,"","X")</f>
        <v/>
      </c>
      <c r="I34" s="1930" t="str">
        <f>IF(AND(F34&gt;=0)=TRUE,"","X")</f>
        <v/>
      </c>
      <c r="J34" s="1931" t="str">
        <f>IF(F34&lt;&gt;""=TRUE,"","X")</f>
        <v>X</v>
      </c>
    </row>
    <row r="35" spans="2:10" ht="15" outlineLevel="1">
      <c r="B35" s="648"/>
      <c r="C35" s="1089"/>
      <c r="D35" s="1087" t="s">
        <v>2340</v>
      </c>
      <c r="E35" s="654" t="s">
        <v>285</v>
      </c>
      <c r="F35" s="1643"/>
      <c r="G35" s="1090"/>
      <c r="H35" s="2024" t="str">
        <f t="shared" ref="H35:H37" si="6">IF(ISNONTEXT(F35)=TRUE,"","X")</f>
        <v/>
      </c>
      <c r="I35" s="2025" t="str">
        <f t="shared" ref="I35:I37" si="7">IF(AND(F35&gt;=0)=TRUE,"","X")</f>
        <v/>
      </c>
      <c r="J35" s="1960" t="str">
        <f t="shared" ref="J35:J37" si="8">IF(F35&lt;&gt;""=TRUE,"","X")</f>
        <v>X</v>
      </c>
    </row>
    <row r="36" spans="2:10" ht="15" outlineLevel="1">
      <c r="B36" s="648"/>
      <c r="C36" s="1089"/>
      <c r="D36" s="1651" t="s">
        <v>2002</v>
      </c>
      <c r="E36" s="654" t="s">
        <v>285</v>
      </c>
      <c r="F36" s="1643"/>
      <c r="G36" s="1090"/>
      <c r="H36" s="2024" t="str">
        <f t="shared" si="6"/>
        <v/>
      </c>
      <c r="I36" s="2025" t="str">
        <f t="shared" si="7"/>
        <v/>
      </c>
      <c r="J36" s="1960" t="str">
        <f t="shared" si="8"/>
        <v>X</v>
      </c>
    </row>
    <row r="37" spans="2:10" ht="15" outlineLevel="1">
      <c r="B37" s="648"/>
      <c r="C37" s="1089"/>
      <c r="D37" s="1651" t="s">
        <v>571</v>
      </c>
      <c r="E37" s="654" t="s">
        <v>285</v>
      </c>
      <c r="F37" s="1643"/>
      <c r="G37" s="1090"/>
      <c r="H37" s="2024" t="str">
        <f t="shared" si="6"/>
        <v/>
      </c>
      <c r="I37" s="2025" t="str">
        <f t="shared" si="7"/>
        <v/>
      </c>
      <c r="J37" s="1960" t="str">
        <f t="shared" si="8"/>
        <v>X</v>
      </c>
    </row>
    <row r="38" spans="2:10" ht="15" outlineLevel="1">
      <c r="B38" s="648"/>
      <c r="C38" s="1089"/>
      <c r="D38" s="1652" t="s">
        <v>573</v>
      </c>
      <c r="E38" s="655" t="s">
        <v>285</v>
      </c>
      <c r="F38" s="1654">
        <f>F34+F36-F37-F35</f>
        <v>0</v>
      </c>
      <c r="G38" s="1090"/>
      <c r="H38" s="2089"/>
      <c r="I38" s="2090"/>
      <c r="J38" s="2091"/>
    </row>
    <row r="41" spans="2:10" ht="15">
      <c r="B41" s="2227" t="s">
        <v>2666</v>
      </c>
      <c r="C41" s="2224"/>
      <c r="D41" s="2225" t="s">
        <v>2694</v>
      </c>
    </row>
  </sheetData>
  <mergeCells count="4">
    <mergeCell ref="H25:J25"/>
    <mergeCell ref="D9:F9"/>
    <mergeCell ref="D23:F23"/>
    <mergeCell ref="H11:J11"/>
  </mergeCells>
  <conditionalFormatting sqref="D41">
    <cfRule type="cellIs" dxfId="28" priority="1" operator="equal">
      <formula>FALSE</formula>
    </cfRule>
  </conditionalFormatting>
  <dataValidations count="1">
    <dataValidation allowBlank="1" showErrorMessage="1" sqref="A1:XFD1048576" xr:uid="{94B677F1-E30D-4B5A-ADE0-4B7DF3831289}"/>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036DC-6A69-4C92-92D4-4EC5E15E6E4D}">
  <sheetPr codeName="Sheet37">
    <tabColor rgb="FFB6B2FF"/>
    <pageSetUpPr fitToPage="1"/>
  </sheetPr>
  <dimension ref="B1:T45"/>
  <sheetViews>
    <sheetView zoomScaleNormal="100" workbookViewId="0"/>
  </sheetViews>
  <sheetFormatPr defaultColWidth="9.140625" defaultRowHeight="15" outlineLevelRow="1"/>
  <cols>
    <col min="1" max="1" width="20.7109375" style="44" customWidth="1"/>
    <col min="2" max="2" width="19.5703125" style="1475" customWidth="1"/>
    <col min="3" max="3" width="2.5703125" style="1475" customWidth="1"/>
    <col min="4" max="4" width="99.28515625" style="44" customWidth="1"/>
    <col min="5" max="5" width="9.85546875" style="44" customWidth="1"/>
    <col min="6" max="7" width="17.140625" style="44" customWidth="1"/>
    <col min="8" max="21" width="3.7109375" style="44" customWidth="1"/>
    <col min="22" max="16384" width="9.140625" style="44"/>
  </cols>
  <sheetData>
    <row r="1" spans="2:20" s="1119" customFormat="1" ht="20.100000000000001" customHeight="1">
      <c r="B1" s="1017"/>
      <c r="C1" s="1017"/>
      <c r="D1" s="1017" t="str">
        <f>dms_SheetHeading1</f>
        <v>ANNUAL INFORMATION ORDER</v>
      </c>
      <c r="E1" s="1381"/>
      <c r="F1" s="1381"/>
      <c r="G1" s="1609"/>
      <c r="H1" s="2121" t="s">
        <v>1842</v>
      </c>
      <c r="I1" s="1594"/>
      <c r="J1" s="1594"/>
      <c r="K1" s="1594"/>
      <c r="L1" s="1594"/>
      <c r="M1" s="1594"/>
      <c r="N1" s="2120" t="s">
        <v>1841</v>
      </c>
      <c r="O1" s="1594"/>
      <c r="P1" s="1594"/>
      <c r="Q1" s="1594"/>
      <c r="R1" s="1594"/>
      <c r="S1" s="1594"/>
      <c r="T1" s="1594"/>
    </row>
    <row r="2" spans="2:20" s="1119" customFormat="1" ht="20.100000000000001" customHeight="1">
      <c r="B2" s="1018"/>
      <c r="C2" s="1018"/>
      <c r="D2" s="1018" t="str">
        <f>dms_SheetHeading2</f>
        <v>Australian Transmission Co.</v>
      </c>
      <c r="E2" s="1381"/>
      <c r="F2" s="1381"/>
      <c r="G2" s="1609">
        <v>7</v>
      </c>
      <c r="H2" s="2122" t="s">
        <v>1843</v>
      </c>
      <c r="I2" s="1595"/>
      <c r="J2" s="1595"/>
      <c r="K2" s="1595"/>
      <c r="L2" s="1595"/>
      <c r="M2" s="1595"/>
      <c r="N2" s="1677" t="s">
        <v>953</v>
      </c>
      <c r="O2" s="1595"/>
      <c r="P2" s="1595"/>
      <c r="Q2" s="1595"/>
      <c r="R2" s="1595"/>
      <c r="S2" s="1595"/>
      <c r="T2" s="1595"/>
    </row>
    <row r="3" spans="2:20" s="1119" customFormat="1" ht="20.100000000000001" customHeight="1">
      <c r="B3" s="1019"/>
      <c r="C3" s="1019"/>
      <c r="D3" s="1019" t="str">
        <f>dms_SheetHeading3</f>
        <v>REPORTING STATEMENT: 2024-25</v>
      </c>
      <c r="E3" s="1381"/>
      <c r="F3" s="1381"/>
      <c r="G3" s="1609"/>
      <c r="H3" s="2123" t="s">
        <v>1844</v>
      </c>
      <c r="I3" s="1596"/>
      <c r="J3" s="1596"/>
      <c r="K3" s="1596"/>
      <c r="L3" s="1596"/>
      <c r="M3" s="1596"/>
      <c r="N3" s="1678" t="s">
        <v>954</v>
      </c>
      <c r="O3" s="1596"/>
      <c r="P3" s="1596"/>
      <c r="Q3" s="1596"/>
      <c r="R3" s="1596"/>
      <c r="S3" s="1596"/>
      <c r="T3" s="1596"/>
    </row>
    <row r="4" spans="2:20" s="1119" customFormat="1" ht="20.100000000000001" customHeight="1">
      <c r="B4" s="1382"/>
      <c r="C4" s="1382"/>
      <c r="D4" s="1414" t="s">
        <v>2592</v>
      </c>
      <c r="E4" s="1383"/>
      <c r="F4" s="1383"/>
      <c r="G4" s="1610"/>
      <c r="H4" s="2125" t="s">
        <v>1846</v>
      </c>
      <c r="I4" s="2187"/>
      <c r="J4" s="2188"/>
      <c r="K4" s="1840"/>
      <c r="L4" s="1840"/>
      <c r="M4" s="1840"/>
      <c r="N4" s="1839" t="s">
        <v>1845</v>
      </c>
      <c r="O4" s="1840"/>
      <c r="P4" s="1840"/>
      <c r="Q4" s="1840"/>
      <c r="R4" s="1840"/>
      <c r="S4" s="1840"/>
      <c r="T4" s="1840"/>
    </row>
    <row r="5" spans="2:20" ht="13.5" customHeight="1">
      <c r="B5" s="44"/>
      <c r="C5" s="44"/>
      <c r="D5" s="1123"/>
    </row>
    <row r="6" spans="2:20" s="46" customFormat="1">
      <c r="B6" s="965" t="s">
        <v>2272</v>
      </c>
      <c r="C6" s="988"/>
      <c r="D6" s="988"/>
      <c r="E6" s="988"/>
      <c r="F6" s="988"/>
      <c r="G6" s="1184"/>
      <c r="H6" s="1184"/>
      <c r="I6" s="1184"/>
      <c r="J6" s="1184"/>
    </row>
    <row r="7" spans="2:20">
      <c r="B7" s="1048" t="s">
        <v>1916</v>
      </c>
      <c r="C7" s="1048"/>
      <c r="D7" s="1048"/>
      <c r="E7" s="1048"/>
      <c r="F7" s="1048"/>
      <c r="G7" s="1269"/>
      <c r="H7" s="1269"/>
      <c r="I7" s="1269"/>
      <c r="J7" s="1269"/>
    </row>
    <row r="8" spans="2:20" s="641" customFormat="1" ht="15.75">
      <c r="B8" s="1804"/>
      <c r="C8" s="1804"/>
      <c r="D8" s="2580" t="s">
        <v>2593</v>
      </c>
      <c r="E8" s="2580"/>
      <c r="F8" s="2580"/>
      <c r="G8" s="1269"/>
      <c r="H8" s="1269"/>
      <c r="I8" s="1269"/>
      <c r="J8" s="1269"/>
      <c r="K8" s="44"/>
    </row>
    <row r="9" spans="2:20" ht="27">
      <c r="B9" s="1269"/>
      <c r="C9" s="1269"/>
      <c r="D9" s="1269"/>
      <c r="E9" s="1269"/>
      <c r="F9" s="1269"/>
      <c r="G9" s="1269"/>
      <c r="H9" s="2043" t="s">
        <v>1919</v>
      </c>
      <c r="I9" s="2043" t="s">
        <v>2599</v>
      </c>
      <c r="J9" s="2044" t="s">
        <v>2600</v>
      </c>
      <c r="K9" s="2066" t="s">
        <v>2601</v>
      </c>
      <c r="L9" s="2065" t="s">
        <v>2650</v>
      </c>
    </row>
    <row r="10" spans="2:20" ht="25.5" customHeight="1">
      <c r="D10" s="1130" t="s">
        <v>1917</v>
      </c>
      <c r="E10" s="973" t="s">
        <v>2089</v>
      </c>
      <c r="F10" s="1593" t="s">
        <v>2299</v>
      </c>
      <c r="H10" s="2397" t="s">
        <v>2349</v>
      </c>
      <c r="I10" s="2398"/>
      <c r="J10" s="2398"/>
      <c r="K10" s="2398"/>
      <c r="L10" s="2399"/>
    </row>
    <row r="11" spans="2:20" outlineLevel="1">
      <c r="D11" s="1581" t="s">
        <v>1918</v>
      </c>
      <c r="E11" s="1367" t="s">
        <v>1919</v>
      </c>
      <c r="F11" s="1580"/>
      <c r="H11" s="1902"/>
      <c r="I11" s="1896"/>
      <c r="J11" s="1896"/>
      <c r="K11" s="1896"/>
      <c r="L11" s="1898"/>
    </row>
    <row r="12" spans="2:20" outlineLevel="1">
      <c r="D12" s="1582" t="s">
        <v>1920</v>
      </c>
      <c r="E12" s="1371" t="s">
        <v>731</v>
      </c>
      <c r="F12" s="1373"/>
      <c r="H12" s="1899"/>
      <c r="I12" s="1896"/>
      <c r="J12" s="1896"/>
      <c r="K12" s="1895" t="str">
        <f t="shared" ref="K12:K15" si="0">IF(F12&lt;&gt;""=TRUE,"","X")</f>
        <v>X</v>
      </c>
      <c r="L12" s="1900" t="str">
        <f t="shared" ref="L12:L15" si="1">IF(AND(F12&lt;=1,F12&gt;=0)=TRUE,"","X")</f>
        <v/>
      </c>
    </row>
    <row r="13" spans="2:20" outlineLevel="1">
      <c r="D13" s="1582" t="s">
        <v>1921</v>
      </c>
      <c r="E13" s="1371" t="s">
        <v>731</v>
      </c>
      <c r="F13" s="1373"/>
      <c r="H13" s="1899"/>
      <c r="I13" s="1896"/>
      <c r="J13" s="1896"/>
      <c r="K13" s="1895" t="str">
        <f t="shared" si="0"/>
        <v>X</v>
      </c>
      <c r="L13" s="1900" t="str">
        <f t="shared" si="1"/>
        <v/>
      </c>
    </row>
    <row r="14" spans="2:20" outlineLevel="1">
      <c r="D14" s="1582" t="s">
        <v>1922</v>
      </c>
      <c r="E14" s="1371" t="s">
        <v>731</v>
      </c>
      <c r="F14" s="1373"/>
      <c r="H14" s="1899"/>
      <c r="I14" s="1896"/>
      <c r="J14" s="1896"/>
      <c r="K14" s="1895" t="str">
        <f t="shared" si="0"/>
        <v>X</v>
      </c>
      <c r="L14" s="1900" t="str">
        <f t="shared" si="1"/>
        <v/>
      </c>
    </row>
    <row r="15" spans="2:20" outlineLevel="1">
      <c r="D15" s="1582" t="s">
        <v>1923</v>
      </c>
      <c r="E15" s="1371" t="s">
        <v>731</v>
      </c>
      <c r="F15" s="1373"/>
      <c r="H15" s="1899"/>
      <c r="I15" s="1896"/>
      <c r="J15" s="1896"/>
      <c r="K15" s="1895" t="str">
        <f t="shared" si="0"/>
        <v>X</v>
      </c>
      <c r="L15" s="1900" t="str">
        <f t="shared" si="1"/>
        <v/>
      </c>
    </row>
    <row r="16" spans="2:20" outlineLevel="1">
      <c r="D16" s="1583" t="s">
        <v>1924</v>
      </c>
      <c r="E16" s="1374" t="s">
        <v>731</v>
      </c>
      <c r="F16" s="1584">
        <f>F12*F13+F14*F15</f>
        <v>0</v>
      </c>
      <c r="H16" s="1974"/>
      <c r="I16" s="1975"/>
      <c r="J16" s="1975"/>
      <c r="K16" s="1975"/>
      <c r="L16" s="1976"/>
    </row>
    <row r="17" spans="2:12">
      <c r="D17" s="636"/>
      <c r="E17" s="636"/>
      <c r="F17" s="636"/>
    </row>
    <row r="18" spans="2:12">
      <c r="D18" s="1441" t="s">
        <v>1925</v>
      </c>
      <c r="E18" s="636"/>
      <c r="F18" s="636"/>
    </row>
    <row r="19" spans="2:12" outlineLevel="1">
      <c r="D19" s="1575" t="s">
        <v>1926</v>
      </c>
      <c r="E19" s="1367" t="s">
        <v>285</v>
      </c>
      <c r="F19" s="1369"/>
      <c r="H19" s="2079"/>
      <c r="I19" s="1930" t="str">
        <f>IF(ISNONTEXT(F19)=TRUE,"","X")</f>
        <v/>
      </c>
      <c r="J19" s="1930" t="str">
        <f t="shared" ref="J19" si="2">IF(AND(F19&gt;=0)=TRUE,"","X")</f>
        <v/>
      </c>
      <c r="K19" s="1930" t="str">
        <f>IF(F19&lt;&gt;""=TRUE,"","X")</f>
        <v>X</v>
      </c>
      <c r="L19" s="1987"/>
    </row>
    <row r="20" spans="2:12" outlineLevel="1">
      <c r="D20" s="1576" t="s">
        <v>1927</v>
      </c>
      <c r="E20" s="1371" t="s">
        <v>731</v>
      </c>
      <c r="F20" s="1373"/>
      <c r="H20" s="1974"/>
      <c r="I20" s="1975"/>
      <c r="J20" s="1975"/>
      <c r="K20" s="1914" t="str">
        <f>IF(F20&lt;&gt;""=TRUE,"","X")</f>
        <v>X</v>
      </c>
      <c r="L20" s="1903" t="str">
        <f>IF(AND(F20&lt;=1,F20&gt;=0)=TRUE,"","X")</f>
        <v/>
      </c>
    </row>
    <row r="21" spans="2:12" s="983" customFormat="1" outlineLevel="1">
      <c r="B21" s="1570"/>
      <c r="C21" s="1570"/>
      <c r="D21" s="1577" t="s">
        <v>2189</v>
      </c>
      <c r="E21" s="1371"/>
      <c r="F21" s="1578"/>
    </row>
    <row r="22" spans="2:12" outlineLevel="1">
      <c r="D22" s="1572" t="s">
        <v>1928</v>
      </c>
      <c r="E22" s="1371" t="s">
        <v>285</v>
      </c>
      <c r="F22" s="1373"/>
      <c r="H22" s="2079"/>
      <c r="I22" s="1930" t="str">
        <f>IF(ISNONTEXT(F22)=TRUE,"","X")</f>
        <v/>
      </c>
      <c r="J22" s="1930" t="str">
        <f t="shared" ref="J22:J25" si="3">IF(AND(F22&gt;=0)=TRUE,"","X")</f>
        <v/>
      </c>
      <c r="K22" s="2016"/>
      <c r="L22" s="1987"/>
    </row>
    <row r="23" spans="2:12" outlineLevel="1">
      <c r="D23" s="1572" t="s">
        <v>1929</v>
      </c>
      <c r="E23" s="1371" t="s">
        <v>285</v>
      </c>
      <c r="F23" s="1373"/>
      <c r="H23" s="1899"/>
      <c r="I23" s="1895" t="str">
        <f>IF(ISNONTEXT(F23)=TRUE,"","X")</f>
        <v/>
      </c>
      <c r="J23" s="1895" t="str">
        <f t="shared" si="3"/>
        <v/>
      </c>
      <c r="K23" s="1895" t="str">
        <f>IF(F23&lt;&gt;""=TRUE,"","X")</f>
        <v>X</v>
      </c>
      <c r="L23" s="1898"/>
    </row>
    <row r="24" spans="2:12" outlineLevel="1">
      <c r="D24" s="1579" t="s">
        <v>1930</v>
      </c>
      <c r="E24" s="1371" t="s">
        <v>285</v>
      </c>
      <c r="F24" s="1373"/>
      <c r="H24" s="1899"/>
      <c r="I24" s="1895" t="str">
        <f>IF(ISNONTEXT(F24)=TRUE,"","X")</f>
        <v/>
      </c>
      <c r="J24" s="1895" t="str">
        <f t="shared" si="3"/>
        <v/>
      </c>
      <c r="K24" s="1895" t="str">
        <f>IF(F24&lt;&gt;""=TRUE,"","X")</f>
        <v>X</v>
      </c>
      <c r="L24" s="1898"/>
    </row>
    <row r="25" spans="2:12" outlineLevel="1">
      <c r="D25" s="1573" t="s">
        <v>1931</v>
      </c>
      <c r="E25" s="1374" t="s">
        <v>285</v>
      </c>
      <c r="F25" s="1376"/>
      <c r="H25" s="1974"/>
      <c r="I25" s="1914" t="str">
        <f>IF(ISNONTEXT(F25)=TRUE,"","X")</f>
        <v/>
      </c>
      <c r="J25" s="1914" t="str">
        <f t="shared" si="3"/>
        <v/>
      </c>
      <c r="K25" s="1914" t="str">
        <f>IF(F25&lt;&gt;""=TRUE,"","X")</f>
        <v>X</v>
      </c>
      <c r="L25" s="1976"/>
    </row>
    <row r="26" spans="2:12">
      <c r="D26" s="1129"/>
      <c r="E26" s="1574"/>
      <c r="F26" s="636"/>
    </row>
    <row r="27" spans="2:12">
      <c r="D27" s="1441" t="s">
        <v>1932</v>
      </c>
      <c r="E27" s="1574"/>
      <c r="F27" s="636"/>
    </row>
    <row r="28" spans="2:12" outlineLevel="1">
      <c r="D28" s="1129" t="s">
        <v>1933</v>
      </c>
      <c r="E28" s="1574"/>
      <c r="F28" s="636"/>
    </row>
    <row r="29" spans="2:12" outlineLevel="1">
      <c r="D29" s="1571" t="s">
        <v>1934</v>
      </c>
      <c r="E29" s="1367" t="s">
        <v>285</v>
      </c>
      <c r="F29" s="1369"/>
      <c r="H29" s="2079"/>
      <c r="I29" s="1930" t="str">
        <f>IF(ISNONTEXT(F29)=TRUE,"","X")</f>
        <v/>
      </c>
      <c r="J29" s="1930" t="str">
        <f t="shared" ref="J29:J30" si="4">IF(AND(F29&gt;=0)=TRUE,"","X")</f>
        <v/>
      </c>
      <c r="K29" s="1930" t="str">
        <f>IF(F29&lt;&gt;""=TRUE,"","X")</f>
        <v>X</v>
      </c>
      <c r="L29" s="1987"/>
    </row>
    <row r="30" spans="2:12" outlineLevel="1">
      <c r="D30" s="1572" t="s">
        <v>1935</v>
      </c>
      <c r="E30" s="1371" t="s">
        <v>285</v>
      </c>
      <c r="F30" s="1373"/>
      <c r="H30" s="1899"/>
      <c r="I30" s="1895" t="str">
        <f>IF(ISNONTEXT(F30)=TRUE,"","X")</f>
        <v/>
      </c>
      <c r="J30" s="1895" t="str">
        <f t="shared" si="4"/>
        <v/>
      </c>
      <c r="K30" s="1895" t="str">
        <f>IF(F30&lt;&gt;""=TRUE,"","X")</f>
        <v>X</v>
      </c>
      <c r="L30" s="1898"/>
    </row>
    <row r="31" spans="2:12" outlineLevel="1">
      <c r="D31" s="1573" t="s">
        <v>1936</v>
      </c>
      <c r="E31" s="1374" t="s">
        <v>285</v>
      </c>
      <c r="F31" s="1376"/>
      <c r="H31" s="1974"/>
      <c r="I31" s="1914" t="str">
        <f>IF(ISNONTEXT(F31)=TRUE,"","X")</f>
        <v/>
      </c>
      <c r="J31" s="1914" t="str">
        <f t="shared" ref="J31" si="5">IF(AND(F31&gt;=0)=TRUE,"","X")</f>
        <v/>
      </c>
      <c r="K31" s="1914" t="str">
        <f>IF(F31&lt;&gt;""=TRUE,"","X")</f>
        <v>X</v>
      </c>
      <c r="L31" s="1976"/>
    </row>
    <row r="32" spans="2:12">
      <c r="D32" s="636"/>
      <c r="E32" s="636"/>
      <c r="F32" s="636"/>
    </row>
    <row r="33" spans="2:12" s="46" customFormat="1" ht="18" customHeight="1">
      <c r="B33" s="965" t="s">
        <v>1947</v>
      </c>
      <c r="C33" s="988"/>
      <c r="D33" s="988"/>
      <c r="E33" s="988"/>
      <c r="F33" s="988"/>
      <c r="G33" s="44"/>
      <c r="H33" s="44"/>
      <c r="I33" s="44"/>
    </row>
    <row r="34" spans="2:12" ht="18" customHeight="1">
      <c r="B34" s="1048" t="s">
        <v>2331</v>
      </c>
      <c r="C34" s="1048"/>
      <c r="D34" s="1048"/>
      <c r="E34" s="1048"/>
      <c r="F34" s="1048"/>
      <c r="G34" s="1269"/>
      <c r="H34" s="1269"/>
      <c r="I34" s="1269"/>
    </row>
    <row r="35" spans="2:12" s="641" customFormat="1" ht="15.75">
      <c r="B35" s="1804"/>
      <c r="C35" s="1804"/>
      <c r="D35" s="2580" t="s">
        <v>2594</v>
      </c>
      <c r="E35" s="2580"/>
      <c r="F35" s="2580"/>
      <c r="G35" s="1269"/>
      <c r="H35" s="1269"/>
      <c r="I35" s="1269"/>
      <c r="J35" s="983"/>
      <c r="K35" s="983"/>
      <c r="L35" s="983"/>
    </row>
    <row r="36" spans="2:12" ht="24.75">
      <c r="B36" s="1611"/>
      <c r="C36" s="1611"/>
      <c r="D36" s="1611"/>
      <c r="E36" s="1611"/>
      <c r="F36" s="1611"/>
      <c r="G36" s="1611"/>
      <c r="H36" s="1908" t="s">
        <v>2599</v>
      </c>
      <c r="I36" s="1915" t="s">
        <v>2601</v>
      </c>
      <c r="J36" s="1955"/>
      <c r="K36" s="983"/>
      <c r="L36" s="1997"/>
    </row>
    <row r="37" spans="2:12" ht="25.5" customHeight="1">
      <c r="B37" s="1564"/>
      <c r="C37" s="1564"/>
      <c r="D37" s="1605" t="s">
        <v>2332</v>
      </c>
      <c r="E37" s="973" t="s">
        <v>2089</v>
      </c>
      <c r="F37" s="1593" t="s">
        <v>2299</v>
      </c>
      <c r="G37" s="985"/>
      <c r="H37" s="2524" t="s">
        <v>2642</v>
      </c>
      <c r="I37" s="2526"/>
      <c r="J37" s="1959"/>
      <c r="K37" s="1959"/>
      <c r="L37" s="1959"/>
    </row>
    <row r="38" spans="2:12" outlineLevel="1">
      <c r="B38" s="1562"/>
      <c r="C38" s="1562"/>
      <c r="D38" s="1589" t="s">
        <v>1948</v>
      </c>
      <c r="E38" s="1077" t="s">
        <v>285</v>
      </c>
      <c r="F38" s="1246"/>
      <c r="G38" s="636"/>
      <c r="H38" s="1902" t="str">
        <f>IF(ISNONTEXT(F38)=TRUE,"","X")</f>
        <v/>
      </c>
      <c r="I38" s="1900" t="str">
        <f>IF(F38&lt;&gt;""=TRUE,"","X")</f>
        <v>X</v>
      </c>
      <c r="J38" s="1957"/>
      <c r="K38" s="983"/>
      <c r="L38" s="1957"/>
    </row>
    <row r="39" spans="2:12" outlineLevel="1">
      <c r="B39" s="1562"/>
      <c r="C39" s="1562"/>
      <c r="D39" s="1612" t="s">
        <v>1926</v>
      </c>
      <c r="E39" s="1082" t="s">
        <v>285</v>
      </c>
      <c r="F39" s="1449"/>
      <c r="G39" s="636"/>
      <c r="H39" s="1902" t="str">
        <f t="shared" ref="H39:H42" si="6">IF(ISNONTEXT(F39)=TRUE,"","X")</f>
        <v/>
      </c>
      <c r="I39" s="1900" t="str">
        <f t="shared" ref="I39:I42" si="7">IF(F39&lt;&gt;""=TRUE,"","X")</f>
        <v>X</v>
      </c>
      <c r="J39" s="1957"/>
      <c r="K39" s="1957"/>
      <c r="L39" s="1957"/>
    </row>
    <row r="40" spans="2:12" outlineLevel="1">
      <c r="B40" s="1562"/>
      <c r="C40" s="1562"/>
      <c r="D40" s="1612" t="s">
        <v>1949</v>
      </c>
      <c r="E40" s="1082" t="s">
        <v>285</v>
      </c>
      <c r="F40" s="1449"/>
      <c r="G40" s="636"/>
      <c r="H40" s="1902" t="str">
        <f t="shared" si="6"/>
        <v/>
      </c>
      <c r="I40" s="1900" t="str">
        <f t="shared" si="7"/>
        <v>X</v>
      </c>
      <c r="J40" s="1957"/>
      <c r="K40" s="1957"/>
      <c r="L40" s="1957"/>
    </row>
    <row r="41" spans="2:12" outlineLevel="1">
      <c r="B41" s="1562"/>
      <c r="C41" s="1562"/>
      <c r="D41" s="1612" t="s">
        <v>1930</v>
      </c>
      <c r="E41" s="1082" t="s">
        <v>285</v>
      </c>
      <c r="F41" s="1449"/>
      <c r="G41" s="636"/>
      <c r="H41" s="1902" t="str">
        <f t="shared" si="6"/>
        <v/>
      </c>
      <c r="I41" s="1900" t="str">
        <f t="shared" si="7"/>
        <v>X</v>
      </c>
      <c r="J41" s="1957"/>
      <c r="K41" s="1957"/>
      <c r="L41" s="1957"/>
    </row>
    <row r="42" spans="2:12" outlineLevel="1">
      <c r="B42" s="1562"/>
      <c r="C42" s="1562"/>
      <c r="D42" s="1613" t="s">
        <v>1931</v>
      </c>
      <c r="E42" s="1083" t="s">
        <v>285</v>
      </c>
      <c r="F42" s="1614"/>
      <c r="G42" s="636"/>
      <c r="H42" s="1905" t="str">
        <f t="shared" si="6"/>
        <v/>
      </c>
      <c r="I42" s="1903" t="str">
        <f t="shared" si="7"/>
        <v>X</v>
      </c>
      <c r="J42" s="1957"/>
      <c r="K42" s="1957"/>
      <c r="L42" s="1957"/>
    </row>
    <row r="43" spans="2:12" s="642" customFormat="1" ht="15.75"/>
    <row r="45" spans="2:12">
      <c r="B45" s="2227" t="s">
        <v>2666</v>
      </c>
      <c r="C45" s="2224"/>
      <c r="D45" s="2225" t="s">
        <v>2694</v>
      </c>
    </row>
  </sheetData>
  <mergeCells count="4">
    <mergeCell ref="H37:I37"/>
    <mergeCell ref="D8:F8"/>
    <mergeCell ref="D35:F35"/>
    <mergeCell ref="H10:L10"/>
  </mergeCells>
  <conditionalFormatting sqref="F38:F42">
    <cfRule type="expression" dxfId="27" priority="2">
      <formula>dms_worksheet210flag="Worksheet 2.10"</formula>
    </cfRule>
  </conditionalFormatting>
  <conditionalFormatting sqref="D45">
    <cfRule type="cellIs" dxfId="26" priority="1" operator="equal">
      <formula>FALSE</formula>
    </cfRule>
  </conditionalFormatting>
  <dataValidations count="1">
    <dataValidation allowBlank="1" sqref="I9:L9 H36:J36 L36 N1:N4 H1:H4" xr:uid="{3DA43539-046F-4021-8614-7B2930764F14}"/>
  </dataValidations>
  <pageMargins left="0.7" right="0.7" top="0.75" bottom="0.75" header="0.3" footer="0.3"/>
  <pageSetup paperSize="9" scale="6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FFD0-AA21-4BD6-8403-2D224332CB4A}">
  <sheetPr codeName="Sheet18">
    <tabColor rgb="FFB6B2FF"/>
    <pageSetUpPr fitToPage="1"/>
  </sheetPr>
  <dimension ref="B1:T69"/>
  <sheetViews>
    <sheetView zoomScaleNormal="100" workbookViewId="0"/>
  </sheetViews>
  <sheetFormatPr defaultColWidth="9.140625" defaultRowHeight="15"/>
  <cols>
    <col min="1" max="1" width="9.140625" style="44"/>
    <col min="2" max="2" width="14.28515625" style="1475" customWidth="1"/>
    <col min="3" max="3" width="2.5703125" style="1475" customWidth="1"/>
    <col min="4" max="4" width="72.5703125" style="44" bestFit="1" customWidth="1"/>
    <col min="5" max="5" width="17.5703125" style="44" customWidth="1"/>
    <col min="6" max="6" width="17.140625" style="44" customWidth="1"/>
    <col min="7" max="7" width="17.42578125" style="44" customWidth="1"/>
    <col min="8" max="23" width="3.7109375" style="44" customWidth="1"/>
    <col min="24" max="16384" width="9.140625" style="44"/>
  </cols>
  <sheetData>
    <row r="1" spans="2:20" s="1119" customFormat="1" ht="20.100000000000001" customHeight="1">
      <c r="B1" s="1017"/>
      <c r="C1" s="1017"/>
      <c r="D1" s="1017" t="str">
        <f>dms_SheetHeading1</f>
        <v>ANNUAL INFORMATION ORDER</v>
      </c>
      <c r="E1" s="1381"/>
      <c r="F1" s="1381"/>
      <c r="H1" s="2121" t="s">
        <v>1842</v>
      </c>
      <c r="I1" s="1594"/>
      <c r="J1" s="1594"/>
      <c r="K1" s="1594"/>
      <c r="L1" s="1594"/>
      <c r="M1" s="1594"/>
      <c r="N1" s="2120" t="s">
        <v>1841</v>
      </c>
      <c r="O1" s="1594"/>
      <c r="P1" s="1594"/>
      <c r="Q1" s="1594"/>
      <c r="R1" s="1594"/>
      <c r="S1" s="1594"/>
      <c r="T1" s="1594"/>
    </row>
    <row r="2" spans="2:20" s="1119" customFormat="1" ht="20.100000000000001" customHeight="1">
      <c r="B2" s="1018"/>
      <c r="C2" s="1018"/>
      <c r="D2" s="1018" t="str">
        <f>dms_SheetHeading2</f>
        <v>Australian Transmission Co.</v>
      </c>
      <c r="E2" s="1381"/>
      <c r="F2" s="1381"/>
      <c r="H2" s="2122" t="s">
        <v>1843</v>
      </c>
      <c r="I2" s="1595"/>
      <c r="J2" s="1595"/>
      <c r="K2" s="1595"/>
      <c r="L2" s="1595"/>
      <c r="M2" s="1595"/>
      <c r="N2" s="1677" t="s">
        <v>953</v>
      </c>
      <c r="O2" s="1595"/>
      <c r="P2" s="1595"/>
      <c r="Q2" s="1595"/>
      <c r="R2" s="1595"/>
      <c r="S2" s="1595"/>
      <c r="T2" s="1595"/>
    </row>
    <row r="3" spans="2:20" s="1119" customFormat="1" ht="20.100000000000001" customHeight="1">
      <c r="B3" s="1019"/>
      <c r="C3" s="1019"/>
      <c r="D3" s="1019" t="str">
        <f>dms_SheetHeading3</f>
        <v>REPORTING STATEMENT: 2024-25</v>
      </c>
      <c r="E3" s="1381"/>
      <c r="F3" s="1381"/>
      <c r="H3" s="2123" t="s">
        <v>1844</v>
      </c>
      <c r="I3" s="1596"/>
      <c r="J3" s="1596"/>
      <c r="K3" s="1596"/>
      <c r="L3" s="1596"/>
      <c r="M3" s="1596"/>
      <c r="N3" s="1678" t="s">
        <v>954</v>
      </c>
      <c r="O3" s="1596"/>
      <c r="P3" s="1596"/>
      <c r="Q3" s="1596"/>
      <c r="R3" s="1596"/>
      <c r="S3" s="1596"/>
      <c r="T3" s="1596"/>
    </row>
    <row r="4" spans="2:20" s="1119" customFormat="1" ht="20.100000000000001" customHeight="1">
      <c r="B4" s="1382"/>
      <c r="C4" s="1382"/>
      <c r="D4" s="1414" t="s">
        <v>2595</v>
      </c>
      <c r="E4" s="1383"/>
      <c r="F4" s="1383"/>
      <c r="H4" s="2125" t="s">
        <v>1846</v>
      </c>
      <c r="I4" s="2187"/>
      <c r="J4" s="2188"/>
      <c r="K4" s="1840"/>
      <c r="L4" s="1840"/>
      <c r="M4" s="1840"/>
      <c r="N4" s="1839" t="s">
        <v>1845</v>
      </c>
      <c r="O4" s="1840"/>
      <c r="P4" s="1840"/>
      <c r="Q4" s="1840"/>
      <c r="R4" s="1840"/>
      <c r="S4" s="1840"/>
      <c r="T4" s="1840"/>
    </row>
    <row r="5" spans="2:20" ht="13.5" customHeight="1">
      <c r="B5" s="44"/>
      <c r="C5" s="44"/>
      <c r="D5" s="1123"/>
    </row>
    <row r="6" spans="2:20" s="46" customFormat="1" ht="18" customHeight="1">
      <c r="B6" s="965" t="s">
        <v>1947</v>
      </c>
      <c r="C6" s="988"/>
      <c r="D6" s="988"/>
      <c r="E6" s="988"/>
      <c r="F6" s="988"/>
    </row>
    <row r="7" spans="2:20" s="46" customFormat="1" ht="18" customHeight="1">
      <c r="B7" s="1048" t="s">
        <v>2216</v>
      </c>
      <c r="C7" s="1048"/>
      <c r="D7" s="1048"/>
      <c r="E7" s="1048"/>
      <c r="F7" s="1048"/>
    </row>
    <row r="8" spans="2:20" s="641" customFormat="1" ht="15.75">
      <c r="B8" s="1804"/>
      <c r="C8" s="1804"/>
      <c r="D8" s="2580" t="s">
        <v>2596</v>
      </c>
      <c r="E8" s="2580"/>
      <c r="F8" s="2580"/>
      <c r="G8" s="2648"/>
      <c r="H8" s="2648"/>
      <c r="I8" s="2108"/>
    </row>
    <row r="9" spans="2:20" s="642" customFormat="1" ht="36.75" customHeight="1">
      <c r="B9" s="636"/>
      <c r="C9" s="636"/>
      <c r="D9" s="1566"/>
      <c r="E9" s="1565"/>
      <c r="F9" s="636"/>
      <c r="G9" s="636"/>
      <c r="H9" s="2043" t="s">
        <v>2599</v>
      </c>
      <c r="I9" s="2044" t="s">
        <v>2600</v>
      </c>
      <c r="J9" s="2066" t="s">
        <v>2601</v>
      </c>
      <c r="K9" s="641"/>
    </row>
    <row r="10" spans="2:20" ht="26.25" customHeight="1">
      <c r="B10" s="1564"/>
      <c r="C10" s="1564"/>
      <c r="D10" s="1130" t="s">
        <v>1950</v>
      </c>
      <c r="E10" s="973" t="s">
        <v>2089</v>
      </c>
      <c r="F10" s="1593" t="s">
        <v>2299</v>
      </c>
      <c r="G10" s="636"/>
      <c r="H10" s="2646" t="s">
        <v>2349</v>
      </c>
      <c r="I10" s="2646"/>
      <c r="J10" s="2646"/>
      <c r="K10" s="641"/>
    </row>
    <row r="11" spans="2:20" ht="15.75">
      <c r="B11" s="1562"/>
      <c r="C11" s="1562"/>
      <c r="D11" s="1366" t="s">
        <v>1951</v>
      </c>
      <c r="E11" s="1367" t="s">
        <v>285</v>
      </c>
      <c r="F11" s="1369"/>
      <c r="G11" s="636"/>
      <c r="H11" s="1907" t="str">
        <f>IF(ISNONTEXT(F11)=TRUE,"","X")</f>
        <v/>
      </c>
      <c r="I11" s="1907" t="str">
        <f>IF(AND(F11&gt;=0)=TRUE,"","X")</f>
        <v/>
      </c>
      <c r="J11" s="1907" t="str">
        <f>IF(F11&lt;&gt;""=TRUE,"","X")</f>
        <v>X</v>
      </c>
      <c r="K11" s="641"/>
    </row>
    <row r="12" spans="2:20" ht="15.75">
      <c r="B12" s="1563"/>
      <c r="C12" s="1563"/>
      <c r="D12" s="1370" t="s">
        <v>1952</v>
      </c>
      <c r="E12" s="1371" t="s">
        <v>285</v>
      </c>
      <c r="F12" s="1624">
        <f>SUM(F13:F20)</f>
        <v>0</v>
      </c>
      <c r="G12" s="636"/>
      <c r="H12" s="1906"/>
      <c r="I12" s="1906"/>
      <c r="J12" s="1906"/>
      <c r="K12" s="641"/>
    </row>
    <row r="13" spans="2:20" ht="15.75">
      <c r="B13" s="1562"/>
      <c r="C13" s="1562"/>
      <c r="D13" s="1625" t="s">
        <v>1953</v>
      </c>
      <c r="E13" s="1371" t="s">
        <v>285</v>
      </c>
      <c r="F13" s="1373"/>
      <c r="G13" s="636"/>
      <c r="H13" s="1907" t="str">
        <f t="shared" ref="H13:H17" si="0">IF(ISNONTEXT(F13)=TRUE,"","X")</f>
        <v/>
      </c>
      <c r="I13" s="1907" t="str">
        <f t="shared" ref="I13:I17" si="1">IF(AND(F13&gt;=0)=TRUE,"","X")</f>
        <v/>
      </c>
      <c r="J13" s="1906"/>
      <c r="K13" s="641"/>
    </row>
    <row r="14" spans="2:20" ht="15.75">
      <c r="B14" s="1562"/>
      <c r="C14" s="1562"/>
      <c r="D14" s="1625" t="s">
        <v>1954</v>
      </c>
      <c r="E14" s="1371" t="s">
        <v>285</v>
      </c>
      <c r="F14" s="1373"/>
      <c r="G14" s="636"/>
      <c r="H14" s="1907" t="str">
        <f t="shared" si="0"/>
        <v/>
      </c>
      <c r="I14" s="1907" t="str">
        <f t="shared" si="1"/>
        <v/>
      </c>
      <c r="J14" s="1906"/>
      <c r="K14" s="641"/>
    </row>
    <row r="15" spans="2:20" ht="15.75">
      <c r="B15" s="1562"/>
      <c r="C15" s="1562"/>
      <c r="D15" s="1625" t="s">
        <v>280</v>
      </c>
      <c r="E15" s="1371" t="s">
        <v>285</v>
      </c>
      <c r="F15" s="1373"/>
      <c r="G15" s="636"/>
      <c r="H15" s="1907" t="str">
        <f t="shared" si="0"/>
        <v/>
      </c>
      <c r="I15" s="1907" t="str">
        <f t="shared" si="1"/>
        <v/>
      </c>
      <c r="J15" s="1906"/>
      <c r="K15" s="641"/>
    </row>
    <row r="16" spans="2:20" ht="15.75">
      <c r="B16" s="1562"/>
      <c r="C16" s="1562"/>
      <c r="D16" s="1625" t="s">
        <v>1955</v>
      </c>
      <c r="E16" s="1371" t="s">
        <v>285</v>
      </c>
      <c r="F16" s="1373"/>
      <c r="G16" s="636"/>
      <c r="H16" s="1907" t="str">
        <f t="shared" si="0"/>
        <v/>
      </c>
      <c r="I16" s="1907" t="str">
        <f t="shared" si="1"/>
        <v/>
      </c>
      <c r="J16" s="1906"/>
      <c r="K16" s="641"/>
    </row>
    <row r="17" spans="2:12" ht="15.75">
      <c r="B17" s="1562"/>
      <c r="C17" s="1562"/>
      <c r="D17" s="1625" t="s">
        <v>1956</v>
      </c>
      <c r="E17" s="1371" t="s">
        <v>285</v>
      </c>
      <c r="F17" s="1373"/>
      <c r="G17" s="636"/>
      <c r="H17" s="1907" t="str">
        <f t="shared" si="0"/>
        <v/>
      </c>
      <c r="I17" s="1907" t="str">
        <f t="shared" si="1"/>
        <v/>
      </c>
      <c r="J17" s="1906"/>
      <c r="K17" s="641"/>
    </row>
    <row r="18" spans="2:12" ht="15.75">
      <c r="B18" s="1562"/>
      <c r="C18" s="1562"/>
      <c r="D18" s="1625" t="s">
        <v>1957</v>
      </c>
      <c r="E18" s="1371" t="s">
        <v>285</v>
      </c>
      <c r="F18" s="1373"/>
      <c r="G18" s="636"/>
      <c r="H18" s="1907" t="str">
        <f t="shared" ref="H18:H24" si="2">IF(ISNONTEXT(F18)=TRUE,"","X")</f>
        <v/>
      </c>
      <c r="I18" s="1907" t="str">
        <f t="shared" ref="I18:I24" si="3">IF(AND(F18&gt;=0)=TRUE,"","X")</f>
        <v/>
      </c>
      <c r="J18" s="1906"/>
      <c r="K18" s="641"/>
    </row>
    <row r="19" spans="2:12" ht="15.75">
      <c r="B19" s="1562"/>
      <c r="C19" s="1562"/>
      <c r="D19" s="1625" t="s">
        <v>1958</v>
      </c>
      <c r="E19" s="1371" t="s">
        <v>285</v>
      </c>
      <c r="F19" s="1373"/>
      <c r="G19" s="636"/>
      <c r="H19" s="1907" t="str">
        <f t="shared" si="2"/>
        <v/>
      </c>
      <c r="I19" s="1907" t="str">
        <f t="shared" si="3"/>
        <v/>
      </c>
      <c r="J19" s="1906"/>
      <c r="K19" s="641"/>
    </row>
    <row r="20" spans="2:12" ht="15.75">
      <c r="B20" s="1562"/>
      <c r="C20" s="1562"/>
      <c r="D20" s="1625" t="s">
        <v>1959</v>
      </c>
      <c r="E20" s="1371" t="s">
        <v>285</v>
      </c>
      <c r="F20" s="1373"/>
      <c r="G20" s="636"/>
      <c r="H20" s="1907" t="str">
        <f t="shared" si="2"/>
        <v/>
      </c>
      <c r="I20" s="1907" t="str">
        <f t="shared" si="3"/>
        <v/>
      </c>
      <c r="J20" s="1906"/>
      <c r="K20" s="641"/>
    </row>
    <row r="21" spans="2:12" ht="15.75">
      <c r="B21" s="1562"/>
      <c r="C21" s="1562"/>
      <c r="D21" s="1464" t="s">
        <v>1960</v>
      </c>
      <c r="E21" s="1374" t="s">
        <v>285</v>
      </c>
      <c r="F21" s="1376"/>
      <c r="G21" s="636"/>
      <c r="H21" s="1907" t="str">
        <f t="shared" si="2"/>
        <v/>
      </c>
      <c r="I21" s="1907" t="str">
        <f t="shared" si="3"/>
        <v/>
      </c>
      <c r="J21" s="1906"/>
      <c r="K21" s="641"/>
    </row>
    <row r="22" spans="2:12" ht="15.75">
      <c r="B22" s="636"/>
      <c r="C22" s="636"/>
      <c r="D22" s="1626" t="s">
        <v>1981</v>
      </c>
      <c r="E22" s="1081" t="s">
        <v>285</v>
      </c>
      <c r="F22" s="1627">
        <f>F11+F12+F21</f>
        <v>0</v>
      </c>
      <c r="G22" s="636"/>
      <c r="H22" s="1906"/>
      <c r="I22" s="1906"/>
      <c r="J22" s="1906"/>
      <c r="K22" s="641"/>
    </row>
    <row r="23" spans="2:12" ht="15.75">
      <c r="B23" s="1564"/>
      <c r="C23" s="1564"/>
      <c r="D23" s="1629" t="s">
        <v>1961</v>
      </c>
      <c r="E23" s="1630"/>
      <c r="F23" s="1630"/>
      <c r="G23" s="636"/>
      <c r="H23" s="636"/>
      <c r="I23" s="636"/>
      <c r="J23" s="636"/>
      <c r="K23" s="641"/>
      <c r="L23" s="636"/>
    </row>
    <row r="24" spans="2:12" ht="15.75">
      <c r="B24" s="1562"/>
      <c r="C24" s="1562"/>
      <c r="D24" s="1618" t="s">
        <v>1962</v>
      </c>
      <c r="E24" s="1077" t="s">
        <v>285</v>
      </c>
      <c r="F24" s="1246"/>
      <c r="G24" s="636"/>
      <c r="H24" s="1907" t="str">
        <f t="shared" si="2"/>
        <v/>
      </c>
      <c r="I24" s="1907" t="str">
        <f t="shared" si="3"/>
        <v/>
      </c>
      <c r="J24" s="1907" t="str">
        <f t="shared" ref="J24" si="4">IF(F24&lt;&gt;""=TRUE,"","X")</f>
        <v>X</v>
      </c>
      <c r="K24" s="641"/>
    </row>
    <row r="25" spans="2:12" ht="15.75">
      <c r="B25" s="1563"/>
      <c r="C25" s="1563"/>
      <c r="D25" s="1619" t="s">
        <v>1963</v>
      </c>
      <c r="E25" s="1078" t="s">
        <v>285</v>
      </c>
      <c r="F25" s="1247"/>
      <c r="G25" s="636"/>
      <c r="H25" s="1907" t="str">
        <f t="shared" ref="H25:H32" si="5">IF(ISNONTEXT(F25)=TRUE,"","X")</f>
        <v/>
      </c>
      <c r="I25" s="1907" t="str">
        <f t="shared" ref="I25:I32" si="6">IF(AND(F25&gt;=0)=TRUE,"","X")</f>
        <v/>
      </c>
      <c r="J25" s="1907" t="str">
        <f t="shared" ref="J25:J32" si="7">IF(F25&lt;&gt;""=TRUE,"","X")</f>
        <v>X</v>
      </c>
      <c r="K25" s="641"/>
    </row>
    <row r="26" spans="2:12" ht="15.75">
      <c r="B26" s="1562"/>
      <c r="C26" s="1562"/>
      <c r="D26" s="1619" t="s">
        <v>1964</v>
      </c>
      <c r="E26" s="1078" t="s">
        <v>285</v>
      </c>
      <c r="F26" s="1247"/>
      <c r="G26" s="636"/>
      <c r="H26" s="1907" t="str">
        <f t="shared" si="5"/>
        <v/>
      </c>
      <c r="I26" s="1907" t="str">
        <f t="shared" si="6"/>
        <v/>
      </c>
      <c r="J26" s="1907" t="str">
        <f t="shared" si="7"/>
        <v>X</v>
      </c>
      <c r="K26" s="641"/>
    </row>
    <row r="27" spans="2:12" ht="15.75">
      <c r="B27" s="1562"/>
      <c r="C27" s="1562"/>
      <c r="D27" s="1619" t="s">
        <v>1965</v>
      </c>
      <c r="E27" s="1078" t="s">
        <v>285</v>
      </c>
      <c r="F27" s="1247"/>
      <c r="G27" s="636"/>
      <c r="H27" s="1907" t="str">
        <f t="shared" si="5"/>
        <v/>
      </c>
      <c r="I27" s="1907" t="str">
        <f t="shared" si="6"/>
        <v/>
      </c>
      <c r="J27" s="1907" t="str">
        <f t="shared" si="7"/>
        <v>X</v>
      </c>
      <c r="K27" s="641"/>
    </row>
    <row r="28" spans="2:12" ht="15.75">
      <c r="B28" s="1562"/>
      <c r="C28" s="1562"/>
      <c r="D28" s="1619" t="s">
        <v>1966</v>
      </c>
      <c r="E28" s="1078" t="s">
        <v>285</v>
      </c>
      <c r="F28" s="1247"/>
      <c r="G28" s="636"/>
      <c r="H28" s="1907" t="str">
        <f t="shared" si="5"/>
        <v/>
      </c>
      <c r="I28" s="1907" t="str">
        <f t="shared" si="6"/>
        <v/>
      </c>
      <c r="J28" s="1907" t="str">
        <f t="shared" si="7"/>
        <v>X</v>
      </c>
      <c r="K28" s="641"/>
    </row>
    <row r="29" spans="2:12" ht="15.75">
      <c r="B29" s="1562"/>
      <c r="C29" s="1562"/>
      <c r="D29" s="1619" t="s">
        <v>1967</v>
      </c>
      <c r="E29" s="1078" t="s">
        <v>285</v>
      </c>
      <c r="F29" s="1247"/>
      <c r="G29" s="636"/>
      <c r="H29" s="1907" t="str">
        <f t="shared" si="5"/>
        <v/>
      </c>
      <c r="I29" s="1907" t="str">
        <f t="shared" si="6"/>
        <v/>
      </c>
      <c r="J29" s="1907" t="str">
        <f t="shared" si="7"/>
        <v>X</v>
      </c>
      <c r="K29" s="641"/>
    </row>
    <row r="30" spans="2:12" ht="15.75">
      <c r="B30" s="1562"/>
      <c r="C30" s="1562"/>
      <c r="D30" s="1619" t="s">
        <v>1968</v>
      </c>
      <c r="E30" s="1078" t="s">
        <v>285</v>
      </c>
      <c r="F30" s="1247"/>
      <c r="G30" s="636"/>
      <c r="H30" s="1907" t="str">
        <f t="shared" si="5"/>
        <v/>
      </c>
      <c r="I30" s="1907" t="str">
        <f t="shared" si="6"/>
        <v/>
      </c>
      <c r="J30" s="1907" t="str">
        <f t="shared" si="7"/>
        <v>X</v>
      </c>
      <c r="K30" s="641"/>
    </row>
    <row r="31" spans="2:12" ht="15.75">
      <c r="B31" s="1562"/>
      <c r="C31" s="1562"/>
      <c r="D31" s="1619" t="s">
        <v>1969</v>
      </c>
      <c r="E31" s="1078" t="s">
        <v>285</v>
      </c>
      <c r="F31" s="1247"/>
      <c r="G31" s="636"/>
      <c r="H31" s="1907" t="str">
        <f t="shared" si="5"/>
        <v/>
      </c>
      <c r="I31" s="1907" t="str">
        <f t="shared" si="6"/>
        <v/>
      </c>
      <c r="J31" s="1907" t="str">
        <f t="shared" si="7"/>
        <v>X</v>
      </c>
      <c r="K31" s="641"/>
    </row>
    <row r="32" spans="2:12" ht="15.75">
      <c r="B32" s="1562"/>
      <c r="C32" s="1562"/>
      <c r="D32" s="1866" t="s">
        <v>1970</v>
      </c>
      <c r="E32" s="1079" t="s">
        <v>285</v>
      </c>
      <c r="F32" s="1248"/>
      <c r="G32" s="636"/>
      <c r="H32" s="1907" t="str">
        <f t="shared" si="5"/>
        <v/>
      </c>
      <c r="I32" s="1907" t="str">
        <f t="shared" si="6"/>
        <v/>
      </c>
      <c r="J32" s="1907" t="str">
        <f t="shared" si="7"/>
        <v>X</v>
      </c>
      <c r="K32" s="641"/>
    </row>
    <row r="33" spans="2:11" ht="15.75">
      <c r="B33" s="636"/>
      <c r="C33" s="636"/>
      <c r="D33" s="1626" t="s">
        <v>1982</v>
      </c>
      <c r="E33" s="1081" t="s">
        <v>285</v>
      </c>
      <c r="F33" s="1627">
        <f>SUM(F24:F32)</f>
        <v>0</v>
      </c>
      <c r="G33" s="636"/>
      <c r="H33" s="1906"/>
      <c r="I33" s="1906"/>
      <c r="J33" s="1906"/>
      <c r="K33" s="641"/>
    </row>
    <row r="34" spans="2:11" ht="15.75">
      <c r="B34" s="636"/>
      <c r="C34" s="636"/>
      <c r="D34" s="1631" t="s">
        <v>1972</v>
      </c>
      <c r="E34" s="636"/>
      <c r="F34" s="636"/>
      <c r="G34" s="636"/>
      <c r="K34" s="641"/>
    </row>
    <row r="35" spans="2:11" ht="15.75">
      <c r="B35" s="1562"/>
      <c r="C35" s="1562"/>
      <c r="D35" s="1591" t="s">
        <v>1971</v>
      </c>
      <c r="E35" s="1620" t="s">
        <v>285</v>
      </c>
      <c r="F35" s="1632">
        <f>SUM(F24:F28)</f>
        <v>0</v>
      </c>
      <c r="G35" s="636"/>
      <c r="H35" s="1906"/>
      <c r="I35" s="1906"/>
      <c r="J35" s="1906"/>
      <c r="K35" s="641"/>
    </row>
    <row r="36" spans="2:11" ht="15.75">
      <c r="B36" s="1562"/>
      <c r="C36" s="1562"/>
      <c r="D36" s="1628"/>
      <c r="E36" s="1081"/>
      <c r="F36" s="669"/>
      <c r="G36" s="636"/>
      <c r="K36" s="641"/>
    </row>
    <row r="37" spans="2:11" s="46" customFormat="1">
      <c r="B37" s="636"/>
      <c r="C37" s="636"/>
      <c r="D37" s="1634" t="s">
        <v>2333</v>
      </c>
      <c r="E37" s="636"/>
      <c r="F37" s="636"/>
      <c r="G37" s="986"/>
    </row>
    <row r="38" spans="2:11">
      <c r="B38" s="1562"/>
      <c r="C38" s="1562"/>
      <c r="D38" s="1366" t="s">
        <v>1962</v>
      </c>
      <c r="E38" s="1367" t="s">
        <v>285</v>
      </c>
      <c r="F38" s="1369"/>
      <c r="G38" s="636"/>
      <c r="H38" s="1907" t="str">
        <f t="shared" ref="H38:H44" si="8">IF(ISNONTEXT(F38)=TRUE,"","X")</f>
        <v/>
      </c>
      <c r="I38" s="1907" t="str">
        <f t="shared" ref="I38:I44" si="9">IF(AND(F38&gt;=0)=TRUE,"","X")</f>
        <v/>
      </c>
      <c r="J38" s="1907" t="str">
        <f t="shared" ref="J38:J44" si="10">IF(F38&lt;&gt;""=TRUE,"","X")</f>
        <v>X</v>
      </c>
      <c r="K38" s="46"/>
    </row>
    <row r="39" spans="2:11">
      <c r="B39" s="1563"/>
      <c r="C39" s="1563"/>
      <c r="D39" s="1370" t="s">
        <v>1963</v>
      </c>
      <c r="E39" s="1371" t="s">
        <v>285</v>
      </c>
      <c r="F39" s="1373"/>
      <c r="G39" s="636"/>
      <c r="H39" s="1907" t="str">
        <f t="shared" si="8"/>
        <v/>
      </c>
      <c r="I39" s="1907" t="str">
        <f t="shared" si="9"/>
        <v/>
      </c>
      <c r="J39" s="1907" t="str">
        <f t="shared" si="10"/>
        <v>X</v>
      </c>
      <c r="K39" s="46"/>
    </row>
    <row r="40" spans="2:11">
      <c r="B40" s="1562"/>
      <c r="C40" s="1562"/>
      <c r="D40" s="1370" t="s">
        <v>1973</v>
      </c>
      <c r="E40" s="1371" t="s">
        <v>285</v>
      </c>
      <c r="F40" s="1373"/>
      <c r="G40" s="636"/>
      <c r="H40" s="1907" t="str">
        <f t="shared" si="8"/>
        <v/>
      </c>
      <c r="I40" s="1907" t="str">
        <f t="shared" si="9"/>
        <v/>
      </c>
      <c r="J40" s="1907" t="str">
        <f t="shared" si="10"/>
        <v>X</v>
      </c>
      <c r="K40" s="46"/>
    </row>
    <row r="41" spans="2:11">
      <c r="B41" s="1562"/>
      <c r="C41" s="1562"/>
      <c r="D41" s="1370" t="s">
        <v>1974</v>
      </c>
      <c r="E41" s="1371" t="s">
        <v>285</v>
      </c>
      <c r="F41" s="1373"/>
      <c r="G41" s="636"/>
      <c r="H41" s="1907" t="str">
        <f t="shared" si="8"/>
        <v/>
      </c>
      <c r="I41" s="1907" t="str">
        <f t="shared" si="9"/>
        <v/>
      </c>
      <c r="J41" s="1907" t="str">
        <f t="shared" si="10"/>
        <v>X</v>
      </c>
      <c r="K41" s="46"/>
    </row>
    <row r="42" spans="2:11">
      <c r="B42" s="1562"/>
      <c r="C42" s="1562"/>
      <c r="D42" s="1370" t="s">
        <v>1965</v>
      </c>
      <c r="E42" s="1371" t="s">
        <v>285</v>
      </c>
      <c r="F42" s="1373"/>
      <c r="G42" s="636"/>
      <c r="H42" s="1907" t="str">
        <f t="shared" si="8"/>
        <v/>
      </c>
      <c r="I42" s="1907" t="str">
        <f t="shared" si="9"/>
        <v/>
      </c>
      <c r="J42" s="1907" t="str">
        <f t="shared" si="10"/>
        <v>X</v>
      </c>
      <c r="K42" s="46"/>
    </row>
    <row r="43" spans="2:11">
      <c r="B43" s="636"/>
      <c r="C43" s="636"/>
      <c r="D43" s="1370" t="s">
        <v>1966</v>
      </c>
      <c r="E43" s="1371" t="s">
        <v>285</v>
      </c>
      <c r="F43" s="1373"/>
      <c r="G43" s="636"/>
      <c r="H43" s="1907" t="str">
        <f t="shared" si="8"/>
        <v/>
      </c>
      <c r="I43" s="1907" t="str">
        <f t="shared" si="9"/>
        <v/>
      </c>
      <c r="J43" s="1907" t="str">
        <f t="shared" si="10"/>
        <v>X</v>
      </c>
      <c r="K43" s="46"/>
    </row>
    <row r="44" spans="2:11">
      <c r="B44" s="1364" t="s">
        <v>2190</v>
      </c>
      <c r="C44" s="636"/>
      <c r="D44" s="1464" t="s">
        <v>1795</v>
      </c>
      <c r="E44" s="1374" t="s">
        <v>285</v>
      </c>
      <c r="F44" s="1376"/>
      <c r="G44" s="636"/>
      <c r="H44" s="1907" t="str">
        <f t="shared" si="8"/>
        <v/>
      </c>
      <c r="I44" s="1907" t="str">
        <f t="shared" si="9"/>
        <v/>
      </c>
      <c r="J44" s="1907" t="str">
        <f t="shared" si="10"/>
        <v>X</v>
      </c>
      <c r="K44" s="46"/>
    </row>
    <row r="45" spans="2:11">
      <c r="B45" s="1633" t="s">
        <v>2199</v>
      </c>
      <c r="C45" s="636"/>
      <c r="D45" s="1626" t="s">
        <v>1983</v>
      </c>
      <c r="E45" s="1081" t="s">
        <v>285</v>
      </c>
      <c r="F45" s="1627">
        <f>SUM(F38:F44)</f>
        <v>0</v>
      </c>
      <c r="G45" s="636"/>
      <c r="H45" s="1906"/>
      <c r="I45" s="1906"/>
      <c r="J45" s="1906"/>
      <c r="K45" s="46"/>
    </row>
    <row r="46" spans="2:11" s="46" customFormat="1">
      <c r="B46" s="636"/>
      <c r="C46" s="636"/>
      <c r="D46" s="1634" t="s">
        <v>2334</v>
      </c>
      <c r="E46" s="636"/>
      <c r="F46" s="636"/>
      <c r="G46" s="986"/>
      <c r="H46" s="986"/>
      <c r="I46" s="986"/>
      <c r="J46" s="986"/>
    </row>
    <row r="47" spans="2:11">
      <c r="B47" s="1562"/>
      <c r="C47" s="1562"/>
      <c r="D47" s="1589" t="s">
        <v>1975</v>
      </c>
      <c r="E47" s="1077" t="s">
        <v>285</v>
      </c>
      <c r="F47" s="1621">
        <f>dms_RevenueEarned-dms_AdjAllowedRev</f>
        <v>0</v>
      </c>
      <c r="G47" s="636"/>
      <c r="H47" s="1906" t="str">
        <f>IF(ISNONTEXT(F47)=TRUE,"","X")</f>
        <v/>
      </c>
      <c r="I47" s="1906"/>
      <c r="J47" s="1906" t="str">
        <f>IF(F47&lt;&gt;""=TRUE,"","X")</f>
        <v/>
      </c>
      <c r="K47" s="46"/>
    </row>
    <row r="48" spans="2:11">
      <c r="B48" s="1563"/>
      <c r="C48" s="1563"/>
      <c r="D48" s="1615" t="s">
        <v>1976</v>
      </c>
      <c r="E48" s="1078" t="s">
        <v>285</v>
      </c>
      <c r="F48" s="1247"/>
      <c r="G48" s="636"/>
      <c r="H48" s="1907" t="str">
        <f t="shared" ref="H48:H52" si="11">IF(ISNONTEXT(F48)=TRUE,"","X")</f>
        <v/>
      </c>
      <c r="I48" s="1906"/>
      <c r="J48" s="1907" t="str">
        <f t="shared" ref="J48:J52" si="12">IF(F48&lt;&gt;""=TRUE,"","X")</f>
        <v>X</v>
      </c>
      <c r="K48" s="46"/>
    </row>
    <row r="49" spans="2:12">
      <c r="B49" s="1562"/>
      <c r="C49" s="1562"/>
      <c r="D49" s="1615" t="s">
        <v>1977</v>
      </c>
      <c r="E49" s="1078" t="s">
        <v>285</v>
      </c>
      <c r="F49" s="1616">
        <f>SUM(F50:F51)</f>
        <v>0</v>
      </c>
      <c r="G49" s="636"/>
      <c r="H49" s="1906" t="str">
        <f t="shared" si="11"/>
        <v/>
      </c>
      <c r="I49" s="1906"/>
      <c r="J49" s="1906" t="str">
        <f t="shared" si="12"/>
        <v/>
      </c>
      <c r="K49" s="46"/>
    </row>
    <row r="50" spans="2:12">
      <c r="B50" s="1562"/>
      <c r="C50" s="1562"/>
      <c r="D50" s="1617" t="s">
        <v>1978</v>
      </c>
      <c r="E50" s="1078" t="s">
        <v>285</v>
      </c>
      <c r="F50" s="1247"/>
      <c r="G50" s="636"/>
      <c r="H50" s="1907" t="str">
        <f t="shared" si="11"/>
        <v/>
      </c>
      <c r="I50" s="1906"/>
      <c r="J50" s="1907" t="str">
        <f t="shared" si="12"/>
        <v>X</v>
      </c>
      <c r="K50" s="46"/>
    </row>
    <row r="51" spans="2:12">
      <c r="B51" s="1562"/>
      <c r="C51" s="1562"/>
      <c r="D51" s="1617" t="s">
        <v>1979</v>
      </c>
      <c r="E51" s="1078" t="s">
        <v>285</v>
      </c>
      <c r="F51" s="1247"/>
      <c r="G51" s="636"/>
      <c r="H51" s="1907" t="str">
        <f t="shared" si="11"/>
        <v/>
      </c>
      <c r="I51" s="1906"/>
      <c r="J51" s="1907" t="str">
        <f t="shared" si="12"/>
        <v>X</v>
      </c>
      <c r="K51" s="46"/>
    </row>
    <row r="52" spans="2:12">
      <c r="B52" s="1562"/>
      <c r="C52" s="1562"/>
      <c r="D52" s="1590" t="s">
        <v>1980</v>
      </c>
      <c r="E52" s="1079" t="s">
        <v>285</v>
      </c>
      <c r="F52" s="1622">
        <f>SUM(F47:F49)</f>
        <v>0</v>
      </c>
      <c r="G52" s="636"/>
      <c r="H52" s="1906" t="str">
        <f t="shared" si="11"/>
        <v/>
      </c>
      <c r="I52" s="1906"/>
      <c r="J52" s="1906" t="str">
        <f t="shared" si="12"/>
        <v/>
      </c>
      <c r="K52" s="46"/>
    </row>
    <row r="53" spans="2:12" s="642" customFormat="1" ht="15.75">
      <c r="B53" s="636"/>
      <c r="C53" s="636"/>
      <c r="D53" s="636"/>
      <c r="E53" s="636"/>
      <c r="F53" s="636"/>
      <c r="G53" s="636"/>
    </row>
    <row r="54" spans="2:12" s="642" customFormat="1" ht="33">
      <c r="B54" s="636"/>
      <c r="C54" s="636"/>
      <c r="D54" s="636"/>
      <c r="E54" s="636"/>
      <c r="F54" s="636"/>
      <c r="G54" s="636"/>
      <c r="H54" s="2115" t="s">
        <v>285</v>
      </c>
      <c r="I54" s="2048" t="s">
        <v>2629</v>
      </c>
      <c r="J54" s="2043" t="s">
        <v>2599</v>
      </c>
      <c r="K54" s="2044" t="s">
        <v>2600</v>
      </c>
      <c r="L54" s="2045" t="s">
        <v>2601</v>
      </c>
    </row>
    <row r="55" spans="2:12" s="46" customFormat="1" ht="30" customHeight="1">
      <c r="B55" s="636"/>
      <c r="C55" s="636"/>
      <c r="D55" s="1634" t="s">
        <v>2335</v>
      </c>
      <c r="E55" s="2200" t="s">
        <v>2664</v>
      </c>
      <c r="F55" s="636"/>
      <c r="G55" s="986"/>
      <c r="H55" s="2645" t="s">
        <v>2665</v>
      </c>
      <c r="I55" s="2647"/>
      <c r="J55" s="2645" t="s">
        <v>2349</v>
      </c>
      <c r="K55" s="2646"/>
      <c r="L55" s="2647"/>
    </row>
    <row r="56" spans="2:12">
      <c r="B56" s="1562"/>
      <c r="C56" s="1562"/>
      <c r="D56" s="1589" t="s">
        <v>1984</v>
      </c>
      <c r="E56" s="1867" t="s">
        <v>285</v>
      </c>
      <c r="F56" s="1246"/>
      <c r="G56" s="636"/>
      <c r="H56" s="1994" t="str">
        <f>IF(LEFT(E56,1)="$","","X")</f>
        <v/>
      </c>
      <c r="I56" s="1913" t="str">
        <f>IF(AND(F56&lt;&gt;"",ISBLANK(E56))=TRUE,"X","")</f>
        <v/>
      </c>
      <c r="J56" s="1994" t="str">
        <f>IF(ISNONTEXT(F56)=TRUE,"","X")</f>
        <v/>
      </c>
      <c r="K56" s="1907" t="str">
        <f>IF(AND(F56&gt;=0)=TRUE,"","X")</f>
        <v/>
      </c>
      <c r="L56" s="1913" t="str">
        <f>IF(F56&lt;&gt;""=TRUE,"","X")</f>
        <v>X</v>
      </c>
    </row>
    <row r="57" spans="2:12">
      <c r="B57" s="1563"/>
      <c r="C57" s="1563"/>
      <c r="D57" s="1615" t="s">
        <v>1985</v>
      </c>
      <c r="E57" s="1868" t="s">
        <v>285</v>
      </c>
      <c r="F57" s="1247"/>
      <c r="G57" s="636"/>
      <c r="H57" s="1994" t="str">
        <f>IF(LEFT(E57,1)="$","","X")</f>
        <v/>
      </c>
      <c r="I57" s="1913" t="str">
        <f>IF(AND(F57&lt;&gt;"",ISBLANK(E57))=TRUE,"X","")</f>
        <v/>
      </c>
      <c r="J57" s="1994" t="str">
        <f>IF(ISNONTEXT(F57)=TRUE,"","X")</f>
        <v/>
      </c>
      <c r="K57" s="1907" t="str">
        <f>IF(AND(F57&gt;=0)=TRUE,"","X")</f>
        <v/>
      </c>
      <c r="L57" s="1913" t="str">
        <f>IF(F57&lt;&gt;""=TRUE,"","X")</f>
        <v>X</v>
      </c>
    </row>
    <row r="58" spans="2:12">
      <c r="B58" s="1562"/>
      <c r="C58" s="1562"/>
      <c r="D58" s="1615" t="s">
        <v>1986</v>
      </c>
      <c r="E58" s="1868" t="s">
        <v>285</v>
      </c>
      <c r="F58" s="1616">
        <f>F57-F56</f>
        <v>0</v>
      </c>
      <c r="G58" s="636"/>
      <c r="H58" s="1993" t="str">
        <f>IF(LEFT(E58,1)="$","","X")</f>
        <v/>
      </c>
      <c r="I58" s="1912"/>
      <c r="J58" s="1993"/>
      <c r="K58" s="1906"/>
      <c r="L58" s="1912"/>
    </row>
    <row r="59" spans="2:12">
      <c r="B59" s="1562"/>
      <c r="C59" s="1562"/>
      <c r="D59" s="1615" t="s">
        <v>1987</v>
      </c>
      <c r="E59" s="1868" t="s">
        <v>285</v>
      </c>
      <c r="F59" s="1247"/>
      <c r="G59" s="636"/>
      <c r="H59" s="1994" t="str">
        <f>IF(LEFT(E59,1)="$","","X")</f>
        <v/>
      </c>
      <c r="I59" s="1913" t="str">
        <f t="shared" ref="I59:I60" si="13">IF(AND(F59&lt;&gt;"",ISBLANK(E59))=TRUE,"X","")</f>
        <v/>
      </c>
      <c r="J59" s="1994" t="str">
        <f>IF(ISNONTEXT(F59)=TRUE,"","X")</f>
        <v/>
      </c>
      <c r="K59" s="1907" t="str">
        <f>IF(AND(F59&gt;=0)=TRUE,"","X")</f>
        <v/>
      </c>
      <c r="L59" s="1913" t="str">
        <f>IF(F59&lt;&gt;""=TRUE,"","X")</f>
        <v>X</v>
      </c>
    </row>
    <row r="60" spans="2:12">
      <c r="B60" s="1562"/>
      <c r="C60" s="1562"/>
      <c r="D60" s="1590" t="s">
        <v>1988</v>
      </c>
      <c r="E60" s="1869" t="s">
        <v>285</v>
      </c>
      <c r="F60" s="1248"/>
      <c r="G60" s="636"/>
      <c r="H60" s="2116" t="str">
        <f>IF(LEFT(E60,1)="$","","X")</f>
        <v/>
      </c>
      <c r="I60" s="2117" t="str">
        <f t="shared" si="13"/>
        <v/>
      </c>
      <c r="J60" s="2116" t="str">
        <f>IF(ISNONTEXT(F60)=TRUE,"","X")</f>
        <v/>
      </c>
      <c r="K60" s="2118" t="str">
        <f>IF(AND(F60&gt;=0)=TRUE,"","X")</f>
        <v/>
      </c>
      <c r="L60" s="2117" t="str">
        <f>IF(F60&lt;&gt;""=TRUE,"","X")</f>
        <v>X</v>
      </c>
    </row>
    <row r="61" spans="2:12" ht="15" customHeight="1">
      <c r="B61" s="1562"/>
      <c r="C61" s="1562"/>
      <c r="D61" s="1623"/>
      <c r="E61" s="1574"/>
      <c r="F61" s="636"/>
      <c r="G61" s="636"/>
    </row>
    <row r="62" spans="2:12">
      <c r="B62" s="1344"/>
      <c r="C62" s="1344"/>
      <c r="D62" s="636"/>
      <c r="E62" s="636"/>
      <c r="F62" s="636"/>
      <c r="G62" s="636"/>
    </row>
    <row r="63" spans="2:12">
      <c r="B63" s="1344"/>
      <c r="C63" s="1344"/>
      <c r="D63" s="1344"/>
      <c r="E63" s="636"/>
      <c r="F63" s="636"/>
      <c r="G63" s="636"/>
    </row>
    <row r="64" spans="2:12">
      <c r="B64" s="2227" t="s">
        <v>2666</v>
      </c>
      <c r="C64" s="2224"/>
      <c r="D64" s="2225" t="s">
        <v>2694</v>
      </c>
      <c r="E64" s="636"/>
      <c r="F64" s="636"/>
      <c r="G64" s="636"/>
    </row>
    <row r="65" spans="2:7">
      <c r="B65" s="1344"/>
      <c r="C65" s="1344"/>
      <c r="D65" s="636"/>
      <c r="E65" s="636"/>
      <c r="F65" s="636"/>
      <c r="G65" s="636"/>
    </row>
    <row r="66" spans="2:7">
      <c r="B66" s="1344"/>
      <c r="C66" s="1344"/>
      <c r="D66" s="636"/>
      <c r="E66" s="636"/>
      <c r="F66" s="636"/>
      <c r="G66" s="636"/>
    </row>
    <row r="67" spans="2:7">
      <c r="B67" s="1344"/>
      <c r="C67" s="1344"/>
      <c r="D67" s="636"/>
      <c r="E67" s="636"/>
      <c r="F67" s="636"/>
      <c r="G67" s="636"/>
    </row>
    <row r="68" spans="2:7">
      <c r="B68" s="1344"/>
      <c r="C68" s="1344"/>
      <c r="D68" s="636"/>
      <c r="E68" s="636"/>
      <c r="F68" s="636"/>
      <c r="G68" s="636"/>
    </row>
    <row r="69" spans="2:7">
      <c r="B69" s="1344"/>
      <c r="C69" s="1344"/>
      <c r="D69" s="636"/>
      <c r="E69" s="636"/>
      <c r="F69" s="636"/>
      <c r="G69" s="636"/>
    </row>
  </sheetData>
  <mergeCells count="5">
    <mergeCell ref="J55:L55"/>
    <mergeCell ref="H55:I55"/>
    <mergeCell ref="D8:F8"/>
    <mergeCell ref="G8:H8"/>
    <mergeCell ref="H10:J10"/>
  </mergeCells>
  <conditionalFormatting sqref="F47:F52">
    <cfRule type="expression" dxfId="25" priority="25">
      <formula>dms_worksheet210flag="Worksheet 2.10"</formula>
    </cfRule>
  </conditionalFormatting>
  <conditionalFormatting sqref="F11:F21">
    <cfRule type="expression" dxfId="24" priority="21">
      <formula>dms_worksheet210flag="Worksheet 2.10"</formula>
    </cfRule>
  </conditionalFormatting>
  <conditionalFormatting sqref="F38:F44">
    <cfRule type="expression" dxfId="23" priority="19">
      <formula>dms_worksheet210flag="Worksheet 2.10"</formula>
    </cfRule>
  </conditionalFormatting>
  <conditionalFormatting sqref="F56:F60">
    <cfRule type="expression" dxfId="22" priority="17">
      <formula>dms_worksheet210flag="Worksheet 2.10"</formula>
    </cfRule>
  </conditionalFormatting>
  <conditionalFormatting sqref="F35">
    <cfRule type="expression" dxfId="21" priority="14">
      <formula>dms_worksheet210flag="Worksheet 2.10"</formula>
    </cfRule>
  </conditionalFormatting>
  <conditionalFormatting sqref="F24:F32">
    <cfRule type="expression" dxfId="20" priority="8">
      <formula>dms_worksheet210flag="Worksheet 2.10"</formula>
    </cfRule>
  </conditionalFormatting>
  <conditionalFormatting sqref="F22">
    <cfRule type="expression" dxfId="19" priority="5">
      <formula>dms_worksheet210flag="Worksheet 2.10"</formula>
    </cfRule>
  </conditionalFormatting>
  <conditionalFormatting sqref="F33">
    <cfRule type="expression" dxfId="18" priority="3">
      <formula>dms_worksheet210flag="Worksheet 2.10"</formula>
    </cfRule>
  </conditionalFormatting>
  <conditionalFormatting sqref="F45">
    <cfRule type="expression" dxfId="17" priority="2">
      <formula>dms_worksheet210flag="Worksheet 2.10"</formula>
    </cfRule>
  </conditionalFormatting>
  <conditionalFormatting sqref="D64">
    <cfRule type="cellIs" dxfId="16" priority="1" operator="equal">
      <formula>FALSE</formula>
    </cfRule>
  </conditionalFormatting>
  <dataValidations count="1">
    <dataValidation allowBlank="1" sqref="H9:J9 I54:L54 N1:N4 H1:H4" xr:uid="{5410CFE1-F8CE-415E-9670-2A32FED1B98D}"/>
  </dataValidations>
  <pageMargins left="0.7" right="0.7" top="0.75" bottom="0.75" header="0.3" footer="0.3"/>
  <pageSetup paperSize="9" scale="6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0A749-3DD0-4D2E-9952-8B0627A9A8AC}">
  <sheetPr codeName="Sheet30"/>
  <dimension ref="B1:D16"/>
  <sheetViews>
    <sheetView workbookViewId="0"/>
  </sheetViews>
  <sheetFormatPr defaultColWidth="9.140625" defaultRowHeight="15"/>
  <cols>
    <col min="1" max="1" width="11.140625" style="1103" customWidth="1"/>
    <col min="2" max="2" width="22.140625" style="1103" customWidth="1"/>
    <col min="3" max="3" width="59.140625" style="1103" customWidth="1"/>
    <col min="4" max="4" width="73.140625" style="1103" customWidth="1"/>
    <col min="5" max="16384" width="9.140625" style="1103"/>
  </cols>
  <sheetData>
    <row r="1" spans="2:4" ht="55.5" customHeight="1">
      <c r="B1" s="2649" t="s">
        <v>875</v>
      </c>
      <c r="C1" s="2649"/>
      <c r="D1" s="2649"/>
    </row>
    <row r="2" spans="2:4" ht="33" customHeight="1">
      <c r="B2" s="2650" t="s">
        <v>876</v>
      </c>
      <c r="C2" s="2650"/>
      <c r="D2" s="2650"/>
    </row>
    <row r="3" spans="2:4" ht="33" customHeight="1" thickBot="1">
      <c r="B3" s="1104" t="s">
        <v>877</v>
      </c>
      <c r="C3" s="1104" t="s">
        <v>878</v>
      </c>
      <c r="D3" s="1104" t="s">
        <v>222</v>
      </c>
    </row>
    <row r="4" spans="2:4" ht="30" customHeight="1">
      <c r="B4" s="1105"/>
      <c r="C4" s="1106"/>
      <c r="D4" s="1107"/>
    </row>
    <row r="5" spans="2:4">
      <c r="B5" s="1108"/>
      <c r="C5" s="1109"/>
      <c r="D5" s="1110"/>
    </row>
    <row r="6" spans="2:4">
      <c r="B6" s="1108"/>
      <c r="C6" s="1109"/>
      <c r="D6" s="1110"/>
    </row>
    <row r="7" spans="2:4">
      <c r="B7" s="1108"/>
      <c r="C7" s="1109"/>
      <c r="D7" s="1110"/>
    </row>
    <row r="8" spans="2:4">
      <c r="B8" s="1108"/>
      <c r="C8" s="1109"/>
      <c r="D8" s="1110"/>
    </row>
    <row r="9" spans="2:4" ht="18.75">
      <c r="B9" s="1108"/>
      <c r="C9" s="633"/>
      <c r="D9" s="1110"/>
    </row>
    <row r="10" spans="2:4">
      <c r="B10" s="1108"/>
      <c r="C10" s="1111"/>
      <c r="D10" s="1110"/>
    </row>
    <row r="11" spans="2:4">
      <c r="B11" s="1108"/>
      <c r="C11" s="1109"/>
      <c r="D11" s="1110"/>
    </row>
    <row r="12" spans="2:4">
      <c r="B12" s="1108"/>
      <c r="C12" s="1109"/>
      <c r="D12" s="1112"/>
    </row>
    <row r="13" spans="2:4">
      <c r="B13" s="1108"/>
      <c r="C13" s="1109"/>
      <c r="D13" s="1112"/>
    </row>
    <row r="14" spans="2:4">
      <c r="B14" s="1108"/>
      <c r="C14" s="1109"/>
      <c r="D14" s="1113"/>
    </row>
    <row r="15" spans="2:4">
      <c r="B15" s="1108"/>
      <c r="C15" s="1109"/>
      <c r="D15" s="1112"/>
    </row>
    <row r="16" spans="2:4" ht="15.75" thickBot="1">
      <c r="B16" s="1114"/>
      <c r="C16" s="1115"/>
      <c r="D16" s="1116"/>
    </row>
  </sheetData>
  <mergeCells count="2">
    <mergeCell ref="B1:D1"/>
    <mergeCell ref="B2:D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6A20-D342-4DFF-BF8A-CDC3DC81EF93}">
  <sheetPr codeName="Sheet10">
    <tabColor theme="0" tint="-0.34998626667073579"/>
  </sheetPr>
  <dimension ref="A1:K29"/>
  <sheetViews>
    <sheetView workbookViewId="0"/>
  </sheetViews>
  <sheetFormatPr defaultColWidth="9.140625" defaultRowHeight="15"/>
  <cols>
    <col min="1" max="1" width="28.28515625" style="56" bestFit="1" customWidth="1"/>
    <col min="2" max="3" width="14.140625" style="56" customWidth="1"/>
    <col min="4" max="4" width="13.7109375" style="56" bestFit="1" customWidth="1"/>
    <col min="5" max="6" width="14.140625" style="56" customWidth="1"/>
    <col min="7" max="8" width="17" style="56" customWidth="1"/>
    <col min="9" max="16384" width="9.140625" style="56"/>
  </cols>
  <sheetData>
    <row r="1" spans="1:8">
      <c r="A1" s="1856" t="s">
        <v>2396</v>
      </c>
      <c r="B1" s="1757"/>
      <c r="C1" s="1757"/>
      <c r="D1" s="1757"/>
      <c r="E1" s="1758"/>
      <c r="F1" s="1758"/>
      <c r="G1" s="1757"/>
      <c r="H1" s="1757"/>
    </row>
    <row r="2" spans="1:8">
      <c r="A2" s="2651" t="s">
        <v>2397</v>
      </c>
      <c r="B2" s="2651"/>
      <c r="C2" s="2651"/>
      <c r="D2" s="2651"/>
      <c r="E2" s="2651"/>
      <c r="F2" s="2651"/>
      <c r="G2" s="1757"/>
      <c r="H2" s="1757"/>
    </row>
    <row r="3" spans="1:8">
      <c r="A3" s="1859" t="s">
        <v>2398</v>
      </c>
      <c r="B3" s="1860" t="s">
        <v>930</v>
      </c>
      <c r="C3" s="1860" t="s">
        <v>935</v>
      </c>
      <c r="D3" s="1860" t="s">
        <v>950</v>
      </c>
      <c r="E3" s="1860" t="s">
        <v>2399</v>
      </c>
      <c r="F3" s="1861" t="s">
        <v>946</v>
      </c>
      <c r="G3" s="56" t="s">
        <v>2429</v>
      </c>
    </row>
    <row r="4" spans="1:8">
      <c r="A4" s="1862" t="s">
        <v>2400</v>
      </c>
      <c r="B4" s="1857">
        <v>0.05</v>
      </c>
      <c r="C4" s="1857">
        <v>0.05</v>
      </c>
      <c r="D4" s="1857">
        <v>0.1</v>
      </c>
      <c r="E4" s="1857">
        <v>0.05</v>
      </c>
      <c r="F4" s="1858">
        <v>0.05</v>
      </c>
    </row>
    <row r="5" spans="1:8">
      <c r="A5" s="1863" t="s">
        <v>2401</v>
      </c>
      <c r="B5" s="1759">
        <v>0.3</v>
      </c>
      <c r="C5" s="1759">
        <v>0.2</v>
      </c>
      <c r="D5" s="1759">
        <v>1</v>
      </c>
      <c r="E5" s="1759">
        <v>0.25</v>
      </c>
      <c r="F5" s="1760">
        <v>0.4</v>
      </c>
    </row>
    <row r="7" spans="1:8">
      <c r="E7" s="2652" t="s">
        <v>2500</v>
      </c>
      <c r="F7" s="2652"/>
    </row>
    <row r="8" spans="1:8">
      <c r="A8" s="1845"/>
      <c r="B8" s="1129"/>
      <c r="C8" s="1129"/>
      <c r="D8" s="1845"/>
      <c r="E8" s="1565" t="s">
        <v>2483</v>
      </c>
      <c r="F8" s="1565" t="s">
        <v>924</v>
      </c>
      <c r="G8" s="636" t="s">
        <v>2527</v>
      </c>
    </row>
    <row r="9" spans="1:8">
      <c r="A9" s="1846" t="s">
        <v>2526</v>
      </c>
      <c r="B9" s="1853">
        <v>0.05</v>
      </c>
      <c r="C9" s="2653" t="s">
        <v>2501</v>
      </c>
      <c r="D9" s="2654"/>
      <c r="E9" s="2160" t="s">
        <v>2484</v>
      </c>
      <c r="F9" s="2161" t="s">
        <v>2492</v>
      </c>
    </row>
    <row r="10" spans="1:8">
      <c r="A10" s="1847"/>
      <c r="B10" s="1851">
        <v>0.1</v>
      </c>
      <c r="C10" s="1852"/>
      <c r="D10" s="1848"/>
      <c r="E10" s="2162" t="s">
        <v>2485</v>
      </c>
      <c r="F10" s="2163" t="s">
        <v>2493</v>
      </c>
    </row>
    <row r="11" spans="1:8">
      <c r="A11" s="1847"/>
      <c r="B11" s="1851">
        <v>0.15</v>
      </c>
      <c r="C11" s="1852"/>
      <c r="D11" s="1848"/>
      <c r="E11" s="2162" t="s">
        <v>2502</v>
      </c>
      <c r="F11" s="2163" t="s">
        <v>2503</v>
      </c>
    </row>
    <row r="12" spans="1:8">
      <c r="A12" s="1847"/>
      <c r="B12" s="1851">
        <v>0.2</v>
      </c>
      <c r="C12" s="1852"/>
      <c r="D12" s="1848"/>
      <c r="E12" s="2162" t="s">
        <v>2486</v>
      </c>
      <c r="F12" s="2163" t="s">
        <v>2494</v>
      </c>
    </row>
    <row r="13" spans="1:8">
      <c r="A13" s="1847"/>
      <c r="B13" s="1851">
        <v>0.25</v>
      </c>
      <c r="C13" s="1852"/>
      <c r="D13" s="1848"/>
      <c r="E13" s="2162" t="s">
        <v>2487</v>
      </c>
      <c r="F13" s="2163" t="s">
        <v>2495</v>
      </c>
    </row>
    <row r="14" spans="1:8">
      <c r="A14" s="1847"/>
      <c r="B14" s="1851">
        <v>0.3</v>
      </c>
      <c r="C14" s="1852"/>
      <c r="D14" s="1848"/>
      <c r="E14" s="2162" t="s">
        <v>2488</v>
      </c>
      <c r="F14" s="2163" t="s">
        <v>2496</v>
      </c>
    </row>
    <row r="15" spans="1:8">
      <c r="A15" s="1847"/>
      <c r="B15" s="1851">
        <v>0.35</v>
      </c>
      <c r="C15" s="1852"/>
      <c r="D15" s="1848"/>
      <c r="E15" s="2162" t="s">
        <v>2504</v>
      </c>
      <c r="F15" s="2163" t="s">
        <v>2505</v>
      </c>
    </row>
    <row r="16" spans="1:8">
      <c r="A16" s="1847"/>
      <c r="B16" s="1851">
        <v>0.4</v>
      </c>
      <c r="C16" s="1852"/>
      <c r="D16" s="1848"/>
      <c r="E16" s="2162" t="s">
        <v>2506</v>
      </c>
      <c r="F16" s="2163" t="s">
        <v>2516</v>
      </c>
    </row>
    <row r="17" spans="1:11">
      <c r="A17" s="1847"/>
      <c r="B17" s="1851">
        <v>0.45</v>
      </c>
      <c r="C17" s="1852"/>
      <c r="D17" s="1848"/>
      <c r="E17" s="2162" t="s">
        <v>2507</v>
      </c>
      <c r="F17" s="2163" t="s">
        <v>2517</v>
      </c>
    </row>
    <row r="18" spans="1:11">
      <c r="A18" s="1847"/>
      <c r="B18" s="1851">
        <v>0.5</v>
      </c>
      <c r="C18" s="1852"/>
      <c r="D18" s="1848"/>
      <c r="E18" s="2162" t="s">
        <v>2489</v>
      </c>
      <c r="F18" s="2163" t="s">
        <v>2497</v>
      </c>
      <c r="G18" s="1845"/>
      <c r="H18" s="1845"/>
      <c r="I18" s="1845"/>
      <c r="J18" s="1845"/>
      <c r="K18" s="1845"/>
    </row>
    <row r="19" spans="1:11">
      <c r="A19" s="1847"/>
      <c r="B19" s="1851">
        <v>0.55000000000000004</v>
      </c>
      <c r="C19" s="1852"/>
      <c r="D19" s="1848"/>
      <c r="E19" s="2162" t="s">
        <v>2508</v>
      </c>
      <c r="F19" s="2163" t="s">
        <v>2518</v>
      </c>
      <c r="G19" s="1845"/>
      <c r="H19" s="1845"/>
      <c r="I19" s="1845"/>
      <c r="J19" s="1845"/>
      <c r="K19" s="1845"/>
    </row>
    <row r="20" spans="1:11">
      <c r="A20" s="1847"/>
      <c r="B20" s="1851">
        <v>0.6</v>
      </c>
      <c r="C20" s="1852"/>
      <c r="D20" s="1848"/>
      <c r="E20" s="2162" t="s">
        <v>2509</v>
      </c>
      <c r="F20" s="2163" t="s">
        <v>2519</v>
      </c>
      <c r="G20" s="1845"/>
      <c r="H20" s="1845"/>
      <c r="I20" s="1845"/>
      <c r="J20" s="1845"/>
      <c r="K20" s="1845"/>
    </row>
    <row r="21" spans="1:11">
      <c r="A21" s="1847"/>
      <c r="B21" s="1851">
        <v>0.65</v>
      </c>
      <c r="C21" s="1852"/>
      <c r="D21" s="1848"/>
      <c r="E21" s="2162" t="s">
        <v>2510</v>
      </c>
      <c r="F21" s="2163" t="s">
        <v>2520</v>
      </c>
      <c r="G21" s="1845"/>
      <c r="H21" s="1845"/>
      <c r="I21" s="1845"/>
      <c r="J21" s="1845"/>
      <c r="K21" s="1845"/>
    </row>
    <row r="22" spans="1:11">
      <c r="A22" s="1847"/>
      <c r="B22" s="1851">
        <v>0.7</v>
      </c>
      <c r="C22" s="1852"/>
      <c r="D22" s="1848"/>
      <c r="E22" s="2162" t="s">
        <v>2511</v>
      </c>
      <c r="F22" s="2163" t="s">
        <v>2521</v>
      </c>
      <c r="G22" s="1845"/>
      <c r="H22" s="1845"/>
      <c r="I22" s="1845"/>
      <c r="J22" s="1845"/>
      <c r="K22" s="1845"/>
    </row>
    <row r="23" spans="1:11">
      <c r="A23" s="1847"/>
      <c r="B23" s="1851">
        <v>0.75</v>
      </c>
      <c r="C23" s="1852"/>
      <c r="D23" s="1848"/>
      <c r="E23" s="2162" t="s">
        <v>2490</v>
      </c>
      <c r="F23" s="2163" t="s">
        <v>2498</v>
      </c>
      <c r="G23" s="1845"/>
      <c r="H23" s="1845"/>
      <c r="I23" s="1845"/>
      <c r="J23" s="1845"/>
      <c r="K23" s="1845"/>
    </row>
    <row r="24" spans="1:11">
      <c r="A24" s="1847"/>
      <c r="B24" s="1851">
        <v>0.8</v>
      </c>
      <c r="C24" s="1852"/>
      <c r="D24" s="1848"/>
      <c r="E24" s="2162" t="s">
        <v>2512</v>
      </c>
      <c r="F24" s="2163" t="s">
        <v>2522</v>
      </c>
      <c r="G24" s="1845"/>
      <c r="H24" s="1845"/>
      <c r="I24" s="1845"/>
      <c r="J24" s="1845"/>
      <c r="K24" s="1845"/>
    </row>
    <row r="25" spans="1:11">
      <c r="A25" s="1847"/>
      <c r="B25" s="1851">
        <v>0.85</v>
      </c>
      <c r="C25" s="1852"/>
      <c r="D25" s="1848"/>
      <c r="E25" s="2162" t="s">
        <v>2513</v>
      </c>
      <c r="F25" s="2163" t="s">
        <v>2523</v>
      </c>
      <c r="G25" s="1845"/>
      <c r="H25" s="1845"/>
      <c r="I25" s="1845"/>
      <c r="J25" s="1845"/>
      <c r="K25" s="1845"/>
    </row>
    <row r="26" spans="1:11">
      <c r="A26" s="1847"/>
      <c r="B26" s="1851">
        <v>0.9</v>
      </c>
      <c r="C26" s="1852"/>
      <c r="D26" s="1848"/>
      <c r="E26" s="2162" t="s">
        <v>2514</v>
      </c>
      <c r="F26" s="2163" t="s">
        <v>2524</v>
      </c>
      <c r="G26" s="1845"/>
      <c r="H26" s="1845"/>
      <c r="I26" s="1845"/>
      <c r="J26" s="1845"/>
      <c r="K26" s="1845"/>
    </row>
    <row r="27" spans="1:11">
      <c r="A27" s="1847"/>
      <c r="B27" s="1851">
        <v>0.95</v>
      </c>
      <c r="C27" s="1852"/>
      <c r="D27" s="1848"/>
      <c r="E27" s="2162" t="s">
        <v>2515</v>
      </c>
      <c r="F27" s="2163" t="s">
        <v>2525</v>
      </c>
      <c r="G27" s="1845"/>
      <c r="H27" s="1845"/>
      <c r="I27" s="1845"/>
      <c r="J27" s="1845"/>
      <c r="K27" s="1845"/>
    </row>
    <row r="28" spans="1:11">
      <c r="A28" s="1849"/>
      <c r="B28" s="1854">
        <v>1</v>
      </c>
      <c r="C28" s="1855"/>
      <c r="D28" s="1850"/>
      <c r="E28" s="2164" t="s">
        <v>2491</v>
      </c>
      <c r="F28" s="2165" t="s">
        <v>2499</v>
      </c>
      <c r="G28" s="1129"/>
      <c r="H28" s="1129"/>
      <c r="I28" s="1129"/>
      <c r="J28" s="1845"/>
      <c r="K28" s="1845"/>
    </row>
    <row r="29" spans="1:11">
      <c r="A29" s="1845"/>
      <c r="B29" s="1845"/>
      <c r="C29" s="1845"/>
      <c r="D29" s="1845"/>
      <c r="E29" s="1845"/>
      <c r="F29" s="1845"/>
      <c r="G29" s="1845"/>
      <c r="H29" s="1845"/>
      <c r="I29" s="1845"/>
      <c r="J29" s="1845"/>
      <c r="K29" s="1845"/>
    </row>
  </sheetData>
  <mergeCells count="3">
    <mergeCell ref="A2:F2"/>
    <mergeCell ref="E7:F7"/>
    <mergeCell ref="C9:D9"/>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8360-514C-4DF6-944D-6337F067ACBC}">
  <sheetPr codeName="Sheet5">
    <tabColor theme="1"/>
  </sheetPr>
  <dimension ref="B1:CL127"/>
  <sheetViews>
    <sheetView workbookViewId="0"/>
  </sheetViews>
  <sheetFormatPr defaultColWidth="9.140625" defaultRowHeight="15"/>
  <cols>
    <col min="1" max="1" width="11.140625" style="1" customWidth="1"/>
    <col min="2" max="2" width="43.5703125" style="1" customWidth="1"/>
    <col min="3" max="3" width="16.7109375" style="1" customWidth="1"/>
    <col min="4" max="5" width="15.5703125" style="1" customWidth="1"/>
    <col min="6" max="8" width="15.140625" style="1" customWidth="1"/>
    <col min="9" max="12" width="16.7109375" style="1" customWidth="1"/>
    <col min="13" max="13" width="15.140625" style="1" customWidth="1"/>
    <col min="14" max="14" width="13.5703125" style="1" customWidth="1"/>
    <col min="15" max="15" width="15.140625" style="1" customWidth="1"/>
    <col min="16" max="16" width="13.5703125" style="1" customWidth="1"/>
    <col min="17" max="17" width="14.85546875" style="1" customWidth="1"/>
    <col min="18" max="19" width="16.140625" style="1" customWidth="1"/>
    <col min="20" max="20" width="18.42578125" style="1" customWidth="1"/>
    <col min="21" max="21" width="15.42578125" style="1" customWidth="1"/>
    <col min="22" max="22" width="20.85546875" style="1" customWidth="1"/>
    <col min="23" max="23" width="11.140625" style="1" customWidth="1"/>
    <col min="24" max="24" width="9.5703125" style="1" customWidth="1"/>
    <col min="25" max="16384" width="9.140625" style="1"/>
  </cols>
  <sheetData>
    <row r="1" spans="2:24" ht="51" customHeight="1">
      <c r="B1" s="69" t="s">
        <v>879</v>
      </c>
      <c r="C1" s="70"/>
      <c r="D1" s="70"/>
      <c r="E1" s="70"/>
      <c r="F1" s="70"/>
      <c r="G1" s="70"/>
      <c r="H1" s="70"/>
      <c r="I1" s="70"/>
      <c r="J1" s="70"/>
      <c r="K1" s="70"/>
      <c r="L1" s="70"/>
      <c r="M1" s="70"/>
    </row>
    <row r="2" spans="2:24" ht="30" customHeight="1"/>
    <row r="4" spans="2:24" ht="19.5" customHeight="1">
      <c r="B4" s="2656" t="s">
        <v>880</v>
      </c>
      <c r="C4" s="2657"/>
      <c r="D4" s="2657"/>
      <c r="E4" s="2657"/>
      <c r="F4" s="2657"/>
      <c r="G4" s="2657"/>
      <c r="H4" s="2657"/>
      <c r="I4" s="2657"/>
      <c r="J4" s="2657"/>
      <c r="K4" s="2657"/>
      <c r="L4" s="2657"/>
      <c r="M4" s="2657"/>
      <c r="N4" s="2657"/>
      <c r="O4" s="2657"/>
      <c r="P4" s="2657"/>
      <c r="Q4" s="2657"/>
      <c r="R4" s="2657"/>
      <c r="S4" s="2657"/>
      <c r="T4" s="2657"/>
      <c r="U4" s="2657"/>
      <c r="V4" s="2657"/>
    </row>
    <row r="5" spans="2:24" s="222" customFormat="1" ht="105.75" thickBot="1">
      <c r="B5"/>
      <c r="C5"/>
      <c r="D5"/>
      <c r="E5"/>
      <c r="F5" s="951" t="s">
        <v>881</v>
      </c>
      <c r="G5" s="952" t="s">
        <v>882</v>
      </c>
      <c r="H5" s="953" t="s">
        <v>883</v>
      </c>
      <c r="I5" s="952" t="s">
        <v>884</v>
      </c>
      <c r="J5" s="952" t="s">
        <v>885</v>
      </c>
      <c r="K5" s="952" t="s">
        <v>886</v>
      </c>
      <c r="L5" s="952" t="s">
        <v>887</v>
      </c>
      <c r="M5" s="954" t="s">
        <v>888</v>
      </c>
      <c r="N5" s="951" t="s">
        <v>889</v>
      </c>
      <c r="O5" s="952" t="s">
        <v>890</v>
      </c>
      <c r="P5" s="952" t="s">
        <v>891</v>
      </c>
      <c r="Q5" s="952" t="s">
        <v>892</v>
      </c>
      <c r="R5" s="952" t="s">
        <v>893</v>
      </c>
      <c r="S5" s="952" t="s">
        <v>894</v>
      </c>
      <c r="T5" s="952" t="s">
        <v>895</v>
      </c>
      <c r="U5" s="951" t="s">
        <v>896</v>
      </c>
      <c r="V5" s="955"/>
      <c r="W5" s="956"/>
      <c r="X5" s="956"/>
    </row>
    <row r="6" spans="2:24" s="74" customFormat="1" ht="30.75" customHeight="1" thickBot="1">
      <c r="B6" s="71" t="s">
        <v>897</v>
      </c>
      <c r="C6" s="72" t="s">
        <v>898</v>
      </c>
      <c r="D6" s="73" t="s">
        <v>899</v>
      </c>
      <c r="E6" s="73" t="s">
        <v>900</v>
      </c>
      <c r="F6" s="957" t="s">
        <v>901</v>
      </c>
      <c r="G6" s="957" t="s">
        <v>902</v>
      </c>
      <c r="H6" s="957" t="s">
        <v>903</v>
      </c>
      <c r="I6" s="957" t="s">
        <v>904</v>
      </c>
      <c r="J6" s="957" t="s">
        <v>905</v>
      </c>
      <c r="K6" s="957" t="s">
        <v>906</v>
      </c>
      <c r="L6" s="957" t="s">
        <v>907</v>
      </c>
      <c r="M6" s="957" t="s">
        <v>908</v>
      </c>
      <c r="N6" s="957" t="s">
        <v>909</v>
      </c>
      <c r="O6" s="958" t="s">
        <v>910</v>
      </c>
      <c r="P6" s="959" t="s">
        <v>911</v>
      </c>
      <c r="Q6" s="960" t="s">
        <v>912</v>
      </c>
      <c r="R6" s="961" t="s">
        <v>913</v>
      </c>
      <c r="S6" s="961" t="s">
        <v>914</v>
      </c>
      <c r="T6" s="961" t="s">
        <v>915</v>
      </c>
      <c r="U6" s="962" t="s">
        <v>916</v>
      </c>
      <c r="V6" s="962" t="s">
        <v>917</v>
      </c>
      <c r="W6" s="963" t="s">
        <v>918</v>
      </c>
      <c r="X6" s="964" t="s">
        <v>919</v>
      </c>
    </row>
    <row r="7" spans="2:24">
      <c r="B7" s="75" t="s">
        <v>920</v>
      </c>
      <c r="C7" s="76" t="s">
        <v>921</v>
      </c>
      <c r="D7" s="76" t="s">
        <v>922</v>
      </c>
      <c r="E7" s="76" t="s">
        <v>923</v>
      </c>
      <c r="F7" s="77"/>
      <c r="G7" s="78" t="s">
        <v>924</v>
      </c>
      <c r="H7" s="78"/>
      <c r="I7" s="78" t="s">
        <v>924</v>
      </c>
      <c r="J7" s="78" t="s">
        <v>924</v>
      </c>
      <c r="K7" s="78" t="s">
        <v>925</v>
      </c>
      <c r="L7" s="78" t="s">
        <v>924</v>
      </c>
      <c r="M7" s="78" t="s">
        <v>925</v>
      </c>
      <c r="N7" s="77" t="s">
        <v>925</v>
      </c>
      <c r="O7" s="77" t="s">
        <v>925</v>
      </c>
      <c r="P7" s="78" t="s">
        <v>924</v>
      </c>
      <c r="Q7" s="77" t="s">
        <v>924</v>
      </c>
      <c r="R7" s="77" t="s">
        <v>925</v>
      </c>
      <c r="S7" s="78" t="s">
        <v>924</v>
      </c>
      <c r="T7" s="78" t="s">
        <v>924</v>
      </c>
      <c r="U7" s="77" t="s">
        <v>925</v>
      </c>
      <c r="V7" s="78" t="s">
        <v>925</v>
      </c>
      <c r="W7" s="77" t="s">
        <v>925</v>
      </c>
      <c r="X7" s="79" t="s">
        <v>925</v>
      </c>
    </row>
    <row r="8" spans="2:24">
      <c r="B8" s="80" t="s">
        <v>926</v>
      </c>
      <c r="C8" s="81" t="s">
        <v>927</v>
      </c>
      <c r="D8" s="81" t="s">
        <v>922</v>
      </c>
      <c r="E8" s="81" t="s">
        <v>923</v>
      </c>
      <c r="F8" s="82"/>
      <c r="G8" s="83" t="s">
        <v>924</v>
      </c>
      <c r="H8" s="83"/>
      <c r="I8" s="83" t="s">
        <v>925</v>
      </c>
      <c r="J8" s="83" t="s">
        <v>925</v>
      </c>
      <c r="K8" s="83" t="s">
        <v>925</v>
      </c>
      <c r="L8" s="83" t="s">
        <v>924</v>
      </c>
      <c r="M8" s="83" t="s">
        <v>925</v>
      </c>
      <c r="N8" s="82" t="s">
        <v>925</v>
      </c>
      <c r="O8" s="82" t="s">
        <v>925</v>
      </c>
      <c r="P8" s="83" t="s">
        <v>924</v>
      </c>
      <c r="Q8" s="82" t="s">
        <v>924</v>
      </c>
      <c r="R8" s="82" t="s">
        <v>925</v>
      </c>
      <c r="S8" s="83" t="s">
        <v>924</v>
      </c>
      <c r="T8" s="83" t="s">
        <v>924</v>
      </c>
      <c r="U8" s="82" t="s">
        <v>925</v>
      </c>
      <c r="V8" s="83" t="s">
        <v>925</v>
      </c>
      <c r="W8" s="82" t="s">
        <v>925</v>
      </c>
      <c r="X8" s="84" t="s">
        <v>925</v>
      </c>
    </row>
    <row r="9" spans="2:24">
      <c r="B9" s="80" t="s">
        <v>928</v>
      </c>
      <c r="C9" s="81" t="s">
        <v>929</v>
      </c>
      <c r="D9" s="81" t="s">
        <v>922</v>
      </c>
      <c r="E9" s="81" t="s">
        <v>923</v>
      </c>
      <c r="F9" s="82"/>
      <c r="G9" s="83" t="s">
        <v>925</v>
      </c>
      <c r="H9" s="83"/>
      <c r="I9" s="83" t="s">
        <v>925</v>
      </c>
      <c r="J9" s="83" t="s">
        <v>925</v>
      </c>
      <c r="K9" s="83" t="s">
        <v>925</v>
      </c>
      <c r="L9" s="83" t="s">
        <v>925</v>
      </c>
      <c r="M9" s="83" t="s">
        <v>925</v>
      </c>
      <c r="N9" s="82" t="s">
        <v>924</v>
      </c>
      <c r="O9" s="82" t="s">
        <v>925</v>
      </c>
      <c r="P9" s="83" t="s">
        <v>924</v>
      </c>
      <c r="Q9" s="82" t="s">
        <v>925</v>
      </c>
      <c r="R9" s="82" t="s">
        <v>925</v>
      </c>
      <c r="S9" s="83" t="s">
        <v>925</v>
      </c>
      <c r="T9" s="83" t="s">
        <v>924</v>
      </c>
      <c r="U9" s="82" t="s">
        <v>925</v>
      </c>
      <c r="V9" s="83" t="s">
        <v>925</v>
      </c>
      <c r="W9" s="82" t="s">
        <v>925</v>
      </c>
      <c r="X9" s="84" t="s">
        <v>925</v>
      </c>
    </row>
    <row r="10" spans="2:24">
      <c r="B10" s="85" t="s">
        <v>930</v>
      </c>
      <c r="C10" s="86" t="s">
        <v>929</v>
      </c>
      <c r="D10" s="86" t="s">
        <v>922</v>
      </c>
      <c r="E10" s="86" t="s">
        <v>931</v>
      </c>
      <c r="F10" s="82"/>
      <c r="G10" s="83" t="s">
        <v>925</v>
      </c>
      <c r="H10" s="83"/>
      <c r="I10" s="83" t="s">
        <v>925</v>
      </c>
      <c r="J10" s="83" t="s">
        <v>925</v>
      </c>
      <c r="K10" s="83" t="s">
        <v>925</v>
      </c>
      <c r="L10" s="83" t="s">
        <v>925</v>
      </c>
      <c r="M10" s="83" t="s">
        <v>925</v>
      </c>
      <c r="N10" s="82" t="s">
        <v>924</v>
      </c>
      <c r="O10" s="82" t="s">
        <v>925</v>
      </c>
      <c r="P10" s="83" t="s">
        <v>924</v>
      </c>
      <c r="Q10" s="82" t="s">
        <v>925</v>
      </c>
      <c r="R10" s="82" t="s">
        <v>925</v>
      </c>
      <c r="S10" s="83" t="s">
        <v>925</v>
      </c>
      <c r="T10" s="83" t="s">
        <v>924</v>
      </c>
      <c r="U10" s="82" t="s">
        <v>925</v>
      </c>
      <c r="V10" s="83" t="s">
        <v>925</v>
      </c>
      <c r="W10" s="82" t="s">
        <v>925</v>
      </c>
      <c r="X10" s="84" t="s">
        <v>925</v>
      </c>
    </row>
    <row r="11" spans="2:24">
      <c r="B11" s="80" t="s">
        <v>932</v>
      </c>
      <c r="C11" s="81" t="s">
        <v>929</v>
      </c>
      <c r="D11" s="81" t="s">
        <v>922</v>
      </c>
      <c r="E11" s="81" t="s">
        <v>923</v>
      </c>
      <c r="F11" s="82"/>
      <c r="G11" s="83" t="s">
        <v>925</v>
      </c>
      <c r="H11" s="83"/>
      <c r="I11" s="83" t="s">
        <v>925</v>
      </c>
      <c r="J11" s="83" t="s">
        <v>925</v>
      </c>
      <c r="K11" s="83" t="s">
        <v>925</v>
      </c>
      <c r="L11" s="83" t="s">
        <v>925</v>
      </c>
      <c r="M11" s="83" t="s">
        <v>925</v>
      </c>
      <c r="N11" s="82" t="s">
        <v>924</v>
      </c>
      <c r="O11" s="82" t="s">
        <v>925</v>
      </c>
      <c r="P11" s="83" t="s">
        <v>924</v>
      </c>
      <c r="Q11" s="82" t="s">
        <v>925</v>
      </c>
      <c r="R11" s="82" t="s">
        <v>925</v>
      </c>
      <c r="S11" s="83" t="s">
        <v>925</v>
      </c>
      <c r="T11" s="83" t="s">
        <v>924</v>
      </c>
      <c r="U11" s="82" t="s">
        <v>925</v>
      </c>
      <c r="V11" s="83" t="s">
        <v>925</v>
      </c>
      <c r="W11" s="82" t="s">
        <v>925</v>
      </c>
      <c r="X11" s="84" t="s">
        <v>925</v>
      </c>
    </row>
    <row r="12" spans="2:24">
      <c r="B12" s="85" t="s">
        <v>933</v>
      </c>
      <c r="C12" s="87" t="s">
        <v>934</v>
      </c>
      <c r="D12" s="87" t="s">
        <v>922</v>
      </c>
      <c r="E12" s="87" t="s">
        <v>931</v>
      </c>
      <c r="F12" s="82"/>
      <c r="G12" s="83" t="s">
        <v>925</v>
      </c>
      <c r="H12" s="83"/>
      <c r="I12" s="83" t="s">
        <v>925</v>
      </c>
      <c r="J12" s="83" t="s">
        <v>925</v>
      </c>
      <c r="K12" s="83" t="s">
        <v>925</v>
      </c>
      <c r="L12" s="83" t="s">
        <v>925</v>
      </c>
      <c r="M12" s="83" t="s">
        <v>925</v>
      </c>
      <c r="N12" s="82" t="s">
        <v>924</v>
      </c>
      <c r="O12" s="82" t="s">
        <v>925</v>
      </c>
      <c r="P12" s="83" t="s">
        <v>924</v>
      </c>
      <c r="Q12" s="82" t="s">
        <v>925</v>
      </c>
      <c r="R12" s="82" t="s">
        <v>925</v>
      </c>
      <c r="S12" s="83" t="s">
        <v>924</v>
      </c>
      <c r="T12" s="83" t="s">
        <v>924</v>
      </c>
      <c r="U12" s="82" t="s">
        <v>925</v>
      </c>
      <c r="V12" s="83" t="s">
        <v>925</v>
      </c>
      <c r="W12" s="82" t="s">
        <v>925</v>
      </c>
      <c r="X12" s="84" t="s">
        <v>925</v>
      </c>
    </row>
    <row r="13" spans="2:24">
      <c r="B13" s="85" t="s">
        <v>935</v>
      </c>
      <c r="C13" s="86" t="s">
        <v>936</v>
      </c>
      <c r="D13" s="86" t="s">
        <v>922</v>
      </c>
      <c r="E13" s="86" t="s">
        <v>931</v>
      </c>
      <c r="F13" s="82"/>
      <c r="G13" s="83" t="s">
        <v>925</v>
      </c>
      <c r="H13" s="83"/>
      <c r="I13" s="83" t="s">
        <v>925</v>
      </c>
      <c r="J13" s="83" t="s">
        <v>925</v>
      </c>
      <c r="K13" s="83" t="s">
        <v>925</v>
      </c>
      <c r="L13" s="83" t="s">
        <v>925</v>
      </c>
      <c r="M13" s="83" t="s">
        <v>925</v>
      </c>
      <c r="N13" s="82" t="s">
        <v>924</v>
      </c>
      <c r="O13" s="82" t="s">
        <v>925</v>
      </c>
      <c r="P13" s="83" t="s">
        <v>924</v>
      </c>
      <c r="Q13" s="82" t="s">
        <v>925</v>
      </c>
      <c r="R13" s="82" t="s">
        <v>925</v>
      </c>
      <c r="S13" s="83" t="s">
        <v>924</v>
      </c>
      <c r="T13" s="83" t="s">
        <v>924</v>
      </c>
      <c r="U13" s="82" t="s">
        <v>925</v>
      </c>
      <c r="V13" s="83" t="s">
        <v>925</v>
      </c>
      <c r="W13" s="82" t="s">
        <v>925</v>
      </c>
      <c r="X13" s="84" t="s">
        <v>925</v>
      </c>
    </row>
    <row r="14" spans="2:24">
      <c r="B14" s="80" t="s">
        <v>937</v>
      </c>
      <c r="C14" s="88" t="s">
        <v>927</v>
      </c>
      <c r="D14" s="88" t="s">
        <v>922</v>
      </c>
      <c r="E14" s="88" t="s">
        <v>923</v>
      </c>
      <c r="F14" s="82"/>
      <c r="G14" s="83" t="s">
        <v>924</v>
      </c>
      <c r="H14" s="83"/>
      <c r="I14" s="83" t="s">
        <v>925</v>
      </c>
      <c r="J14" s="83" t="s">
        <v>925</v>
      </c>
      <c r="K14" s="83" t="s">
        <v>925</v>
      </c>
      <c r="L14" s="83" t="s">
        <v>924</v>
      </c>
      <c r="M14" s="83" t="s">
        <v>925</v>
      </c>
      <c r="N14" s="82" t="s">
        <v>925</v>
      </c>
      <c r="O14" s="82" t="s">
        <v>925</v>
      </c>
      <c r="P14" s="83" t="s">
        <v>924</v>
      </c>
      <c r="Q14" s="82" t="s">
        <v>924</v>
      </c>
      <c r="R14" s="82" t="s">
        <v>925</v>
      </c>
      <c r="S14" s="83" t="s">
        <v>924</v>
      </c>
      <c r="T14" s="83" t="s">
        <v>924</v>
      </c>
      <c r="U14" s="82" t="s">
        <v>924</v>
      </c>
      <c r="V14" s="83" t="s">
        <v>925</v>
      </c>
      <c r="W14" s="82" t="s">
        <v>925</v>
      </c>
      <c r="X14" s="84" t="s">
        <v>925</v>
      </c>
    </row>
    <row r="15" spans="2:24">
      <c r="B15" s="80" t="s">
        <v>938</v>
      </c>
      <c r="C15" s="81" t="s">
        <v>934</v>
      </c>
      <c r="D15" s="81" t="s">
        <v>922</v>
      </c>
      <c r="E15" s="81" t="s">
        <v>923</v>
      </c>
      <c r="F15" s="82"/>
      <c r="G15" s="83" t="s">
        <v>924</v>
      </c>
      <c r="H15" s="83"/>
      <c r="I15" s="83" t="s">
        <v>925</v>
      </c>
      <c r="J15" s="83" t="s">
        <v>925</v>
      </c>
      <c r="K15" s="83" t="s">
        <v>925</v>
      </c>
      <c r="L15" s="83" t="s">
        <v>925</v>
      </c>
      <c r="M15" s="83" t="s">
        <v>925</v>
      </c>
      <c r="N15" s="82" t="s">
        <v>925</v>
      </c>
      <c r="O15" s="82" t="s">
        <v>925</v>
      </c>
      <c r="P15" s="83" t="s">
        <v>924</v>
      </c>
      <c r="Q15" s="82" t="s">
        <v>924</v>
      </c>
      <c r="R15" s="82" t="s">
        <v>925</v>
      </c>
      <c r="S15" s="83" t="s">
        <v>924</v>
      </c>
      <c r="T15" s="83" t="s">
        <v>924</v>
      </c>
      <c r="U15" s="82" t="s">
        <v>924</v>
      </c>
      <c r="V15" s="83" t="s">
        <v>925</v>
      </c>
      <c r="W15" s="82" t="s">
        <v>925</v>
      </c>
      <c r="X15" s="84" t="s">
        <v>925</v>
      </c>
    </row>
    <row r="16" spans="2:24">
      <c r="B16" s="80" t="s">
        <v>939</v>
      </c>
      <c r="C16" s="88" t="s">
        <v>934</v>
      </c>
      <c r="D16" s="88" t="s">
        <v>922</v>
      </c>
      <c r="E16" s="88" t="s">
        <v>923</v>
      </c>
      <c r="F16" s="82"/>
      <c r="G16" s="83" t="s">
        <v>924</v>
      </c>
      <c r="H16" s="83"/>
      <c r="I16" s="83" t="s">
        <v>925</v>
      </c>
      <c r="J16" s="83" t="s">
        <v>925</v>
      </c>
      <c r="K16" s="83" t="s">
        <v>925</v>
      </c>
      <c r="L16" s="83" t="s">
        <v>925</v>
      </c>
      <c r="M16" s="83" t="s">
        <v>925</v>
      </c>
      <c r="N16" s="82" t="s">
        <v>925</v>
      </c>
      <c r="O16" s="82" t="s">
        <v>925</v>
      </c>
      <c r="P16" s="83" t="s">
        <v>924</v>
      </c>
      <c r="Q16" s="82" t="s">
        <v>924</v>
      </c>
      <c r="R16" s="82" t="s">
        <v>925</v>
      </c>
      <c r="S16" s="83" t="s">
        <v>924</v>
      </c>
      <c r="T16" s="83" t="s">
        <v>924</v>
      </c>
      <c r="U16" s="82" t="s">
        <v>925</v>
      </c>
      <c r="V16" s="83" t="s">
        <v>925</v>
      </c>
      <c r="W16" s="82" t="s">
        <v>925</v>
      </c>
      <c r="X16" s="84" t="s">
        <v>925</v>
      </c>
    </row>
    <row r="17" spans="2:90">
      <c r="B17" s="80" t="s">
        <v>940</v>
      </c>
      <c r="C17" s="81" t="s">
        <v>927</v>
      </c>
      <c r="D17" s="81" t="s">
        <v>922</v>
      </c>
      <c r="E17" s="81" t="s">
        <v>923</v>
      </c>
      <c r="F17" s="82"/>
      <c r="G17" s="83" t="s">
        <v>924</v>
      </c>
      <c r="H17" s="83"/>
      <c r="I17" s="83" t="s">
        <v>925</v>
      </c>
      <c r="J17" s="83" t="s">
        <v>925</v>
      </c>
      <c r="K17" s="83" t="s">
        <v>925</v>
      </c>
      <c r="L17" s="83" t="s">
        <v>924</v>
      </c>
      <c r="M17" s="83" t="s">
        <v>925</v>
      </c>
      <c r="N17" s="82" t="s">
        <v>925</v>
      </c>
      <c r="O17" s="82" t="s">
        <v>925</v>
      </c>
      <c r="P17" s="83" t="s">
        <v>924</v>
      </c>
      <c r="Q17" s="82" t="s">
        <v>924</v>
      </c>
      <c r="R17" s="82" t="s">
        <v>925</v>
      </c>
      <c r="S17" s="83" t="s">
        <v>924</v>
      </c>
      <c r="T17" s="83" t="s">
        <v>924</v>
      </c>
      <c r="U17" s="82" t="s">
        <v>925</v>
      </c>
      <c r="V17" s="83" t="s">
        <v>925</v>
      </c>
      <c r="W17" s="82" t="s">
        <v>925</v>
      </c>
      <c r="X17" s="84" t="s">
        <v>925</v>
      </c>
    </row>
    <row r="18" spans="2:90">
      <c r="B18" s="80" t="s">
        <v>941</v>
      </c>
      <c r="C18" s="88" t="s">
        <v>929</v>
      </c>
      <c r="D18" s="88" t="s">
        <v>922</v>
      </c>
      <c r="E18" s="88" t="s">
        <v>923</v>
      </c>
      <c r="F18" s="82"/>
      <c r="G18" s="83" t="s">
        <v>925</v>
      </c>
      <c r="H18" s="83"/>
      <c r="I18" s="83" t="s">
        <v>925</v>
      </c>
      <c r="J18" s="83" t="s">
        <v>925</v>
      </c>
      <c r="K18" s="83" t="s">
        <v>925</v>
      </c>
      <c r="L18" s="83" t="s">
        <v>925</v>
      </c>
      <c r="M18" s="83" t="s">
        <v>925</v>
      </c>
      <c r="N18" s="82" t="s">
        <v>924</v>
      </c>
      <c r="O18" s="82" t="s">
        <v>925</v>
      </c>
      <c r="P18" s="83" t="s">
        <v>924</v>
      </c>
      <c r="Q18" s="82" t="s">
        <v>925</v>
      </c>
      <c r="R18" s="82" t="s">
        <v>925</v>
      </c>
      <c r="S18" s="83" t="s">
        <v>925</v>
      </c>
      <c r="T18" s="83" t="s">
        <v>924</v>
      </c>
      <c r="U18" s="82" t="s">
        <v>925</v>
      </c>
      <c r="V18" s="83" t="s">
        <v>925</v>
      </c>
      <c r="W18" s="82" t="s">
        <v>925</v>
      </c>
      <c r="X18" s="84" t="s">
        <v>925</v>
      </c>
    </row>
    <row r="19" spans="2:90">
      <c r="B19" s="85" t="s">
        <v>942</v>
      </c>
      <c r="C19" s="86" t="s">
        <v>936</v>
      </c>
      <c r="D19" s="86" t="s">
        <v>922</v>
      </c>
      <c r="E19" s="86" t="s">
        <v>931</v>
      </c>
      <c r="F19" s="82"/>
      <c r="G19" s="83" t="s">
        <v>925</v>
      </c>
      <c r="H19" s="83"/>
      <c r="I19" s="83" t="s">
        <v>925</v>
      </c>
      <c r="J19" s="83" t="s">
        <v>925</v>
      </c>
      <c r="K19" s="83" t="s">
        <v>925</v>
      </c>
      <c r="L19" s="83" t="s">
        <v>925</v>
      </c>
      <c r="M19" s="83" t="s">
        <v>925</v>
      </c>
      <c r="N19" s="82" t="s">
        <v>924</v>
      </c>
      <c r="O19" s="82" t="s">
        <v>925</v>
      </c>
      <c r="P19" s="83" t="s">
        <v>924</v>
      </c>
      <c r="Q19" s="82" t="s">
        <v>925</v>
      </c>
      <c r="R19" s="82" t="s">
        <v>925</v>
      </c>
      <c r="S19" s="83" t="s">
        <v>924</v>
      </c>
      <c r="T19" s="83" t="s">
        <v>924</v>
      </c>
      <c r="U19" s="82" t="s">
        <v>925</v>
      </c>
      <c r="V19" s="83" t="s">
        <v>925</v>
      </c>
      <c r="W19" s="82" t="s">
        <v>925</v>
      </c>
      <c r="X19" s="84" t="s">
        <v>925</v>
      </c>
    </row>
    <row r="20" spans="2:90">
      <c r="B20" s="80" t="s">
        <v>943</v>
      </c>
      <c r="C20" s="81" t="s">
        <v>944</v>
      </c>
      <c r="D20" s="88" t="s">
        <v>922</v>
      </c>
      <c r="E20" s="88" t="s">
        <v>923</v>
      </c>
      <c r="F20" s="82"/>
      <c r="G20" s="83" t="s">
        <v>925</v>
      </c>
      <c r="H20" s="83"/>
      <c r="I20" s="83" t="s">
        <v>925</v>
      </c>
      <c r="J20" s="83" t="s">
        <v>924</v>
      </c>
      <c r="K20" s="83" t="s">
        <v>925</v>
      </c>
      <c r="L20" s="83" t="s">
        <v>925</v>
      </c>
      <c r="M20" s="83" t="s">
        <v>924</v>
      </c>
      <c r="N20" s="82" t="s">
        <v>924</v>
      </c>
      <c r="O20" s="82" t="s">
        <v>924</v>
      </c>
      <c r="P20" s="83" t="s">
        <v>924</v>
      </c>
      <c r="Q20" s="82" t="s">
        <v>924</v>
      </c>
      <c r="R20" s="82" t="s">
        <v>925</v>
      </c>
      <c r="S20" s="83" t="s">
        <v>924</v>
      </c>
      <c r="T20" s="83" t="s">
        <v>924</v>
      </c>
      <c r="U20" s="82" t="s">
        <v>925</v>
      </c>
      <c r="V20" s="83" t="s">
        <v>925</v>
      </c>
      <c r="W20" s="82" t="s">
        <v>925</v>
      </c>
      <c r="X20" s="84" t="s">
        <v>925</v>
      </c>
    </row>
    <row r="21" spans="2:90">
      <c r="B21" s="80" t="s">
        <v>945</v>
      </c>
      <c r="C21" s="81" t="s">
        <v>929</v>
      </c>
      <c r="D21" s="81" t="s">
        <v>922</v>
      </c>
      <c r="E21" s="81" t="s">
        <v>923</v>
      </c>
      <c r="F21" s="82"/>
      <c r="G21" s="83" t="s">
        <v>925</v>
      </c>
      <c r="H21" s="83"/>
      <c r="I21" s="83" t="s">
        <v>925</v>
      </c>
      <c r="J21" s="83" t="s">
        <v>925</v>
      </c>
      <c r="K21" s="83" t="s">
        <v>925</v>
      </c>
      <c r="L21" s="83" t="s">
        <v>925</v>
      </c>
      <c r="M21" s="83" t="s">
        <v>925</v>
      </c>
      <c r="N21" s="82" t="s">
        <v>924</v>
      </c>
      <c r="O21" s="82" t="s">
        <v>925</v>
      </c>
      <c r="P21" s="83" t="s">
        <v>924</v>
      </c>
      <c r="Q21" s="82" t="s">
        <v>925</v>
      </c>
      <c r="R21" s="82" t="s">
        <v>925</v>
      </c>
      <c r="S21" s="83" t="s">
        <v>925</v>
      </c>
      <c r="T21" s="83" t="s">
        <v>924</v>
      </c>
      <c r="U21" s="82" t="s">
        <v>925</v>
      </c>
      <c r="V21" s="83" t="s">
        <v>925</v>
      </c>
      <c r="W21" s="82" t="s">
        <v>925</v>
      </c>
      <c r="X21" s="84" t="s">
        <v>925</v>
      </c>
    </row>
    <row r="22" spans="2:90">
      <c r="B22" s="85" t="s">
        <v>946</v>
      </c>
      <c r="C22" s="87" t="s">
        <v>934</v>
      </c>
      <c r="D22" s="87" t="s">
        <v>922</v>
      </c>
      <c r="E22" s="87" t="s">
        <v>931</v>
      </c>
      <c r="F22" s="82"/>
      <c r="G22" s="83" t="s">
        <v>925</v>
      </c>
      <c r="H22" s="83"/>
      <c r="I22" s="83" t="s">
        <v>925</v>
      </c>
      <c r="J22" s="83" t="s">
        <v>925</v>
      </c>
      <c r="K22" s="83" t="s">
        <v>925</v>
      </c>
      <c r="L22" s="83" t="s">
        <v>925</v>
      </c>
      <c r="M22" s="83" t="s">
        <v>925</v>
      </c>
      <c r="N22" s="82" t="s">
        <v>924</v>
      </c>
      <c r="O22" s="82" t="s">
        <v>925</v>
      </c>
      <c r="P22" s="83" t="s">
        <v>924</v>
      </c>
      <c r="Q22" s="82" t="s">
        <v>925</v>
      </c>
      <c r="R22" s="82" t="s">
        <v>925</v>
      </c>
      <c r="S22" s="83" t="s">
        <v>924</v>
      </c>
      <c r="T22" s="83" t="s">
        <v>924</v>
      </c>
      <c r="U22" s="82" t="s">
        <v>925</v>
      </c>
      <c r="V22" s="83" t="s">
        <v>925</v>
      </c>
      <c r="W22" s="82" t="s">
        <v>925</v>
      </c>
      <c r="X22" s="84" t="s">
        <v>925</v>
      </c>
    </row>
    <row r="23" spans="2:90">
      <c r="B23" s="80" t="s">
        <v>947</v>
      </c>
      <c r="C23" s="88" t="s">
        <v>936</v>
      </c>
      <c r="D23" s="88" t="s">
        <v>922</v>
      </c>
      <c r="E23" s="88" t="s">
        <v>923</v>
      </c>
      <c r="F23" s="82"/>
      <c r="G23" s="83" t="s">
        <v>924</v>
      </c>
      <c r="H23" s="83"/>
      <c r="I23" s="83" t="s">
        <v>925</v>
      </c>
      <c r="J23" s="83" t="s">
        <v>925</v>
      </c>
      <c r="K23" s="83" t="s">
        <v>925</v>
      </c>
      <c r="L23" s="83" t="s">
        <v>925</v>
      </c>
      <c r="M23" s="83" t="s">
        <v>925</v>
      </c>
      <c r="N23" s="82" t="s">
        <v>924</v>
      </c>
      <c r="O23" s="82" t="s">
        <v>925</v>
      </c>
      <c r="P23" s="83" t="s">
        <v>924</v>
      </c>
      <c r="Q23" s="82" t="s">
        <v>924</v>
      </c>
      <c r="R23" s="82" t="s">
        <v>924</v>
      </c>
      <c r="S23" s="83" t="s">
        <v>924</v>
      </c>
      <c r="T23" s="83" t="s">
        <v>925</v>
      </c>
      <c r="U23" s="82" t="s">
        <v>925</v>
      </c>
      <c r="V23" s="83" t="s">
        <v>925</v>
      </c>
      <c r="W23" s="82" t="s">
        <v>925</v>
      </c>
      <c r="X23" s="84" t="s">
        <v>925</v>
      </c>
    </row>
    <row r="24" spans="2:90">
      <c r="B24" s="80" t="s">
        <v>948</v>
      </c>
      <c r="C24" s="81" t="s">
        <v>949</v>
      </c>
      <c r="D24" s="81" t="s">
        <v>922</v>
      </c>
      <c r="E24" s="81" t="s">
        <v>923</v>
      </c>
      <c r="F24" s="82"/>
      <c r="G24" s="83" t="s">
        <v>924</v>
      </c>
      <c r="H24" s="83"/>
      <c r="I24" s="83" t="s">
        <v>925</v>
      </c>
      <c r="J24" s="83" t="s">
        <v>925</v>
      </c>
      <c r="K24" s="83" t="s">
        <v>925</v>
      </c>
      <c r="L24" s="83" t="s">
        <v>925</v>
      </c>
      <c r="M24" s="83" t="s">
        <v>925</v>
      </c>
      <c r="N24" s="82" t="s">
        <v>925</v>
      </c>
      <c r="O24" s="82" t="s">
        <v>925</v>
      </c>
      <c r="P24" s="83" t="s">
        <v>924</v>
      </c>
      <c r="Q24" s="82" t="s">
        <v>924</v>
      </c>
      <c r="R24" s="82" t="s">
        <v>925</v>
      </c>
      <c r="S24" s="83" t="s">
        <v>924</v>
      </c>
      <c r="T24" s="83" t="s">
        <v>924</v>
      </c>
      <c r="U24" s="82" t="s">
        <v>925</v>
      </c>
      <c r="V24" s="83" t="s">
        <v>925</v>
      </c>
      <c r="W24" s="82" t="s">
        <v>925</v>
      </c>
      <c r="X24" s="84" t="s">
        <v>925</v>
      </c>
    </row>
    <row r="25" spans="2:90">
      <c r="B25" s="85" t="s">
        <v>950</v>
      </c>
      <c r="C25" s="87" t="s">
        <v>949</v>
      </c>
      <c r="D25" s="87" t="s">
        <v>922</v>
      </c>
      <c r="E25" s="87" t="s">
        <v>931</v>
      </c>
      <c r="F25" s="82"/>
      <c r="G25" s="83" t="s">
        <v>925</v>
      </c>
      <c r="H25" s="83"/>
      <c r="I25" s="83" t="s">
        <v>925</v>
      </c>
      <c r="J25" s="83" t="s">
        <v>925</v>
      </c>
      <c r="K25" s="83" t="s">
        <v>925</v>
      </c>
      <c r="L25" s="83" t="s">
        <v>925</v>
      </c>
      <c r="M25" s="83" t="s">
        <v>925</v>
      </c>
      <c r="N25" s="82" t="s">
        <v>924</v>
      </c>
      <c r="O25" s="82" t="s">
        <v>925</v>
      </c>
      <c r="P25" s="83" t="s">
        <v>924</v>
      </c>
      <c r="Q25" s="82" t="s">
        <v>925</v>
      </c>
      <c r="R25" s="82" t="s">
        <v>925</v>
      </c>
      <c r="S25" s="83" t="s">
        <v>924</v>
      </c>
      <c r="T25" s="83" t="s">
        <v>924</v>
      </c>
      <c r="U25" s="82" t="s">
        <v>925</v>
      </c>
      <c r="V25" s="83" t="s">
        <v>925</v>
      </c>
      <c r="W25" s="82" t="s">
        <v>925</v>
      </c>
      <c r="X25" s="84" t="s">
        <v>925</v>
      </c>
    </row>
    <row r="26" spans="2:90">
      <c r="B26" s="85" t="s">
        <v>951</v>
      </c>
      <c r="C26" s="86" t="s">
        <v>927</v>
      </c>
      <c r="D26" s="86" t="s">
        <v>922</v>
      </c>
      <c r="E26" s="86" t="s">
        <v>931</v>
      </c>
      <c r="F26" s="82"/>
      <c r="G26" s="83" t="s">
        <v>925</v>
      </c>
      <c r="H26" s="83"/>
      <c r="I26" s="83" t="s">
        <v>925</v>
      </c>
      <c r="J26" s="83" t="s">
        <v>925</v>
      </c>
      <c r="K26" s="83" t="s">
        <v>925</v>
      </c>
      <c r="L26" s="83" t="s">
        <v>925</v>
      </c>
      <c r="M26" s="83" t="s">
        <v>925</v>
      </c>
      <c r="N26" s="82" t="s">
        <v>924</v>
      </c>
      <c r="O26" s="82" t="s">
        <v>925</v>
      </c>
      <c r="P26" s="83" t="s">
        <v>924</v>
      </c>
      <c r="Q26" s="82" t="s">
        <v>925</v>
      </c>
      <c r="R26" s="82" t="s">
        <v>925</v>
      </c>
      <c r="S26" s="83" t="s">
        <v>924</v>
      </c>
      <c r="T26" s="83" t="s">
        <v>924</v>
      </c>
      <c r="U26" s="82" t="s">
        <v>925</v>
      </c>
      <c r="V26" s="83" t="s">
        <v>925</v>
      </c>
      <c r="W26" s="82" t="s">
        <v>925</v>
      </c>
      <c r="X26" s="84" t="s">
        <v>925</v>
      </c>
    </row>
    <row r="27" spans="2:90" ht="15.75" thickBot="1">
      <c r="B27" s="89" t="s">
        <v>952</v>
      </c>
      <c r="C27" s="90" t="s">
        <v>929</v>
      </c>
      <c r="D27" s="90" t="s">
        <v>922</v>
      </c>
      <c r="E27" s="90" t="s">
        <v>923</v>
      </c>
      <c r="F27" s="91"/>
      <c r="G27" s="92" t="s">
        <v>925</v>
      </c>
      <c r="H27" s="92"/>
      <c r="I27" s="92" t="s">
        <v>925</v>
      </c>
      <c r="J27" s="92" t="s">
        <v>925</v>
      </c>
      <c r="K27" s="92" t="s">
        <v>925</v>
      </c>
      <c r="L27" s="92" t="s">
        <v>925</v>
      </c>
      <c r="M27" s="92" t="s">
        <v>925</v>
      </c>
      <c r="N27" s="91" t="s">
        <v>924</v>
      </c>
      <c r="O27" s="91" t="s">
        <v>925</v>
      </c>
      <c r="P27" s="92" t="s">
        <v>924</v>
      </c>
      <c r="Q27" s="91" t="s">
        <v>925</v>
      </c>
      <c r="R27" s="91" t="s">
        <v>925</v>
      </c>
      <c r="S27" s="92" t="s">
        <v>925</v>
      </c>
      <c r="T27" s="92" t="s">
        <v>924</v>
      </c>
      <c r="U27" s="91" t="s">
        <v>925</v>
      </c>
      <c r="V27" s="92" t="s">
        <v>925</v>
      </c>
      <c r="W27" s="91" t="s">
        <v>925</v>
      </c>
      <c r="X27" s="93" t="s">
        <v>925</v>
      </c>
    </row>
    <row r="30" spans="2:90">
      <c r="B30" s="94" t="s">
        <v>953</v>
      </c>
    </row>
    <row r="31" spans="2:90">
      <c r="B31" s="95" t="s">
        <v>954</v>
      </c>
    </row>
    <row r="32" spans="2:90">
      <c r="AL32" s="2655"/>
      <c r="AM32" s="2655"/>
      <c r="AN32" s="2655"/>
      <c r="AO32" s="2655"/>
      <c r="AP32" s="2655"/>
      <c r="AQ32" s="2655"/>
      <c r="AR32" s="2655"/>
      <c r="AS32" s="2655"/>
      <c r="AT32" s="2655"/>
      <c r="AU32" s="2655"/>
      <c r="AV32" s="2655"/>
      <c r="AW32" s="2655"/>
      <c r="AX32" s="2655"/>
      <c r="AY32" s="2655"/>
      <c r="AZ32" s="2655"/>
      <c r="BA32" s="2655"/>
      <c r="BB32" s="2655"/>
      <c r="BC32" s="2655"/>
      <c r="BD32" s="2655"/>
      <c r="BE32" s="2655"/>
      <c r="BF32" s="2655"/>
      <c r="BG32" s="2655"/>
      <c r="BQ32" s="2655"/>
      <c r="BR32" s="2655"/>
      <c r="BS32" s="2655"/>
      <c r="BT32" s="2655"/>
      <c r="BU32" s="2655"/>
      <c r="BV32" s="2655"/>
      <c r="BW32" s="2655"/>
      <c r="BX32" s="2655"/>
      <c r="BY32" s="2655"/>
      <c r="BZ32" s="2655"/>
      <c r="CA32" s="2655"/>
      <c r="CB32" s="2655"/>
      <c r="CC32" s="2655"/>
      <c r="CD32" s="2655"/>
      <c r="CE32" s="2655"/>
      <c r="CF32" s="2655"/>
      <c r="CG32" s="2655"/>
      <c r="CH32" s="2655"/>
      <c r="CI32" s="2655"/>
      <c r="CJ32" s="2655"/>
      <c r="CK32" s="2655"/>
      <c r="CL32" s="2655"/>
    </row>
    <row r="33" spans="2:90">
      <c r="B33" s="96" t="s">
        <v>955</v>
      </c>
      <c r="AL33" s="2655"/>
      <c r="AM33" s="2655"/>
      <c r="AN33" s="2655"/>
      <c r="AO33" s="2655"/>
      <c r="AP33" s="2655"/>
      <c r="AQ33" s="2655"/>
      <c r="AR33" s="2655"/>
      <c r="AS33" s="2655"/>
      <c r="AT33" s="2655"/>
      <c r="AU33" s="2655"/>
      <c r="AV33" s="2655"/>
      <c r="AW33" s="2655"/>
      <c r="AX33" s="2655"/>
      <c r="AY33" s="2655"/>
      <c r="AZ33" s="2655"/>
      <c r="BA33" s="2655"/>
      <c r="BB33" s="2655"/>
      <c r="BC33" s="2655"/>
      <c r="BD33" s="2655"/>
      <c r="BE33" s="2655"/>
      <c r="BF33" s="2655"/>
      <c r="BG33" s="2655"/>
      <c r="BQ33" s="2655"/>
      <c r="BR33" s="2655"/>
      <c r="BS33" s="2655"/>
      <c r="BT33" s="2655"/>
      <c r="BU33" s="2655"/>
      <c r="BV33" s="2655"/>
      <c r="BW33" s="2655"/>
      <c r="BX33" s="2655"/>
      <c r="BY33" s="2655"/>
      <c r="BZ33" s="2655"/>
      <c r="CA33" s="2655"/>
      <c r="CB33" s="2655"/>
      <c r="CC33" s="2655"/>
      <c r="CD33" s="2655"/>
      <c r="CE33" s="2655"/>
      <c r="CF33" s="2655"/>
      <c r="CG33" s="2655"/>
      <c r="CH33" s="2655"/>
      <c r="CI33" s="2655"/>
      <c r="CJ33" s="2655"/>
      <c r="CK33" s="2655"/>
      <c r="CL33" s="2655"/>
    </row>
    <row r="34" spans="2:90">
      <c r="B34" s="97" t="s">
        <v>956</v>
      </c>
      <c r="C34" s="96"/>
      <c r="D34" s="97"/>
      <c r="E34" s="97"/>
      <c r="F34" s="96" t="s">
        <v>957</v>
      </c>
      <c r="G34" s="96"/>
      <c r="AL34" s="2655"/>
      <c r="AM34" s="2655"/>
      <c r="AN34" s="2655"/>
      <c r="AO34" s="2655"/>
      <c r="AP34" s="2655"/>
      <c r="AQ34" s="2655"/>
      <c r="AR34" s="2655"/>
      <c r="AS34" s="2655"/>
      <c r="AT34" s="2655"/>
      <c r="AU34" s="2655"/>
      <c r="AV34" s="2655"/>
      <c r="AW34" s="2655"/>
      <c r="AX34" s="2655"/>
      <c r="AY34" s="2655"/>
      <c r="AZ34" s="2655"/>
      <c r="BA34" s="2655"/>
      <c r="BB34" s="2655"/>
      <c r="BC34" s="2655"/>
      <c r="BD34" s="2655"/>
      <c r="BE34" s="2655"/>
      <c r="BF34" s="2655"/>
      <c r="BG34" s="2655"/>
      <c r="BQ34" s="2655"/>
      <c r="BR34" s="2655"/>
      <c r="BS34" s="2655"/>
      <c r="BT34" s="2655"/>
      <c r="BU34" s="2655"/>
      <c r="BV34" s="2655"/>
      <c r="BW34" s="2655"/>
      <c r="BX34" s="2655"/>
      <c r="BY34" s="2655"/>
      <c r="BZ34" s="2655"/>
      <c r="CA34" s="2655"/>
      <c r="CB34" s="2655"/>
      <c r="CC34" s="2655"/>
      <c r="CD34" s="2655"/>
      <c r="CE34" s="2655"/>
      <c r="CF34" s="2655"/>
      <c r="CG34" s="2655"/>
      <c r="CH34" s="2655"/>
      <c r="CI34" s="2655"/>
      <c r="CJ34" s="2655"/>
      <c r="CK34" s="2655"/>
      <c r="CL34" s="2655"/>
    </row>
    <row r="35" spans="2:90">
      <c r="B35" s="98"/>
      <c r="F35" s="99"/>
    </row>
    <row r="36" spans="2:90">
      <c r="B36" s="98" t="s">
        <v>958</v>
      </c>
      <c r="F36" s="98" t="s">
        <v>959</v>
      </c>
    </row>
    <row r="37" spans="2:90">
      <c r="B37" s="98" t="s">
        <v>960</v>
      </c>
      <c r="F37" s="98" t="s">
        <v>961</v>
      </c>
    </row>
    <row r="38" spans="2:90">
      <c r="B38" s="98" t="s">
        <v>962</v>
      </c>
      <c r="F38" s="98" t="s">
        <v>963</v>
      </c>
    </row>
    <row r="39" spans="2:90">
      <c r="B39" s="98" t="s">
        <v>964</v>
      </c>
      <c r="F39" s="99" t="s">
        <v>965</v>
      </c>
    </row>
    <row r="40" spans="2:90">
      <c r="B40" s="98" t="s">
        <v>966</v>
      </c>
      <c r="F40" s="98" t="s">
        <v>967</v>
      </c>
    </row>
    <row r="41" spans="2:90">
      <c r="B41" s="33" t="s">
        <v>968</v>
      </c>
      <c r="F41" s="33" t="s">
        <v>969</v>
      </c>
    </row>
    <row r="42" spans="2:90">
      <c r="B42" s="98"/>
    </row>
    <row r="44" spans="2:90">
      <c r="B44" s="99" t="s">
        <v>3</v>
      </c>
    </row>
    <row r="45" spans="2:90">
      <c r="B45" s="33" t="s">
        <v>970</v>
      </c>
    </row>
    <row r="46" spans="2:90">
      <c r="B46" s="33" t="s">
        <v>971</v>
      </c>
    </row>
    <row r="49" spans="2:3" ht="20.25">
      <c r="B49" s="11" t="s">
        <v>972</v>
      </c>
      <c r="C49" s="21"/>
    </row>
    <row r="50" spans="2:3" ht="36">
      <c r="B50" s="100"/>
      <c r="C50" s="21" t="s">
        <v>973</v>
      </c>
    </row>
    <row r="51" spans="2:3" ht="26.25">
      <c r="B51" s="101"/>
      <c r="C51" s="21" t="s">
        <v>974</v>
      </c>
    </row>
    <row r="52" spans="2:3" ht="15.75">
      <c r="B52" s="102"/>
      <c r="C52" s="21" t="s">
        <v>975</v>
      </c>
    </row>
    <row r="53" spans="2:3" ht="18.75">
      <c r="B53" s="103"/>
      <c r="C53" s="21" t="s">
        <v>976</v>
      </c>
    </row>
    <row r="54" spans="2:3">
      <c r="B54" s="104"/>
      <c r="C54" s="21" t="s">
        <v>977</v>
      </c>
    </row>
    <row r="55" spans="2:3">
      <c r="B55" s="105"/>
      <c r="C55" s="21" t="s">
        <v>978</v>
      </c>
    </row>
    <row r="56" spans="2:3">
      <c r="B56" s="106"/>
      <c r="C56" s="21" t="s">
        <v>979</v>
      </c>
    </row>
    <row r="57" spans="2:3" ht="15.75">
      <c r="B57" s="107"/>
      <c r="C57" s="21" t="s">
        <v>980</v>
      </c>
    </row>
    <row r="58" spans="2:3">
      <c r="B58" s="108"/>
      <c r="C58" s="1" t="s">
        <v>981</v>
      </c>
    </row>
    <row r="59" spans="2:3" ht="15.75" thickBot="1">
      <c r="B59" s="109"/>
      <c r="C59" s="21" t="s">
        <v>982</v>
      </c>
    </row>
    <row r="60" spans="2:3" ht="15.75" thickBot="1">
      <c r="B60" s="110"/>
      <c r="C60" s="21" t="s">
        <v>983</v>
      </c>
    </row>
    <row r="61" spans="2:3" ht="15.75" thickBot="1">
      <c r="B61" s="111"/>
      <c r="C61" s="1" t="s">
        <v>984</v>
      </c>
    </row>
    <row r="62" spans="2:3">
      <c r="B62" s="112"/>
      <c r="C62" s="1" t="s">
        <v>985</v>
      </c>
    </row>
    <row r="63" spans="2:3" ht="15.75" thickBot="1">
      <c r="B63" s="113"/>
      <c r="C63" s="1" t="s">
        <v>986</v>
      </c>
    </row>
    <row r="64" spans="2:3" ht="15.75" thickBot="1">
      <c r="B64" s="114"/>
      <c r="C64" s="1" t="s">
        <v>987</v>
      </c>
    </row>
    <row r="65" spans="2:3">
      <c r="B65" s="115"/>
      <c r="C65" s="1" t="s">
        <v>988</v>
      </c>
    </row>
    <row r="66" spans="2:3" ht="15.75" thickBot="1">
      <c r="B66" s="116"/>
      <c r="C66" s="1" t="s">
        <v>989</v>
      </c>
    </row>
    <row r="67" spans="2:3" ht="15.75" thickBot="1">
      <c r="B67" s="117"/>
      <c r="C67" s="1" t="s">
        <v>990</v>
      </c>
    </row>
    <row r="126" spans="3:3">
      <c r="C126" s="118"/>
    </row>
    <row r="127" spans="3:3">
      <c r="C127" s="118"/>
    </row>
  </sheetData>
  <mergeCells count="7">
    <mergeCell ref="AL34:BG34"/>
    <mergeCell ref="BQ34:CL34"/>
    <mergeCell ref="B4:V4"/>
    <mergeCell ref="AL32:BG32"/>
    <mergeCell ref="BQ32:CL32"/>
    <mergeCell ref="AL33:BG33"/>
    <mergeCell ref="BQ33:CL33"/>
  </mergeCells>
  <conditionalFormatting sqref="F7:X27">
    <cfRule type="cellIs" dxfId="15" priority="1" operator="equal">
      <formula>"Y"</formula>
    </cfRule>
  </conditionalFormatting>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6C267-070C-40AB-AE56-608E309A8FAF}">
  <sheetPr codeName="Sheet11">
    <tabColor theme="1"/>
  </sheetPr>
  <dimension ref="B1:CK237"/>
  <sheetViews>
    <sheetView workbookViewId="0"/>
  </sheetViews>
  <sheetFormatPr defaultColWidth="9.140625" defaultRowHeight="15"/>
  <cols>
    <col min="1" max="1" width="11.140625" style="1" customWidth="1"/>
    <col min="2" max="2" width="47.28515625" style="1" customWidth="1"/>
    <col min="3" max="3" width="40.7109375" style="1" customWidth="1"/>
    <col min="4" max="4" width="31.42578125" style="1" customWidth="1"/>
    <col min="5" max="5" width="33.140625" style="1" customWidth="1"/>
    <col min="6" max="6" width="43.140625" style="1" customWidth="1"/>
    <col min="7" max="7" width="38.7109375" style="1" customWidth="1"/>
    <col min="8" max="8" width="24.28515625" style="1" customWidth="1"/>
    <col min="9" max="9" width="28.140625" style="1" customWidth="1"/>
    <col min="10" max="10" width="29" style="1" customWidth="1"/>
    <col min="11" max="11" width="23.7109375" style="1" customWidth="1"/>
    <col min="12" max="13" width="28.28515625" style="1" customWidth="1"/>
    <col min="14" max="14" width="24.5703125" style="1" customWidth="1"/>
    <col min="15" max="15" width="33" style="1" customWidth="1"/>
    <col min="16" max="16" width="47" style="1" customWidth="1"/>
    <col min="17" max="17" width="40.140625" style="1" customWidth="1"/>
    <col min="18" max="18" width="24.85546875" style="1" customWidth="1"/>
    <col min="19" max="19" width="22.7109375" style="1" customWidth="1"/>
    <col min="20" max="20" width="22" style="1" customWidth="1"/>
    <col min="21" max="22" width="9.140625" style="1"/>
    <col min="23" max="23" width="9.140625" style="1" customWidth="1"/>
    <col min="24" max="16384" width="9.140625" style="1"/>
  </cols>
  <sheetData>
    <row r="1" spans="2:28" ht="51" customHeight="1">
      <c r="B1" s="69" t="s">
        <v>991</v>
      </c>
      <c r="C1" s="70"/>
      <c r="D1" s="70"/>
      <c r="E1" s="70"/>
      <c r="F1" s="70"/>
      <c r="G1" s="70"/>
      <c r="H1" s="70"/>
      <c r="I1" s="70"/>
      <c r="J1" s="70"/>
      <c r="K1" s="70"/>
      <c r="L1" s="70"/>
      <c r="M1" s="70"/>
      <c r="N1" s="70"/>
    </row>
    <row r="2" spans="2:28" ht="30" customHeight="1"/>
    <row r="3" spans="2:28" ht="28.5">
      <c r="B3" s="119" t="s">
        <v>992</v>
      </c>
      <c r="C3" s="119"/>
      <c r="D3" s="119"/>
      <c r="E3" s="119"/>
      <c r="F3" s="119"/>
      <c r="G3" s="119"/>
      <c r="H3" s="119"/>
      <c r="I3" s="119"/>
      <c r="J3" s="119"/>
      <c r="K3" s="119"/>
      <c r="L3" s="119"/>
      <c r="M3" s="119"/>
      <c r="N3" s="119"/>
    </row>
    <row r="4" spans="2:28" ht="30" customHeight="1" thickBot="1"/>
    <row r="5" spans="2:28" ht="29.25" customHeight="1">
      <c r="B5" s="2669" t="s">
        <v>993</v>
      </c>
      <c r="C5" s="120" t="s">
        <v>994</v>
      </c>
      <c r="D5" s="120" t="s">
        <v>995</v>
      </c>
      <c r="E5" s="121"/>
      <c r="F5" s="4"/>
      <c r="W5" s="4"/>
      <c r="X5" s="4"/>
      <c r="AA5" s="122"/>
      <c r="AB5" s="122"/>
    </row>
    <row r="6" spans="2:28" ht="15" customHeight="1">
      <c r="B6" s="2669"/>
      <c r="C6" s="123" t="s">
        <v>996</v>
      </c>
      <c r="D6" s="123" t="s">
        <v>996</v>
      </c>
      <c r="E6" s="121"/>
      <c r="F6" s="4"/>
      <c r="W6" s="4"/>
      <c r="X6" s="4"/>
      <c r="AA6" s="122"/>
      <c r="AB6" s="122"/>
    </row>
    <row r="7" spans="2:28" ht="15" customHeight="1">
      <c r="B7" s="2669"/>
      <c r="C7" s="124" t="s">
        <v>997</v>
      </c>
      <c r="D7" s="125" t="s">
        <v>52</v>
      </c>
      <c r="E7" s="126"/>
      <c r="S7" s="4"/>
      <c r="T7" s="4"/>
      <c r="U7" s="4"/>
      <c r="V7" s="4"/>
      <c r="W7" s="4"/>
      <c r="X7" s="4"/>
    </row>
    <row r="8" spans="2:28" ht="15" customHeight="1">
      <c r="B8" s="2669"/>
      <c r="C8" s="127" t="s">
        <v>998</v>
      </c>
      <c r="D8" s="128" t="s">
        <v>953</v>
      </c>
      <c r="E8" s="126"/>
      <c r="S8" s="4"/>
      <c r="T8" s="4"/>
      <c r="U8" s="4"/>
      <c r="V8" s="4"/>
      <c r="W8" s="4"/>
      <c r="X8" s="4"/>
    </row>
    <row r="9" spans="2:28" ht="15" customHeight="1">
      <c r="B9" s="2669"/>
      <c r="C9" s="127" t="s">
        <v>50</v>
      </c>
      <c r="D9" s="129"/>
      <c r="E9" s="126"/>
      <c r="S9" s="4"/>
      <c r="T9" s="4"/>
      <c r="U9" s="4"/>
      <c r="V9" s="4"/>
      <c r="W9" s="4"/>
      <c r="X9" s="4"/>
    </row>
    <row r="10" spans="2:28" ht="15.75" customHeight="1" thickBot="1">
      <c r="B10" s="2669"/>
      <c r="C10" s="130"/>
      <c r="D10" s="131"/>
      <c r="E10" s="126"/>
      <c r="S10" s="4"/>
      <c r="T10" s="4"/>
      <c r="U10" s="4"/>
      <c r="V10" s="4"/>
      <c r="W10" s="4"/>
      <c r="X10" s="4"/>
    </row>
    <row r="11" spans="2:28" ht="15.75" thickBot="1">
      <c r="B11" s="2669"/>
      <c r="C11" s="21"/>
      <c r="D11" s="132"/>
      <c r="E11" s="126"/>
      <c r="S11" s="4"/>
      <c r="T11" s="4"/>
      <c r="U11" s="4"/>
      <c r="V11" s="4"/>
      <c r="W11" s="4"/>
      <c r="X11" s="4"/>
    </row>
    <row r="12" spans="2:28" ht="86.25" thickBot="1">
      <c r="B12" s="2669"/>
      <c r="C12" s="133" t="s">
        <v>999</v>
      </c>
      <c r="D12" s="133" t="s">
        <v>1000</v>
      </c>
      <c r="G12" s="126"/>
      <c r="H12" s="33"/>
      <c r="S12" s="4"/>
      <c r="T12" s="4"/>
      <c r="U12" s="4"/>
      <c r="V12" s="4"/>
      <c r="W12" s="4"/>
      <c r="X12" s="4"/>
    </row>
    <row r="13" spans="2:28" ht="24" customHeight="1" thickBot="1">
      <c r="B13" s="2669"/>
      <c r="C13" s="120" t="s">
        <v>1001</v>
      </c>
      <c r="D13" s="120" t="s">
        <v>1002</v>
      </c>
      <c r="G13" s="126"/>
      <c r="H13" s="33"/>
      <c r="S13" s="4"/>
      <c r="T13" s="4"/>
      <c r="U13" s="4"/>
      <c r="V13" s="4"/>
      <c r="W13" s="4"/>
      <c r="X13" s="4"/>
    </row>
    <row r="14" spans="2:28">
      <c r="B14" s="2669"/>
      <c r="C14" s="134" t="s">
        <v>996</v>
      </c>
      <c r="D14" s="135" t="s">
        <v>1003</v>
      </c>
      <c r="G14" s="126"/>
      <c r="S14" s="4"/>
      <c r="T14" s="4"/>
      <c r="U14" s="4"/>
      <c r="V14" s="4"/>
      <c r="W14" s="4"/>
      <c r="X14" s="4"/>
    </row>
    <row r="15" spans="2:28">
      <c r="B15" s="2669"/>
      <c r="C15" s="128" t="s">
        <v>1004</v>
      </c>
      <c r="D15" s="136" t="s">
        <v>1005</v>
      </c>
      <c r="H15" s="33"/>
      <c r="S15" s="4"/>
      <c r="T15" s="4"/>
      <c r="U15" s="4"/>
      <c r="V15" s="4"/>
      <c r="W15" s="4"/>
      <c r="X15" s="4"/>
    </row>
    <row r="16" spans="2:28" ht="15.75" thickBot="1">
      <c r="B16" s="2669"/>
      <c r="C16" s="128" t="s">
        <v>1006</v>
      </c>
      <c r="D16" s="137" t="s">
        <v>1007</v>
      </c>
      <c r="H16" s="33"/>
      <c r="S16" s="4"/>
      <c r="T16" s="4"/>
      <c r="U16" s="4"/>
      <c r="V16" s="4"/>
      <c r="W16" s="4"/>
      <c r="X16" s="4"/>
    </row>
    <row r="17" spans="2:89">
      <c r="B17" s="2669"/>
      <c r="C17" s="128" t="s">
        <v>1008</v>
      </c>
      <c r="H17" s="33"/>
      <c r="S17" s="4"/>
      <c r="T17" s="4"/>
      <c r="U17" s="4"/>
      <c r="V17" s="4"/>
      <c r="W17" s="4"/>
      <c r="X17" s="4"/>
    </row>
    <row r="18" spans="2:89">
      <c r="B18" s="2669"/>
      <c r="C18" s="128" t="s">
        <v>1009</v>
      </c>
      <c r="D18" s="21"/>
      <c r="S18" s="4"/>
      <c r="T18" s="4"/>
      <c r="U18" s="4"/>
      <c r="V18" s="4"/>
      <c r="W18" s="4"/>
      <c r="X18" s="4"/>
    </row>
    <row r="19" spans="2:89">
      <c r="B19" s="2669"/>
      <c r="C19" s="128" t="s">
        <v>1010</v>
      </c>
      <c r="D19" s="21"/>
      <c r="S19" s="4"/>
      <c r="T19" s="4"/>
      <c r="U19" s="4"/>
      <c r="V19" s="4"/>
      <c r="W19" s="4"/>
      <c r="X19" s="4"/>
    </row>
    <row r="20" spans="2:89">
      <c r="B20" s="2669"/>
      <c r="C20" s="128" t="s">
        <v>1011</v>
      </c>
      <c r="D20" s="21"/>
      <c r="J20" s="21"/>
      <c r="L20" s="138"/>
      <c r="O20" s="4"/>
      <c r="P20" s="4"/>
      <c r="Q20" s="4"/>
      <c r="R20" s="4"/>
      <c r="S20" s="4"/>
      <c r="T20" s="4"/>
      <c r="U20" s="4"/>
      <c r="V20" s="4"/>
      <c r="W20" s="4"/>
      <c r="X20" s="4"/>
    </row>
    <row r="21" spans="2:89">
      <c r="B21" s="2669"/>
      <c r="C21" s="128" t="s">
        <v>1012</v>
      </c>
      <c r="D21" s="21"/>
      <c r="J21" s="21"/>
      <c r="L21" s="138"/>
      <c r="O21" s="4"/>
      <c r="P21" s="4"/>
      <c r="Q21" s="4"/>
      <c r="R21" s="4"/>
      <c r="S21" s="4"/>
      <c r="T21" s="4"/>
      <c r="U21" s="4"/>
      <c r="V21" s="4"/>
      <c r="W21" s="4"/>
      <c r="X21" s="4"/>
    </row>
    <row r="22" spans="2:89">
      <c r="B22" s="2669"/>
      <c r="C22" s="128" t="s">
        <v>1013</v>
      </c>
      <c r="D22" s="21"/>
      <c r="J22" s="21"/>
      <c r="L22" s="138"/>
      <c r="O22" s="4"/>
      <c r="P22" s="4"/>
      <c r="Q22" s="4"/>
      <c r="R22" s="4"/>
      <c r="S22" s="4"/>
      <c r="T22" s="4"/>
      <c r="U22" s="4"/>
      <c r="V22" s="4"/>
      <c r="W22" s="4"/>
    </row>
    <row r="23" spans="2:89">
      <c r="B23" s="2669"/>
      <c r="C23" s="128" t="s">
        <v>1014</v>
      </c>
      <c r="D23" s="21"/>
      <c r="J23" s="21"/>
      <c r="L23" s="138"/>
      <c r="O23" s="4"/>
      <c r="P23" s="4"/>
      <c r="Q23" s="4"/>
      <c r="R23" s="4"/>
      <c r="S23" s="4"/>
      <c r="T23" s="4"/>
      <c r="U23" s="4"/>
      <c r="V23" s="4"/>
      <c r="W23" s="4"/>
    </row>
    <row r="24" spans="2:89">
      <c r="B24" s="2669"/>
      <c r="C24" s="128" t="s">
        <v>1015</v>
      </c>
      <c r="D24" s="21"/>
      <c r="J24" s="21"/>
      <c r="L24" s="138"/>
      <c r="O24" s="4"/>
      <c r="P24" s="4"/>
      <c r="Q24" s="4"/>
      <c r="R24" s="4"/>
      <c r="S24" s="4"/>
      <c r="T24" s="4"/>
      <c r="U24" s="4"/>
      <c r="V24" s="4"/>
      <c r="W24" s="4"/>
    </row>
    <row r="25" spans="2:89">
      <c r="B25" s="2669"/>
      <c r="C25" s="128" t="s">
        <v>1016</v>
      </c>
      <c r="D25" s="21"/>
      <c r="G25" s="126"/>
      <c r="J25" s="21"/>
      <c r="L25" s="138"/>
      <c r="O25" s="4"/>
      <c r="P25" s="4"/>
      <c r="Q25" s="4"/>
      <c r="R25" s="4"/>
      <c r="S25" s="4"/>
      <c r="T25" s="4"/>
      <c r="U25" s="4"/>
      <c r="V25" s="4"/>
      <c r="W25" s="4"/>
    </row>
    <row r="26" spans="2:89">
      <c r="B26" s="2669"/>
      <c r="C26" s="128" t="s">
        <v>47</v>
      </c>
      <c r="D26" s="21"/>
      <c r="G26" s="126"/>
      <c r="J26" s="21"/>
      <c r="L26" s="138"/>
      <c r="O26" s="4"/>
      <c r="P26" s="4"/>
      <c r="Q26" s="4"/>
      <c r="R26" s="4"/>
      <c r="S26" s="4"/>
      <c r="T26" s="4"/>
      <c r="U26" s="4"/>
      <c r="V26" s="4"/>
      <c r="W26" s="4"/>
    </row>
    <row r="27" spans="2:89" ht="15.75" thickBot="1">
      <c r="B27" s="2669"/>
      <c r="C27" s="139" t="s">
        <v>1017</v>
      </c>
      <c r="D27" s="21"/>
      <c r="G27" s="126"/>
      <c r="J27" s="21"/>
      <c r="L27" s="138"/>
      <c r="O27" s="4"/>
      <c r="P27" s="4"/>
      <c r="Q27" s="4"/>
      <c r="R27" s="4"/>
      <c r="S27" s="4"/>
      <c r="T27" s="4"/>
      <c r="U27" s="4"/>
      <c r="V27" s="4"/>
      <c r="W27" s="4"/>
    </row>
    <row r="28" spans="2:89" ht="15" customHeight="1">
      <c r="B28" s="140"/>
      <c r="G28" s="126"/>
      <c r="I28" s="33"/>
      <c r="J28" s="21"/>
      <c r="K28" s="33"/>
      <c r="L28" s="138"/>
      <c r="O28" s="4"/>
      <c r="P28" s="4"/>
      <c r="Q28" s="4"/>
      <c r="R28" s="4"/>
      <c r="S28" s="4"/>
      <c r="T28" s="4"/>
      <c r="U28" s="4"/>
      <c r="V28" s="4"/>
      <c r="W28" s="4"/>
    </row>
    <row r="29" spans="2:89" ht="28.5">
      <c r="B29" s="140"/>
    </row>
    <row r="30" spans="2:89" ht="29.25" thickBot="1">
      <c r="B30" s="140"/>
      <c r="D30" s="21"/>
      <c r="G30" s="126"/>
      <c r="K30" s="141" t="s">
        <v>1018</v>
      </c>
      <c r="M30" s="138"/>
      <c r="N30" s="1" t="s">
        <v>1019</v>
      </c>
      <c r="P30" s="4"/>
      <c r="Q30" s="4"/>
      <c r="R30" s="4"/>
      <c r="S30" s="4"/>
      <c r="T30" s="4"/>
      <c r="U30" s="4"/>
      <c r="V30" s="4"/>
      <c r="W30" s="4"/>
      <c r="X30" s="4"/>
    </row>
    <row r="31" spans="2:89" ht="30.75" customHeight="1" thickBot="1">
      <c r="B31" s="2670" t="s">
        <v>1020</v>
      </c>
      <c r="C31" s="142" t="s">
        <v>1021</v>
      </c>
      <c r="D31" s="143" t="s">
        <v>1022</v>
      </c>
      <c r="E31" s="142" t="s">
        <v>1023</v>
      </c>
      <c r="F31" s="143" t="s">
        <v>1024</v>
      </c>
      <c r="G31" s="142" t="s">
        <v>1025</v>
      </c>
      <c r="H31" s="144" t="s">
        <v>1026</v>
      </c>
      <c r="I31" s="145" t="s">
        <v>1027</v>
      </c>
      <c r="J31" s="146" t="s">
        <v>1028</v>
      </c>
      <c r="K31" s="147" t="s">
        <v>1029</v>
      </c>
      <c r="L31" s="148"/>
      <c r="N31" s="145" t="s">
        <v>1030</v>
      </c>
      <c r="R31" s="4"/>
      <c r="S31" s="4"/>
      <c r="T31" s="4"/>
      <c r="U31" s="4"/>
      <c r="V31" s="4"/>
      <c r="W31" s="4"/>
    </row>
    <row r="32" spans="2:89" ht="15" customHeight="1">
      <c r="B32" s="2670"/>
      <c r="C32" s="149" t="s">
        <v>1031</v>
      </c>
      <c r="D32" s="150" t="s">
        <v>1032</v>
      </c>
      <c r="E32" s="151" t="s">
        <v>1033</v>
      </c>
      <c r="F32" s="152" t="s">
        <v>1034</v>
      </c>
      <c r="G32" s="153" t="s">
        <v>1033</v>
      </c>
      <c r="H32" s="154" t="s">
        <v>1035</v>
      </c>
      <c r="I32" s="155" t="s">
        <v>1036</v>
      </c>
      <c r="J32" s="156" t="s">
        <v>1037</v>
      </c>
      <c r="K32" s="2671" t="s">
        <v>1036</v>
      </c>
      <c r="L32" s="157" t="s">
        <v>1037</v>
      </c>
      <c r="N32" s="158" t="s">
        <v>1038</v>
      </c>
      <c r="R32" s="4"/>
      <c r="S32" s="4"/>
      <c r="T32" s="4"/>
      <c r="U32" s="4"/>
      <c r="V32" s="4"/>
      <c r="W32" s="4"/>
      <c r="AK32" s="2655"/>
      <c r="AL32" s="2655"/>
      <c r="AM32" s="2655"/>
      <c r="AN32" s="2655"/>
      <c r="AO32" s="2655"/>
      <c r="AP32" s="2655"/>
      <c r="AQ32" s="2655"/>
      <c r="AR32" s="2655"/>
      <c r="AS32" s="2655"/>
      <c r="AT32" s="2655"/>
      <c r="AU32" s="2655"/>
      <c r="AV32" s="2655"/>
      <c r="AW32" s="2655"/>
      <c r="AX32" s="2655"/>
      <c r="AY32" s="2655"/>
      <c r="AZ32" s="2655"/>
      <c r="BA32" s="2655"/>
      <c r="BB32" s="2655"/>
      <c r="BC32" s="2655"/>
      <c r="BD32" s="2655"/>
      <c r="BE32" s="2655"/>
      <c r="BF32" s="2655"/>
      <c r="BP32" s="2655"/>
      <c r="BQ32" s="2655"/>
      <c r="BR32" s="2655"/>
      <c r="BS32" s="2655"/>
      <c r="BT32" s="2655"/>
      <c r="BU32" s="2655"/>
      <c r="BV32" s="2655"/>
      <c r="BW32" s="2655"/>
      <c r="BX32" s="2655"/>
      <c r="BY32" s="2655"/>
      <c r="BZ32" s="2655"/>
      <c r="CA32" s="2655"/>
      <c r="CB32" s="2655"/>
      <c r="CC32" s="2655"/>
      <c r="CD32" s="2655"/>
      <c r="CE32" s="2655"/>
      <c r="CF32" s="2655"/>
      <c r="CG32" s="2655"/>
      <c r="CH32" s="2655"/>
      <c r="CI32" s="2655"/>
      <c r="CJ32" s="2655"/>
      <c r="CK32" s="2655"/>
    </row>
    <row r="33" spans="2:89" ht="15" customHeight="1">
      <c r="B33" s="2670"/>
      <c r="C33" s="159" t="s">
        <v>1039</v>
      </c>
      <c r="D33" s="160" t="s">
        <v>1040</v>
      </c>
      <c r="E33" s="161" t="s">
        <v>1041</v>
      </c>
      <c r="F33" s="161" t="s">
        <v>1042</v>
      </c>
      <c r="G33" s="162" t="s">
        <v>1041</v>
      </c>
      <c r="H33" s="163" t="s">
        <v>1043</v>
      </c>
      <c r="I33" s="164" t="s">
        <v>1044</v>
      </c>
      <c r="J33" s="165" t="s">
        <v>1045</v>
      </c>
      <c r="K33" s="2672"/>
      <c r="L33" s="166" t="s">
        <v>1045</v>
      </c>
      <c r="N33" s="167" t="s">
        <v>1046</v>
      </c>
      <c r="R33" s="4"/>
      <c r="S33" s="4"/>
      <c r="T33" s="4"/>
      <c r="U33" s="4"/>
      <c r="V33" s="4"/>
      <c r="W33" s="4"/>
      <c r="AK33" s="2655"/>
      <c r="AL33" s="2655"/>
      <c r="AM33" s="2655"/>
      <c r="AN33" s="2655"/>
      <c r="AO33" s="2655"/>
      <c r="AP33" s="2655"/>
      <c r="AQ33" s="2655"/>
      <c r="AR33" s="2655"/>
      <c r="AS33" s="2655"/>
      <c r="AT33" s="2655"/>
      <c r="AU33" s="2655"/>
      <c r="AV33" s="2655"/>
      <c r="AW33" s="2655"/>
      <c r="AX33" s="2655"/>
      <c r="AY33" s="2655"/>
      <c r="AZ33" s="2655"/>
      <c r="BA33" s="2655"/>
      <c r="BB33" s="2655"/>
      <c r="BC33" s="2655"/>
      <c r="BD33" s="2655"/>
      <c r="BE33" s="2655"/>
      <c r="BF33" s="2655"/>
      <c r="BP33" s="2655"/>
      <c r="BQ33" s="2655"/>
      <c r="BR33" s="2655"/>
      <c r="BS33" s="2655"/>
      <c r="BT33" s="2655"/>
      <c r="BU33" s="2655"/>
      <c r="BV33" s="2655"/>
      <c r="BW33" s="2655"/>
      <c r="BX33" s="2655"/>
      <c r="BY33" s="2655"/>
      <c r="BZ33" s="2655"/>
      <c r="CA33" s="2655"/>
      <c r="CB33" s="2655"/>
      <c r="CC33" s="2655"/>
      <c r="CD33" s="2655"/>
      <c r="CE33" s="2655"/>
      <c r="CF33" s="2655"/>
      <c r="CG33" s="2655"/>
      <c r="CH33" s="2655"/>
      <c r="CI33" s="2655"/>
      <c r="CJ33" s="2655"/>
      <c r="CK33" s="2655"/>
    </row>
    <row r="34" spans="2:89" ht="15.75" customHeight="1">
      <c r="B34" s="2670"/>
      <c r="C34" s="159" t="s">
        <v>1047</v>
      </c>
      <c r="D34" s="160" t="s">
        <v>1048</v>
      </c>
      <c r="E34" s="168" t="s">
        <v>1049</v>
      </c>
      <c r="F34" s="161" t="s">
        <v>1050</v>
      </c>
      <c r="G34" s="169" t="s">
        <v>1049</v>
      </c>
      <c r="H34" s="163" t="s">
        <v>1051</v>
      </c>
      <c r="I34" s="164" t="s">
        <v>80</v>
      </c>
      <c r="J34" s="170" t="s">
        <v>80</v>
      </c>
      <c r="K34" s="2673"/>
      <c r="L34" s="171" t="s">
        <v>80</v>
      </c>
      <c r="N34" s="167" t="s">
        <v>1052</v>
      </c>
      <c r="R34" s="4"/>
      <c r="S34" s="4"/>
      <c r="T34" s="4"/>
      <c r="U34" s="4"/>
      <c r="V34" s="4"/>
      <c r="W34" s="4"/>
      <c r="AK34" s="2655"/>
      <c r="AL34" s="2655"/>
      <c r="AM34" s="2655"/>
      <c r="AN34" s="2655"/>
      <c r="AO34" s="2655"/>
      <c r="AP34" s="2655"/>
      <c r="AQ34" s="2655"/>
      <c r="AR34" s="2655"/>
      <c r="AS34" s="2655"/>
      <c r="AT34" s="2655"/>
      <c r="AU34" s="2655"/>
      <c r="AV34" s="2655"/>
      <c r="AW34" s="2655"/>
      <c r="AX34" s="2655"/>
      <c r="AY34" s="2655"/>
      <c r="AZ34" s="2655"/>
      <c r="BA34" s="2655"/>
      <c r="BB34" s="2655"/>
      <c r="BC34" s="2655"/>
      <c r="BD34" s="2655"/>
      <c r="BE34" s="2655"/>
      <c r="BF34" s="2655"/>
      <c r="BP34" s="2655"/>
      <c r="BQ34" s="2655"/>
      <c r="BR34" s="2655"/>
      <c r="BS34" s="2655"/>
      <c r="BT34" s="2655"/>
      <c r="BU34" s="2655"/>
      <c r="BV34" s="2655"/>
      <c r="BW34" s="2655"/>
      <c r="BX34" s="2655"/>
      <c r="BY34" s="2655"/>
      <c r="BZ34" s="2655"/>
      <c r="CA34" s="2655"/>
      <c r="CB34" s="2655"/>
      <c r="CC34" s="2655"/>
      <c r="CD34" s="2655"/>
      <c r="CE34" s="2655"/>
      <c r="CF34" s="2655"/>
      <c r="CG34" s="2655"/>
      <c r="CH34" s="2655"/>
      <c r="CI34" s="2655"/>
      <c r="CJ34" s="2655"/>
      <c r="CK34" s="2655"/>
    </row>
    <row r="35" spans="2:89" ht="15.75" customHeight="1">
      <c r="B35" s="2670"/>
      <c r="C35" s="159" t="s">
        <v>80</v>
      </c>
      <c r="D35" s="160" t="s">
        <v>80</v>
      </c>
      <c r="E35" s="168" t="s">
        <v>1053</v>
      </c>
      <c r="F35" s="161" t="s">
        <v>1054</v>
      </c>
      <c r="G35" s="169" t="s">
        <v>1053</v>
      </c>
      <c r="H35" s="163" t="s">
        <v>1055</v>
      </c>
      <c r="I35" s="164" t="s">
        <v>1056</v>
      </c>
      <c r="J35" s="172" t="s">
        <v>1057</v>
      </c>
      <c r="K35" s="2674" t="s">
        <v>1044</v>
      </c>
      <c r="L35" s="173" t="s">
        <v>1057</v>
      </c>
      <c r="N35" s="167" t="s">
        <v>1058</v>
      </c>
      <c r="R35" s="4"/>
      <c r="S35" s="4"/>
      <c r="T35" s="4"/>
      <c r="U35" s="4"/>
      <c r="V35" s="4"/>
      <c r="W35" s="4"/>
    </row>
    <row r="36" spans="2:89" ht="15" customHeight="1">
      <c r="B36" s="2670"/>
      <c r="C36" s="174"/>
      <c r="D36" s="175"/>
      <c r="E36" s="168" t="s">
        <v>1059</v>
      </c>
      <c r="F36" s="161" t="s">
        <v>1060</v>
      </c>
      <c r="G36" s="169" t="s">
        <v>1061</v>
      </c>
      <c r="H36" s="163" t="s">
        <v>1062</v>
      </c>
      <c r="I36" s="164" t="s">
        <v>1063</v>
      </c>
      <c r="J36" s="176" t="s">
        <v>1064</v>
      </c>
      <c r="K36" s="2672"/>
      <c r="L36" s="166" t="s">
        <v>1064</v>
      </c>
      <c r="N36" s="167" t="s">
        <v>1065</v>
      </c>
      <c r="R36" s="4"/>
      <c r="S36" s="4"/>
      <c r="T36" s="4"/>
      <c r="U36" s="4"/>
      <c r="V36" s="4"/>
      <c r="W36" s="4"/>
    </row>
    <row r="37" spans="2:89" ht="15" customHeight="1">
      <c r="B37" s="2670"/>
      <c r="C37" s="174"/>
      <c r="D37" s="175"/>
      <c r="E37" s="168" t="s">
        <v>1066</v>
      </c>
      <c r="F37" s="161" t="s">
        <v>1067</v>
      </c>
      <c r="G37" s="169" t="s">
        <v>1059</v>
      </c>
      <c r="H37" s="163" t="s">
        <v>1068</v>
      </c>
      <c r="I37" s="164" t="s">
        <v>1069</v>
      </c>
      <c r="J37" s="176" t="s">
        <v>1070</v>
      </c>
      <c r="K37" s="2672"/>
      <c r="L37" s="166" t="s">
        <v>1070</v>
      </c>
      <c r="N37" s="167" t="s">
        <v>1071</v>
      </c>
      <c r="U37" s="4"/>
      <c r="V37" s="4"/>
      <c r="W37" s="4"/>
    </row>
    <row r="38" spans="2:89" ht="15" customHeight="1">
      <c r="B38" s="2670"/>
      <c r="C38" s="174"/>
      <c r="D38" s="175"/>
      <c r="E38" s="168" t="s">
        <v>1072</v>
      </c>
      <c r="F38" s="161" t="s">
        <v>1073</v>
      </c>
      <c r="G38" s="169" t="s">
        <v>1066</v>
      </c>
      <c r="H38" s="163" t="s">
        <v>1074</v>
      </c>
      <c r="I38" s="164" t="s">
        <v>1075</v>
      </c>
      <c r="J38" s="176" t="s">
        <v>1039</v>
      </c>
      <c r="K38" s="2672"/>
      <c r="L38" s="166" t="s">
        <v>1039</v>
      </c>
      <c r="N38" s="167" t="s">
        <v>1076</v>
      </c>
      <c r="R38" s="4"/>
      <c r="S38" s="4"/>
      <c r="T38" s="4"/>
      <c r="U38" s="4"/>
      <c r="V38" s="4"/>
      <c r="W38" s="4"/>
    </row>
    <row r="39" spans="2:89" ht="15.75" customHeight="1">
      <c r="B39" s="2670"/>
      <c r="C39" s="174"/>
      <c r="D39" s="175"/>
      <c r="E39" s="177"/>
      <c r="F39" s="161" t="s">
        <v>1077</v>
      </c>
      <c r="G39" s="169" t="s">
        <v>1072</v>
      </c>
      <c r="H39" s="163" t="s">
        <v>1078</v>
      </c>
      <c r="I39" s="164" t="s">
        <v>1079</v>
      </c>
      <c r="J39" s="178" t="s">
        <v>1080</v>
      </c>
      <c r="K39" s="2673"/>
      <c r="L39" s="171" t="s">
        <v>1080</v>
      </c>
      <c r="N39" s="167" t="s">
        <v>1081</v>
      </c>
      <c r="R39" s="4"/>
      <c r="S39" s="4"/>
      <c r="T39" s="4"/>
      <c r="U39" s="4"/>
      <c r="V39" s="4"/>
      <c r="W39" s="4"/>
    </row>
    <row r="40" spans="2:89" ht="15" customHeight="1">
      <c r="B40" s="2670"/>
      <c r="C40" s="174"/>
      <c r="D40" s="175"/>
      <c r="E40" s="177"/>
      <c r="F40" s="161" t="s">
        <v>1082</v>
      </c>
      <c r="G40" s="179"/>
      <c r="H40" s="163" t="s">
        <v>1083</v>
      </c>
      <c r="I40" s="164" t="s">
        <v>1055</v>
      </c>
      <c r="J40" s="180" t="s">
        <v>1084</v>
      </c>
      <c r="K40" s="181" t="s">
        <v>80</v>
      </c>
      <c r="L40" s="182" t="s">
        <v>1084</v>
      </c>
      <c r="N40" s="167" t="s">
        <v>1085</v>
      </c>
      <c r="R40" s="4"/>
      <c r="S40" s="4"/>
      <c r="T40" s="4"/>
      <c r="U40" s="4"/>
      <c r="V40" s="4"/>
      <c r="W40" s="4"/>
    </row>
    <row r="41" spans="2:89" ht="15.75" customHeight="1">
      <c r="B41" s="2670"/>
      <c r="C41" s="174"/>
      <c r="D41" s="183"/>
      <c r="E41" s="177"/>
      <c r="F41" s="161" t="s">
        <v>1086</v>
      </c>
      <c r="G41" s="179"/>
      <c r="H41" s="163" t="s">
        <v>80</v>
      </c>
      <c r="I41" s="164" t="s">
        <v>1035</v>
      </c>
      <c r="J41" s="184" t="s">
        <v>1087</v>
      </c>
      <c r="K41" s="185" t="s">
        <v>1056</v>
      </c>
      <c r="L41" s="186"/>
      <c r="N41" s="167" t="s">
        <v>1088</v>
      </c>
      <c r="R41" s="4"/>
      <c r="S41" s="4"/>
      <c r="T41" s="4"/>
      <c r="U41" s="4"/>
      <c r="V41" s="4"/>
      <c r="W41" s="4"/>
    </row>
    <row r="42" spans="2:89" ht="15.75" customHeight="1" thickBot="1">
      <c r="B42" s="2670"/>
      <c r="C42" s="174"/>
      <c r="D42" s="183"/>
      <c r="E42" s="177"/>
      <c r="F42" s="161" t="s">
        <v>1089</v>
      </c>
      <c r="G42" s="179"/>
      <c r="H42" s="174"/>
      <c r="I42" s="164" t="s">
        <v>1090</v>
      </c>
      <c r="J42" s="165" t="s">
        <v>1091</v>
      </c>
      <c r="K42" s="185" t="s">
        <v>1063</v>
      </c>
      <c r="L42" s="186"/>
      <c r="N42" s="167" t="s">
        <v>80</v>
      </c>
      <c r="R42" s="4"/>
      <c r="S42" s="4"/>
      <c r="T42" s="4"/>
      <c r="U42" s="4"/>
      <c r="V42" s="4"/>
      <c r="W42" s="4"/>
    </row>
    <row r="43" spans="2:89" ht="15" customHeight="1">
      <c r="B43" s="2670"/>
      <c r="C43" s="174"/>
      <c r="D43" s="183"/>
      <c r="E43" s="177"/>
      <c r="F43" s="161" t="s">
        <v>1092</v>
      </c>
      <c r="G43" s="179"/>
      <c r="H43" s="174"/>
      <c r="I43" s="164" t="s">
        <v>1093</v>
      </c>
      <c r="J43" s="187" t="s">
        <v>1094</v>
      </c>
      <c r="K43" s="2674" t="s">
        <v>1069</v>
      </c>
      <c r="L43" s="188" t="s">
        <v>1087</v>
      </c>
      <c r="N43" s="175"/>
      <c r="R43" s="4"/>
      <c r="S43" s="4"/>
      <c r="T43" s="4"/>
      <c r="U43" s="4"/>
      <c r="V43" s="4"/>
      <c r="W43" s="4"/>
    </row>
    <row r="44" spans="2:89" ht="15.75" customHeight="1">
      <c r="B44" s="2670"/>
      <c r="C44" s="174"/>
      <c r="D44" s="183"/>
      <c r="E44" s="177"/>
      <c r="F44" s="161" t="s">
        <v>80</v>
      </c>
      <c r="G44" s="179"/>
      <c r="H44" s="174"/>
      <c r="I44" s="164" t="s">
        <v>1095</v>
      </c>
      <c r="J44" s="176" t="s">
        <v>80</v>
      </c>
      <c r="K44" s="2673"/>
      <c r="L44" s="189" t="s">
        <v>1091</v>
      </c>
      <c r="N44" s="175"/>
      <c r="R44" s="4"/>
      <c r="S44" s="4"/>
      <c r="T44" s="4"/>
      <c r="U44" s="4"/>
      <c r="V44" s="4"/>
      <c r="W44" s="4"/>
    </row>
    <row r="45" spans="2:89">
      <c r="B45" s="2670"/>
      <c r="C45" s="174"/>
      <c r="D45" s="175"/>
      <c r="E45" s="175"/>
      <c r="F45" s="175"/>
      <c r="G45" s="179"/>
      <c r="H45" s="174"/>
      <c r="I45" s="164" t="s">
        <v>1096</v>
      </c>
      <c r="J45" s="176" t="s">
        <v>1097</v>
      </c>
      <c r="K45" s="190" t="s">
        <v>1075</v>
      </c>
      <c r="L45" s="191" t="s">
        <v>1094</v>
      </c>
      <c r="N45" s="175"/>
    </row>
    <row r="46" spans="2:89">
      <c r="B46" s="2670"/>
      <c r="C46" s="174"/>
      <c r="D46" s="175"/>
      <c r="E46" s="175"/>
      <c r="F46" s="175"/>
      <c r="G46" s="179"/>
      <c r="H46" s="174"/>
      <c r="I46" s="164" t="s">
        <v>1098</v>
      </c>
      <c r="J46" s="176" t="s">
        <v>1099</v>
      </c>
      <c r="K46" s="190"/>
      <c r="L46" s="192" t="s">
        <v>80</v>
      </c>
      <c r="N46" s="175"/>
    </row>
    <row r="47" spans="2:89">
      <c r="B47" s="2670"/>
      <c r="C47" s="174"/>
      <c r="D47" s="175"/>
      <c r="E47" s="175"/>
      <c r="F47" s="175"/>
      <c r="G47" s="179"/>
      <c r="H47" s="174"/>
      <c r="I47" s="164" t="s">
        <v>1100</v>
      </c>
      <c r="J47" s="165" t="s">
        <v>1101</v>
      </c>
      <c r="K47" s="190"/>
      <c r="L47" s="192" t="s">
        <v>1097</v>
      </c>
      <c r="N47" s="175"/>
    </row>
    <row r="48" spans="2:89">
      <c r="B48" s="2670"/>
      <c r="C48" s="174"/>
      <c r="D48" s="175"/>
      <c r="E48" s="175"/>
      <c r="F48" s="175"/>
      <c r="G48" s="179"/>
      <c r="H48" s="174"/>
      <c r="I48" s="175"/>
      <c r="J48" s="180" t="s">
        <v>1079</v>
      </c>
      <c r="K48" s="190"/>
      <c r="L48" s="192" t="s">
        <v>1099</v>
      </c>
      <c r="N48" s="175"/>
    </row>
    <row r="49" spans="2:23">
      <c r="B49" s="2670"/>
      <c r="C49" s="174"/>
      <c r="D49" s="175"/>
      <c r="E49" s="175"/>
      <c r="F49" s="175"/>
      <c r="G49" s="179"/>
      <c r="H49" s="174"/>
      <c r="I49" s="175"/>
      <c r="J49" s="184" t="s">
        <v>1102</v>
      </c>
      <c r="K49" s="181"/>
      <c r="L49" s="189" t="s">
        <v>1101</v>
      </c>
      <c r="N49" s="175"/>
    </row>
    <row r="50" spans="2:23">
      <c r="B50" s="2670"/>
      <c r="C50" s="174"/>
      <c r="D50" s="175"/>
      <c r="E50" s="175"/>
      <c r="F50" s="175"/>
      <c r="G50" s="179"/>
      <c r="H50" s="174"/>
      <c r="I50" s="175"/>
      <c r="J50" s="176" t="s">
        <v>1103</v>
      </c>
      <c r="K50" s="181" t="s">
        <v>1079</v>
      </c>
      <c r="L50" s="193" t="s">
        <v>1079</v>
      </c>
      <c r="N50" s="175"/>
    </row>
    <row r="51" spans="2:23">
      <c r="B51" s="2670"/>
      <c r="C51" s="174"/>
      <c r="D51" s="175"/>
      <c r="E51" s="175"/>
      <c r="F51" s="175"/>
      <c r="G51" s="179"/>
      <c r="H51" s="174"/>
      <c r="I51" s="194"/>
      <c r="J51" s="176" t="s">
        <v>1104</v>
      </c>
      <c r="K51" s="195" t="s">
        <v>1055</v>
      </c>
      <c r="L51" s="196" t="s">
        <v>1102</v>
      </c>
      <c r="N51" s="194"/>
      <c r="Q51" s="4"/>
      <c r="R51" s="4"/>
      <c r="S51" s="4"/>
      <c r="T51" s="4"/>
      <c r="U51" s="4"/>
      <c r="V51" s="4"/>
    </row>
    <row r="52" spans="2:23">
      <c r="B52" s="2670"/>
      <c r="C52" s="174"/>
      <c r="D52" s="175"/>
      <c r="E52" s="175"/>
      <c r="F52" s="175"/>
      <c r="G52" s="179"/>
      <c r="H52" s="174"/>
      <c r="I52" s="194"/>
      <c r="J52" s="176" t="s">
        <v>1105</v>
      </c>
      <c r="K52" s="195"/>
      <c r="L52" s="192" t="s">
        <v>1103</v>
      </c>
      <c r="N52" s="194"/>
      <c r="Q52" s="4"/>
      <c r="R52" s="4"/>
      <c r="S52" s="4"/>
      <c r="T52" s="4"/>
      <c r="U52" s="4"/>
      <c r="V52" s="4"/>
    </row>
    <row r="53" spans="2:23">
      <c r="B53" s="2670"/>
      <c r="C53" s="174"/>
      <c r="D53" s="175"/>
      <c r="E53" s="175"/>
      <c r="F53" s="175"/>
      <c r="G53" s="179"/>
      <c r="H53" s="174"/>
      <c r="I53" s="194"/>
      <c r="J53" s="197"/>
      <c r="K53" s="195"/>
      <c r="L53" s="192" t="s">
        <v>1104</v>
      </c>
      <c r="N53" s="194"/>
      <c r="Q53" s="4"/>
      <c r="R53" s="4"/>
      <c r="S53" s="4"/>
      <c r="T53" s="4"/>
      <c r="U53" s="4"/>
      <c r="V53" s="4"/>
    </row>
    <row r="54" spans="2:23" ht="15.75" thickBot="1">
      <c r="B54" s="2670"/>
      <c r="C54" s="198"/>
      <c r="D54" s="199"/>
      <c r="E54" s="199"/>
      <c r="F54" s="199"/>
      <c r="G54" s="200"/>
      <c r="H54" s="198"/>
      <c r="I54" s="201"/>
      <c r="J54" s="202"/>
      <c r="K54" s="203"/>
      <c r="L54" s="189" t="s">
        <v>1105</v>
      </c>
      <c r="N54" s="201"/>
      <c r="Q54" s="4"/>
      <c r="R54" s="4"/>
      <c r="S54" s="4"/>
      <c r="T54" s="4"/>
      <c r="U54" s="4"/>
      <c r="V54" s="4"/>
    </row>
    <row r="55" spans="2:23">
      <c r="I55" s="4"/>
      <c r="K55" s="181" t="s">
        <v>1035</v>
      </c>
      <c r="L55" s="186"/>
      <c r="Q55" s="4"/>
      <c r="R55" s="4"/>
      <c r="S55" s="4"/>
      <c r="T55" s="4"/>
      <c r="U55" s="4"/>
      <c r="V55" s="4"/>
    </row>
    <row r="56" spans="2:23">
      <c r="I56" s="4"/>
      <c r="K56" s="204" t="s">
        <v>1090</v>
      </c>
      <c r="L56" s="186"/>
      <c r="Q56" s="4"/>
      <c r="R56" s="4"/>
      <c r="S56" s="4"/>
      <c r="T56" s="4"/>
      <c r="U56" s="4"/>
      <c r="V56" s="4"/>
    </row>
    <row r="57" spans="2:23" ht="15.75" customHeight="1">
      <c r="I57" s="4"/>
      <c r="K57" s="205" t="s">
        <v>1093</v>
      </c>
      <c r="L57" s="186"/>
      <c r="Q57" s="4"/>
      <c r="R57" s="4"/>
      <c r="S57" s="4"/>
      <c r="T57" s="4"/>
      <c r="U57" s="4"/>
      <c r="V57" s="4"/>
    </row>
    <row r="58" spans="2:23">
      <c r="I58" s="4"/>
      <c r="K58" s="205" t="s">
        <v>1095</v>
      </c>
      <c r="L58" s="186"/>
      <c r="Q58" s="4"/>
      <c r="R58" s="4"/>
      <c r="S58" s="4"/>
      <c r="T58" s="4"/>
      <c r="U58" s="4"/>
      <c r="V58" s="4"/>
    </row>
    <row r="59" spans="2:23">
      <c r="I59" s="4"/>
      <c r="K59" s="205" t="s">
        <v>1096</v>
      </c>
      <c r="L59" s="186"/>
      <c r="Q59" s="4"/>
      <c r="R59" s="4"/>
      <c r="S59" s="4"/>
      <c r="T59" s="4"/>
      <c r="U59" s="4"/>
      <c r="V59" s="4"/>
    </row>
    <row r="60" spans="2:23">
      <c r="I60" s="4"/>
      <c r="K60" s="205" t="s">
        <v>1098</v>
      </c>
      <c r="L60" s="186"/>
      <c r="Q60" s="4"/>
      <c r="R60" s="4"/>
      <c r="S60" s="4"/>
      <c r="T60" s="4"/>
      <c r="U60" s="4"/>
      <c r="V60" s="4"/>
    </row>
    <row r="61" spans="2:23" ht="15.75" thickBot="1">
      <c r="I61" s="4"/>
      <c r="K61" s="206" t="s">
        <v>1100</v>
      </c>
      <c r="L61" s="207"/>
      <c r="Q61" s="4"/>
      <c r="R61" s="4"/>
      <c r="S61" s="4"/>
      <c r="T61" s="4"/>
      <c r="U61" s="4"/>
      <c r="V61" s="4"/>
    </row>
    <row r="62" spans="2:23">
      <c r="I62" s="4"/>
      <c r="J62" s="4"/>
      <c r="K62" s="4"/>
      <c r="R62" s="4"/>
      <c r="S62" s="4"/>
      <c r="T62" s="4"/>
      <c r="U62" s="4"/>
      <c r="V62" s="4"/>
      <c r="W62" s="4"/>
    </row>
    <row r="63" spans="2:23" ht="29.25" thickBot="1">
      <c r="B63" s="140"/>
      <c r="K63" s="21"/>
      <c r="L63" s="138"/>
      <c r="O63" s="4"/>
      <c r="P63" s="4"/>
      <c r="Q63" s="4"/>
      <c r="R63" s="4"/>
      <c r="S63" s="4"/>
      <c r="T63" s="4"/>
      <c r="U63" s="4"/>
      <c r="V63" s="4"/>
      <c r="W63" s="4"/>
    </row>
    <row r="64" spans="2:23" ht="30.75" thickBot="1">
      <c r="B64" s="2675" t="s">
        <v>1106</v>
      </c>
      <c r="C64" s="142" t="s">
        <v>1107</v>
      </c>
      <c r="D64" s="143" t="s">
        <v>1108</v>
      </c>
      <c r="E64" s="142" t="s">
        <v>1109</v>
      </c>
      <c r="F64" s="143" t="s">
        <v>1110</v>
      </c>
      <c r="G64" s="142" t="s">
        <v>1111</v>
      </c>
      <c r="J64" s="21"/>
      <c r="K64" s="21"/>
      <c r="L64" s="138"/>
      <c r="O64" s="4"/>
      <c r="P64" s="4"/>
      <c r="Q64" s="4"/>
      <c r="R64" s="4"/>
      <c r="S64" s="4"/>
      <c r="T64" s="4"/>
      <c r="U64" s="4"/>
      <c r="V64" s="4"/>
      <c r="W64" s="4"/>
    </row>
    <row r="65" spans="2:7">
      <c r="B65" s="2670"/>
      <c r="C65" s="149" t="s">
        <v>1112</v>
      </c>
      <c r="D65" s="150" t="s">
        <v>1032</v>
      </c>
      <c r="E65" s="151" t="s">
        <v>1033</v>
      </c>
      <c r="F65" s="152" t="s">
        <v>1034</v>
      </c>
      <c r="G65" s="208" t="s">
        <v>1033</v>
      </c>
    </row>
    <row r="66" spans="2:7">
      <c r="B66" s="2670"/>
      <c r="C66" s="159" t="s">
        <v>1047</v>
      </c>
      <c r="D66" s="160" t="s">
        <v>1113</v>
      </c>
      <c r="E66" s="161" t="s">
        <v>1041</v>
      </c>
      <c r="F66" s="161" t="s">
        <v>1042</v>
      </c>
      <c r="G66" s="209" t="s">
        <v>1041</v>
      </c>
    </row>
    <row r="67" spans="2:7">
      <c r="B67" s="2670"/>
      <c r="C67" s="159" t="s">
        <v>1114</v>
      </c>
      <c r="D67" s="160" t="s">
        <v>1115</v>
      </c>
      <c r="E67" s="168" t="s">
        <v>1049</v>
      </c>
      <c r="F67" s="161" t="s">
        <v>1050</v>
      </c>
      <c r="G67" s="210" t="s">
        <v>1049</v>
      </c>
    </row>
    <row r="68" spans="2:7">
      <c r="B68" s="2670"/>
      <c r="C68" s="159" t="s">
        <v>80</v>
      </c>
      <c r="D68" s="160" t="s">
        <v>80</v>
      </c>
      <c r="E68" s="168" t="s">
        <v>1053</v>
      </c>
      <c r="F68" s="161" t="s">
        <v>1054</v>
      </c>
      <c r="G68" s="210" t="s">
        <v>1053</v>
      </c>
    </row>
    <row r="69" spans="2:7">
      <c r="B69" s="2670"/>
      <c r="C69" s="174"/>
      <c r="D69" s="175"/>
      <c r="E69" s="168" t="s">
        <v>1116</v>
      </c>
      <c r="F69" s="161" t="s">
        <v>1060</v>
      </c>
      <c r="G69" s="210" t="s">
        <v>1061</v>
      </c>
    </row>
    <row r="70" spans="2:7">
      <c r="B70" s="2670"/>
      <c r="C70" s="174"/>
      <c r="D70" s="175"/>
      <c r="E70" s="168" t="s">
        <v>1059</v>
      </c>
      <c r="F70" s="161" t="s">
        <v>1067</v>
      </c>
      <c r="G70" s="210" t="s">
        <v>1059</v>
      </c>
    </row>
    <row r="71" spans="2:7">
      <c r="B71" s="2670"/>
      <c r="C71" s="174"/>
      <c r="D71" s="175"/>
      <c r="E71" s="168" t="s">
        <v>1066</v>
      </c>
      <c r="F71" s="161" t="s">
        <v>1073</v>
      </c>
      <c r="G71" s="210" t="s">
        <v>1066</v>
      </c>
    </row>
    <row r="72" spans="2:7">
      <c r="B72" s="2670"/>
      <c r="C72" s="174"/>
      <c r="D72" s="175"/>
      <c r="E72" s="168" t="s">
        <v>1072</v>
      </c>
      <c r="F72" s="161" t="s">
        <v>1077</v>
      </c>
      <c r="G72" s="210" t="s">
        <v>1072</v>
      </c>
    </row>
    <row r="73" spans="2:7">
      <c r="B73" s="2670"/>
      <c r="C73" s="174"/>
      <c r="D73" s="175"/>
      <c r="E73" s="175"/>
      <c r="F73" s="161" t="s">
        <v>1082</v>
      </c>
      <c r="G73" s="211"/>
    </row>
    <row r="74" spans="2:7">
      <c r="B74" s="2670"/>
      <c r="C74" s="174"/>
      <c r="D74" s="175"/>
      <c r="E74" s="175"/>
      <c r="F74" s="161" t="s">
        <v>1086</v>
      </c>
      <c r="G74" s="211"/>
    </row>
    <row r="75" spans="2:7">
      <c r="B75" s="2670"/>
      <c r="C75" s="174"/>
      <c r="D75" s="175"/>
      <c r="E75" s="175"/>
      <c r="F75" s="161" t="s">
        <v>1089</v>
      </c>
      <c r="G75" s="211"/>
    </row>
    <row r="76" spans="2:7">
      <c r="B76" s="2670"/>
      <c r="C76" s="174"/>
      <c r="D76" s="175"/>
      <c r="E76" s="175"/>
      <c r="F76" s="161" t="s">
        <v>1092</v>
      </c>
      <c r="G76" s="211"/>
    </row>
    <row r="77" spans="2:7" ht="15.75" thickBot="1">
      <c r="B77" s="2670"/>
      <c r="C77" s="198"/>
      <c r="D77" s="199"/>
      <c r="E77" s="199"/>
      <c r="F77" s="212" t="s">
        <v>80</v>
      </c>
      <c r="G77" s="213"/>
    </row>
    <row r="80" spans="2:7" ht="28.5">
      <c r="B80" s="140"/>
    </row>
    <row r="81" spans="2:22" ht="31.5">
      <c r="B81" s="214" t="s">
        <v>1117</v>
      </c>
      <c r="C81" s="215"/>
      <c r="D81" s="215"/>
      <c r="E81" s="215"/>
      <c r="F81" s="215"/>
      <c r="G81" s="215"/>
      <c r="H81" s="215"/>
      <c r="I81" s="215"/>
      <c r="J81" s="215"/>
      <c r="K81" s="215"/>
      <c r="L81" s="215"/>
      <c r="M81" s="215"/>
      <c r="N81" s="215"/>
      <c r="O81" s="215"/>
    </row>
    <row r="82" spans="2:22" ht="30.75" customHeight="1" thickBot="1">
      <c r="B82" s="140"/>
      <c r="C82" s="4"/>
      <c r="D82" s="216"/>
      <c r="E82" s="216"/>
      <c r="F82" s="216"/>
      <c r="G82" s="216"/>
      <c r="H82" s="4"/>
      <c r="I82" s="4"/>
      <c r="J82" s="4"/>
      <c r="K82" s="4"/>
      <c r="L82" s="4"/>
      <c r="V82" s="4"/>
    </row>
    <row r="83" spans="2:22" s="222" customFormat="1" ht="42" customHeight="1" thickBot="1">
      <c r="B83" s="2675" t="s">
        <v>1118</v>
      </c>
      <c r="C83" s="217" t="s">
        <v>1119</v>
      </c>
      <c r="D83" s="218" t="s">
        <v>1120</v>
      </c>
      <c r="E83" s="219" t="s">
        <v>1121</v>
      </c>
      <c r="F83" s="218" t="s">
        <v>1122</v>
      </c>
      <c r="G83" s="218" t="s">
        <v>1123</v>
      </c>
      <c r="H83" s="218" t="s">
        <v>1124</v>
      </c>
      <c r="I83" s="218" t="s">
        <v>1125</v>
      </c>
      <c r="J83" s="218" t="s">
        <v>1126</v>
      </c>
      <c r="K83" s="220" t="s">
        <v>1127</v>
      </c>
      <c r="L83" s="221" t="s">
        <v>1128</v>
      </c>
      <c r="M83" s="218" t="s">
        <v>1129</v>
      </c>
      <c r="N83" s="218" t="s">
        <v>1130</v>
      </c>
      <c r="O83" s="218" t="s">
        <v>1131</v>
      </c>
      <c r="V83" s="223"/>
    </row>
    <row r="84" spans="2:22" ht="15" customHeight="1">
      <c r="B84" s="2670"/>
      <c r="C84" s="224" t="s">
        <v>1132</v>
      </c>
      <c r="D84" s="225" t="s">
        <v>1133</v>
      </c>
      <c r="E84" s="225" t="s">
        <v>1133</v>
      </c>
      <c r="F84" s="225" t="s">
        <v>1133</v>
      </c>
      <c r="G84" s="225" t="s">
        <v>1133</v>
      </c>
      <c r="H84" s="226" t="s">
        <v>243</v>
      </c>
      <c r="I84" s="226" t="s">
        <v>243</v>
      </c>
      <c r="J84" s="226" t="s">
        <v>246</v>
      </c>
      <c r="K84" s="227" t="s">
        <v>1133</v>
      </c>
      <c r="L84" s="228" t="s">
        <v>1134</v>
      </c>
      <c r="M84" s="229" t="s">
        <v>244</v>
      </c>
      <c r="N84" s="226" t="s">
        <v>244</v>
      </c>
      <c r="O84" s="230" t="s">
        <v>1135</v>
      </c>
      <c r="V84" s="4"/>
    </row>
    <row r="85" spans="2:22" ht="15" customHeight="1">
      <c r="B85" s="2670"/>
      <c r="C85" s="231" t="s">
        <v>1132</v>
      </c>
      <c r="D85" s="232" t="s">
        <v>1133</v>
      </c>
      <c r="E85" s="232" t="s">
        <v>1133</v>
      </c>
      <c r="F85" s="232" t="s">
        <v>1133</v>
      </c>
      <c r="G85" s="232" t="s">
        <v>1133</v>
      </c>
      <c r="H85" s="233" t="s">
        <v>1133</v>
      </c>
      <c r="I85" s="233" t="s">
        <v>1133</v>
      </c>
      <c r="J85" s="233" t="s">
        <v>247</v>
      </c>
      <c r="K85" s="234" t="s">
        <v>1133</v>
      </c>
      <c r="L85" s="235" t="s">
        <v>1133</v>
      </c>
      <c r="M85" s="236" t="s">
        <v>244</v>
      </c>
      <c r="N85" s="233" t="s">
        <v>244</v>
      </c>
      <c r="O85" s="237" t="s">
        <v>244</v>
      </c>
      <c r="V85" s="4"/>
    </row>
    <row r="86" spans="2:22" ht="15" customHeight="1">
      <c r="B86" s="2670"/>
      <c r="C86" s="231" t="s">
        <v>1132</v>
      </c>
      <c r="D86" s="232" t="s">
        <v>1136</v>
      </c>
      <c r="E86" s="232" t="s">
        <v>1136</v>
      </c>
      <c r="F86" s="232" t="s">
        <v>1136</v>
      </c>
      <c r="G86" s="232" t="s">
        <v>1136</v>
      </c>
      <c r="H86" s="233" t="s">
        <v>243</v>
      </c>
      <c r="I86" s="233" t="s">
        <v>243</v>
      </c>
      <c r="J86" s="233" t="s">
        <v>248</v>
      </c>
      <c r="K86" s="234" t="s">
        <v>1133</v>
      </c>
      <c r="L86" s="235" t="s">
        <v>1137</v>
      </c>
      <c r="M86" s="236" t="s">
        <v>244</v>
      </c>
      <c r="N86" s="233" t="s">
        <v>244</v>
      </c>
      <c r="O86" s="237" t="s">
        <v>244</v>
      </c>
      <c r="V86" s="4"/>
    </row>
    <row r="87" spans="2:22" ht="15" customHeight="1">
      <c r="B87" s="2670"/>
      <c r="C87" s="231" t="s">
        <v>1132</v>
      </c>
      <c r="D87" s="232" t="s">
        <v>1133</v>
      </c>
      <c r="E87" s="232" t="s">
        <v>1133</v>
      </c>
      <c r="F87" s="232" t="s">
        <v>1133</v>
      </c>
      <c r="G87" s="232" t="s">
        <v>1133</v>
      </c>
      <c r="H87" s="233" t="s">
        <v>243</v>
      </c>
      <c r="I87" s="233" t="s">
        <v>243</v>
      </c>
      <c r="J87" s="233" t="s">
        <v>250</v>
      </c>
      <c r="K87" s="234" t="s">
        <v>1137</v>
      </c>
      <c r="L87" s="235" t="s">
        <v>1133</v>
      </c>
      <c r="M87" s="236" t="s">
        <v>243</v>
      </c>
      <c r="N87" s="233" t="s">
        <v>244</v>
      </c>
      <c r="O87" s="238"/>
      <c r="V87" s="4"/>
    </row>
    <row r="88" spans="2:22" ht="15" customHeight="1">
      <c r="B88" s="2670"/>
      <c r="C88" s="231" t="s">
        <v>1138</v>
      </c>
      <c r="D88" s="232" t="s">
        <v>1139</v>
      </c>
      <c r="E88" s="232" t="s">
        <v>1139</v>
      </c>
      <c r="F88" s="232" t="s">
        <v>1139</v>
      </c>
      <c r="G88" s="232" t="s">
        <v>1139</v>
      </c>
      <c r="H88" s="233" t="s">
        <v>1133</v>
      </c>
      <c r="I88" s="233" t="s">
        <v>1133</v>
      </c>
      <c r="J88" s="233" t="s">
        <v>249</v>
      </c>
      <c r="K88" s="239"/>
      <c r="L88" s="240"/>
      <c r="M88" s="241"/>
      <c r="N88" s="242"/>
      <c r="O88" s="238"/>
      <c r="V88" s="4"/>
    </row>
    <row r="89" spans="2:22" ht="15" customHeight="1">
      <c r="B89" s="2670"/>
      <c r="C89" s="231" t="s">
        <v>1138</v>
      </c>
      <c r="D89" s="232" t="s">
        <v>1140</v>
      </c>
      <c r="E89" s="232" t="s">
        <v>1140</v>
      </c>
      <c r="F89" s="232" t="s">
        <v>1140</v>
      </c>
      <c r="G89" s="232" t="s">
        <v>1140</v>
      </c>
      <c r="H89" s="233" t="s">
        <v>254</v>
      </c>
      <c r="I89" s="233" t="s">
        <v>254</v>
      </c>
      <c r="J89" s="233" t="s">
        <v>253</v>
      </c>
      <c r="K89" s="239"/>
      <c r="L89" s="240"/>
      <c r="M89" s="241"/>
      <c r="N89" s="242"/>
      <c r="O89" s="238"/>
      <c r="V89" s="4"/>
    </row>
    <row r="90" spans="2:22" ht="15" customHeight="1">
      <c r="B90" s="2670"/>
      <c r="C90" s="231" t="s">
        <v>1138</v>
      </c>
      <c r="D90" s="232" t="s">
        <v>1139</v>
      </c>
      <c r="E90" s="232" t="s">
        <v>1139</v>
      </c>
      <c r="F90" s="232" t="s">
        <v>1139</v>
      </c>
      <c r="G90" s="232" t="s">
        <v>1139</v>
      </c>
      <c r="H90" s="243"/>
      <c r="I90" s="243"/>
      <c r="J90" s="243"/>
      <c r="K90" s="239"/>
      <c r="L90" s="240"/>
      <c r="M90" s="241"/>
      <c r="N90" s="242"/>
      <c r="O90" s="238"/>
      <c r="V90" s="4"/>
    </row>
    <row r="91" spans="2:22" ht="15.75" customHeight="1">
      <c r="B91" s="2670"/>
      <c r="C91" s="244"/>
      <c r="D91" s="232" t="s">
        <v>1140</v>
      </c>
      <c r="E91" s="232" t="s">
        <v>1140</v>
      </c>
      <c r="F91" s="232" t="s">
        <v>1140</v>
      </c>
      <c r="G91" s="232" t="s">
        <v>1140</v>
      </c>
      <c r="H91" s="243"/>
      <c r="I91" s="243"/>
      <c r="J91" s="243"/>
      <c r="K91" s="239"/>
      <c r="L91" s="240"/>
      <c r="M91" s="241"/>
      <c r="N91" s="242"/>
      <c r="O91" s="238"/>
      <c r="V91" s="4"/>
    </row>
    <row r="92" spans="2:22" ht="15" customHeight="1">
      <c r="B92" s="2670"/>
      <c r="C92" s="244"/>
      <c r="D92" s="232" t="s">
        <v>1139</v>
      </c>
      <c r="E92" s="232" t="s">
        <v>1139</v>
      </c>
      <c r="F92" s="232" t="s">
        <v>1139</v>
      </c>
      <c r="G92" s="232" t="s">
        <v>1139</v>
      </c>
      <c r="H92" s="243"/>
      <c r="I92" s="243"/>
      <c r="J92" s="243"/>
      <c r="K92" s="239"/>
      <c r="L92" s="240"/>
      <c r="M92" s="241"/>
      <c r="N92" s="242"/>
      <c r="O92" s="238"/>
      <c r="V92" s="4"/>
    </row>
    <row r="93" spans="2:22" ht="15" customHeight="1">
      <c r="B93" s="2670"/>
      <c r="C93" s="244"/>
      <c r="D93" s="232" t="s">
        <v>1133</v>
      </c>
      <c r="E93" s="243"/>
      <c r="F93" s="232" t="s">
        <v>1137</v>
      </c>
      <c r="G93" s="243"/>
      <c r="H93" s="243"/>
      <c r="I93" s="243"/>
      <c r="J93" s="243"/>
      <c r="K93" s="239"/>
      <c r="L93" s="240"/>
      <c r="M93" s="241"/>
      <c r="N93" s="242"/>
      <c r="O93" s="238"/>
      <c r="V93" s="4"/>
    </row>
    <row r="94" spans="2:22" ht="15" customHeight="1">
      <c r="B94" s="2670"/>
      <c r="C94" s="244"/>
      <c r="D94" s="232" t="s">
        <v>1133</v>
      </c>
      <c r="E94" s="243"/>
      <c r="F94" s="243"/>
      <c r="G94" s="243"/>
      <c r="H94" s="243"/>
      <c r="I94" s="243"/>
      <c r="J94" s="243"/>
      <c r="K94" s="239"/>
      <c r="L94" s="240"/>
      <c r="M94" s="241"/>
      <c r="N94" s="242"/>
      <c r="O94" s="238"/>
      <c r="V94" s="4"/>
    </row>
    <row r="95" spans="2:22" ht="15" customHeight="1">
      <c r="B95" s="2670"/>
      <c r="C95" s="244"/>
      <c r="D95" s="232" t="s">
        <v>1133</v>
      </c>
      <c r="E95" s="243"/>
      <c r="F95" s="243"/>
      <c r="G95" s="243"/>
      <c r="H95" s="243"/>
      <c r="I95" s="243"/>
      <c r="J95" s="243"/>
      <c r="K95" s="239"/>
      <c r="L95" s="240"/>
      <c r="M95" s="241"/>
      <c r="N95" s="242"/>
      <c r="O95" s="238"/>
      <c r="V95" s="4"/>
    </row>
    <row r="96" spans="2:22" ht="15.75" thickBot="1">
      <c r="B96" s="2670"/>
      <c r="C96" s="245"/>
      <c r="D96" s="246" t="s">
        <v>1137</v>
      </c>
      <c r="E96" s="247"/>
      <c r="F96" s="247"/>
      <c r="G96" s="247"/>
      <c r="H96" s="247"/>
      <c r="I96" s="247"/>
      <c r="J96" s="247"/>
      <c r="K96" s="248"/>
      <c r="L96" s="249"/>
      <c r="M96" s="250"/>
      <c r="N96" s="251"/>
      <c r="O96" s="252"/>
      <c r="V96" s="4"/>
    </row>
    <row r="97" spans="2:23" ht="28.5">
      <c r="B97" s="140"/>
      <c r="E97" s="121"/>
      <c r="F97" s="4"/>
      <c r="G97" s="4"/>
      <c r="H97" s="253"/>
      <c r="I97" s="4"/>
      <c r="J97" s="4"/>
      <c r="K97" s="4"/>
      <c r="L97" s="4"/>
      <c r="M97" s="4"/>
      <c r="W97" s="4"/>
    </row>
    <row r="98" spans="2:23" ht="29.25" thickBot="1">
      <c r="B98" s="254"/>
    </row>
    <row r="99" spans="2:23" ht="25.5" customHeight="1" thickBot="1">
      <c r="B99" s="2670" t="s">
        <v>1141</v>
      </c>
      <c r="C99" s="255" t="s">
        <v>1124</v>
      </c>
    </row>
    <row r="100" spans="2:23" ht="15" customHeight="1">
      <c r="B100" s="2670"/>
      <c r="C100" s="256" t="s">
        <v>243</v>
      </c>
    </row>
    <row r="101" spans="2:23" ht="15" customHeight="1">
      <c r="B101" s="2670"/>
      <c r="C101" s="257" t="s">
        <v>1133</v>
      </c>
    </row>
    <row r="102" spans="2:23" ht="15" customHeight="1">
      <c r="B102" s="2670"/>
      <c r="C102" s="257" t="s">
        <v>243</v>
      </c>
    </row>
    <row r="103" spans="2:23" ht="15" customHeight="1">
      <c r="B103" s="2670"/>
      <c r="C103" s="257" t="s">
        <v>1133</v>
      </c>
    </row>
    <row r="104" spans="2:23" ht="15" customHeight="1">
      <c r="B104" s="2670"/>
      <c r="C104" s="257" t="s">
        <v>243</v>
      </c>
    </row>
    <row r="105" spans="2:23" ht="15" customHeight="1">
      <c r="B105" s="2670"/>
      <c r="C105" s="257" t="s">
        <v>252</v>
      </c>
    </row>
    <row r="106" spans="2:23" ht="15.75" customHeight="1" thickBot="1">
      <c r="B106" s="2670"/>
      <c r="C106" s="258" t="s">
        <v>254</v>
      </c>
    </row>
    <row r="107" spans="2:23" ht="15" customHeight="1"/>
    <row r="108" spans="2:23" ht="15" customHeight="1" thickBot="1"/>
    <row r="109" spans="2:23" ht="15" customHeight="1" thickBot="1">
      <c r="B109" s="2670" t="s">
        <v>1142</v>
      </c>
      <c r="C109" s="259" t="s">
        <v>1143</v>
      </c>
    </row>
    <row r="110" spans="2:23" ht="15" customHeight="1">
      <c r="B110" s="2670"/>
      <c r="C110" s="260" t="s">
        <v>1133</v>
      </c>
    </row>
    <row r="111" spans="2:23" ht="15" customHeight="1">
      <c r="B111" s="2670"/>
      <c r="C111" s="261" t="s">
        <v>1133</v>
      </c>
    </row>
    <row r="112" spans="2:23" ht="15" customHeight="1">
      <c r="B112" s="2670"/>
      <c r="C112" s="261" t="s">
        <v>1133</v>
      </c>
    </row>
    <row r="113" spans="2:7" ht="15" customHeight="1">
      <c r="B113" s="2670"/>
      <c r="C113" s="261" t="s">
        <v>1133</v>
      </c>
    </row>
    <row r="114" spans="2:7" ht="15" customHeight="1" thickBot="1">
      <c r="B114" s="2670"/>
      <c r="C114" s="262" t="s">
        <v>245</v>
      </c>
    </row>
    <row r="115" spans="2:7" ht="15" customHeight="1"/>
    <row r="116" spans="2:7" ht="28.5">
      <c r="B116" s="254"/>
    </row>
    <row r="117" spans="2:7" ht="15.75" customHeight="1" thickBot="1">
      <c r="B117" s="2667" t="s">
        <v>1144</v>
      </c>
      <c r="C117" s="263" t="s">
        <v>1145</v>
      </c>
      <c r="D117" s="264" t="s">
        <v>1146</v>
      </c>
      <c r="E117" s="264" t="s">
        <v>1147</v>
      </c>
      <c r="F117" s="264" t="s">
        <v>1148</v>
      </c>
      <c r="G117" s="265" t="s">
        <v>1149</v>
      </c>
    </row>
    <row r="118" spans="2:7" ht="26.25" customHeight="1">
      <c r="B118" s="2668"/>
      <c r="C118" s="266" t="s">
        <v>1150</v>
      </c>
      <c r="D118" s="267" t="s">
        <v>1150</v>
      </c>
      <c r="E118" s="268" t="s">
        <v>1151</v>
      </c>
      <c r="F118" s="268" t="s">
        <v>731</v>
      </c>
      <c r="G118" s="269" t="s">
        <v>243</v>
      </c>
    </row>
    <row r="119" spans="2:7" ht="15.75" customHeight="1">
      <c r="B119" s="2668"/>
      <c r="C119" s="270" t="s">
        <v>1150</v>
      </c>
      <c r="D119" s="271" t="s">
        <v>1150</v>
      </c>
      <c r="E119" s="271" t="s">
        <v>1152</v>
      </c>
      <c r="F119" s="271" t="s">
        <v>759</v>
      </c>
      <c r="G119" s="272"/>
    </row>
    <row r="120" spans="2:7" ht="15" customHeight="1">
      <c r="B120" s="2668"/>
      <c r="C120" s="270" t="s">
        <v>1153</v>
      </c>
      <c r="D120" s="271" t="s">
        <v>1153</v>
      </c>
      <c r="E120" s="271" t="s">
        <v>1154</v>
      </c>
      <c r="F120" s="271" t="s">
        <v>759</v>
      </c>
      <c r="G120" s="272"/>
    </row>
    <row r="121" spans="2:7" ht="15" customHeight="1">
      <c r="B121" s="2668"/>
      <c r="C121" s="270" t="s">
        <v>1153</v>
      </c>
      <c r="D121" s="271" t="s">
        <v>1153</v>
      </c>
      <c r="E121" s="175"/>
      <c r="F121" s="271" t="s">
        <v>759</v>
      </c>
      <c r="G121" s="272"/>
    </row>
    <row r="122" spans="2:7" ht="15" customHeight="1">
      <c r="B122" s="2668"/>
      <c r="C122" s="273"/>
      <c r="D122" s="175"/>
      <c r="E122" s="175"/>
      <c r="F122" s="271" t="s">
        <v>759</v>
      </c>
      <c r="G122" s="272"/>
    </row>
    <row r="123" spans="2:7" ht="15" customHeight="1">
      <c r="B123" s="2668"/>
      <c r="C123" s="273"/>
      <c r="D123" s="175"/>
      <c r="E123" s="175"/>
      <c r="F123" s="271" t="s">
        <v>761</v>
      </c>
      <c r="G123" s="272"/>
    </row>
    <row r="124" spans="2:7" ht="15" customHeight="1">
      <c r="B124" s="2668"/>
      <c r="C124" s="273"/>
      <c r="D124" s="175"/>
      <c r="E124" s="175"/>
      <c r="F124" s="271" t="s">
        <v>761</v>
      </c>
      <c r="G124" s="272"/>
    </row>
    <row r="125" spans="2:7" ht="15" customHeight="1">
      <c r="B125" s="2668"/>
      <c r="C125" s="174"/>
      <c r="D125" s="175"/>
      <c r="E125" s="175"/>
      <c r="F125" s="271" t="s">
        <v>762</v>
      </c>
      <c r="G125" s="272"/>
    </row>
    <row r="126" spans="2:7" ht="15" customHeight="1">
      <c r="B126" s="2668"/>
      <c r="C126" s="174"/>
      <c r="D126" s="175"/>
      <c r="E126" s="175"/>
      <c r="F126" s="271" t="s">
        <v>762</v>
      </c>
      <c r="G126" s="272"/>
    </row>
    <row r="127" spans="2:7" ht="15.75" customHeight="1">
      <c r="B127" s="2668"/>
      <c r="C127" s="174"/>
      <c r="D127" s="175"/>
      <c r="E127" s="175"/>
      <c r="F127" s="271" t="s">
        <v>765</v>
      </c>
      <c r="G127" s="272"/>
    </row>
    <row r="128" spans="2:7" ht="15" customHeight="1">
      <c r="B128" s="2668"/>
      <c r="C128" s="174"/>
      <c r="D128" s="175"/>
      <c r="E128" s="175"/>
      <c r="F128" s="271" t="s">
        <v>765</v>
      </c>
      <c r="G128" s="272"/>
    </row>
    <row r="129" spans="2:7" ht="15" customHeight="1">
      <c r="B129" s="2668"/>
      <c r="C129" s="174"/>
      <c r="D129" s="175"/>
      <c r="E129" s="175"/>
      <c r="F129" s="271" t="s">
        <v>1155</v>
      </c>
      <c r="G129" s="272"/>
    </row>
    <row r="130" spans="2:7" ht="15" customHeight="1">
      <c r="B130" s="2668"/>
      <c r="C130" s="174"/>
      <c r="D130" s="175"/>
      <c r="E130" s="175"/>
      <c r="F130" s="271" t="s">
        <v>243</v>
      </c>
      <c r="G130" s="272"/>
    </row>
    <row r="131" spans="2:7" ht="15.75" customHeight="1" thickBot="1">
      <c r="B131" s="2668"/>
      <c r="C131" s="198"/>
      <c r="D131" s="199"/>
      <c r="E131" s="199"/>
      <c r="F131" s="274" t="s">
        <v>1155</v>
      </c>
      <c r="G131" s="275"/>
    </row>
    <row r="132" spans="2:7" ht="28.5">
      <c r="B132" s="276"/>
      <c r="G132" s="277"/>
    </row>
    <row r="133" spans="2:7" ht="29.25" thickBot="1">
      <c r="B133" s="276"/>
      <c r="C133" s="278" t="s">
        <v>1156</v>
      </c>
      <c r="D133" s="278"/>
      <c r="E133" s="278"/>
      <c r="F133" s="278"/>
      <c r="G133" s="277"/>
    </row>
    <row r="134" spans="2:7" ht="15.75" customHeight="1" thickBot="1">
      <c r="B134" s="2659" t="s">
        <v>1157</v>
      </c>
      <c r="C134" s="279" t="s">
        <v>1145</v>
      </c>
      <c r="D134" s="280"/>
      <c r="E134" s="280" t="s">
        <v>1147</v>
      </c>
      <c r="F134" s="281" t="s">
        <v>1148</v>
      </c>
      <c r="G134" s="281" t="s">
        <v>1149</v>
      </c>
    </row>
    <row r="135" spans="2:7" ht="15" customHeight="1">
      <c r="B135" s="2660"/>
      <c r="C135" s="282" t="s">
        <v>731</v>
      </c>
      <c r="D135" s="283"/>
      <c r="E135" s="268" t="s">
        <v>759</v>
      </c>
      <c r="F135" s="284" t="s">
        <v>243</v>
      </c>
      <c r="G135" s="286" t="s">
        <v>243</v>
      </c>
    </row>
    <row r="136" spans="2:7" ht="15" customHeight="1">
      <c r="B136" s="2660"/>
      <c r="C136" s="285" t="s">
        <v>244</v>
      </c>
      <c r="D136" s="175"/>
      <c r="E136" s="271" t="s">
        <v>761</v>
      </c>
      <c r="F136" s="286" t="s">
        <v>731</v>
      </c>
      <c r="G136" s="286" t="s">
        <v>244</v>
      </c>
    </row>
    <row r="137" spans="2:7" ht="15" customHeight="1">
      <c r="B137" s="2660"/>
      <c r="C137" s="285" t="s">
        <v>244</v>
      </c>
      <c r="D137" s="175"/>
      <c r="E137" s="271" t="s">
        <v>762</v>
      </c>
      <c r="F137" s="286" t="s">
        <v>243</v>
      </c>
      <c r="G137" s="286"/>
    </row>
    <row r="138" spans="2:7" ht="15" customHeight="1">
      <c r="B138" s="2660"/>
      <c r="C138" s="285" t="s">
        <v>731</v>
      </c>
      <c r="D138" s="175"/>
      <c r="E138" s="271" t="s">
        <v>765</v>
      </c>
      <c r="F138" s="286" t="s">
        <v>244</v>
      </c>
      <c r="G138" s="286"/>
    </row>
    <row r="139" spans="2:7" ht="15" customHeight="1">
      <c r="B139" s="2660"/>
      <c r="C139" s="285" t="s">
        <v>244</v>
      </c>
      <c r="D139" s="175"/>
      <c r="E139" s="271" t="s">
        <v>759</v>
      </c>
      <c r="F139" s="287"/>
      <c r="G139" s="277"/>
    </row>
    <row r="140" spans="2:7" ht="15.75" customHeight="1">
      <c r="B140" s="2660"/>
      <c r="C140" s="285" t="s">
        <v>244</v>
      </c>
      <c r="D140" s="175"/>
      <c r="E140" s="271" t="s">
        <v>243</v>
      </c>
      <c r="F140" s="287"/>
      <c r="G140" s="277"/>
    </row>
    <row r="141" spans="2:7" ht="15" customHeight="1">
      <c r="B141" s="2660"/>
      <c r="C141" s="285" t="s">
        <v>731</v>
      </c>
      <c r="D141" s="175"/>
      <c r="E141" s="271" t="s">
        <v>243</v>
      </c>
      <c r="F141" s="287"/>
      <c r="G141" s="277"/>
    </row>
    <row r="142" spans="2:7" ht="15" customHeight="1">
      <c r="B142" s="2660"/>
      <c r="C142" s="285" t="s">
        <v>244</v>
      </c>
      <c r="D142" s="175"/>
      <c r="E142" s="271" t="s">
        <v>759</v>
      </c>
      <c r="F142" s="287"/>
      <c r="G142" s="277"/>
    </row>
    <row r="143" spans="2:7" ht="15" customHeight="1">
      <c r="B143" s="2660"/>
      <c r="C143" s="285" t="s">
        <v>244</v>
      </c>
      <c r="D143" s="175"/>
      <c r="E143" s="175"/>
      <c r="F143" s="287"/>
      <c r="G143" s="277"/>
    </row>
    <row r="144" spans="2:7" ht="15" customHeight="1">
      <c r="B144" s="2660"/>
      <c r="C144" s="285" t="s">
        <v>731</v>
      </c>
      <c r="D144" s="175"/>
      <c r="E144" s="175"/>
      <c r="F144" s="287"/>
      <c r="G144" s="277"/>
    </row>
    <row r="145" spans="2:7" ht="15" customHeight="1">
      <c r="B145" s="2660"/>
      <c r="C145" s="285" t="s">
        <v>244</v>
      </c>
      <c r="D145" s="175"/>
      <c r="E145" s="175"/>
      <c r="F145" s="287"/>
      <c r="G145" s="277"/>
    </row>
    <row r="146" spans="2:7" ht="15" customHeight="1">
      <c r="B146" s="2660"/>
      <c r="C146" s="285" t="s">
        <v>731</v>
      </c>
      <c r="D146" s="175"/>
      <c r="E146" s="175"/>
      <c r="F146" s="287"/>
      <c r="G146" s="277"/>
    </row>
    <row r="147" spans="2:7" ht="15" customHeight="1">
      <c r="B147" s="2660"/>
      <c r="C147" s="285" t="s">
        <v>244</v>
      </c>
      <c r="D147" s="175"/>
      <c r="E147" s="175"/>
      <c r="F147" s="287"/>
      <c r="G147" s="277"/>
    </row>
    <row r="148" spans="2:7" ht="15" customHeight="1">
      <c r="B148" s="2660"/>
      <c r="C148" s="285" t="s">
        <v>731</v>
      </c>
      <c r="D148" s="175"/>
      <c r="E148" s="175"/>
      <c r="F148" s="287"/>
      <c r="G148" s="277"/>
    </row>
    <row r="149" spans="2:7" ht="27" customHeight="1">
      <c r="B149" s="2661"/>
      <c r="C149" s="288" t="s">
        <v>244</v>
      </c>
      <c r="D149" s="289"/>
      <c r="E149" s="289"/>
      <c r="F149" s="290"/>
      <c r="G149" s="291"/>
    </row>
    <row r="150" spans="2:7" ht="29.25" thickBot="1">
      <c r="B150" s="140"/>
    </row>
    <row r="151" spans="2:7" ht="15.75" customHeight="1" thickBot="1">
      <c r="B151" s="2662" t="s">
        <v>1158</v>
      </c>
      <c r="C151" s="292" t="s">
        <v>1159</v>
      </c>
    </row>
    <row r="152" spans="2:7" ht="15" customHeight="1">
      <c r="B152" s="2662"/>
      <c r="C152" s="293" t="s">
        <v>1160</v>
      </c>
    </row>
    <row r="153" spans="2:7" ht="15" customHeight="1">
      <c r="B153" s="2662"/>
      <c r="C153" s="293" t="s">
        <v>1161</v>
      </c>
    </row>
    <row r="154" spans="2:7" ht="15" customHeight="1">
      <c r="B154" s="2662"/>
      <c r="C154" s="293" t="s">
        <v>1161</v>
      </c>
    </row>
    <row r="155" spans="2:7" ht="15" customHeight="1">
      <c r="B155" s="2662"/>
      <c r="C155" s="293" t="s">
        <v>1161</v>
      </c>
    </row>
    <row r="156" spans="2:7" ht="15" customHeight="1">
      <c r="B156" s="2662"/>
      <c r="C156" s="293" t="s">
        <v>1161</v>
      </c>
    </row>
    <row r="157" spans="2:7" ht="15.75" customHeight="1" thickBot="1">
      <c r="B157" s="2662"/>
      <c r="C157" s="294" t="s">
        <v>1161</v>
      </c>
    </row>
    <row r="158" spans="2:7" ht="29.25" thickBot="1">
      <c r="B158" s="140"/>
    </row>
    <row r="159" spans="2:7" ht="15.75" thickBot="1">
      <c r="B159" s="2663" t="s">
        <v>1162</v>
      </c>
      <c r="C159" s="295" t="s">
        <v>1163</v>
      </c>
      <c r="D159" s="296" t="s">
        <v>1164</v>
      </c>
      <c r="E159" s="296" t="s">
        <v>1165</v>
      </c>
      <c r="F159" s="297" t="s">
        <v>1165</v>
      </c>
    </row>
    <row r="160" spans="2:7">
      <c r="B160" s="2664"/>
      <c r="C160" s="298" t="s">
        <v>244</v>
      </c>
      <c r="D160" s="299" t="s">
        <v>244</v>
      </c>
      <c r="E160" s="300"/>
      <c r="F160" s="301"/>
    </row>
    <row r="161" spans="2:6" ht="15" customHeight="1">
      <c r="B161" s="2664"/>
      <c r="C161" s="302" t="s">
        <v>244</v>
      </c>
      <c r="D161" s="303" t="s">
        <v>244</v>
      </c>
      <c r="E161" s="175"/>
      <c r="F161" s="304"/>
    </row>
    <row r="162" spans="2:6" ht="15" customHeight="1">
      <c r="B162" s="2664"/>
      <c r="C162" s="302" t="s">
        <v>244</v>
      </c>
      <c r="D162" s="303" t="s">
        <v>244</v>
      </c>
      <c r="E162" s="175"/>
      <c r="F162" s="304"/>
    </row>
    <row r="163" spans="2:6" ht="15" customHeight="1">
      <c r="B163" s="2664"/>
      <c r="C163" s="302" t="s">
        <v>244</v>
      </c>
      <c r="D163" s="303" t="s">
        <v>244</v>
      </c>
      <c r="E163" s="175"/>
      <c r="F163" s="304"/>
    </row>
    <row r="164" spans="2:6" ht="15" customHeight="1">
      <c r="B164" s="2664"/>
      <c r="C164" s="302" t="s">
        <v>244</v>
      </c>
      <c r="D164" s="303" t="s">
        <v>245</v>
      </c>
      <c r="E164" s="175"/>
      <c r="F164" s="304"/>
    </row>
    <row r="165" spans="2:6" ht="15" customHeight="1">
      <c r="B165" s="2664"/>
      <c r="C165" s="302" t="s">
        <v>244</v>
      </c>
      <c r="D165" s="175"/>
      <c r="E165" s="175"/>
      <c r="F165" s="304"/>
    </row>
    <row r="166" spans="2:6" ht="15" customHeight="1">
      <c r="B166" s="2664"/>
      <c r="C166" s="302" t="s">
        <v>244</v>
      </c>
      <c r="D166" s="175"/>
      <c r="E166" s="175"/>
      <c r="F166" s="304"/>
    </row>
    <row r="167" spans="2:6" ht="15" customHeight="1">
      <c r="B167" s="2664"/>
      <c r="C167" s="302" t="s">
        <v>244</v>
      </c>
      <c r="D167" s="175"/>
      <c r="E167" s="175"/>
      <c r="F167" s="304"/>
    </row>
    <row r="168" spans="2:6" ht="15" customHeight="1">
      <c r="B168" s="2664"/>
      <c r="C168" s="302" t="s">
        <v>244</v>
      </c>
      <c r="D168" s="175"/>
      <c r="E168" s="175"/>
      <c r="F168" s="304"/>
    </row>
    <row r="169" spans="2:6" ht="15" customHeight="1">
      <c r="B169" s="2664"/>
      <c r="C169" s="302" t="s">
        <v>244</v>
      </c>
      <c r="D169" s="175"/>
      <c r="E169" s="175"/>
      <c r="F169" s="304"/>
    </row>
    <row r="170" spans="2:6" ht="15" customHeight="1">
      <c r="B170" s="2664"/>
      <c r="C170" s="302" t="s">
        <v>244</v>
      </c>
      <c r="D170" s="175"/>
      <c r="E170" s="175"/>
      <c r="F170" s="304"/>
    </row>
    <row r="171" spans="2:6" ht="15" customHeight="1">
      <c r="B171" s="2664"/>
      <c r="C171" s="302" t="s">
        <v>244</v>
      </c>
      <c r="D171" s="175"/>
      <c r="E171" s="175"/>
      <c r="F171" s="304"/>
    </row>
    <row r="172" spans="2:6" ht="15" customHeight="1">
      <c r="B172" s="2664"/>
      <c r="C172" s="302" t="s">
        <v>245</v>
      </c>
      <c r="D172" s="175"/>
      <c r="E172" s="175"/>
      <c r="F172" s="304"/>
    </row>
    <row r="173" spans="2:6" ht="15.75" customHeight="1" thickBot="1">
      <c r="B173" s="2664"/>
      <c r="C173" s="305" t="s">
        <v>245</v>
      </c>
      <c r="D173" s="199" t="s">
        <v>223</v>
      </c>
      <c r="E173" s="199"/>
      <c r="F173" s="306"/>
    </row>
    <row r="174" spans="2:6" ht="29.25" thickBot="1">
      <c r="B174" s="140"/>
    </row>
    <row r="175" spans="2:6" ht="15.75" customHeight="1" thickBot="1">
      <c r="B175" s="2665" t="s">
        <v>1166</v>
      </c>
      <c r="C175" s="307" t="s">
        <v>1167</v>
      </c>
      <c r="D175" s="308" t="s">
        <v>1168</v>
      </c>
      <c r="E175" s="309" t="s">
        <v>1169</v>
      </c>
    </row>
    <row r="176" spans="2:6" ht="15.75" customHeight="1" thickBot="1">
      <c r="B176" s="2666"/>
      <c r="C176" s="310" t="s">
        <v>1160</v>
      </c>
      <c r="D176" s="311" t="s">
        <v>1170</v>
      </c>
      <c r="E176" s="312" t="s">
        <v>1171</v>
      </c>
    </row>
    <row r="177" spans="2:23" ht="29.25" thickBot="1">
      <c r="B177" s="140"/>
      <c r="C177" s="313"/>
      <c r="D177" s="4"/>
      <c r="E177" s="314"/>
    </row>
    <row r="178" spans="2:23" ht="15.75" customHeight="1" thickBot="1">
      <c r="B178" s="2665" t="s">
        <v>1172</v>
      </c>
      <c r="C178" s="315" t="s">
        <v>1173</v>
      </c>
      <c r="D178" s="316" t="s">
        <v>1174</v>
      </c>
      <c r="E178" s="317" t="s">
        <v>1175</v>
      </c>
    </row>
    <row r="179" spans="2:23" ht="15" customHeight="1">
      <c r="B179" s="2665"/>
      <c r="C179" s="318" t="s">
        <v>1160</v>
      </c>
      <c r="D179" s="319" t="s">
        <v>1160</v>
      </c>
      <c r="E179" s="320" t="s">
        <v>1176</v>
      </c>
    </row>
    <row r="180" spans="2:23" ht="26.25" customHeight="1">
      <c r="B180" s="2665"/>
      <c r="C180" s="321" t="s">
        <v>1161</v>
      </c>
      <c r="D180" s="322" t="s">
        <v>1161</v>
      </c>
      <c r="E180" s="323"/>
    </row>
    <row r="181" spans="2:23" ht="26.25" customHeight="1">
      <c r="B181" s="2665"/>
      <c r="C181" s="321" t="s">
        <v>1161</v>
      </c>
      <c r="D181" s="322" t="s">
        <v>1161</v>
      </c>
      <c r="E181" s="323"/>
    </row>
    <row r="182" spans="2:23" ht="26.25" customHeight="1">
      <c r="B182" s="2665"/>
      <c r="C182" s="321" t="s">
        <v>1161</v>
      </c>
      <c r="D182" s="322" t="s">
        <v>1161</v>
      </c>
      <c r="E182" s="323"/>
    </row>
    <row r="183" spans="2:23" ht="27" customHeight="1" thickBot="1">
      <c r="B183" s="2665"/>
      <c r="C183" s="324" t="s">
        <v>1161</v>
      </c>
      <c r="D183" s="325"/>
      <c r="E183" s="326"/>
    </row>
    <row r="184" spans="2:23" ht="28.5">
      <c r="B184" s="140"/>
    </row>
    <row r="185" spans="2:23" ht="28.5">
      <c r="B185" s="140"/>
    </row>
    <row r="186" spans="2:23" ht="31.5">
      <c r="B186" s="214" t="s">
        <v>1177</v>
      </c>
      <c r="C186" s="215"/>
      <c r="D186" s="215"/>
      <c r="E186" s="215"/>
      <c r="F186" s="215"/>
      <c r="G186" s="215"/>
      <c r="H186" s="215"/>
      <c r="I186" s="215"/>
      <c r="J186" s="215"/>
      <c r="K186" s="215"/>
      <c r="L186" s="215"/>
      <c r="M186" s="215"/>
      <c r="N186" s="215"/>
      <c r="O186" s="215"/>
    </row>
    <row r="187" spans="2:23" ht="15.75" thickBot="1"/>
    <row r="188" spans="2:23" ht="15.75" thickBot="1">
      <c r="B188" s="327" t="s">
        <v>1178</v>
      </c>
      <c r="C188" s="328"/>
      <c r="D188" s="328"/>
      <c r="E188" s="328"/>
      <c r="F188" s="329"/>
      <c r="R188" s="4"/>
      <c r="S188" s="4"/>
      <c r="T188" s="4"/>
      <c r="U188" s="4"/>
      <c r="V188" s="4"/>
      <c r="W188" s="4"/>
    </row>
    <row r="189" spans="2:23" ht="15.75" thickBot="1">
      <c r="D189" s="330"/>
      <c r="E189" s="331"/>
      <c r="F189" s="4"/>
      <c r="Q189" s="4"/>
      <c r="R189" s="4"/>
      <c r="S189" s="4"/>
      <c r="T189" s="4"/>
      <c r="U189" s="4"/>
      <c r="V189" s="4"/>
      <c r="W189" s="4"/>
    </row>
    <row r="190" spans="2:23" ht="30.75" customHeight="1" thickBot="1">
      <c r="B190" s="2658" t="s">
        <v>1179</v>
      </c>
      <c r="C190" s="332" t="s">
        <v>1180</v>
      </c>
      <c r="D190" s="333" t="s">
        <v>1181</v>
      </c>
      <c r="E190" s="333" t="s">
        <v>1182</v>
      </c>
      <c r="F190" s="334" t="s">
        <v>1183</v>
      </c>
      <c r="G190" s="335"/>
      <c r="Q190" s="4"/>
      <c r="R190" s="4"/>
      <c r="S190" s="4"/>
      <c r="T190" s="4"/>
      <c r="U190" s="4"/>
      <c r="V190" s="4"/>
      <c r="W190" s="4"/>
    </row>
    <row r="191" spans="2:23" ht="45.75" customHeight="1" thickBot="1">
      <c r="B191" s="2658"/>
      <c r="C191" s="336" t="s">
        <v>1184</v>
      </c>
      <c r="D191" s="337" t="s">
        <v>1185</v>
      </c>
      <c r="E191" s="338" t="s">
        <v>1186</v>
      </c>
      <c r="F191" s="339" t="s">
        <v>1187</v>
      </c>
      <c r="G191" s="4"/>
      <c r="Q191" s="4"/>
      <c r="R191" s="4"/>
      <c r="S191" s="4"/>
      <c r="T191" s="4"/>
      <c r="U191" s="4"/>
      <c r="V191" s="4"/>
      <c r="W191" s="4"/>
    </row>
    <row r="192" spans="2:23">
      <c r="C192" s="4"/>
      <c r="D192" s="4"/>
      <c r="E192" s="121"/>
      <c r="F192" s="4"/>
      <c r="G192" s="4"/>
      <c r="Q192" s="4"/>
      <c r="R192" s="4"/>
      <c r="S192" s="4"/>
      <c r="T192" s="4"/>
      <c r="U192" s="4"/>
      <c r="V192" s="4"/>
      <c r="W192" s="4"/>
    </row>
    <row r="193" spans="2:23" ht="15.75" thickBot="1">
      <c r="G193" s="4"/>
      <c r="Q193" s="4"/>
      <c r="R193" s="4"/>
      <c r="S193" s="4"/>
      <c r="T193" s="4"/>
      <c r="U193" s="4"/>
      <c r="V193" s="4"/>
      <c r="W193" s="4"/>
    </row>
    <row r="194" spans="2:23" ht="30" customHeight="1" thickBot="1">
      <c r="B194" s="2658" t="s">
        <v>1188</v>
      </c>
      <c r="C194" s="340" t="s">
        <v>1189</v>
      </c>
      <c r="D194" s="341" t="s">
        <v>1190</v>
      </c>
      <c r="E194" s="342" t="s">
        <v>1191</v>
      </c>
      <c r="G194" s="4"/>
      <c r="Q194" s="4"/>
      <c r="R194" s="4"/>
      <c r="S194" s="4"/>
      <c r="T194" s="4"/>
      <c r="U194" s="4"/>
      <c r="V194" s="4"/>
      <c r="W194" s="4"/>
    </row>
    <row r="195" spans="2:23" ht="51.75" thickBot="1">
      <c r="B195" s="2658"/>
      <c r="C195" s="343" t="s">
        <v>1192</v>
      </c>
      <c r="D195" s="344" t="s">
        <v>1193</v>
      </c>
      <c r="E195" s="345" t="str">
        <f>dms_060701_StartDateTxt</f>
        <v>1-Jul-2024</v>
      </c>
      <c r="Q195" s="4"/>
      <c r="R195" s="4"/>
      <c r="S195" s="4"/>
      <c r="T195" s="4"/>
      <c r="U195" s="4"/>
      <c r="V195" s="4"/>
      <c r="W195" s="4"/>
    </row>
    <row r="196" spans="2:23">
      <c r="C196" s="4"/>
      <c r="D196" s="4"/>
      <c r="E196" s="121"/>
      <c r="G196" s="4"/>
      <c r="Q196" s="4"/>
      <c r="R196" s="4"/>
      <c r="S196" s="4"/>
      <c r="T196" s="4"/>
      <c r="U196" s="4"/>
      <c r="V196" s="4"/>
      <c r="W196" s="4"/>
    </row>
    <row r="197" spans="2:23" ht="15.75" thickBot="1">
      <c r="C197" s="4"/>
      <c r="P197" s="4"/>
      <c r="Q197" s="4"/>
      <c r="R197" s="4"/>
      <c r="S197" s="4"/>
      <c r="T197" s="4"/>
      <c r="U197" s="4"/>
      <c r="V197" s="4"/>
      <c r="W197" s="4"/>
    </row>
    <row r="198" spans="2:23" ht="22.5" customHeight="1" thickBot="1">
      <c r="B198" s="2658" t="s">
        <v>1194</v>
      </c>
      <c r="C198" s="346" t="s">
        <v>1195</v>
      </c>
      <c r="D198" s="347" t="s">
        <v>1196</v>
      </c>
      <c r="E198" s="347" t="s">
        <v>1197</v>
      </c>
      <c r="F198" s="348" t="s">
        <v>1198</v>
      </c>
      <c r="Q198" s="4"/>
      <c r="R198" s="4"/>
      <c r="S198" s="4"/>
      <c r="T198" s="4"/>
      <c r="U198" s="4"/>
      <c r="V198" s="4"/>
      <c r="W198" s="4"/>
    </row>
    <row r="199" spans="2:23" ht="22.5" customHeight="1" thickBot="1">
      <c r="B199" s="2658"/>
      <c r="C199" s="343" t="s">
        <v>1199</v>
      </c>
      <c r="D199" s="344" t="s">
        <v>1200</v>
      </c>
      <c r="E199" s="349" t="s">
        <v>1201</v>
      </c>
      <c r="F199" s="350" t="s">
        <v>1202</v>
      </c>
      <c r="Q199" s="4"/>
      <c r="R199" s="4"/>
      <c r="S199" s="4"/>
      <c r="T199" s="4"/>
      <c r="U199" s="4"/>
      <c r="V199" s="4"/>
      <c r="W199" s="4"/>
    </row>
    <row r="200" spans="2:23">
      <c r="B200" s="4"/>
      <c r="C200" s="4"/>
      <c r="D200" s="4"/>
      <c r="E200" s="121"/>
      <c r="F200" s="4"/>
      <c r="Q200" s="4"/>
      <c r="R200" s="4"/>
      <c r="S200" s="4"/>
      <c r="T200" s="4"/>
      <c r="U200" s="4"/>
      <c r="V200" s="4"/>
      <c r="W200" s="4"/>
    </row>
    <row r="201" spans="2:23" ht="15.75" thickBot="1">
      <c r="C201" s="4"/>
      <c r="Q201" s="4"/>
      <c r="R201" s="4"/>
      <c r="S201" s="4"/>
      <c r="T201" s="4"/>
      <c r="U201" s="4"/>
      <c r="V201" s="4"/>
      <c r="W201" s="4"/>
    </row>
    <row r="202" spans="2:23" ht="36" customHeight="1" thickBot="1">
      <c r="B202" s="351" t="s">
        <v>1203</v>
      </c>
      <c r="C202" s="352" t="s">
        <v>1204</v>
      </c>
      <c r="D202" s="353" t="s">
        <v>1205</v>
      </c>
      <c r="E202" s="354" t="s">
        <v>1206</v>
      </c>
      <c r="Q202" s="4"/>
      <c r="R202" s="4"/>
      <c r="S202" s="4"/>
      <c r="T202" s="4"/>
      <c r="U202" s="4"/>
      <c r="V202" s="4"/>
      <c r="W202" s="4"/>
    </row>
    <row r="204" spans="2:23">
      <c r="C204" s="4"/>
      <c r="P204" s="4"/>
      <c r="Q204" s="4"/>
      <c r="R204" s="4"/>
      <c r="S204" s="4"/>
      <c r="T204" s="4"/>
      <c r="U204" s="4"/>
      <c r="V204" s="4"/>
      <c r="W204" s="4"/>
    </row>
    <row r="205" spans="2:23" s="4" customFormat="1" ht="21.75" customHeight="1">
      <c r="B205" s="355" t="s">
        <v>1207</v>
      </c>
      <c r="C205" s="356"/>
      <c r="D205" s="356"/>
      <c r="E205" s="356"/>
      <c r="F205" s="356"/>
      <c r="G205" s="356"/>
      <c r="H205" s="356"/>
      <c r="I205" s="356"/>
      <c r="J205" s="356"/>
      <c r="K205" s="356"/>
      <c r="L205" s="356"/>
      <c r="M205" s="356"/>
      <c r="N205" s="356"/>
      <c r="O205" s="356"/>
    </row>
    <row r="206" spans="2:23" ht="15.75" thickBot="1">
      <c r="B206" s="357"/>
      <c r="C206" s="4"/>
      <c r="F206" s="126"/>
      <c r="K206" s="33"/>
      <c r="P206" s="4"/>
      <c r="Q206" s="4"/>
      <c r="R206" s="4"/>
      <c r="S206" s="4"/>
      <c r="T206" s="4"/>
      <c r="U206" s="4"/>
      <c r="V206" s="4"/>
      <c r="W206" s="4"/>
    </row>
    <row r="207" spans="2:23" ht="15" customHeight="1" thickBot="1">
      <c r="B207" s="2658" t="s">
        <v>1208</v>
      </c>
      <c r="C207" s="358" t="s">
        <v>1209</v>
      </c>
      <c r="D207" s="359" t="str">
        <f>INDEX(dms_FeederName_1,MATCH(dms_TradingName,dms_TradingName_List))</f>
        <v>CBD</v>
      </c>
      <c r="E207" s="360" t="str">
        <f>INDEX(dms_FeederName_1,MATCH(dms_TradingName,dms_TradingName_List))</f>
        <v>CBD</v>
      </c>
      <c r="F207" s="361" t="str">
        <f>INDEX(dms_FeederName_2,MATCH(dms_TradingName,dms_TradingName_List))</f>
        <v>Urban</v>
      </c>
      <c r="G207" s="362" t="str">
        <f>INDEX(dms_FeederName_2,MATCH(dms_TradingName,dms_TradingName_List))</f>
        <v>Urban</v>
      </c>
      <c r="H207" s="360" t="str">
        <f>INDEX(dms_FeederName_3,MATCH(dms_TradingName,dms_TradingName_List))</f>
        <v>Short rural</v>
      </c>
      <c r="I207" s="360" t="str">
        <f>INDEX(dms_FeederName_3,MATCH(dms_TradingName,dms_TradingName_List))</f>
        <v>Short rural</v>
      </c>
      <c r="J207" s="362" t="str">
        <f>INDEX(dms_FeederName_4,MATCH(dms_TradingName,dms_TradingName_List))</f>
        <v>Long rural</v>
      </c>
      <c r="K207" s="362" t="str">
        <f>INDEX(dms_FeederName_4,MATCH(dms_TradingName,dms_TradingName_List))</f>
        <v>Long rural</v>
      </c>
      <c r="L207" s="360" t="str">
        <f>IF((INDEX(dms_FeederName_5,MATCH(dms_TradingName,dms_TradingName_List))=0),"Network",(INDEX(dms_FeederName_5,MATCH(dms_TradingName,dms_TradingName_List))))</f>
        <v>Network</v>
      </c>
      <c r="M207" s="360" t="str">
        <f>IF((INDEX(dms_FeederName_5,MATCH(dms_TradingName,dms_TradingName_List))=0),"Network",(INDEX(dms_FeederName_5,MATCH(dms_TradingName,dms_TradingName_List))))</f>
        <v>Network</v>
      </c>
      <c r="N207" s="360" t="s">
        <v>1210</v>
      </c>
      <c r="O207" s="360" t="s">
        <v>1210</v>
      </c>
      <c r="P207" s="4"/>
      <c r="Q207" s="4"/>
      <c r="R207" s="4"/>
      <c r="S207" s="4"/>
      <c r="T207" s="4"/>
      <c r="U207" s="4"/>
      <c r="V207" s="4"/>
      <c r="W207" s="4"/>
    </row>
    <row r="208" spans="2:23" ht="15.75" thickBot="1">
      <c r="B208" s="2658"/>
      <c r="C208" s="363"/>
      <c r="D208" s="364"/>
      <c r="F208" s="126"/>
      <c r="N208" s="365"/>
      <c r="P208" s="4"/>
      <c r="Q208" s="4"/>
      <c r="R208" s="4"/>
      <c r="S208" s="4"/>
      <c r="T208" s="4"/>
      <c r="U208" s="4"/>
      <c r="V208" s="4"/>
      <c r="W208" s="4"/>
    </row>
    <row r="209" spans="2:23" ht="26.25" thickBot="1">
      <c r="B209" s="2658"/>
      <c r="C209" s="358" t="s">
        <v>1211</v>
      </c>
      <c r="D209" s="366" t="s">
        <v>1212</v>
      </c>
      <c r="E209" s="367" t="s">
        <v>1213</v>
      </c>
      <c r="F209" s="368" t="s">
        <v>1212</v>
      </c>
      <c r="G209" s="367" t="s">
        <v>1213</v>
      </c>
      <c r="H209" s="367" t="s">
        <v>1212</v>
      </c>
      <c r="I209" s="367" t="s">
        <v>1213</v>
      </c>
      <c r="J209" s="367" t="s">
        <v>1212</v>
      </c>
      <c r="K209" s="367" t="s">
        <v>1213</v>
      </c>
      <c r="L209" s="367" t="s">
        <v>1212</v>
      </c>
      <c r="M209" s="369" t="s">
        <v>1213</v>
      </c>
      <c r="N209" s="367" t="s">
        <v>1212</v>
      </c>
      <c r="O209" s="369" t="s">
        <v>1213</v>
      </c>
      <c r="P209" s="4"/>
      <c r="Q209" s="4"/>
      <c r="R209" s="4"/>
      <c r="S209" s="4"/>
      <c r="T209" s="4"/>
      <c r="U209" s="4"/>
      <c r="V209" s="4"/>
      <c r="W209" s="4"/>
    </row>
    <row r="210" spans="2:23">
      <c r="B210" s="2658"/>
      <c r="C210" s="4"/>
      <c r="D210" s="370" t="s">
        <v>1214</v>
      </c>
      <c r="F210" s="126"/>
      <c r="P210" s="4"/>
      <c r="Q210" s="4"/>
      <c r="R210" s="4"/>
      <c r="S210" s="4"/>
      <c r="T210" s="4"/>
      <c r="U210" s="4"/>
      <c r="V210" s="4"/>
      <c r="W210" s="4"/>
    </row>
    <row r="211" spans="2:23" ht="15.75" thickBot="1">
      <c r="B211" s="2658"/>
      <c r="C211" s="4"/>
      <c r="F211" s="126"/>
      <c r="P211" s="4"/>
      <c r="Q211" s="4"/>
      <c r="R211" s="4"/>
      <c r="S211" s="4"/>
      <c r="T211" s="4"/>
      <c r="U211" s="4"/>
      <c r="V211" s="4"/>
      <c r="W211" s="4"/>
    </row>
    <row r="212" spans="2:23" ht="15.75" thickBot="1">
      <c r="B212" s="2658"/>
      <c r="C212" s="358" t="s">
        <v>1215</v>
      </c>
      <c r="D212" s="371" t="str">
        <f>INDEX(dms_FeederName_1,MATCH(dms_TradingName,dms_TradingName_List))</f>
        <v>CBD</v>
      </c>
      <c r="E212" s="372" t="str">
        <f>INDEX(dms_FeederName_2,MATCH(dms_TradingName,dms_TradingName_List))</f>
        <v>Urban</v>
      </c>
      <c r="F212" s="372" t="str">
        <f>INDEX(dms_FeederName_3,MATCH(dms_TradingName,dms_TradingName_List))</f>
        <v>Short rural</v>
      </c>
      <c r="G212" s="372" t="str">
        <f>INDEX(dms_FeederName_4,MATCH(dms_TradingName,dms_TradingName_List))</f>
        <v>Long rural</v>
      </c>
      <c r="H212" s="373"/>
      <c r="Q212" s="4"/>
      <c r="R212" s="4"/>
      <c r="S212" s="4"/>
      <c r="T212" s="4"/>
      <c r="U212" s="4"/>
      <c r="V212" s="4"/>
      <c r="W212" s="4"/>
    </row>
    <row r="213" spans="2:23">
      <c r="B213" s="4"/>
      <c r="C213" s="99"/>
      <c r="D213" s="98"/>
      <c r="E213" s="126"/>
      <c r="I213" s="374"/>
      <c r="J213" s="98"/>
      <c r="Q213" s="4"/>
      <c r="R213" s="4"/>
      <c r="S213" s="4"/>
      <c r="T213" s="4"/>
      <c r="U213" s="4"/>
      <c r="V213" s="4"/>
      <c r="W213" s="4"/>
    </row>
    <row r="214" spans="2:23">
      <c r="E214" s="126"/>
      <c r="Q214" s="4"/>
      <c r="R214" s="4"/>
      <c r="S214" s="4"/>
      <c r="T214" s="4"/>
      <c r="U214" s="4"/>
      <c r="V214" s="4"/>
      <c r="W214" s="4"/>
    </row>
    <row r="215" spans="2:23" ht="29.25" customHeight="1">
      <c r="B215" s="355" t="s">
        <v>1216</v>
      </c>
      <c r="C215" s="355" t="s">
        <v>1216</v>
      </c>
      <c r="D215" s="355"/>
      <c r="E215" s="355"/>
      <c r="F215" s="355"/>
      <c r="G215" s="355"/>
      <c r="H215" s="355"/>
      <c r="I215" s="355"/>
      <c r="J215" s="355"/>
      <c r="K215" s="355"/>
      <c r="L215" s="355"/>
      <c r="M215" s="355"/>
      <c r="Q215" s="4"/>
      <c r="R215" s="4"/>
      <c r="S215" s="4"/>
      <c r="T215" s="4"/>
      <c r="U215" s="4"/>
      <c r="V215" s="4"/>
      <c r="W215" s="4"/>
    </row>
    <row r="216" spans="2:23" ht="15.75" customHeight="1">
      <c r="B216" s="375"/>
      <c r="E216" s="126"/>
      <c r="Q216" s="4"/>
      <c r="R216" s="4"/>
      <c r="S216" s="4"/>
      <c r="T216" s="4"/>
      <c r="U216" s="4"/>
      <c r="V216" s="4"/>
      <c r="W216" s="4"/>
    </row>
    <row r="217" spans="2:23">
      <c r="B217" s="375"/>
      <c r="E217" s="126"/>
      <c r="Q217" s="4"/>
      <c r="R217" s="4"/>
      <c r="S217" s="4"/>
      <c r="T217" s="4"/>
      <c r="U217" s="4"/>
      <c r="V217" s="4"/>
      <c r="W217" s="4"/>
    </row>
    <row r="218" spans="2:23">
      <c r="B218" s="376" t="s">
        <v>1217</v>
      </c>
      <c r="C218" s="1" t="s">
        <v>1218</v>
      </c>
      <c r="D218" s="1" t="s">
        <v>1219</v>
      </c>
      <c r="E218" s="126" t="s">
        <v>1220</v>
      </c>
      <c r="Q218" s="4"/>
      <c r="R218" s="4"/>
      <c r="S218" s="4"/>
      <c r="T218" s="4"/>
      <c r="U218" s="4"/>
      <c r="V218" s="4"/>
      <c r="W218" s="4"/>
    </row>
    <row r="219" spans="2:23">
      <c r="B219" s="377"/>
      <c r="C219" s="1" t="s">
        <v>1221</v>
      </c>
      <c r="E219" s="126"/>
      <c r="Q219" s="4"/>
      <c r="R219" s="4"/>
      <c r="S219" s="4"/>
      <c r="T219" s="4"/>
      <c r="U219" s="4"/>
      <c r="V219" s="4"/>
      <c r="W219" s="4"/>
    </row>
    <row r="220" spans="2:23">
      <c r="B220" s="375"/>
      <c r="E220" s="126"/>
      <c r="Q220" s="4"/>
      <c r="R220" s="4"/>
      <c r="S220" s="4"/>
      <c r="T220" s="4"/>
      <c r="U220" s="4"/>
      <c r="V220" s="4"/>
      <c r="W220" s="4"/>
    </row>
    <row r="221" spans="2:23">
      <c r="B221" s="375"/>
      <c r="D221" s="122"/>
      <c r="E221" s="378"/>
      <c r="F221" s="122"/>
      <c r="G221" s="122"/>
      <c r="H221" s="122"/>
      <c r="I221" s="122"/>
      <c r="J221" s="122"/>
      <c r="K221" s="122"/>
      <c r="L221" s="122"/>
      <c r="M221" s="379"/>
      <c r="Q221" s="4"/>
      <c r="R221" s="4"/>
      <c r="S221" s="4"/>
      <c r="T221" s="4"/>
      <c r="U221" s="4"/>
      <c r="V221" s="4"/>
      <c r="W221" s="4"/>
    </row>
    <row r="222" spans="2:23">
      <c r="B222" s="380" t="s">
        <v>1222</v>
      </c>
      <c r="C222" s="122" t="s">
        <v>1223</v>
      </c>
      <c r="D222" s="122" t="s">
        <v>1224</v>
      </c>
      <c r="E222" s="378" t="s">
        <v>1225</v>
      </c>
      <c r="F222" s="122" t="s">
        <v>1226</v>
      </c>
      <c r="G222" s="122" t="s">
        <v>1227</v>
      </c>
      <c r="H222" s="122" t="s">
        <v>1228</v>
      </c>
      <c r="I222" s="122" t="s">
        <v>1229</v>
      </c>
      <c r="J222" s="122" t="s">
        <v>1230</v>
      </c>
      <c r="K222" s="122" t="s">
        <v>1231</v>
      </c>
      <c r="L222" s="122" t="s">
        <v>1232</v>
      </c>
      <c r="M222" s="379"/>
      <c r="Q222" s="4"/>
      <c r="R222" s="4"/>
      <c r="S222" s="4"/>
      <c r="T222" s="4"/>
      <c r="U222" s="4"/>
      <c r="V222" s="4"/>
      <c r="W222" s="4"/>
    </row>
    <row r="223" spans="2:23">
      <c r="B223" s="377"/>
      <c r="C223" s="1" t="s">
        <v>1233</v>
      </c>
      <c r="E223" s="126"/>
      <c r="Q223" s="4"/>
      <c r="R223" s="4"/>
      <c r="S223" s="4"/>
      <c r="T223" s="4"/>
      <c r="U223" s="4"/>
      <c r="V223" s="4"/>
      <c r="W223" s="4"/>
    </row>
    <row r="224" spans="2:23">
      <c r="B224" s="375"/>
      <c r="C224" s="21"/>
      <c r="E224" s="126"/>
      <c r="H224" s="21"/>
      <c r="I224" s="381"/>
      <c r="J224" s="21"/>
      <c r="K224" s="21"/>
      <c r="L224" s="138"/>
      <c r="Q224" s="4"/>
      <c r="R224" s="4"/>
      <c r="S224" s="4"/>
      <c r="T224" s="4"/>
      <c r="U224" s="4"/>
      <c r="V224" s="4"/>
      <c r="W224" s="4"/>
    </row>
    <row r="225" spans="2:23">
      <c r="B225" s="382"/>
      <c r="E225" s="126"/>
      <c r="Q225" s="4"/>
      <c r="R225" s="4"/>
      <c r="S225" s="4"/>
      <c r="T225" s="4"/>
      <c r="U225" s="4"/>
      <c r="V225" s="4"/>
      <c r="W225" s="4"/>
    </row>
    <row r="226" spans="2:23">
      <c r="B226" s="380" t="s">
        <v>1234</v>
      </c>
      <c r="C226" s="1" t="s">
        <v>1235</v>
      </c>
      <c r="D226" s="1" t="s">
        <v>1236</v>
      </c>
      <c r="E226" s="126" t="s">
        <v>1237</v>
      </c>
      <c r="F226" s="1" t="s">
        <v>1238</v>
      </c>
      <c r="G226" s="1" t="s">
        <v>1239</v>
      </c>
      <c r="H226" s="1" t="s">
        <v>1240</v>
      </c>
      <c r="I226" s="1" t="s">
        <v>1241</v>
      </c>
      <c r="J226" s="1" t="s">
        <v>1242</v>
      </c>
      <c r="K226" s="1" t="s">
        <v>1243</v>
      </c>
      <c r="L226" s="1" t="s">
        <v>1244</v>
      </c>
      <c r="M226" s="1" t="s">
        <v>1245</v>
      </c>
      <c r="Q226" s="4"/>
      <c r="R226" s="4"/>
      <c r="S226" s="4"/>
      <c r="T226" s="4"/>
      <c r="U226" s="4"/>
      <c r="V226" s="4"/>
      <c r="W226" s="4"/>
    </row>
    <row r="227" spans="2:23">
      <c r="B227" s="4"/>
      <c r="E227" s="126"/>
      <c r="Q227" s="4"/>
      <c r="R227" s="4"/>
      <c r="S227" s="4"/>
      <c r="T227" s="4"/>
      <c r="U227" s="4"/>
      <c r="V227" s="4"/>
      <c r="W227" s="4"/>
    </row>
    <row r="228" spans="2:23">
      <c r="Q228" s="4"/>
      <c r="R228" s="4"/>
      <c r="S228" s="4"/>
      <c r="T228" s="4"/>
      <c r="U228" s="4"/>
      <c r="V228" s="4"/>
      <c r="W228" s="4"/>
    </row>
    <row r="229" spans="2:23">
      <c r="Q229" s="4"/>
      <c r="R229" s="4"/>
      <c r="S229" s="4"/>
      <c r="T229" s="4"/>
      <c r="U229" s="4"/>
      <c r="V229" s="4"/>
      <c r="W229" s="4"/>
    </row>
    <row r="230" spans="2:23">
      <c r="E230" s="383"/>
      <c r="F230" s="381"/>
      <c r="G230" s="21"/>
      <c r="H230" s="21"/>
      <c r="I230" s="138"/>
      <c r="L230" s="4"/>
      <c r="M230" s="4"/>
      <c r="N230" s="4"/>
      <c r="Q230" s="4"/>
      <c r="R230" s="4"/>
      <c r="S230" s="4"/>
      <c r="T230" s="4"/>
      <c r="U230" s="4"/>
      <c r="V230" s="4"/>
      <c r="W230" s="4"/>
    </row>
    <row r="231" spans="2:23">
      <c r="B231" s="21"/>
      <c r="C231" s="21"/>
      <c r="E231" s="126"/>
      <c r="H231" s="21"/>
      <c r="I231" s="381"/>
      <c r="J231" s="21"/>
      <c r="K231" s="21"/>
      <c r="L231" s="138"/>
      <c r="Q231" s="4"/>
      <c r="R231" s="4"/>
      <c r="S231" s="4"/>
      <c r="T231" s="4"/>
      <c r="U231" s="4"/>
      <c r="V231" s="4"/>
      <c r="W231" s="4"/>
    </row>
    <row r="232" spans="2:23">
      <c r="B232" s="21"/>
      <c r="C232" s="21"/>
      <c r="E232" s="126"/>
      <c r="H232" s="21"/>
      <c r="I232" s="381"/>
      <c r="J232" s="21"/>
      <c r="K232" s="21"/>
      <c r="L232" s="138"/>
      <c r="O232" s="4"/>
      <c r="P232" s="4"/>
      <c r="Q232" s="4"/>
      <c r="R232" s="4"/>
      <c r="S232" s="4"/>
      <c r="T232" s="4"/>
      <c r="U232" s="4"/>
      <c r="V232" s="4"/>
      <c r="W232" s="4"/>
    </row>
    <row r="233" spans="2:23">
      <c r="B233" s="21"/>
      <c r="C233" s="21"/>
      <c r="E233" s="126"/>
      <c r="H233" s="21"/>
      <c r="I233" s="381"/>
      <c r="J233" s="21"/>
      <c r="K233" s="21"/>
      <c r="L233" s="138"/>
      <c r="O233" s="4"/>
      <c r="P233" s="4"/>
      <c r="Q233" s="4"/>
      <c r="R233" s="4"/>
      <c r="S233" s="4"/>
      <c r="T233" s="4"/>
      <c r="U233" s="4"/>
      <c r="V233" s="4"/>
      <c r="W233" s="4"/>
    </row>
    <row r="234" spans="2:23">
      <c r="B234" s="21"/>
      <c r="C234" s="21"/>
      <c r="E234" s="126"/>
      <c r="H234" s="21"/>
      <c r="I234" s="381"/>
      <c r="J234" s="21"/>
      <c r="K234" s="21"/>
      <c r="L234" s="138"/>
      <c r="O234" s="4"/>
      <c r="P234" s="4"/>
      <c r="Q234" s="4"/>
      <c r="R234" s="4"/>
      <c r="S234" s="4"/>
      <c r="T234" s="4"/>
      <c r="U234" s="4"/>
      <c r="V234" s="4"/>
      <c r="W234" s="4"/>
    </row>
    <row r="235" spans="2:23">
      <c r="B235" s="21"/>
      <c r="C235" s="21"/>
      <c r="E235" s="126"/>
      <c r="H235" s="21"/>
      <c r="I235" s="381"/>
      <c r="J235" s="21"/>
      <c r="K235" s="21"/>
      <c r="L235" s="138"/>
      <c r="O235" s="4"/>
      <c r="P235" s="4"/>
      <c r="Q235" s="4"/>
      <c r="R235" s="4"/>
      <c r="S235" s="4"/>
      <c r="T235" s="4"/>
      <c r="U235" s="4"/>
      <c r="V235" s="4"/>
      <c r="W235" s="4"/>
    </row>
    <row r="236" spans="2:23">
      <c r="B236" s="21"/>
      <c r="C236" s="21"/>
      <c r="E236" s="126"/>
      <c r="H236" s="21"/>
      <c r="I236" s="381"/>
      <c r="J236" s="21"/>
      <c r="K236" s="21"/>
      <c r="L236" s="138"/>
      <c r="O236" s="4"/>
      <c r="P236" s="4"/>
      <c r="Q236" s="4"/>
      <c r="R236" s="4"/>
      <c r="S236" s="4"/>
      <c r="T236" s="4"/>
      <c r="U236" s="4"/>
      <c r="V236" s="4"/>
      <c r="W236" s="4"/>
    </row>
    <row r="237" spans="2:23">
      <c r="B237" s="21"/>
      <c r="C237" s="21"/>
      <c r="E237" s="126"/>
      <c r="H237" s="21"/>
      <c r="I237" s="381"/>
      <c r="J237" s="21"/>
      <c r="K237" s="21"/>
      <c r="L237" s="138"/>
      <c r="O237" s="4"/>
      <c r="P237" s="4"/>
      <c r="Q237" s="4"/>
      <c r="R237" s="4"/>
      <c r="S237" s="4"/>
      <c r="T237" s="4"/>
      <c r="U237" s="4"/>
      <c r="V237" s="4"/>
      <c r="W237" s="4"/>
    </row>
  </sheetData>
  <mergeCells count="25">
    <mergeCell ref="BP32:CK32"/>
    <mergeCell ref="AK33:BF33"/>
    <mergeCell ref="BP33:CK33"/>
    <mergeCell ref="AK34:BF34"/>
    <mergeCell ref="BP34:CK34"/>
    <mergeCell ref="B117:B131"/>
    <mergeCell ref="B5:B27"/>
    <mergeCell ref="B31:B54"/>
    <mergeCell ref="K32:K34"/>
    <mergeCell ref="AK32:BF32"/>
    <mergeCell ref="K35:K39"/>
    <mergeCell ref="K43:K44"/>
    <mergeCell ref="B64:B77"/>
    <mergeCell ref="B83:B96"/>
    <mergeCell ref="B99:B106"/>
    <mergeCell ref="B109:B114"/>
    <mergeCell ref="B194:B195"/>
    <mergeCell ref="B198:B199"/>
    <mergeCell ref="B207:B212"/>
    <mergeCell ref="B134:B149"/>
    <mergeCell ref="B151:B157"/>
    <mergeCell ref="B159:B173"/>
    <mergeCell ref="B175:B176"/>
    <mergeCell ref="B178:B183"/>
    <mergeCell ref="B190:B19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27E9E-A05C-452A-9CC8-5137AF02E614}">
  <sheetPr codeName="Sheet13">
    <tabColor theme="1"/>
  </sheetPr>
  <dimension ref="A1:AL90"/>
  <sheetViews>
    <sheetView workbookViewId="0"/>
  </sheetViews>
  <sheetFormatPr defaultColWidth="9.140625" defaultRowHeight="15"/>
  <cols>
    <col min="1" max="1" width="11.140625" style="1" customWidth="1"/>
    <col min="2" max="2" width="33.85546875" style="21" customWidth="1"/>
    <col min="3" max="3" width="60.5703125" style="21" customWidth="1"/>
    <col min="4" max="4" width="38.85546875" style="1" customWidth="1"/>
    <col min="5" max="5" width="25.140625" style="126" customWidth="1"/>
    <col min="6" max="6" width="21" style="1" customWidth="1"/>
    <col min="7" max="7" width="27.28515625" style="1" customWidth="1"/>
    <col min="8" max="8" width="19.85546875" style="21" customWidth="1"/>
    <col min="9" max="9" width="19.85546875" style="381" customWidth="1"/>
    <col min="10" max="10" width="19.85546875" style="21" customWidth="1"/>
    <col min="11" max="11" width="15.140625" style="21" customWidth="1"/>
    <col min="12" max="12" width="15.140625" style="138" customWidth="1"/>
    <col min="13" max="13" width="15.140625" style="1" customWidth="1"/>
    <col min="14" max="14" width="19.85546875" style="1" customWidth="1"/>
    <col min="15" max="23" width="19.85546875" style="4" customWidth="1"/>
    <col min="24" max="25" width="19.85546875" style="1" customWidth="1"/>
    <col min="26" max="36" width="13.7109375" style="1" customWidth="1"/>
    <col min="37" max="38" width="19.85546875" style="1" customWidth="1"/>
    <col min="39" max="16384" width="9.140625" style="1"/>
  </cols>
  <sheetData>
    <row r="1" spans="1:38" ht="51" customHeight="1">
      <c r="B1" s="69" t="s">
        <v>1246</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3"/>
    </row>
    <row r="2" spans="1:38" ht="14.25" customHeight="1">
      <c r="B2" s="1"/>
      <c r="C2" s="1"/>
      <c r="E2" s="1"/>
      <c r="H2" s="1"/>
      <c r="I2" s="1"/>
      <c r="J2" s="1"/>
      <c r="K2" s="1"/>
      <c r="L2" s="1"/>
      <c r="O2" s="1"/>
      <c r="P2" s="1"/>
      <c r="Q2" s="1"/>
      <c r="R2" s="1"/>
      <c r="S2" s="1"/>
      <c r="T2" s="1"/>
      <c r="U2" s="1"/>
      <c r="V2" s="1"/>
      <c r="W2" s="1"/>
    </row>
    <row r="3" spans="1:38" ht="16.5" thickBot="1">
      <c r="B3" s="384"/>
      <c r="C3" s="384" t="s">
        <v>1247</v>
      </c>
      <c r="D3" s="385">
        <v>5</v>
      </c>
      <c r="E3" s="385"/>
      <c r="F3" s="384"/>
      <c r="G3" s="384"/>
      <c r="H3" s="1"/>
      <c r="I3" s="1"/>
      <c r="J3" s="1"/>
      <c r="K3" s="1"/>
      <c r="L3" s="1"/>
      <c r="N3" s="4"/>
      <c r="W3" s="1"/>
      <c r="Z3" s="386"/>
      <c r="AA3" s="386"/>
      <c r="AB3" s="386"/>
      <c r="AC3" s="386"/>
      <c r="AD3" s="386"/>
      <c r="AE3" s="386"/>
      <c r="AF3" s="386"/>
      <c r="AG3" s="386"/>
      <c r="AH3" s="386"/>
      <c r="AI3" s="386"/>
      <c r="AJ3" s="386"/>
      <c r="AK3" s="386"/>
    </row>
    <row r="4" spans="1:38" s="3" customFormat="1">
      <c r="Z4" s="387" t="s">
        <v>1248</v>
      </c>
      <c r="AA4" s="388"/>
      <c r="AB4" s="388"/>
      <c r="AC4" s="388"/>
      <c r="AD4" s="389" t="s">
        <v>948</v>
      </c>
      <c r="AE4" s="390" t="s">
        <v>1249</v>
      </c>
      <c r="AF4" s="391" t="s">
        <v>1250</v>
      </c>
      <c r="AG4" s="392"/>
      <c r="AH4" s="392"/>
      <c r="AI4" s="392"/>
      <c r="AJ4" s="393"/>
      <c r="AK4" s="394"/>
    </row>
    <row r="5" spans="1:38" s="3" customFormat="1" ht="15.75" thickBot="1"/>
    <row r="6" spans="1:38" s="223" customFormat="1" ht="40.5" customHeight="1">
      <c r="A6" s="395"/>
      <c r="B6" s="396" t="s">
        <v>1251</v>
      </c>
      <c r="C6" s="397" t="s">
        <v>1252</v>
      </c>
      <c r="D6" s="398" t="s">
        <v>1253</v>
      </c>
      <c r="E6" s="399" t="s">
        <v>1254</v>
      </c>
      <c r="F6" s="400" t="s">
        <v>1255</v>
      </c>
      <c r="G6" s="400" t="s">
        <v>1256</v>
      </c>
      <c r="H6" s="400" t="s">
        <v>1257</v>
      </c>
      <c r="I6" s="400" t="s">
        <v>1258</v>
      </c>
      <c r="J6" s="400" t="s">
        <v>1259</v>
      </c>
      <c r="K6" s="401" t="s">
        <v>1260</v>
      </c>
      <c r="L6" s="402" t="s">
        <v>1261</v>
      </c>
      <c r="M6" s="402" t="s">
        <v>1262</v>
      </c>
      <c r="N6" s="403" t="s">
        <v>1263</v>
      </c>
      <c r="O6" s="404" t="s">
        <v>1264</v>
      </c>
      <c r="P6" s="405" t="s">
        <v>1265</v>
      </c>
      <c r="Q6" s="406" t="s">
        <v>1266</v>
      </c>
      <c r="R6" s="406" t="s">
        <v>1267</v>
      </c>
      <c r="S6" s="406" t="s">
        <v>1268</v>
      </c>
      <c r="T6" s="406" t="s">
        <v>1269</v>
      </c>
      <c r="U6" s="407" t="s">
        <v>1270</v>
      </c>
      <c r="V6" s="407" t="s">
        <v>1271</v>
      </c>
      <c r="W6" s="407" t="s">
        <v>1272</v>
      </c>
      <c r="X6" s="407" t="s">
        <v>1273</v>
      </c>
      <c r="Y6" s="407" t="s">
        <v>1274</v>
      </c>
      <c r="Z6" s="408" t="s">
        <v>1275</v>
      </c>
      <c r="AA6" s="408" t="s">
        <v>1276</v>
      </c>
      <c r="AB6" s="408" t="s">
        <v>1277</v>
      </c>
      <c r="AC6" s="408" t="s">
        <v>1278</v>
      </c>
      <c r="AD6" s="408" t="s">
        <v>1279</v>
      </c>
      <c r="AE6" s="408" t="s">
        <v>1280</v>
      </c>
      <c r="AF6" s="408" t="s">
        <v>1281</v>
      </c>
      <c r="AG6" s="408" t="s">
        <v>1282</v>
      </c>
      <c r="AH6" s="408" t="s">
        <v>1283</v>
      </c>
      <c r="AI6" s="408" t="s">
        <v>1284</v>
      </c>
      <c r="AJ6" s="409" t="s">
        <v>1285</v>
      </c>
      <c r="AK6" s="410" t="s">
        <v>1286</v>
      </c>
      <c r="AL6" s="3"/>
    </row>
    <row r="7" spans="1:38">
      <c r="B7" s="411" t="s">
        <v>1287</v>
      </c>
      <c r="C7" s="411" t="s">
        <v>1288</v>
      </c>
      <c r="D7" s="412">
        <v>94072010327</v>
      </c>
      <c r="E7" s="413" t="s">
        <v>929</v>
      </c>
      <c r="F7" s="414" t="s">
        <v>922</v>
      </c>
      <c r="G7" s="414" t="s">
        <v>931</v>
      </c>
      <c r="H7" s="415" t="s">
        <v>1289</v>
      </c>
      <c r="I7" s="416" t="s">
        <v>1290</v>
      </c>
      <c r="J7" s="415" t="s">
        <v>1291</v>
      </c>
      <c r="K7" s="417">
        <v>5</v>
      </c>
      <c r="L7" s="418">
        <v>5</v>
      </c>
      <c r="M7" s="419">
        <v>5</v>
      </c>
      <c r="N7" s="420" t="s">
        <v>1292</v>
      </c>
      <c r="O7" s="414" t="s">
        <v>1289</v>
      </c>
      <c r="P7" s="421" t="s">
        <v>1293</v>
      </c>
      <c r="Q7" s="422" t="s">
        <v>1294</v>
      </c>
      <c r="R7" s="422" t="s">
        <v>1295</v>
      </c>
      <c r="S7" s="422" t="s">
        <v>929</v>
      </c>
      <c r="T7" s="423">
        <v>3000</v>
      </c>
      <c r="U7" s="421" t="s">
        <v>1296</v>
      </c>
      <c r="V7" s="422"/>
      <c r="W7" s="422" t="s">
        <v>1295</v>
      </c>
      <c r="X7" s="422" t="s">
        <v>929</v>
      </c>
      <c r="Y7" s="423">
        <v>3001</v>
      </c>
      <c r="Z7" s="424" t="s">
        <v>1297</v>
      </c>
      <c r="AA7" s="425" t="s">
        <v>1297</v>
      </c>
      <c r="AB7" s="425" t="s">
        <v>1297</v>
      </c>
      <c r="AC7" s="425" t="s">
        <v>1297</v>
      </c>
      <c r="AD7" s="425" t="s">
        <v>1297</v>
      </c>
      <c r="AE7" s="424" t="s">
        <v>1289</v>
      </c>
      <c r="AF7" s="424" t="s">
        <v>1298</v>
      </c>
      <c r="AG7" s="425" t="s">
        <v>1299</v>
      </c>
      <c r="AH7" s="425" t="s">
        <v>1300</v>
      </c>
      <c r="AI7" s="426" t="s">
        <v>1301</v>
      </c>
      <c r="AJ7" s="424"/>
      <c r="AK7" s="427" t="s">
        <v>1297</v>
      </c>
      <c r="AL7" s="3"/>
    </row>
    <row r="8" spans="1:38">
      <c r="B8" s="411" t="s">
        <v>930</v>
      </c>
      <c r="C8" s="411" t="s">
        <v>1302</v>
      </c>
      <c r="D8" s="412" t="s">
        <v>1303</v>
      </c>
      <c r="E8" s="413" t="s">
        <v>929</v>
      </c>
      <c r="F8" s="414" t="s">
        <v>922</v>
      </c>
      <c r="G8" s="414" t="s">
        <v>931</v>
      </c>
      <c r="H8" s="415" t="s">
        <v>1003</v>
      </c>
      <c r="I8" s="416" t="s">
        <v>1290</v>
      </c>
      <c r="J8" s="415" t="s">
        <v>1291</v>
      </c>
      <c r="K8" s="428">
        <v>5</v>
      </c>
      <c r="L8" s="429">
        <v>5</v>
      </c>
      <c r="M8" s="430">
        <v>5</v>
      </c>
      <c r="N8" s="420">
        <v>2</v>
      </c>
      <c r="O8" s="414" t="s">
        <v>1304</v>
      </c>
      <c r="P8" s="421" t="s">
        <v>1305</v>
      </c>
      <c r="Q8" s="422" t="s">
        <v>1306</v>
      </c>
      <c r="R8" s="422" t="s">
        <v>1307</v>
      </c>
      <c r="S8" s="422" t="s">
        <v>929</v>
      </c>
      <c r="T8" s="423">
        <v>3006</v>
      </c>
      <c r="U8" s="421" t="s">
        <v>1308</v>
      </c>
      <c r="V8" s="422"/>
      <c r="W8" s="422" t="s">
        <v>1309</v>
      </c>
      <c r="X8" s="431" t="s">
        <v>929</v>
      </c>
      <c r="Y8" s="423">
        <v>8001</v>
      </c>
      <c r="Z8" s="424" t="s">
        <v>1297</v>
      </c>
      <c r="AA8" s="425" t="s">
        <v>1297</v>
      </c>
      <c r="AB8" s="425" t="s">
        <v>1297</v>
      </c>
      <c r="AC8" s="425" t="s">
        <v>1297</v>
      </c>
      <c r="AD8" s="425" t="s">
        <v>1297</v>
      </c>
      <c r="AE8" s="424" t="s">
        <v>1289</v>
      </c>
      <c r="AF8" s="424" t="s">
        <v>1298</v>
      </c>
      <c r="AG8" s="425" t="s">
        <v>1299</v>
      </c>
      <c r="AH8" s="425" t="s">
        <v>1300</v>
      </c>
      <c r="AI8" s="426" t="s">
        <v>1301</v>
      </c>
      <c r="AJ8" s="424"/>
      <c r="AK8" s="427" t="s">
        <v>1297</v>
      </c>
      <c r="AL8" s="3"/>
    </row>
    <row r="9" spans="1:38">
      <c r="B9" s="432" t="s">
        <v>29</v>
      </c>
      <c r="C9" s="432" t="s">
        <v>29</v>
      </c>
      <c r="D9" s="433">
        <v>11222333444</v>
      </c>
      <c r="E9" s="434" t="s">
        <v>1289</v>
      </c>
      <c r="F9" s="435" t="s">
        <v>922</v>
      </c>
      <c r="G9" s="435" t="s">
        <v>931</v>
      </c>
      <c r="H9" s="436" t="s">
        <v>1003</v>
      </c>
      <c r="I9" s="437" t="s">
        <v>1290</v>
      </c>
      <c r="J9" s="436" t="s">
        <v>1310</v>
      </c>
      <c r="K9" s="428">
        <v>5</v>
      </c>
      <c r="L9" s="429">
        <v>5</v>
      </c>
      <c r="M9" s="430">
        <v>5</v>
      </c>
      <c r="N9" s="438">
        <v>5</v>
      </c>
      <c r="O9" s="435" t="s">
        <v>1304</v>
      </c>
      <c r="P9" s="439" t="s">
        <v>1311</v>
      </c>
      <c r="Q9" s="440"/>
      <c r="R9" s="440" t="s">
        <v>1312</v>
      </c>
      <c r="S9" s="440" t="s">
        <v>927</v>
      </c>
      <c r="T9" s="441">
        <v>2000</v>
      </c>
      <c r="U9" s="439" t="s">
        <v>1313</v>
      </c>
      <c r="V9" s="440"/>
      <c r="W9" s="440" t="s">
        <v>1312</v>
      </c>
      <c r="X9" s="440" t="s">
        <v>927</v>
      </c>
      <c r="Y9" s="441">
        <v>2000</v>
      </c>
      <c r="Z9" s="424" t="s">
        <v>1297</v>
      </c>
      <c r="AA9" s="425" t="s">
        <v>1297</v>
      </c>
      <c r="AB9" s="425" t="s">
        <v>1297</v>
      </c>
      <c r="AC9" s="425" t="s">
        <v>1297</v>
      </c>
      <c r="AD9" s="425" t="s">
        <v>1297</v>
      </c>
      <c r="AE9" s="424" t="s">
        <v>1289</v>
      </c>
      <c r="AF9" s="424" t="s">
        <v>1298</v>
      </c>
      <c r="AG9" s="425" t="s">
        <v>1299</v>
      </c>
      <c r="AH9" s="425" t="s">
        <v>1300</v>
      </c>
      <c r="AI9" s="426" t="s">
        <v>1301</v>
      </c>
      <c r="AJ9" s="424"/>
      <c r="AK9" s="427" t="s">
        <v>1297</v>
      </c>
      <c r="AL9" s="3"/>
    </row>
    <row r="10" spans="1:38">
      <c r="B10" s="411" t="s">
        <v>933</v>
      </c>
      <c r="C10" s="411" t="s">
        <v>933</v>
      </c>
      <c r="D10" s="412">
        <v>16779340889</v>
      </c>
      <c r="E10" s="413" t="s">
        <v>934</v>
      </c>
      <c r="F10" s="414" t="s">
        <v>922</v>
      </c>
      <c r="G10" s="414" t="s">
        <v>931</v>
      </c>
      <c r="H10" s="415" t="s">
        <v>1003</v>
      </c>
      <c r="I10" s="416" t="s">
        <v>1290</v>
      </c>
      <c r="J10" s="415" t="s">
        <v>1310</v>
      </c>
      <c r="K10" s="428">
        <v>5</v>
      </c>
      <c r="L10" s="429">
        <v>5</v>
      </c>
      <c r="M10" s="430">
        <v>5</v>
      </c>
      <c r="N10" s="420">
        <v>5</v>
      </c>
      <c r="O10" s="414" t="s">
        <v>1304</v>
      </c>
      <c r="P10" s="421" t="s">
        <v>1314</v>
      </c>
      <c r="Q10" s="422" t="s">
        <v>1315</v>
      </c>
      <c r="R10" s="422" t="s">
        <v>1312</v>
      </c>
      <c r="S10" s="442" t="s">
        <v>927</v>
      </c>
      <c r="T10" s="423">
        <v>2000</v>
      </c>
      <c r="U10" s="421" t="s">
        <v>1316</v>
      </c>
      <c r="V10" s="422"/>
      <c r="W10" s="422" t="s">
        <v>1317</v>
      </c>
      <c r="X10" s="422" t="s">
        <v>927</v>
      </c>
      <c r="Y10" s="423">
        <v>1225</v>
      </c>
      <c r="Z10" s="424" t="s">
        <v>1297</v>
      </c>
      <c r="AA10" s="425" t="s">
        <v>1297</v>
      </c>
      <c r="AB10" s="425" t="s">
        <v>1297</v>
      </c>
      <c r="AC10" s="425" t="s">
        <v>1297</v>
      </c>
      <c r="AD10" s="425" t="s">
        <v>1297</v>
      </c>
      <c r="AE10" s="424" t="s">
        <v>1289</v>
      </c>
      <c r="AF10" s="424" t="s">
        <v>1298</v>
      </c>
      <c r="AG10" s="425" t="s">
        <v>1299</v>
      </c>
      <c r="AH10" s="425" t="s">
        <v>1300</v>
      </c>
      <c r="AI10" s="426" t="s">
        <v>1301</v>
      </c>
      <c r="AJ10" s="424"/>
      <c r="AK10" s="427" t="s">
        <v>1297</v>
      </c>
      <c r="AL10" s="3"/>
    </row>
    <row r="11" spans="1:38">
      <c r="B11" s="411" t="s">
        <v>935</v>
      </c>
      <c r="C11" s="411" t="s">
        <v>935</v>
      </c>
      <c r="D11" s="412">
        <v>41094482416</v>
      </c>
      <c r="E11" s="413" t="s">
        <v>936</v>
      </c>
      <c r="F11" s="414" t="s">
        <v>922</v>
      </c>
      <c r="G11" s="414" t="s">
        <v>931</v>
      </c>
      <c r="H11" s="415" t="s">
        <v>1003</v>
      </c>
      <c r="I11" s="416" t="s">
        <v>1290</v>
      </c>
      <c r="J11" s="415" t="s">
        <v>1310</v>
      </c>
      <c r="K11" s="417">
        <v>5</v>
      </c>
      <c r="L11" s="418">
        <v>5</v>
      </c>
      <c r="M11" s="419">
        <v>5</v>
      </c>
      <c r="N11" s="420">
        <v>5</v>
      </c>
      <c r="O11" s="414" t="s">
        <v>1304</v>
      </c>
      <c r="P11" s="421" t="s">
        <v>1318</v>
      </c>
      <c r="Q11" s="422" t="s">
        <v>1319</v>
      </c>
      <c r="R11" s="422" t="s">
        <v>1320</v>
      </c>
      <c r="S11" s="422" t="s">
        <v>936</v>
      </c>
      <c r="T11" s="423">
        <v>5000</v>
      </c>
      <c r="U11" s="421" t="s">
        <v>1321</v>
      </c>
      <c r="V11" s="422" t="s">
        <v>1322</v>
      </c>
      <c r="W11" s="422" t="s">
        <v>1320</v>
      </c>
      <c r="X11" s="422" t="s">
        <v>936</v>
      </c>
      <c r="Y11" s="443">
        <v>5000</v>
      </c>
      <c r="Z11" s="424" t="s">
        <v>1297</v>
      </c>
      <c r="AA11" s="425" t="s">
        <v>1297</v>
      </c>
      <c r="AB11" s="425" t="s">
        <v>1297</v>
      </c>
      <c r="AC11" s="425" t="s">
        <v>1297</v>
      </c>
      <c r="AD11" s="425" t="s">
        <v>1297</v>
      </c>
      <c r="AE11" s="424" t="s">
        <v>1289</v>
      </c>
      <c r="AF11" s="424" t="s">
        <v>1298</v>
      </c>
      <c r="AG11" s="425" t="s">
        <v>1299</v>
      </c>
      <c r="AH11" s="425" t="s">
        <v>1300</v>
      </c>
      <c r="AI11" s="426" t="s">
        <v>1301</v>
      </c>
      <c r="AJ11" s="424"/>
      <c r="AK11" s="427" t="s">
        <v>1297</v>
      </c>
      <c r="AL11" s="3"/>
    </row>
    <row r="12" spans="1:38">
      <c r="B12" s="411" t="s">
        <v>942</v>
      </c>
      <c r="C12" s="411" t="s">
        <v>942</v>
      </c>
      <c r="D12" s="412">
        <v>79181207909</v>
      </c>
      <c r="E12" s="413" t="s">
        <v>936</v>
      </c>
      <c r="F12" s="414" t="s">
        <v>922</v>
      </c>
      <c r="G12" s="414" t="s">
        <v>931</v>
      </c>
      <c r="H12" s="415" t="s">
        <v>1003</v>
      </c>
      <c r="I12" s="416" t="s">
        <v>1290</v>
      </c>
      <c r="J12" s="415" t="s">
        <v>1310</v>
      </c>
      <c r="K12" s="417">
        <v>5</v>
      </c>
      <c r="L12" s="418">
        <v>5</v>
      </c>
      <c r="M12" s="419">
        <v>5</v>
      </c>
      <c r="N12" s="420">
        <v>5</v>
      </c>
      <c r="O12" s="414" t="s">
        <v>1304</v>
      </c>
      <c r="P12" s="421" t="s">
        <v>1323</v>
      </c>
      <c r="Q12" s="422" t="s">
        <v>1315</v>
      </c>
      <c r="R12" s="422" t="s">
        <v>1312</v>
      </c>
      <c r="S12" s="442" t="s">
        <v>927</v>
      </c>
      <c r="T12" s="423">
        <v>2000</v>
      </c>
      <c r="U12" s="421" t="s">
        <v>1316</v>
      </c>
      <c r="V12" s="422"/>
      <c r="W12" s="422" t="s">
        <v>1317</v>
      </c>
      <c r="X12" s="422" t="s">
        <v>927</v>
      </c>
      <c r="Y12" s="423">
        <v>1225</v>
      </c>
      <c r="Z12" s="424" t="s">
        <v>1297</v>
      </c>
      <c r="AA12" s="425" t="s">
        <v>1297</v>
      </c>
      <c r="AB12" s="425" t="s">
        <v>1297</v>
      </c>
      <c r="AC12" s="425" t="s">
        <v>1297</v>
      </c>
      <c r="AD12" s="425" t="s">
        <v>1297</v>
      </c>
      <c r="AE12" s="424" t="s">
        <v>1289</v>
      </c>
      <c r="AF12" s="424" t="s">
        <v>1298</v>
      </c>
      <c r="AG12" s="425" t="s">
        <v>1299</v>
      </c>
      <c r="AH12" s="425" t="s">
        <v>1300</v>
      </c>
      <c r="AI12" s="426" t="s">
        <v>1301</v>
      </c>
      <c r="AJ12" s="424"/>
      <c r="AK12" s="427" t="s">
        <v>1297</v>
      </c>
      <c r="AL12" s="3"/>
    </row>
    <row r="13" spans="1:38" ht="28.5">
      <c r="B13" s="411" t="s">
        <v>946</v>
      </c>
      <c r="C13" s="444" t="s">
        <v>1324</v>
      </c>
      <c r="D13" s="412">
        <v>82078849233</v>
      </c>
      <c r="E13" s="413" t="s">
        <v>934</v>
      </c>
      <c r="F13" s="414" t="s">
        <v>922</v>
      </c>
      <c r="G13" s="414" t="s">
        <v>931</v>
      </c>
      <c r="H13" s="415" t="s">
        <v>1003</v>
      </c>
      <c r="I13" s="416" t="s">
        <v>1290</v>
      </c>
      <c r="J13" s="415" t="s">
        <v>1310</v>
      </c>
      <c r="K13" s="428">
        <v>5</v>
      </c>
      <c r="L13" s="429">
        <v>5</v>
      </c>
      <c r="M13" s="430">
        <v>5</v>
      </c>
      <c r="N13" s="420">
        <v>5</v>
      </c>
      <c r="O13" s="414" t="s">
        <v>1304</v>
      </c>
      <c r="P13" s="421" t="s">
        <v>1325</v>
      </c>
      <c r="Q13" s="422"/>
      <c r="R13" s="422" t="s">
        <v>1326</v>
      </c>
      <c r="S13" s="422" t="s">
        <v>934</v>
      </c>
      <c r="T13" s="423">
        <v>4014</v>
      </c>
      <c r="U13" s="421" t="s">
        <v>1327</v>
      </c>
      <c r="V13" s="422"/>
      <c r="W13" s="422" t="s">
        <v>1326</v>
      </c>
      <c r="X13" s="422" t="s">
        <v>1328</v>
      </c>
      <c r="Y13" s="423">
        <v>4014</v>
      </c>
      <c r="Z13" s="424" t="s">
        <v>1297</v>
      </c>
      <c r="AA13" s="425" t="s">
        <v>1297</v>
      </c>
      <c r="AB13" s="425" t="s">
        <v>1297</v>
      </c>
      <c r="AC13" s="425" t="s">
        <v>1297</v>
      </c>
      <c r="AD13" s="425" t="s">
        <v>1297</v>
      </c>
      <c r="AE13" s="424" t="s">
        <v>1289</v>
      </c>
      <c r="AF13" s="424" t="s">
        <v>1298</v>
      </c>
      <c r="AG13" s="425" t="s">
        <v>1299</v>
      </c>
      <c r="AH13" s="425" t="s">
        <v>1300</v>
      </c>
      <c r="AI13" s="426" t="s">
        <v>1301</v>
      </c>
      <c r="AJ13" s="424"/>
      <c r="AK13" s="427" t="s">
        <v>1297</v>
      </c>
      <c r="AL13" s="3"/>
    </row>
    <row r="14" spans="1:38">
      <c r="B14" s="411" t="s">
        <v>950</v>
      </c>
      <c r="C14" s="411" t="s">
        <v>950</v>
      </c>
      <c r="D14" s="412">
        <v>24167357299</v>
      </c>
      <c r="E14" s="413" t="s">
        <v>949</v>
      </c>
      <c r="F14" s="414" t="s">
        <v>922</v>
      </c>
      <c r="G14" s="414" t="s">
        <v>931</v>
      </c>
      <c r="H14" s="415" t="s">
        <v>1003</v>
      </c>
      <c r="I14" s="416" t="s">
        <v>1290</v>
      </c>
      <c r="J14" s="415" t="s">
        <v>1310</v>
      </c>
      <c r="K14" s="428">
        <v>5</v>
      </c>
      <c r="L14" s="429">
        <v>5</v>
      </c>
      <c r="M14" s="430">
        <v>5</v>
      </c>
      <c r="N14" s="420">
        <v>5</v>
      </c>
      <c r="O14" s="414" t="s">
        <v>1304</v>
      </c>
      <c r="P14" s="421" t="s">
        <v>1329</v>
      </c>
      <c r="Q14" s="422"/>
      <c r="R14" s="422" t="s">
        <v>1330</v>
      </c>
      <c r="S14" s="422" t="s">
        <v>949</v>
      </c>
      <c r="T14" s="423">
        <v>7008</v>
      </c>
      <c r="U14" s="421" t="s">
        <v>1331</v>
      </c>
      <c r="V14" s="422"/>
      <c r="W14" s="422" t="s">
        <v>1332</v>
      </c>
      <c r="X14" s="422" t="s">
        <v>949</v>
      </c>
      <c r="Y14" s="423">
        <v>7009</v>
      </c>
      <c r="Z14" s="424" t="s">
        <v>1297</v>
      </c>
      <c r="AA14" s="425" t="s">
        <v>1297</v>
      </c>
      <c r="AB14" s="425" t="s">
        <v>1297</v>
      </c>
      <c r="AC14" s="425" t="s">
        <v>1297</v>
      </c>
      <c r="AD14" s="425" t="s">
        <v>1297</v>
      </c>
      <c r="AE14" s="424" t="s">
        <v>1289</v>
      </c>
      <c r="AF14" s="424" t="s">
        <v>1298</v>
      </c>
      <c r="AG14" s="425" t="s">
        <v>1299</v>
      </c>
      <c r="AH14" s="425" t="s">
        <v>1300</v>
      </c>
      <c r="AI14" s="426" t="s">
        <v>1301</v>
      </c>
      <c r="AJ14" s="424"/>
      <c r="AK14" s="427" t="s">
        <v>1297</v>
      </c>
      <c r="AL14" s="3"/>
    </row>
    <row r="15" spans="1:38" ht="15.75" thickBot="1">
      <c r="B15" s="445" t="s">
        <v>951</v>
      </c>
      <c r="C15" s="445" t="s">
        <v>1333</v>
      </c>
      <c r="D15" s="446" t="s">
        <v>1334</v>
      </c>
      <c r="E15" s="447" t="s">
        <v>927</v>
      </c>
      <c r="F15" s="448" t="s">
        <v>922</v>
      </c>
      <c r="G15" s="448" t="s">
        <v>931</v>
      </c>
      <c r="H15" s="449" t="s">
        <v>1003</v>
      </c>
      <c r="I15" s="450" t="s">
        <v>1290</v>
      </c>
      <c r="J15" s="449" t="s">
        <v>1310</v>
      </c>
      <c r="K15" s="451">
        <v>4</v>
      </c>
      <c r="L15" s="452">
        <v>5</v>
      </c>
      <c r="M15" s="453">
        <v>5</v>
      </c>
      <c r="N15" s="454">
        <v>5</v>
      </c>
      <c r="O15" s="448" t="s">
        <v>1304</v>
      </c>
      <c r="P15" s="455" t="s">
        <v>1335</v>
      </c>
      <c r="Q15" s="456"/>
      <c r="R15" s="456" t="s">
        <v>1312</v>
      </c>
      <c r="S15" s="456" t="s">
        <v>927</v>
      </c>
      <c r="T15" s="457">
        <v>2000</v>
      </c>
      <c r="U15" s="455" t="s">
        <v>1336</v>
      </c>
      <c r="V15" s="456"/>
      <c r="W15" s="456" t="s">
        <v>1337</v>
      </c>
      <c r="X15" s="456" t="s">
        <v>927</v>
      </c>
      <c r="Y15" s="457">
        <v>1235</v>
      </c>
      <c r="Z15" s="458" t="s">
        <v>1297</v>
      </c>
      <c r="AA15" s="459" t="s">
        <v>1297</v>
      </c>
      <c r="AB15" s="459" t="s">
        <v>1297</v>
      </c>
      <c r="AC15" s="459" t="s">
        <v>1297</v>
      </c>
      <c r="AD15" s="459" t="s">
        <v>1297</v>
      </c>
      <c r="AE15" s="458" t="s">
        <v>1289</v>
      </c>
      <c r="AF15" s="458" t="s">
        <v>1298</v>
      </c>
      <c r="AG15" s="459" t="s">
        <v>1299</v>
      </c>
      <c r="AH15" s="459" t="s">
        <v>1300</v>
      </c>
      <c r="AI15" s="460" t="s">
        <v>1301</v>
      </c>
      <c r="AJ15" s="458"/>
      <c r="AK15" s="461" t="s">
        <v>1297</v>
      </c>
      <c r="AL15" s="3"/>
    </row>
    <row r="16" spans="1:38">
      <c r="C16" s="132"/>
      <c r="X16" s="4"/>
      <c r="AL16" s="3"/>
    </row>
    <row r="17" spans="2:38">
      <c r="C17" s="132"/>
      <c r="X17" s="4"/>
      <c r="AL17" s="3"/>
    </row>
    <row r="18" spans="2:38">
      <c r="C18" s="132"/>
      <c r="X18" s="4"/>
      <c r="AL18" s="3"/>
    </row>
    <row r="19" spans="2:38">
      <c r="C19" s="132"/>
      <c r="X19" s="4"/>
    </row>
    <row r="20" spans="2:38" ht="15.75" thickBot="1">
      <c r="C20" s="132"/>
      <c r="H20" s="1"/>
      <c r="I20" s="1"/>
      <c r="J20" s="1"/>
      <c r="K20" s="1"/>
      <c r="X20" s="4"/>
    </row>
    <row r="21" spans="2:38" ht="47.25" customHeight="1" thickBot="1">
      <c r="B21" s="2676" t="s">
        <v>1338</v>
      </c>
      <c r="C21" s="2677"/>
      <c r="D21" s="2677"/>
      <c r="E21" s="2677"/>
      <c r="H21" s="1"/>
      <c r="I21" s="1"/>
      <c r="J21" s="1"/>
      <c r="K21" s="1"/>
      <c r="L21" s="21"/>
      <c r="M21" s="21"/>
      <c r="N21" s="138"/>
      <c r="O21" s="1"/>
      <c r="P21" s="1"/>
      <c r="X21" s="4"/>
      <c r="Y21" s="4"/>
    </row>
    <row r="22" spans="2:38" ht="31.5" customHeight="1" thickBot="1">
      <c r="B22" s="462" t="s">
        <v>1339</v>
      </c>
      <c r="C22" s="463" t="s">
        <v>1340</v>
      </c>
      <c r="D22" s="464" t="s">
        <v>1341</v>
      </c>
      <c r="E22" s="465" t="s">
        <v>1342</v>
      </c>
      <c r="H22" s="1"/>
      <c r="I22" s="1"/>
      <c r="J22" s="1"/>
      <c r="K22" s="1"/>
      <c r="L22" s="24"/>
      <c r="M22" s="24"/>
      <c r="N22" s="466"/>
      <c r="O22" s="1"/>
      <c r="P22" s="1"/>
      <c r="X22" s="4"/>
      <c r="Y22" s="4"/>
    </row>
    <row r="23" spans="2:38">
      <c r="B23" s="467" t="s">
        <v>1343</v>
      </c>
      <c r="C23" s="467" t="s">
        <v>1344</v>
      </c>
      <c r="D23" s="468" t="str">
        <f>IF(dms_MultiYear_ResponseFlag="yes","NEW HISTORICAL ANNUAL REPORTING","ANNUAL REPORTING")</f>
        <v>ANNUAL REPORTING</v>
      </c>
      <c r="E23" s="469">
        <v>1</v>
      </c>
      <c r="H23" s="1"/>
      <c r="I23" s="1"/>
      <c r="J23" s="1"/>
      <c r="K23" s="1"/>
      <c r="L23" s="21"/>
      <c r="M23" s="21"/>
      <c r="N23" s="138"/>
      <c r="O23" s="1"/>
      <c r="P23" s="1"/>
      <c r="X23" s="4"/>
      <c r="Y23" s="4"/>
    </row>
    <row r="24" spans="2:38">
      <c r="B24" s="470" t="s">
        <v>1345</v>
      </c>
      <c r="C24" s="470" t="s">
        <v>1346</v>
      </c>
      <c r="D24" s="471" t="str">
        <f>IF(dms_MultiYear_ResponseFlag="yes","NEW HISTORICAL CATEGORY ANALYSIS","CATEGORY ANALYSIS")</f>
        <v>CATEGORY ANALYSIS</v>
      </c>
      <c r="E24" s="472">
        <v>1</v>
      </c>
      <c r="H24" s="1"/>
      <c r="I24" s="1"/>
      <c r="J24" s="1"/>
      <c r="K24" s="1"/>
      <c r="L24" s="21"/>
      <c r="M24" s="21"/>
      <c r="N24" s="138"/>
      <c r="O24" s="1"/>
      <c r="P24" s="1"/>
      <c r="X24" s="4"/>
      <c r="Y24" s="4"/>
    </row>
    <row r="25" spans="2:38">
      <c r="B25" s="470" t="s">
        <v>1347</v>
      </c>
      <c r="C25" s="470" t="s">
        <v>1348</v>
      </c>
      <c r="D25" s="471" t="s">
        <v>1349</v>
      </c>
      <c r="E25" s="472">
        <v>5</v>
      </c>
      <c r="H25" s="1"/>
      <c r="I25" s="1"/>
      <c r="J25" s="1"/>
      <c r="K25" s="1"/>
      <c r="L25" s="1"/>
      <c r="M25" s="21"/>
      <c r="N25" s="138"/>
      <c r="O25" s="1"/>
      <c r="P25" s="1"/>
      <c r="X25" s="4"/>
      <c r="Y25" s="4"/>
    </row>
    <row r="26" spans="2:38">
      <c r="B26" s="470" t="s">
        <v>1350</v>
      </c>
      <c r="C26" s="470" t="s">
        <v>1350</v>
      </c>
      <c r="D26" s="471" t="s">
        <v>1350</v>
      </c>
      <c r="E26" s="472">
        <v>5</v>
      </c>
      <c r="H26" s="1"/>
      <c r="I26" s="1"/>
      <c r="J26" s="1"/>
      <c r="K26" s="1"/>
      <c r="L26" s="1"/>
      <c r="M26" s="21"/>
      <c r="N26" s="138"/>
      <c r="O26" s="1"/>
      <c r="P26" s="1"/>
      <c r="X26" s="4"/>
      <c r="Y26" s="4"/>
    </row>
    <row r="27" spans="2:38">
      <c r="B27" s="470" t="s">
        <v>1351</v>
      </c>
      <c r="C27" s="470" t="s">
        <v>1352</v>
      </c>
      <c r="D27" s="471" t="str">
        <f>IF(dms_MultiYear_ResponseFlag="yes","NEW HISTORICAL ECONOMIC BENCHMARKING","ECONOMIC BENCHMARKING")</f>
        <v>ECONOMIC BENCHMARKING</v>
      </c>
      <c r="E27" s="473">
        <v>1</v>
      </c>
      <c r="H27" s="1"/>
      <c r="I27" s="1"/>
      <c r="J27" s="1"/>
      <c r="K27" s="1"/>
      <c r="L27" s="1"/>
      <c r="M27" s="21"/>
      <c r="N27" s="138"/>
      <c r="O27" s="1"/>
      <c r="P27" s="1"/>
      <c r="X27" s="4"/>
      <c r="Y27" s="4"/>
    </row>
    <row r="28" spans="2:38">
      <c r="B28" s="470" t="s">
        <v>1353</v>
      </c>
      <c r="C28" s="470" t="s">
        <v>1354</v>
      </c>
      <c r="D28" s="471" t="s">
        <v>1355</v>
      </c>
      <c r="E28" s="473">
        <v>5</v>
      </c>
      <c r="H28" s="1"/>
      <c r="I28" s="1"/>
      <c r="J28" s="1"/>
      <c r="K28" s="1"/>
      <c r="L28" s="1"/>
      <c r="M28" s="21"/>
      <c r="N28" s="138"/>
      <c r="O28" s="1"/>
      <c r="P28" s="1"/>
      <c r="X28" s="4"/>
      <c r="Y28" s="4"/>
    </row>
    <row r="29" spans="2:38">
      <c r="B29" s="470" t="s">
        <v>1172</v>
      </c>
      <c r="C29" s="470" t="s">
        <v>1356</v>
      </c>
      <c r="D29" s="471" t="s">
        <v>1357</v>
      </c>
      <c r="E29" s="473">
        <v>5</v>
      </c>
      <c r="H29" s="1"/>
      <c r="I29" s="1"/>
      <c r="J29" s="1"/>
      <c r="K29" s="1"/>
      <c r="L29" s="1"/>
      <c r="M29" s="21"/>
      <c r="N29" s="138"/>
      <c r="O29" s="1"/>
      <c r="P29" s="1"/>
      <c r="X29" s="4"/>
      <c r="Y29" s="4"/>
    </row>
    <row r="30" spans="2:38">
      <c r="B30" s="470" t="s">
        <v>1358</v>
      </c>
      <c r="C30" s="470" t="s">
        <v>1359</v>
      </c>
      <c r="D30" s="471" t="s">
        <v>1360</v>
      </c>
      <c r="E30" s="473">
        <v>5</v>
      </c>
      <c r="H30" s="1"/>
      <c r="I30" s="1"/>
      <c r="J30" s="1"/>
      <c r="K30" s="1"/>
      <c r="L30" s="1"/>
      <c r="M30" s="21"/>
      <c r="N30" s="138"/>
      <c r="O30" s="1"/>
      <c r="P30" s="1"/>
      <c r="X30" s="4"/>
      <c r="Y30" s="4"/>
    </row>
    <row r="31" spans="2:38">
      <c r="B31" s="470" t="s">
        <v>1166</v>
      </c>
      <c r="C31" s="470" t="s">
        <v>1361</v>
      </c>
      <c r="D31" s="471" t="s">
        <v>1362</v>
      </c>
      <c r="E31" s="473">
        <v>5</v>
      </c>
      <c r="H31" s="1"/>
      <c r="I31" s="1"/>
      <c r="J31" s="1"/>
      <c r="K31" s="1"/>
      <c r="L31" s="1"/>
      <c r="M31" s="21"/>
      <c r="N31" s="138"/>
      <c r="O31" s="1"/>
      <c r="P31" s="1"/>
      <c r="X31" s="4"/>
      <c r="Y31" s="4"/>
    </row>
    <row r="32" spans="2:38" ht="15.75" thickBot="1">
      <c r="B32" s="474" t="s">
        <v>1363</v>
      </c>
      <c r="C32" s="474" t="s">
        <v>1364</v>
      </c>
      <c r="D32" s="475" t="s">
        <v>1365</v>
      </c>
      <c r="E32" s="476">
        <v>1</v>
      </c>
      <c r="H32" s="1"/>
      <c r="I32" s="1"/>
      <c r="J32" s="1"/>
      <c r="K32" s="1"/>
      <c r="L32" s="1"/>
      <c r="M32" s="21"/>
      <c r="N32" s="138"/>
      <c r="O32" s="1"/>
      <c r="P32" s="1"/>
      <c r="X32" s="4"/>
      <c r="Y32" s="4"/>
    </row>
    <row r="33" spans="2:22" s="4" customFormat="1">
      <c r="E33" s="121"/>
    </row>
    <row r="34" spans="2:22">
      <c r="B34" s="1"/>
      <c r="C34" s="4"/>
      <c r="D34" s="4"/>
      <c r="E34" s="121"/>
      <c r="F34" s="4"/>
      <c r="G34" s="4"/>
      <c r="H34" s="4"/>
      <c r="I34" s="4"/>
      <c r="J34" s="4"/>
      <c r="K34" s="4"/>
      <c r="L34" s="4"/>
      <c r="O34" s="1"/>
      <c r="P34" s="1"/>
      <c r="Q34" s="1"/>
      <c r="R34" s="1"/>
      <c r="S34" s="1"/>
      <c r="T34" s="1"/>
      <c r="U34" s="1"/>
      <c r="V34" s="1"/>
    </row>
    <row r="35" spans="2:22">
      <c r="C35" s="118"/>
      <c r="E35" s="477"/>
    </row>
    <row r="36" spans="2:22" ht="15.75" thickBot="1">
      <c r="B36" s="478" t="s">
        <v>1290</v>
      </c>
      <c r="C36" s="479" t="s">
        <v>1366</v>
      </c>
      <c r="E36" s="480" t="s">
        <v>1367</v>
      </c>
      <c r="G36" s="480" t="s">
        <v>1368</v>
      </c>
      <c r="H36" s="1"/>
      <c r="I36" s="481" t="s">
        <v>1369</v>
      </c>
    </row>
    <row r="37" spans="2:22" ht="15.75" thickBot="1">
      <c r="B37" s="482" t="s">
        <v>1370</v>
      </c>
      <c r="C37" s="483" t="s">
        <v>1371</v>
      </c>
      <c r="D37" s="484" t="s">
        <v>1372</v>
      </c>
      <c r="E37" s="485" t="e">
        <f ca="1">INDEX(INDIRECT(dms_RPT),dms_PRCP_start_row)</f>
        <v>#REF!</v>
      </c>
      <c r="F37" s="484" t="s">
        <v>1373</v>
      </c>
      <c r="G37" s="485" t="e">
        <f ca="1">INDEX(INDIRECT(dms_RPT),dms_CRCP_start_row)</f>
        <v>#REF!</v>
      </c>
      <c r="H37" s="486" t="e">
        <f>FRCP_y1</f>
        <v>#REF!</v>
      </c>
      <c r="I37" s="485" t="e">
        <f ca="1">INDEX(INDIRECT(dms_RPT),dms_FRCP_start_row)</f>
        <v>#REF!</v>
      </c>
    </row>
    <row r="38" spans="2:22">
      <c r="B38" s="487" t="s">
        <v>1374</v>
      </c>
      <c r="C38" s="488" t="s">
        <v>1375</v>
      </c>
      <c r="D38" s="489" t="s">
        <v>1376</v>
      </c>
      <c r="E38" s="490" t="e">
        <f ca="1">INDEX(INDIRECT(dms_RPT),dms_PRCP_start_row+1)</f>
        <v>#REF!</v>
      </c>
      <c r="F38" s="489" t="s">
        <v>1377</v>
      </c>
      <c r="G38" s="491" t="e">
        <f ca="1">INDEX(INDIRECT(dms_RPT),dms_CRCP_start_row+1)</f>
        <v>#REF!</v>
      </c>
      <c r="H38" s="492" t="s">
        <v>1378</v>
      </c>
      <c r="I38" s="491" t="e">
        <f ca="1">INDEX(INDIRECT(dms_RPT),dms_FRCP_start_row+1)</f>
        <v>#REF!</v>
      </c>
    </row>
    <row r="39" spans="2:22">
      <c r="B39" s="487" t="s">
        <v>1379</v>
      </c>
      <c r="C39" s="488" t="s">
        <v>1380</v>
      </c>
      <c r="D39" s="489" t="s">
        <v>1381</v>
      </c>
      <c r="E39" s="491" t="e">
        <f ca="1">INDEX(INDIRECT(dms_RPT),dms_PRCP_start_row+2)</f>
        <v>#REF!</v>
      </c>
      <c r="F39" s="489" t="s">
        <v>1382</v>
      </c>
      <c r="G39" s="491" t="e">
        <f ca="1">INDEX(INDIRECT(dms_RPT),dms_CRCP_start_row+2)</f>
        <v>#REF!</v>
      </c>
      <c r="H39" s="489" t="s">
        <v>1383</v>
      </c>
      <c r="I39" s="491" t="e">
        <f ca="1">INDEX(INDIRECT(dms_RPT),dms_FRCP_start_row+2)</f>
        <v>#REF!</v>
      </c>
    </row>
    <row r="40" spans="2:22">
      <c r="B40" s="487" t="s">
        <v>1384</v>
      </c>
      <c r="C40" s="488" t="s">
        <v>1385</v>
      </c>
      <c r="D40" s="489" t="s">
        <v>1386</v>
      </c>
      <c r="E40" s="491" t="e">
        <f ca="1">INDEX(INDIRECT(dms_RPT),dms_PRCP_start_row+3)</f>
        <v>#REF!</v>
      </c>
      <c r="F40" s="489" t="s">
        <v>1387</v>
      </c>
      <c r="G40" s="491" t="e">
        <f ca="1">INDEX(INDIRECT(dms_RPT),dms_CRCP_start_row+3)</f>
        <v>#REF!</v>
      </c>
      <c r="H40" s="489" t="s">
        <v>1388</v>
      </c>
      <c r="I40" s="491" t="e">
        <f ca="1">INDEX(INDIRECT(dms_RPT),dms_FRCP_start_row+3)</f>
        <v>#REF!</v>
      </c>
    </row>
    <row r="41" spans="2:22">
      <c r="B41" s="487" t="s">
        <v>1389</v>
      </c>
      <c r="C41" s="488" t="s">
        <v>1390</v>
      </c>
      <c r="D41" s="489" t="s">
        <v>1391</v>
      </c>
      <c r="E41" s="491" t="e">
        <f ca="1">INDEX(INDIRECT(dms_RPT),dms_PRCP_start_row+4)</f>
        <v>#REF!</v>
      </c>
      <c r="F41" s="489" t="s">
        <v>1392</v>
      </c>
      <c r="G41" s="491" t="e">
        <f ca="1">INDEX(INDIRECT(dms_RPT),dms_CRCP_start_row+4)</f>
        <v>#REF!</v>
      </c>
      <c r="H41" s="489" t="s">
        <v>1393</v>
      </c>
      <c r="I41" s="491" t="e">
        <f ca="1">INDEX(INDIRECT(dms_RPT),dms_FRCP_start_row+4)</f>
        <v>#REF!</v>
      </c>
    </row>
    <row r="42" spans="2:22">
      <c r="B42" s="487" t="s">
        <v>1394</v>
      </c>
      <c r="C42" s="488" t="s">
        <v>1395</v>
      </c>
      <c r="D42" s="489" t="s">
        <v>1396</v>
      </c>
      <c r="E42" s="491" t="e">
        <f ca="1">INDEX(INDIRECT(dms_RPT),dms_PRCP_start_row+5)</f>
        <v>#REF!</v>
      </c>
      <c r="F42" s="489" t="s">
        <v>1397</v>
      </c>
      <c r="G42" s="491" t="e">
        <f ca="1">INDEX(INDIRECT(dms_RPT),dms_CRCP_start_row+5)</f>
        <v>#REF!</v>
      </c>
      <c r="H42" s="489" t="s">
        <v>1398</v>
      </c>
      <c r="I42" s="491" t="e">
        <f ca="1">INDEX(INDIRECT(dms_RPT),dms_FRCP_start_row+5)</f>
        <v>#REF!</v>
      </c>
    </row>
    <row r="43" spans="2:22">
      <c r="B43" s="487" t="s">
        <v>1399</v>
      </c>
      <c r="C43" s="488" t="s">
        <v>1400</v>
      </c>
      <c r="D43" s="489" t="s">
        <v>1401</v>
      </c>
      <c r="E43" s="491" t="e">
        <f ca="1">INDEX(INDIRECT(dms_RPT),dms_PRCP_start_row+6)</f>
        <v>#REF!</v>
      </c>
      <c r="F43" s="489" t="s">
        <v>1402</v>
      </c>
      <c r="G43" s="491" t="e">
        <f ca="1">INDEX(INDIRECT(dms_RPT),dms_CRCP_start_row+6)</f>
        <v>#REF!</v>
      </c>
      <c r="H43" s="489" t="s">
        <v>1403</v>
      </c>
      <c r="I43" s="491" t="e">
        <f ca="1">INDEX(INDIRECT(dms_RPT),dms_FRCP_start_row+6)</f>
        <v>#REF!</v>
      </c>
    </row>
    <row r="44" spans="2:22">
      <c r="B44" s="487" t="s">
        <v>1404</v>
      </c>
      <c r="C44" s="488" t="s">
        <v>1405</v>
      </c>
      <c r="D44" s="489" t="s">
        <v>1406</v>
      </c>
      <c r="E44" s="491" t="e">
        <f ca="1">INDEX(INDIRECT(dms_RPT),dms_PRCP_start_row+7)</f>
        <v>#REF!</v>
      </c>
      <c r="F44" s="489" t="s">
        <v>1407</v>
      </c>
      <c r="G44" s="491" t="e">
        <f ca="1">INDEX(INDIRECT(dms_RPT),dms_CRCP_start_row+7)</f>
        <v>#REF!</v>
      </c>
      <c r="H44" s="489" t="s">
        <v>1408</v>
      </c>
      <c r="I44" s="491" t="e">
        <f ca="1">INDEX(INDIRECT(dms_RPT),dms_FRCP_start_row+7)</f>
        <v>#REF!</v>
      </c>
      <c r="J44" s="1"/>
      <c r="K44" s="1"/>
      <c r="L44" s="1"/>
    </row>
    <row r="45" spans="2:22">
      <c r="B45" s="487" t="s">
        <v>1409</v>
      </c>
      <c r="C45" s="488" t="s">
        <v>1410</v>
      </c>
      <c r="D45" s="489" t="s">
        <v>1411</v>
      </c>
      <c r="E45" s="491" t="e">
        <f ca="1">INDEX(INDIRECT(dms_RPT),dms_PRCP_start_row+8)</f>
        <v>#REF!</v>
      </c>
      <c r="F45" s="489" t="s">
        <v>1412</v>
      </c>
      <c r="G45" s="491" t="e">
        <f ca="1">INDEX(INDIRECT(dms_RPT),dms_CRCP_start_row+8)</f>
        <v>#REF!</v>
      </c>
      <c r="H45" s="489" t="s">
        <v>1413</v>
      </c>
      <c r="I45" s="491" t="e">
        <f ca="1">INDEX(INDIRECT(dms_RPT),dms_FRCP_start_row+8)</f>
        <v>#REF!</v>
      </c>
      <c r="J45" s="1"/>
      <c r="K45" s="1"/>
      <c r="L45" s="1"/>
    </row>
    <row r="46" spans="2:22">
      <c r="B46" s="487" t="s">
        <v>1414</v>
      </c>
      <c r="C46" s="488" t="s">
        <v>1415</v>
      </c>
      <c r="D46" s="489" t="s">
        <v>1416</v>
      </c>
      <c r="E46" s="491" t="e">
        <f ca="1">INDEX(INDIRECT(dms_RPT),dms_PRCP_start_row+9)</f>
        <v>#REF!</v>
      </c>
      <c r="F46" s="489" t="s">
        <v>1417</v>
      </c>
      <c r="G46" s="491" t="e">
        <f ca="1">INDEX(INDIRECT(dms_RPT),dms_CRCP_start_row+9)</f>
        <v>#REF!</v>
      </c>
      <c r="H46" s="489" t="s">
        <v>1418</v>
      </c>
      <c r="I46" s="491" t="e">
        <f ca="1">INDEX(INDIRECT(dms_RPT),dms_FRCP_start_row+9)</f>
        <v>#REF!</v>
      </c>
      <c r="J46" s="1"/>
      <c r="K46" s="1"/>
      <c r="L46" s="1"/>
    </row>
    <row r="47" spans="2:22">
      <c r="B47" s="487" t="s">
        <v>1419</v>
      </c>
      <c r="C47" s="488" t="s">
        <v>1420</v>
      </c>
      <c r="D47" s="489" t="s">
        <v>1421</v>
      </c>
      <c r="E47" s="491" t="e">
        <f ca="1">INDEX(INDIRECT(dms_RPT),dms_PRCP_start_row+10)</f>
        <v>#REF!</v>
      </c>
      <c r="F47" s="489" t="s">
        <v>1422</v>
      </c>
      <c r="G47" s="491" t="e">
        <f ca="1">INDEX(INDIRECT(dms_RPT),dms_CRCP_start_row+10)</f>
        <v>#REF!</v>
      </c>
      <c r="H47" s="489" t="s">
        <v>1423</v>
      </c>
      <c r="I47" s="491" t="e">
        <f ca="1">INDEX(INDIRECT(dms_RPT),dms_FRCP_start_row+10)</f>
        <v>#REF!</v>
      </c>
      <c r="J47" s="1"/>
      <c r="K47" s="1"/>
      <c r="L47" s="1"/>
    </row>
    <row r="48" spans="2:22">
      <c r="B48" s="487" t="s">
        <v>1424</v>
      </c>
      <c r="C48" s="488" t="s">
        <v>1425</v>
      </c>
      <c r="D48" s="489" t="s">
        <v>1426</v>
      </c>
      <c r="E48" s="491" t="e">
        <f ca="1">INDEX(INDIRECT(dms_RPT),dms_PRCP_start_row+11)</f>
        <v>#REF!</v>
      </c>
      <c r="F48" s="489" t="s">
        <v>1427</v>
      </c>
      <c r="G48" s="491" t="e">
        <f ca="1">INDEX(INDIRECT(dms_RPT),dms_CRCP_start_row+11)</f>
        <v>#REF!</v>
      </c>
      <c r="H48" s="489" t="s">
        <v>1428</v>
      </c>
      <c r="I48" s="491" t="e">
        <f ca="1">INDEX(INDIRECT(dms_RPT),dms_FRCP_start_row+11)</f>
        <v>#REF!</v>
      </c>
      <c r="J48" s="1"/>
      <c r="K48" s="1"/>
      <c r="L48" s="1"/>
    </row>
    <row r="49" spans="2:12">
      <c r="B49" s="487" t="s">
        <v>1429</v>
      </c>
      <c r="C49" s="488" t="s">
        <v>1430</v>
      </c>
      <c r="D49" s="489" t="s">
        <v>1431</v>
      </c>
      <c r="E49" s="491" t="e">
        <f ca="1">INDEX(INDIRECT(dms_RPT),dms_PRCP_start_row+12)</f>
        <v>#REF!</v>
      </c>
      <c r="F49" s="489" t="s">
        <v>1432</v>
      </c>
      <c r="G49" s="491" t="e">
        <f ca="1">INDEX(INDIRECT(dms_RPT),dms_CRCP_start_row+12)</f>
        <v>#REF!</v>
      </c>
      <c r="H49" s="489" t="s">
        <v>1433</v>
      </c>
      <c r="I49" s="491" t="e">
        <f ca="1">INDEX(INDIRECT(dms_RPT),dms_FRCP_start_row+12)</f>
        <v>#REF!</v>
      </c>
      <c r="J49" s="1"/>
      <c r="K49" s="1"/>
      <c r="L49" s="1"/>
    </row>
    <row r="50" spans="2:12">
      <c r="B50" s="487" t="s">
        <v>1434</v>
      </c>
      <c r="C50" s="488" t="s">
        <v>1435</v>
      </c>
      <c r="D50" s="489" t="s">
        <v>1436</v>
      </c>
      <c r="E50" s="491" t="e">
        <f ca="1">INDEX(INDIRECT(dms_RPT),dms_PRCP_start_row+13)</f>
        <v>#REF!</v>
      </c>
      <c r="F50" s="489" t="s">
        <v>1437</v>
      </c>
      <c r="G50" s="491" t="e">
        <f ca="1">INDEX(INDIRECT(dms_RPT),dms_CRCP_start_row+13)</f>
        <v>#REF!</v>
      </c>
      <c r="H50" s="489" t="s">
        <v>1438</v>
      </c>
      <c r="I50" s="491" t="e">
        <f ca="1">INDEX(INDIRECT(dms_RPT),dms_FRCP_start_row+13)</f>
        <v>#REF!</v>
      </c>
      <c r="J50" s="1"/>
      <c r="K50" s="1"/>
      <c r="L50" s="1"/>
    </row>
    <row r="51" spans="2:12">
      <c r="B51" s="487" t="s">
        <v>1439</v>
      </c>
      <c r="C51" s="488" t="s">
        <v>1440</v>
      </c>
      <c r="D51" s="489" t="s">
        <v>1441</v>
      </c>
      <c r="E51" s="491" t="e">
        <f ca="1">INDEX(INDIRECT(dms_RPT),dms_PRCP_start_row+14)</f>
        <v>#REF!</v>
      </c>
      <c r="F51" s="489" t="s">
        <v>1442</v>
      </c>
      <c r="G51" s="491" t="e">
        <f ca="1">INDEX(INDIRECT(dms_RPT),dms_CRCP_start_row+14)</f>
        <v>#REF!</v>
      </c>
      <c r="H51" s="489" t="s">
        <v>1443</v>
      </c>
      <c r="I51" s="491" t="e">
        <f ca="1">INDEX(INDIRECT(dms_RPT),dms_FRCP_start_row+14)</f>
        <v>#REF!</v>
      </c>
      <c r="J51" s="1"/>
      <c r="K51" s="1"/>
      <c r="L51" s="1"/>
    </row>
    <row r="52" spans="2:12" ht="15.75" thickBot="1">
      <c r="B52" s="487" t="s">
        <v>1444</v>
      </c>
      <c r="C52" s="488" t="s">
        <v>1445</v>
      </c>
      <c r="D52" s="493" t="s">
        <v>1446</v>
      </c>
      <c r="E52" s="494" t="e">
        <f ca="1">INDEX(INDIRECT(dms_RPT),dms_PRCP_start_row+15)</f>
        <v>#REF!</v>
      </c>
      <c r="F52" s="493" t="s">
        <v>1447</v>
      </c>
      <c r="G52" s="494" t="e">
        <f ca="1">INDEX(INDIRECT(dms_RPT),dms_CRCP_start_row+15)</f>
        <v>#REF!</v>
      </c>
      <c r="H52" s="493" t="s">
        <v>1448</v>
      </c>
      <c r="I52" s="494" t="e">
        <f ca="1">INDEX(INDIRECT(dms_RPT),dms_FRCP_start_row+15)</f>
        <v>#REF!</v>
      </c>
      <c r="J52" s="1"/>
      <c r="K52" s="1"/>
      <c r="L52" s="1"/>
    </row>
    <row r="53" spans="2:12">
      <c r="B53" s="487" t="s">
        <v>1449</v>
      </c>
      <c r="C53" s="488" t="s">
        <v>1450</v>
      </c>
      <c r="E53" s="1"/>
      <c r="H53" s="1"/>
      <c r="I53" s="1"/>
      <c r="J53" s="1"/>
      <c r="K53" s="1"/>
      <c r="L53" s="1"/>
    </row>
    <row r="54" spans="2:12" ht="15.75" thickBot="1">
      <c r="B54" s="487" t="s">
        <v>1451</v>
      </c>
      <c r="C54" s="488" t="s">
        <v>1452</v>
      </c>
      <c r="E54" s="1"/>
      <c r="H54" s="1"/>
      <c r="I54" s="1"/>
      <c r="J54" s="1"/>
      <c r="K54" s="1"/>
      <c r="L54" s="1"/>
    </row>
    <row r="55" spans="2:12">
      <c r="B55" s="487" t="s">
        <v>1453</v>
      </c>
      <c r="C55" s="488" t="s">
        <v>1454</v>
      </c>
      <c r="D55" s="495"/>
      <c r="E55" s="496" t="s">
        <v>1455</v>
      </c>
      <c r="H55" s="1"/>
      <c r="I55" s="1"/>
      <c r="J55" s="1"/>
      <c r="K55" s="1"/>
      <c r="L55" s="1"/>
    </row>
    <row r="56" spans="2:12">
      <c r="B56" s="487" t="s">
        <v>1456</v>
      </c>
      <c r="C56" s="488" t="s">
        <v>1457</v>
      </c>
      <c r="D56" s="497" t="s">
        <v>1458</v>
      </c>
      <c r="E56" s="498" t="str">
        <f ca="1">IFERROR(INDEX(INDIRECT(dms_RPT),dms_CRY_start_row),0)</f>
        <v>2024-25</v>
      </c>
      <c r="H56" s="1"/>
      <c r="I56" s="1"/>
      <c r="J56" s="1"/>
      <c r="K56" s="1"/>
      <c r="L56" s="1"/>
    </row>
    <row r="57" spans="2:12">
      <c r="B57" s="487" t="s">
        <v>1459</v>
      </c>
      <c r="C57" s="488" t="s">
        <v>1460</v>
      </c>
      <c r="D57" s="497" t="s">
        <v>1461</v>
      </c>
      <c r="E57" s="498" t="str">
        <f ca="1">IFERROR(INDEX(INDIRECT(dms_RPT),dms_CRY_start_row+1),0)</f>
        <v>2025-26</v>
      </c>
      <c r="H57" s="1"/>
      <c r="I57" s="1"/>
      <c r="J57" s="1"/>
      <c r="K57" s="1"/>
      <c r="L57" s="1"/>
    </row>
    <row r="58" spans="2:12">
      <c r="B58" s="487" t="s">
        <v>1462</v>
      </c>
      <c r="C58" s="488" t="s">
        <v>1463</v>
      </c>
      <c r="D58" s="497" t="s">
        <v>1464</v>
      </c>
      <c r="E58" s="498" t="str">
        <f ca="1">IFERROR(INDEX(INDIRECT(dms_RPT),dms_CRY_start_row+2),0)</f>
        <v>2026-27</v>
      </c>
      <c r="H58" s="1"/>
      <c r="I58" s="1"/>
      <c r="J58" s="1"/>
      <c r="K58" s="1"/>
      <c r="L58" s="1"/>
    </row>
    <row r="59" spans="2:12">
      <c r="B59" s="487" t="s">
        <v>1465</v>
      </c>
      <c r="C59" s="488">
        <v>2010</v>
      </c>
      <c r="D59" s="497" t="s">
        <v>1466</v>
      </c>
      <c r="E59" s="498" t="str">
        <f ca="1">IFERROR(INDEX(INDIRECT(dms_RPT),dms_CRY_start_row+3),0)</f>
        <v>2027-28</v>
      </c>
      <c r="H59" s="1"/>
      <c r="I59" s="1"/>
      <c r="J59" s="1"/>
      <c r="K59" s="1"/>
      <c r="L59" s="1"/>
    </row>
    <row r="60" spans="2:12">
      <c r="B60" s="487" t="s">
        <v>1467</v>
      </c>
      <c r="C60" s="488">
        <v>2011</v>
      </c>
      <c r="D60" s="497" t="s">
        <v>1468</v>
      </c>
      <c r="E60" s="498" t="str">
        <f ca="1">IFERROR(INDEX(INDIRECT(dms_RPT),dms_CRY_start_row+4),0)</f>
        <v>2028-29</v>
      </c>
      <c r="H60" s="1"/>
      <c r="I60" s="1"/>
      <c r="J60" s="1"/>
      <c r="K60" s="1"/>
      <c r="L60" s="1"/>
    </row>
    <row r="61" spans="2:12">
      <c r="B61" s="487" t="s">
        <v>1469</v>
      </c>
      <c r="C61" s="488">
        <v>2012</v>
      </c>
      <c r="D61" s="497" t="s">
        <v>1470</v>
      </c>
      <c r="E61" s="498" t="str">
        <f ca="1">IFERROR(INDEX(INDIRECT(dms_RPT),dms_CRY_start_row+5),0)</f>
        <v>2029-30</v>
      </c>
      <c r="H61" s="1"/>
      <c r="I61" s="1"/>
      <c r="J61" s="1"/>
      <c r="K61" s="1"/>
      <c r="L61" s="1"/>
    </row>
    <row r="62" spans="2:12">
      <c r="B62" s="487" t="s">
        <v>1471</v>
      </c>
      <c r="C62" s="488">
        <v>2013</v>
      </c>
      <c r="D62" s="497" t="s">
        <v>1472</v>
      </c>
      <c r="E62" s="498" t="str">
        <f ca="1">IFERROR(INDEX(INDIRECT(dms_RPT),dms_CRY_start_row+6),0)</f>
        <v>2030-31</v>
      </c>
      <c r="H62" s="1"/>
      <c r="I62" s="1"/>
      <c r="J62" s="1"/>
      <c r="K62" s="1"/>
      <c r="L62" s="1"/>
    </row>
    <row r="63" spans="2:12">
      <c r="B63" s="487" t="s">
        <v>1473</v>
      </c>
      <c r="C63" s="488">
        <v>2014</v>
      </c>
      <c r="D63" s="497" t="s">
        <v>1474</v>
      </c>
      <c r="E63" s="498" t="str">
        <f ca="1">IFERROR(INDEX(INDIRECT(dms_RPT),dms_CRY_start_row+7),0)</f>
        <v>2031-32</v>
      </c>
      <c r="H63" s="1"/>
      <c r="I63" s="1"/>
      <c r="J63" s="1"/>
      <c r="K63" s="1"/>
      <c r="L63" s="1"/>
    </row>
    <row r="64" spans="2:12">
      <c r="B64" s="487" t="s">
        <v>1475</v>
      </c>
      <c r="C64" s="488">
        <v>2015</v>
      </c>
      <c r="D64" s="497" t="s">
        <v>1476</v>
      </c>
      <c r="E64" s="498" t="str">
        <f ca="1">IFERROR(INDEX(INDIRECT(dms_RPT),dms_CRY_start_row+8),0)</f>
        <v>2032-33</v>
      </c>
      <c r="I64" s="499"/>
    </row>
    <row r="65" spans="2:9">
      <c r="B65" s="487" t="s">
        <v>1477</v>
      </c>
      <c r="C65" s="488">
        <v>2016</v>
      </c>
      <c r="D65" s="497" t="s">
        <v>1478</v>
      </c>
      <c r="E65" s="498" t="str">
        <f ca="1">IFERROR(INDEX(INDIRECT(dms_RPT),dms_CRY_start_row+9),0)</f>
        <v>2033-34</v>
      </c>
      <c r="I65" s="499"/>
    </row>
    <row r="66" spans="2:9">
      <c r="B66" s="487" t="s">
        <v>1479</v>
      </c>
      <c r="C66" s="488">
        <v>2017</v>
      </c>
      <c r="D66" s="497" t="s">
        <v>1480</v>
      </c>
      <c r="E66" s="498" t="str">
        <f ca="1">IFERROR(INDEX(INDIRECT(dms_RPT),dms_CRY_start_row+10),0)</f>
        <v>2034-35</v>
      </c>
    </row>
    <row r="67" spans="2:9">
      <c r="B67" s="487" t="s">
        <v>1481</v>
      </c>
      <c r="C67" s="488">
        <v>2018</v>
      </c>
      <c r="D67" s="497" t="s">
        <v>1482</v>
      </c>
      <c r="E67" s="498" t="str">
        <f ca="1">IFERROR(INDEX(INDIRECT(dms_RPT),dms_CRY_start_row+11),0)</f>
        <v>2035-36</v>
      </c>
    </row>
    <row r="68" spans="2:9">
      <c r="B68" s="487" t="s">
        <v>1483</v>
      </c>
      <c r="C68" s="488">
        <v>2019</v>
      </c>
      <c r="D68" s="497" t="s">
        <v>1484</v>
      </c>
      <c r="E68" s="498" t="str">
        <f ca="1">IFERROR(INDEX(INDIRECT(dms_RPT),dms_CRY_start_row+12),0)</f>
        <v>2036-37</v>
      </c>
    </row>
    <row r="69" spans="2:9">
      <c r="B69" s="487" t="s">
        <v>1485</v>
      </c>
      <c r="C69" s="488">
        <v>2020</v>
      </c>
      <c r="D69" s="497" t="s">
        <v>1486</v>
      </c>
      <c r="E69" s="498">
        <f ca="1">IFERROR(INDEX(INDIRECT(dms_RPT),dms_CRY_start_row+13),0)</f>
        <v>0</v>
      </c>
      <c r="H69" s="1"/>
      <c r="I69" s="1"/>
    </row>
    <row r="70" spans="2:9">
      <c r="B70" s="487" t="s">
        <v>43</v>
      </c>
      <c r="C70" s="488">
        <v>2021</v>
      </c>
      <c r="D70" s="497" t="s">
        <v>1487</v>
      </c>
      <c r="E70" s="498">
        <f ca="1">IFERROR(INDEX(INDIRECT(dms_RPT),dms_CRY_start_row+14),0)</f>
        <v>0</v>
      </c>
      <c r="H70" s="1"/>
      <c r="I70" s="1"/>
    </row>
    <row r="71" spans="2:9" ht="15.75" thickBot="1">
      <c r="B71" s="487" t="s">
        <v>1488</v>
      </c>
      <c r="C71" s="488">
        <v>2022</v>
      </c>
      <c r="D71" s="500" t="s">
        <v>1489</v>
      </c>
      <c r="E71" s="501">
        <f ca="1">IFERROR(INDEX(INDIRECT(dms_RPT),dms_CRY_start_row+15),0)</f>
        <v>0</v>
      </c>
      <c r="H71" s="1"/>
      <c r="I71" s="1"/>
    </row>
    <row r="72" spans="2:9">
      <c r="B72" s="487" t="s">
        <v>44</v>
      </c>
      <c r="C72" s="488">
        <v>2023</v>
      </c>
      <c r="E72" s="1"/>
      <c r="H72" s="1"/>
      <c r="I72" s="1"/>
    </row>
    <row r="73" spans="2:9">
      <c r="B73" s="487" t="s">
        <v>1490</v>
      </c>
      <c r="C73" s="488">
        <v>2024</v>
      </c>
      <c r="E73" s="1"/>
      <c r="H73" s="1"/>
      <c r="I73" s="1"/>
    </row>
    <row r="74" spans="2:9">
      <c r="B74" s="487" t="s">
        <v>1491</v>
      </c>
      <c r="C74" s="488">
        <v>2025</v>
      </c>
      <c r="E74" s="1"/>
      <c r="H74" s="1"/>
      <c r="I74" s="1"/>
    </row>
    <row r="75" spans="2:9">
      <c r="B75" s="487" t="s">
        <v>1492</v>
      </c>
      <c r="C75" s="488">
        <v>2026</v>
      </c>
      <c r="E75" s="1"/>
      <c r="H75" s="1"/>
      <c r="I75" s="1"/>
    </row>
    <row r="76" spans="2:9">
      <c r="B76" s="487" t="s">
        <v>1493</v>
      </c>
      <c r="C76" s="488">
        <v>2027</v>
      </c>
      <c r="E76" s="1"/>
      <c r="H76" s="1"/>
      <c r="I76" s="1"/>
    </row>
    <row r="77" spans="2:9">
      <c r="B77" s="487" t="s">
        <v>1494</v>
      </c>
      <c r="C77" s="488">
        <v>2028</v>
      </c>
      <c r="E77" s="1"/>
      <c r="H77" s="1"/>
      <c r="I77" s="1"/>
    </row>
    <row r="78" spans="2:9">
      <c r="B78" s="487" t="s">
        <v>1495</v>
      </c>
      <c r="C78" s="488">
        <v>2029</v>
      </c>
      <c r="E78" s="1"/>
      <c r="H78" s="1"/>
      <c r="I78" s="1"/>
    </row>
    <row r="79" spans="2:9">
      <c r="B79" s="487" t="s">
        <v>1496</v>
      </c>
      <c r="C79" s="488">
        <v>2030</v>
      </c>
      <c r="E79" s="1"/>
      <c r="H79" s="1"/>
      <c r="I79" s="1"/>
    </row>
    <row r="80" spans="2:9">
      <c r="B80" s="487" t="s">
        <v>1497</v>
      </c>
      <c r="C80" s="488">
        <v>2031</v>
      </c>
      <c r="E80" s="1"/>
      <c r="H80" s="1"/>
      <c r="I80" s="1"/>
    </row>
    <row r="81" spans="2:22">
      <c r="B81" s="487" t="s">
        <v>1498</v>
      </c>
      <c r="C81" s="488">
        <v>2032</v>
      </c>
      <c r="E81" s="1"/>
      <c r="H81" s="1"/>
      <c r="I81" s="1"/>
    </row>
    <row r="82" spans="2:22">
      <c r="B82" s="487" t="s">
        <v>1499</v>
      </c>
      <c r="C82" s="488">
        <v>2033</v>
      </c>
      <c r="E82" s="1"/>
      <c r="H82" s="1"/>
      <c r="I82" s="1"/>
    </row>
    <row r="83" spans="2:22">
      <c r="B83" s="487" t="s">
        <v>1500</v>
      </c>
      <c r="C83" s="488">
        <v>2034</v>
      </c>
      <c r="E83" s="1"/>
      <c r="H83" s="1"/>
      <c r="I83" s="1"/>
    </row>
    <row r="84" spans="2:22">
      <c r="B84" s="487" t="s">
        <v>1501</v>
      </c>
      <c r="C84" s="488">
        <v>2035</v>
      </c>
      <c r="E84" s="1"/>
      <c r="H84" s="1"/>
      <c r="I84" s="1"/>
    </row>
    <row r="85" spans="2:22">
      <c r="B85" s="487" t="s">
        <v>1502</v>
      </c>
      <c r="C85" s="488">
        <v>2036</v>
      </c>
      <c r="E85" s="1"/>
      <c r="H85" s="1"/>
      <c r="I85" s="1"/>
    </row>
    <row r="86" spans="2:22" ht="15.75" thickBot="1">
      <c r="B86" s="502" t="s">
        <v>1503</v>
      </c>
      <c r="C86" s="503" t="s">
        <v>1504</v>
      </c>
      <c r="E86" s="504"/>
    </row>
    <row r="87" spans="2:22">
      <c r="B87" s="138"/>
      <c r="C87" s="1"/>
      <c r="E87" s="477"/>
      <c r="O87" s="1"/>
      <c r="P87" s="1"/>
      <c r="Q87" s="1"/>
      <c r="R87" s="1"/>
      <c r="S87" s="1"/>
      <c r="T87" s="1"/>
      <c r="U87" s="1"/>
      <c r="V87" s="1"/>
    </row>
    <row r="88" spans="2:22">
      <c r="B88" s="1"/>
      <c r="C88" s="1"/>
      <c r="H88" s="1"/>
      <c r="I88" s="1"/>
      <c r="J88" s="1"/>
      <c r="K88" s="1"/>
      <c r="L88" s="1"/>
      <c r="O88" s="1"/>
      <c r="P88" s="1"/>
      <c r="Q88" s="1"/>
      <c r="R88" s="1"/>
      <c r="S88" s="1"/>
      <c r="T88" s="1"/>
      <c r="U88" s="1"/>
      <c r="V88" s="1"/>
    </row>
    <row r="89" spans="2:22">
      <c r="B89" s="1"/>
      <c r="C89" s="1"/>
      <c r="H89" s="1"/>
      <c r="I89" s="1"/>
      <c r="J89" s="1"/>
      <c r="K89" s="1"/>
      <c r="L89" s="1"/>
      <c r="O89" s="1"/>
      <c r="P89" s="1"/>
      <c r="Q89" s="1"/>
      <c r="R89" s="1"/>
      <c r="S89" s="1"/>
      <c r="T89" s="1"/>
      <c r="U89" s="1"/>
      <c r="V89" s="1"/>
    </row>
    <row r="90" spans="2:22">
      <c r="B90" s="1"/>
      <c r="C90" s="1"/>
      <c r="H90" s="1"/>
      <c r="I90" s="1"/>
      <c r="J90" s="1"/>
      <c r="K90" s="1"/>
      <c r="L90" s="1"/>
    </row>
  </sheetData>
  <mergeCells count="1">
    <mergeCell ref="B21:E21"/>
  </mergeCells>
  <conditionalFormatting sqref="AK7:AK15">
    <cfRule type="cellIs" dxfId="14" priority="2" operator="equal">
      <formula>"YES"</formula>
    </cfRule>
  </conditionalFormatting>
  <conditionalFormatting sqref="Z7:AE15">
    <cfRule type="containsText" dxfId="13" priority="1" operator="containsText" text="YES">
      <formula>NOT(ISERROR(SEARCH("YES",Z7)))</formula>
    </cfRule>
  </conditionalFormatting>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746D-8D59-49F3-B24E-C79B3651F6F0}">
  <sheetPr codeName="Sheet29">
    <tabColor theme="1"/>
    <pageSetUpPr autoPageBreaks="0"/>
  </sheetPr>
  <dimension ref="A1:CL152"/>
  <sheetViews>
    <sheetView workbookViewId="0"/>
  </sheetViews>
  <sheetFormatPr defaultColWidth="9.140625" defaultRowHeight="15"/>
  <cols>
    <col min="1" max="1" width="24.140625" style="1" customWidth="1"/>
    <col min="2" max="2" width="35" style="21" customWidth="1"/>
    <col min="3" max="3" width="16.42578125" style="21" customWidth="1"/>
    <col min="4" max="4" width="25.85546875" style="21" customWidth="1"/>
    <col min="5" max="9" width="14.5703125" style="21" customWidth="1"/>
    <col min="10" max="11" width="14.5703125" style="1" customWidth="1"/>
    <col min="12" max="12" width="13.7109375" style="1" customWidth="1"/>
    <col min="13" max="16384" width="9.140625" style="21"/>
  </cols>
  <sheetData>
    <row r="1" spans="1:51" s="1" customFormat="1" ht="51" customHeight="1">
      <c r="B1" s="69" t="s">
        <v>1505</v>
      </c>
      <c r="C1" s="70"/>
      <c r="D1" s="70"/>
      <c r="E1" s="70"/>
      <c r="F1" s="70"/>
      <c r="G1" s="70"/>
      <c r="H1" s="70"/>
      <c r="I1" s="70"/>
      <c r="J1" s="70"/>
      <c r="K1" s="70"/>
    </row>
    <row r="2" spans="1:51" s="1" customFormat="1" ht="24.75" customHeight="1"/>
    <row r="3" spans="1:51" ht="20.25">
      <c r="B3" s="505" t="s">
        <v>1506</v>
      </c>
      <c r="C3" s="506" t="s">
        <v>1507</v>
      </c>
      <c r="D3" s="507" t="s">
        <v>1508</v>
      </c>
      <c r="E3" s="508"/>
      <c r="F3" s="508"/>
      <c r="G3" s="508"/>
      <c r="H3" s="508"/>
      <c r="I3" s="508"/>
      <c r="J3" s="508"/>
      <c r="K3" s="508"/>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75" thickBot="1">
      <c r="B4" s="509"/>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s="1" customFormat="1">
      <c r="B5" s="510" t="s">
        <v>1509</v>
      </c>
      <c r="C5" s="511"/>
      <c r="D5" s="512"/>
      <c r="E5" s="511"/>
      <c r="F5" s="511"/>
      <c r="G5" s="511"/>
      <c r="H5" s="511"/>
      <c r="I5" s="513"/>
    </row>
    <row r="6" spans="1:51" s="1" customFormat="1">
      <c r="B6" s="514" t="s">
        <v>1510</v>
      </c>
      <c r="D6" s="21"/>
      <c r="E6" s="21"/>
      <c r="F6" s="21"/>
      <c r="G6" s="21"/>
      <c r="H6" s="21"/>
      <c r="I6" s="515"/>
    </row>
    <row r="7" spans="1:51" s="1" customFormat="1" ht="15.75" thickBot="1">
      <c r="B7" s="516" t="s">
        <v>1511</v>
      </c>
      <c r="C7" s="61"/>
      <c r="D7" s="517"/>
      <c r="E7" s="517"/>
      <c r="F7" s="517"/>
      <c r="G7" s="517"/>
      <c r="H7" s="517"/>
      <c r="I7" s="518"/>
    </row>
    <row r="8" spans="1:51" s="1" customFormat="1" ht="15.75" thickBot="1">
      <c r="B8" s="519"/>
      <c r="C8" s="519"/>
      <c r="D8" s="519"/>
      <c r="E8" s="519"/>
      <c r="F8" s="519"/>
      <c r="G8" s="519"/>
      <c r="H8" s="519"/>
      <c r="I8" s="519"/>
    </row>
    <row r="9" spans="1:51" s="1" customFormat="1" ht="15.75">
      <c r="A9" s="520"/>
      <c r="B9" s="671" t="s">
        <v>1512</v>
      </c>
      <c r="C9" s="672" t="str">
        <f>INDEX(dms_TradingNameFull_List,MATCH(dms_TradingName,dms_TradingName_List))</f>
        <v>Australian Transmission Co.</v>
      </c>
      <c r="D9" s="673"/>
      <c r="E9" s="674" t="s">
        <v>1513</v>
      </c>
      <c r="F9" s="675"/>
      <c r="G9" s="675"/>
      <c r="H9" s="675"/>
      <c r="I9" s="676"/>
    </row>
    <row r="10" spans="1:51" s="1" customFormat="1" ht="15.75">
      <c r="B10" s="671" t="s">
        <v>1514</v>
      </c>
      <c r="C10" s="672" t="str">
        <f>dms_TradingName</f>
        <v>Australian Transmission Co.</v>
      </c>
      <c r="D10" s="673"/>
      <c r="E10" s="674"/>
      <c r="F10" s="675"/>
      <c r="G10" s="675"/>
      <c r="H10" s="675"/>
      <c r="I10" s="676"/>
    </row>
    <row r="11" spans="1:51" s="1" customFormat="1" ht="15.75">
      <c r="A11" s="521" t="s">
        <v>1515</v>
      </c>
      <c r="B11" s="677" t="s">
        <v>1516</v>
      </c>
      <c r="C11" s="678" t="s">
        <v>1343</v>
      </c>
      <c r="D11" s="679" t="s">
        <v>1517</v>
      </c>
      <c r="E11" s="680"/>
      <c r="F11" s="681"/>
      <c r="G11" s="681"/>
      <c r="H11" s="681"/>
      <c r="I11" s="682"/>
    </row>
    <row r="12" spans="1:51" s="1" customFormat="1" ht="15.75">
      <c r="A12" s="2682" t="s">
        <v>1518</v>
      </c>
      <c r="B12" s="671" t="s">
        <v>46</v>
      </c>
      <c r="C12" s="683" t="str">
        <f>dms_Selected_Source</f>
        <v>Reporting</v>
      </c>
      <c r="D12" s="674" t="s">
        <v>1519</v>
      </c>
      <c r="E12" s="684"/>
      <c r="F12" s="675"/>
      <c r="G12" s="675"/>
      <c r="H12" s="675"/>
      <c r="I12" s="676"/>
    </row>
    <row r="13" spans="1:51" s="1" customFormat="1" ht="15.75">
      <c r="A13" s="2683"/>
      <c r="B13" s="671" t="s">
        <v>1520</v>
      </c>
      <c r="C13" s="683" t="str">
        <f>dms_Selected_Quality</f>
        <v>Consolidated</v>
      </c>
      <c r="D13" s="674" t="s">
        <v>1521</v>
      </c>
      <c r="E13" s="2685"/>
      <c r="F13" s="2685"/>
      <c r="G13" s="2685"/>
      <c r="H13" s="2685"/>
      <c r="I13" s="2686"/>
    </row>
    <row r="14" spans="1:51" s="1" customFormat="1" ht="15.75">
      <c r="A14" s="2683"/>
      <c r="B14" s="671" t="s">
        <v>1522</v>
      </c>
      <c r="C14" s="683" t="str">
        <f>dms_Selected_Status</f>
        <v>Public</v>
      </c>
      <c r="D14" s="674" t="s">
        <v>1523</v>
      </c>
      <c r="E14" s="685"/>
      <c r="F14" s="685"/>
      <c r="G14" s="685"/>
      <c r="H14" s="685"/>
      <c r="I14" s="686"/>
    </row>
    <row r="15" spans="1:51" s="1" customFormat="1" ht="39" customHeight="1">
      <c r="A15" s="2683"/>
      <c r="B15" s="687" t="s">
        <v>1524</v>
      </c>
      <c r="C15" s="2687" t="str">
        <f>dms_Amendment_Text</f>
        <v>.</v>
      </c>
      <c r="D15" s="2687"/>
      <c r="E15" s="2687"/>
      <c r="F15" s="688" t="s">
        <v>1525</v>
      </c>
      <c r="G15" s="685"/>
      <c r="H15" s="685"/>
      <c r="I15" s="686"/>
    </row>
    <row r="16" spans="1:51" s="1" customFormat="1" ht="15" customHeight="1" thickBot="1">
      <c r="A16" s="2684"/>
      <c r="B16" s="689" t="s">
        <v>1526</v>
      </c>
      <c r="C16" s="690" t="str">
        <f>dms_Typed_Submission_Date</f>
        <v>dd/mm/yy</v>
      </c>
      <c r="D16" s="691" t="s">
        <v>1527</v>
      </c>
      <c r="E16" s="692"/>
      <c r="F16" s="693"/>
      <c r="G16" s="693"/>
      <c r="H16" s="693"/>
      <c r="I16" s="694"/>
    </row>
    <row r="17" spans="1:11" s="1" customFormat="1" ht="15" customHeight="1" thickBot="1">
      <c r="B17" s="643"/>
      <c r="C17" s="643"/>
      <c r="D17" s="643"/>
      <c r="E17" s="643"/>
      <c r="F17" s="643"/>
      <c r="G17" s="643"/>
      <c r="H17" s="643"/>
      <c r="I17" s="643"/>
    </row>
    <row r="18" spans="1:11" s="1" customFormat="1" ht="16.5" thickBot="1">
      <c r="A18" s="521" t="s">
        <v>1528</v>
      </c>
      <c r="B18" s="695" t="s">
        <v>1529</v>
      </c>
      <c r="C18" s="696" t="s">
        <v>1530</v>
      </c>
      <c r="D18" s="697"/>
      <c r="E18" s="697"/>
      <c r="F18" s="697"/>
      <c r="G18" s="697"/>
      <c r="H18" s="697"/>
      <c r="I18" s="698"/>
      <c r="J18" s="61"/>
      <c r="K18" s="61"/>
    </row>
    <row r="19" spans="1:11" s="1" customFormat="1">
      <c r="A19" s="2688" t="s">
        <v>1531</v>
      </c>
      <c r="B19" s="699" t="s">
        <v>1532</v>
      </c>
      <c r="C19" s="700" t="str">
        <f>dms_Selected_Quality</f>
        <v>Consolidated</v>
      </c>
      <c r="D19" s="701" t="s">
        <v>1533</v>
      </c>
      <c r="E19" s="702" t="s">
        <v>1534</v>
      </c>
      <c r="F19" s="703"/>
      <c r="G19" s="703"/>
      <c r="H19" s="703"/>
      <c r="I19" s="703"/>
      <c r="J19" s="522"/>
      <c r="K19" s="523"/>
    </row>
    <row r="20" spans="1:11" s="24" customFormat="1" ht="15.75">
      <c r="A20" s="2689"/>
      <c r="B20" s="704" t="s">
        <v>899</v>
      </c>
      <c r="C20" s="705" t="str">
        <f>INDEX(dms_Sector_List,MATCH(dms_TradingName,dms_TradingName_List))</f>
        <v>Electricity</v>
      </c>
      <c r="D20" s="706" t="s">
        <v>1535</v>
      </c>
      <c r="E20" s="707" t="s">
        <v>1536</v>
      </c>
      <c r="F20" s="708"/>
      <c r="G20" s="708"/>
      <c r="H20" s="708"/>
      <c r="I20" s="708"/>
      <c r="J20" s="524"/>
      <c r="K20" s="525"/>
    </row>
    <row r="21" spans="1:11" s="1" customFormat="1">
      <c r="A21" s="2689"/>
      <c r="B21" s="704" t="s">
        <v>900</v>
      </c>
      <c r="C21" s="709" t="str">
        <f>INDEX(dms_Segment_List,MATCH(dms_TradingName,dms_TradingName_List))</f>
        <v>Transmission</v>
      </c>
      <c r="D21" s="706" t="s">
        <v>1537</v>
      </c>
      <c r="E21" s="707" t="s">
        <v>1538</v>
      </c>
      <c r="F21" s="708"/>
      <c r="G21" s="708"/>
      <c r="H21" s="708"/>
      <c r="I21" s="708"/>
      <c r="J21" s="524"/>
      <c r="K21" s="525"/>
    </row>
    <row r="22" spans="1:11" s="1" customFormat="1" ht="15.75">
      <c r="A22" s="2689"/>
      <c r="B22" s="704" t="s">
        <v>1539</v>
      </c>
      <c r="C22" s="705" t="str">
        <f>dms_RYE_result</f>
        <v>2025</v>
      </c>
      <c r="D22" s="706" t="s">
        <v>1540</v>
      </c>
      <c r="E22" s="707" t="s">
        <v>1541</v>
      </c>
      <c r="F22" s="708"/>
      <c r="G22" s="708"/>
      <c r="H22" s="708"/>
      <c r="I22" s="708"/>
      <c r="J22" s="524"/>
      <c r="K22" s="525"/>
    </row>
    <row r="23" spans="1:11" s="1" customFormat="1">
      <c r="A23" s="2689"/>
      <c r="B23" s="704" t="s">
        <v>1542</v>
      </c>
      <c r="C23" s="709" t="str">
        <f>INDEX(dms_RPT_List,MATCH(dms_TradingName,dms_TradingName_List))</f>
        <v>Financial</v>
      </c>
      <c r="D23" s="706" t="s">
        <v>1543</v>
      </c>
      <c r="E23" s="707" t="s">
        <v>1544</v>
      </c>
      <c r="F23" s="708"/>
      <c r="G23" s="708"/>
      <c r="H23" s="708"/>
      <c r="I23" s="708"/>
      <c r="J23" s="524"/>
      <c r="K23" s="525"/>
    </row>
    <row r="24" spans="1:11">
      <c r="A24" s="2689"/>
      <c r="B24" s="704" t="s">
        <v>1545</v>
      </c>
      <c r="C24" s="710" t="s">
        <v>1137</v>
      </c>
      <c r="D24" s="706" t="s">
        <v>1546</v>
      </c>
      <c r="E24" s="711" t="s">
        <v>1547</v>
      </c>
      <c r="F24" s="712"/>
      <c r="G24" s="712"/>
      <c r="H24" s="712"/>
      <c r="I24" s="712"/>
      <c r="J24" s="526"/>
      <c r="K24" s="527"/>
    </row>
    <row r="25" spans="1:11" s="1" customFormat="1">
      <c r="A25" s="2689"/>
      <c r="B25" s="704" t="s">
        <v>1548</v>
      </c>
      <c r="C25" s="709" t="s">
        <v>52</v>
      </c>
      <c r="D25" s="713" t="s">
        <v>1549</v>
      </c>
      <c r="E25" s="714" t="s">
        <v>1550</v>
      </c>
      <c r="F25" s="708"/>
      <c r="G25" s="708"/>
      <c r="H25" s="708"/>
      <c r="I25" s="708"/>
      <c r="J25" s="524"/>
      <c r="K25" s="525"/>
    </row>
    <row r="26" spans="1:11" s="1" customFormat="1" ht="15.75" customHeight="1" thickBot="1">
      <c r="A26" s="2690"/>
      <c r="B26" s="715" t="s">
        <v>1551</v>
      </c>
      <c r="C26" s="716" t="str">
        <f>INDEX(dms_JurisdictionList,MATCH(dms_TradingName,dms_TradingName_List))</f>
        <v>-</v>
      </c>
      <c r="D26" s="717" t="s">
        <v>1552</v>
      </c>
      <c r="E26" s="718" t="s">
        <v>1553</v>
      </c>
      <c r="F26" s="719"/>
      <c r="G26" s="719"/>
      <c r="H26" s="719"/>
      <c r="I26" s="719"/>
      <c r="J26" s="529"/>
      <c r="K26" s="530"/>
    </row>
    <row r="27" spans="1:11" s="1" customFormat="1" ht="22.5" customHeight="1" thickBot="1">
      <c r="A27" s="2691" t="s">
        <v>1554</v>
      </c>
      <c r="B27" s="720" t="s">
        <v>1555</v>
      </c>
      <c r="C27" s="721"/>
      <c r="D27" s="721"/>
      <c r="E27" s="722"/>
      <c r="F27" s="723"/>
      <c r="G27" s="723"/>
      <c r="H27" s="723"/>
      <c r="I27" s="723"/>
      <c r="J27" s="531"/>
      <c r="K27" s="532"/>
    </row>
    <row r="28" spans="1:11" s="4" customFormat="1" ht="22.5" customHeight="1">
      <c r="A28" s="2692"/>
      <c r="B28" s="724" t="s">
        <v>1556</v>
      </c>
      <c r="C28" s="725" t="str">
        <f>IFERROR(CRY,"NO")</f>
        <v>2024-25</v>
      </c>
      <c r="D28" s="726"/>
      <c r="E28" s="727"/>
      <c r="F28" s="727"/>
      <c r="G28" s="727"/>
      <c r="H28" s="727"/>
      <c r="I28" s="727"/>
      <c r="J28" s="533"/>
      <c r="K28" s="534"/>
    </row>
    <row r="29" spans="1:11" s="1" customFormat="1">
      <c r="A29" s="2692"/>
      <c r="B29" s="728" t="s">
        <v>1557</v>
      </c>
      <c r="C29" s="710" t="str">
        <f>IFERROR(IF(dms_RPT="calendar",CRY-1,LEFT(CRY,4)),"CRY not present")</f>
        <v>2024</v>
      </c>
      <c r="D29" s="729" t="s">
        <v>1558</v>
      </c>
      <c r="E29" s="730" t="s">
        <v>1559</v>
      </c>
      <c r="F29" s="729"/>
      <c r="G29" s="729"/>
      <c r="H29" s="729"/>
      <c r="I29" s="729"/>
      <c r="J29" s="535"/>
      <c r="K29" s="536"/>
    </row>
    <row r="30" spans="1:11" s="1" customFormat="1">
      <c r="A30" s="2692"/>
      <c r="B30" s="731" t="s">
        <v>1560</v>
      </c>
      <c r="C30" s="709" t="str">
        <f>INDEX(dms_RPTMonth_List,MATCH(dms_TradingName,dms_TradingName_List))</f>
        <v>June</v>
      </c>
      <c r="D30" s="713" t="s">
        <v>1561</v>
      </c>
      <c r="E30" s="706" t="s">
        <v>1562</v>
      </c>
      <c r="F30" s="713"/>
      <c r="G30" s="713"/>
      <c r="H30" s="713"/>
      <c r="I30" s="713"/>
      <c r="J30" s="537"/>
      <c r="K30" s="538"/>
    </row>
    <row r="31" spans="1:11" s="1" customFormat="1" ht="14.25" customHeight="1">
      <c r="A31" s="2692"/>
      <c r="B31" s="731" t="s">
        <v>1563</v>
      </c>
      <c r="C31" s="732" t="str">
        <f>IF(dms_SingleYearModel="yes",CONCATENATE(dms_RPTMonth)&amp;" "&amp;VALUE((LEFT(CRY,2))&amp;RIGHT(CRY,2)),CONCATENATE(dms_RPTMonth)&amp;" "&amp;dms_DollarReal_year)</f>
        <v>June 2025</v>
      </c>
      <c r="D31" s="706" t="s">
        <v>1564</v>
      </c>
      <c r="E31" s="706" t="s">
        <v>1565</v>
      </c>
      <c r="F31" s="713"/>
      <c r="G31" s="713"/>
      <c r="H31" s="713"/>
      <c r="I31" s="713"/>
      <c r="J31" s="537"/>
      <c r="K31" s="538"/>
    </row>
    <row r="32" spans="1:11" s="1" customFormat="1" ht="24" customHeight="1" thickBot="1">
      <c r="A32" s="2693"/>
      <c r="B32" s="733" t="s">
        <v>1566</v>
      </c>
      <c r="C32" s="734" t="str">
        <f>IF(dms_SingleYearModel="yes",CONCATENATE(dms_RPTMonth)&amp;" "&amp;VALUE((LEFT(CRY,2))&amp;RIGHT(CRY,2)),CONCATENATE(dms_RPTMonth)&amp;" "&amp;dms_Previous_DollarReal_year)</f>
        <v>June 2025</v>
      </c>
      <c r="D32" s="717" t="s">
        <v>1567</v>
      </c>
      <c r="E32" s="717" t="s">
        <v>1568</v>
      </c>
      <c r="F32" s="735"/>
      <c r="G32" s="735"/>
      <c r="H32" s="735"/>
      <c r="I32" s="735"/>
      <c r="J32" s="539"/>
      <c r="K32" s="540"/>
    </row>
    <row r="33" spans="1:90" s="1" customFormat="1" ht="24" customHeight="1" thickBot="1">
      <c r="B33" s="736" t="s">
        <v>1569</v>
      </c>
      <c r="C33" s="737"/>
      <c r="D33" s="737"/>
      <c r="E33" s="737"/>
      <c r="F33" s="738"/>
      <c r="G33" s="738"/>
      <c r="H33" s="738"/>
      <c r="I33" s="738"/>
      <c r="J33" s="541"/>
      <c r="K33" s="542"/>
      <c r="AL33" s="2655"/>
      <c r="AM33" s="2655"/>
      <c r="AN33" s="2655"/>
      <c r="AO33" s="2655"/>
      <c r="AP33" s="2655"/>
      <c r="AQ33" s="2655"/>
      <c r="AR33" s="2655"/>
      <c r="AS33" s="2655"/>
      <c r="AT33" s="2655"/>
      <c r="AU33" s="2655"/>
      <c r="AV33" s="2655"/>
      <c r="AW33" s="2655"/>
      <c r="AX33" s="2655"/>
      <c r="AY33" s="2655"/>
      <c r="AZ33" s="2655"/>
      <c r="BA33" s="2655"/>
      <c r="BB33" s="2655"/>
      <c r="BC33" s="2655"/>
      <c r="BD33" s="2655"/>
      <c r="BE33" s="2655"/>
      <c r="BF33" s="2655"/>
      <c r="BG33" s="2655"/>
      <c r="BQ33" s="2655"/>
      <c r="BR33" s="2655"/>
      <c r="BS33" s="2655"/>
      <c r="BT33" s="2655"/>
      <c r="BU33" s="2655"/>
      <c r="BV33" s="2655"/>
      <c r="BW33" s="2655"/>
      <c r="BX33" s="2655"/>
      <c r="BY33" s="2655"/>
      <c r="BZ33" s="2655"/>
      <c r="CA33" s="2655"/>
      <c r="CB33" s="2655"/>
      <c r="CC33" s="2655"/>
      <c r="CD33" s="2655"/>
      <c r="CE33" s="2655"/>
      <c r="CF33" s="2655"/>
      <c r="CG33" s="2655"/>
      <c r="CH33" s="2655"/>
      <c r="CI33" s="2655"/>
      <c r="CJ33" s="2655"/>
      <c r="CK33" s="2655"/>
      <c r="CL33" s="2655"/>
    </row>
    <row r="34" spans="1:90" s="4" customFormat="1" ht="30.75" customHeight="1" thickBot="1">
      <c r="B34" s="739" t="s">
        <v>1570</v>
      </c>
      <c r="C34" s="740" t="str">
        <f>INDEX(dms_FormControl_List,MATCH(dms_TradingName,dms_TradingName_List))</f>
        <v>Revenue cap</v>
      </c>
      <c r="D34" s="730" t="s">
        <v>1571</v>
      </c>
      <c r="E34" s="741" t="s">
        <v>1572</v>
      </c>
      <c r="F34" s="742"/>
      <c r="G34" s="742"/>
      <c r="H34" s="742"/>
      <c r="I34" s="742"/>
      <c r="J34" s="543"/>
      <c r="K34" s="544"/>
      <c r="AL34" s="2655"/>
      <c r="AM34" s="2655"/>
      <c r="AN34" s="2655"/>
      <c r="AO34" s="2655"/>
      <c r="AP34" s="2655"/>
      <c r="AQ34" s="2655"/>
      <c r="AR34" s="2655"/>
      <c r="AS34" s="2655"/>
      <c r="AT34" s="2655"/>
      <c r="AU34" s="2655"/>
      <c r="AV34" s="2655"/>
      <c r="AW34" s="2655"/>
      <c r="AX34" s="2655"/>
      <c r="AY34" s="2655"/>
      <c r="AZ34" s="2655"/>
      <c r="BA34" s="2655"/>
      <c r="BB34" s="2655"/>
      <c r="BC34" s="2655"/>
      <c r="BD34" s="2655"/>
      <c r="BE34" s="2655"/>
      <c r="BF34" s="2655"/>
      <c r="BG34" s="2655"/>
      <c r="BQ34" s="2655"/>
      <c r="BR34" s="2655"/>
      <c r="BS34" s="2655"/>
      <c r="BT34" s="2655"/>
      <c r="BU34" s="2655"/>
      <c r="BV34" s="2655"/>
      <c r="BW34" s="2655"/>
      <c r="BX34" s="2655"/>
      <c r="BY34" s="2655"/>
      <c r="BZ34" s="2655"/>
      <c r="CA34" s="2655"/>
      <c r="CB34" s="2655"/>
      <c r="CC34" s="2655"/>
      <c r="CD34" s="2655"/>
      <c r="CE34" s="2655"/>
      <c r="CF34" s="2655"/>
      <c r="CG34" s="2655"/>
      <c r="CH34" s="2655"/>
      <c r="CI34" s="2655"/>
      <c r="CJ34" s="2655"/>
      <c r="CK34" s="2655"/>
      <c r="CL34" s="2655"/>
    </row>
    <row r="35" spans="1:90" s="1" customFormat="1" ht="24" customHeight="1" thickBot="1">
      <c r="A35" s="2680" t="s">
        <v>1573</v>
      </c>
      <c r="B35" s="743" t="s">
        <v>1574</v>
      </c>
      <c r="C35" s="744"/>
      <c r="D35" s="722"/>
      <c r="E35" s="722"/>
      <c r="F35" s="723"/>
      <c r="G35" s="723"/>
      <c r="H35" s="723"/>
      <c r="I35" s="723"/>
      <c r="J35" s="531"/>
      <c r="K35" s="532"/>
      <c r="AL35" s="2655"/>
      <c r="AM35" s="2655"/>
      <c r="AN35" s="2655"/>
      <c r="AO35" s="2655"/>
      <c r="AP35" s="2655"/>
      <c r="AQ35" s="2655"/>
      <c r="AR35" s="2655"/>
      <c r="AS35" s="2655"/>
      <c r="AT35" s="2655"/>
      <c r="AU35" s="2655"/>
      <c r="AV35" s="2655"/>
      <c r="AW35" s="2655"/>
      <c r="AX35" s="2655"/>
      <c r="AY35" s="2655"/>
      <c r="AZ35" s="2655"/>
      <c r="BA35" s="2655"/>
      <c r="BB35" s="2655"/>
      <c r="BC35" s="2655"/>
      <c r="BD35" s="2655"/>
      <c r="BE35" s="2655"/>
      <c r="BF35" s="2655"/>
      <c r="BG35" s="2655"/>
      <c r="BQ35" s="2655"/>
      <c r="BR35" s="2655"/>
      <c r="BS35" s="2655"/>
      <c r="BT35" s="2655"/>
      <c r="BU35" s="2655"/>
      <c r="BV35" s="2655"/>
      <c r="BW35" s="2655"/>
      <c r="BX35" s="2655"/>
      <c r="BY35" s="2655"/>
      <c r="BZ35" s="2655"/>
      <c r="CA35" s="2655"/>
      <c r="CB35" s="2655"/>
      <c r="CC35" s="2655"/>
      <c r="CD35" s="2655"/>
      <c r="CE35" s="2655"/>
      <c r="CF35" s="2655"/>
      <c r="CG35" s="2655"/>
      <c r="CH35" s="2655"/>
      <c r="CI35" s="2655"/>
      <c r="CJ35" s="2655"/>
      <c r="CK35" s="2655"/>
      <c r="CL35" s="2655"/>
    </row>
    <row r="36" spans="1:90" s="1" customFormat="1" ht="15.75">
      <c r="A36" s="2681"/>
      <c r="B36" s="745" t="s">
        <v>1575</v>
      </c>
      <c r="C36" s="746" t="e">
        <f>FRCP_y1</f>
        <v>#REF!</v>
      </c>
      <c r="D36" s="747" t="s">
        <v>2060</v>
      </c>
      <c r="E36" s="748"/>
      <c r="F36" s="748"/>
      <c r="G36" s="748"/>
      <c r="H36" s="748"/>
      <c r="I36" s="748"/>
      <c r="J36" s="545"/>
      <c r="K36" s="546"/>
    </row>
    <row r="37" spans="1:90" s="1" customFormat="1" ht="15.75">
      <c r="A37" s="2681"/>
      <c r="B37" s="749" t="s">
        <v>1576</v>
      </c>
      <c r="C37" s="750" t="str">
        <f>IFERROR(CRY,0)</f>
        <v>2024-25</v>
      </c>
      <c r="D37" s="751"/>
      <c r="E37" s="752"/>
      <c r="F37" s="752"/>
      <c r="G37" s="752"/>
      <c r="H37" s="752"/>
      <c r="I37" s="752"/>
      <c r="J37" s="547"/>
      <c r="K37" s="548"/>
    </row>
    <row r="38" spans="1:90" s="1" customFormat="1" ht="15.75">
      <c r="A38" s="2681"/>
      <c r="B38" s="749" t="s">
        <v>1577</v>
      </c>
      <c r="C38" s="750">
        <f ca="1">IFERROR(MATCH(CRY,INDIRECT(dms_RPT),0),0)</f>
        <v>38</v>
      </c>
      <c r="D38" s="751"/>
      <c r="E38" s="752"/>
      <c r="F38" s="752"/>
      <c r="G38" s="752"/>
      <c r="H38" s="752"/>
      <c r="I38" s="752"/>
      <c r="J38" s="547"/>
      <c r="K38" s="548"/>
    </row>
    <row r="39" spans="1:90" s="1" customFormat="1" ht="15.75">
      <c r="A39" s="2681"/>
      <c r="B39" s="753" t="s">
        <v>1578</v>
      </c>
      <c r="C39" s="754" t="e">
        <f ca="1">MATCH(dms_start_year,INDIRECT(dms_RPT),0)</f>
        <v>#REF!</v>
      </c>
      <c r="D39" s="755" t="s">
        <v>2061</v>
      </c>
      <c r="E39" s="756"/>
      <c r="F39" s="756"/>
      <c r="G39" s="756"/>
      <c r="H39" s="756"/>
      <c r="I39" s="756"/>
      <c r="J39" s="549"/>
      <c r="K39" s="550"/>
    </row>
    <row r="40" spans="1:90" s="1" customFormat="1" ht="15.75">
      <c r="A40" s="2681"/>
      <c r="B40" s="757" t="s">
        <v>1579</v>
      </c>
      <c r="C40" s="758" t="e">
        <f ca="1">dms_FRCP_start_row-dms_CRCPlength_Num</f>
        <v>#REF!</v>
      </c>
      <c r="D40" s="759" t="s">
        <v>2062</v>
      </c>
      <c r="E40" s="760"/>
      <c r="F40" s="760"/>
      <c r="G40" s="760"/>
      <c r="H40" s="760"/>
      <c r="I40" s="760"/>
      <c r="J40" s="551"/>
      <c r="K40" s="552"/>
    </row>
    <row r="41" spans="1:90" s="1" customFormat="1" ht="15.75">
      <c r="A41" s="2681"/>
      <c r="B41" s="757" t="s">
        <v>1580</v>
      </c>
      <c r="C41" s="758" t="e">
        <f ca="1">dms_FRCP_start_row-dms_CRCPlength_Num-dms_PRCPlength_Num</f>
        <v>#REF!</v>
      </c>
      <c r="D41" s="759" t="s">
        <v>2063</v>
      </c>
      <c r="E41" s="760"/>
      <c r="F41" s="760"/>
      <c r="G41" s="760"/>
      <c r="H41" s="760"/>
      <c r="I41" s="760"/>
      <c r="J41" s="551"/>
      <c r="K41" s="552"/>
    </row>
    <row r="42" spans="1:90" s="1" customFormat="1" ht="15.75">
      <c r="A42" s="2681"/>
      <c r="B42" s="761" t="s">
        <v>1581</v>
      </c>
      <c r="C42" s="762" t="e">
        <f ca="1">dms_FRCP_start_row+(dms_FRCPlength_Num-1)</f>
        <v>#REF!</v>
      </c>
      <c r="D42" s="763" t="s">
        <v>2064</v>
      </c>
      <c r="E42" s="764"/>
      <c r="F42" s="764"/>
      <c r="G42" s="764"/>
      <c r="H42" s="764"/>
      <c r="I42" s="764"/>
      <c r="J42" s="553"/>
      <c r="K42" s="554"/>
    </row>
    <row r="43" spans="1:90" s="1" customFormat="1" ht="15.75">
      <c r="A43" s="2681"/>
      <c r="B43" s="753" t="s">
        <v>1582</v>
      </c>
      <c r="C43" s="765" t="e">
        <f ca="1">INDEX(INDIRECT(dms_RPT),dms_FRCP_start_row)</f>
        <v>#REF!</v>
      </c>
      <c r="D43" s="755" t="s">
        <v>1583</v>
      </c>
      <c r="E43" s="756"/>
      <c r="F43" s="756"/>
      <c r="G43" s="756"/>
      <c r="H43" s="756"/>
      <c r="I43" s="756"/>
      <c r="J43" s="549"/>
      <c r="K43" s="550"/>
    </row>
    <row r="44" spans="1:90" s="1" customFormat="1" ht="15.75">
      <c r="A44" s="2681"/>
      <c r="B44" s="757" t="s">
        <v>1584</v>
      </c>
      <c r="C44" s="758" t="e">
        <f ca="1">INDEX(INDIRECT(dms_RPT),dms_CRCP_start_row)</f>
        <v>#REF!</v>
      </c>
      <c r="D44" s="759" t="s">
        <v>1585</v>
      </c>
      <c r="E44" s="760"/>
      <c r="F44" s="760"/>
      <c r="G44" s="760"/>
      <c r="H44" s="760"/>
      <c r="I44" s="760"/>
      <c r="J44" s="551"/>
      <c r="K44" s="552"/>
    </row>
    <row r="45" spans="1:90" s="1" customFormat="1" ht="15.75">
      <c r="A45" s="2681"/>
      <c r="B45" s="766" t="s">
        <v>1586</v>
      </c>
      <c r="C45" s="767" t="e">
        <f ca="1">INDEX(INDIRECT(dms_RPT),dms_PRCP_start_row)</f>
        <v>#REF!</v>
      </c>
      <c r="D45" s="763" t="s">
        <v>1587</v>
      </c>
      <c r="E45" s="764"/>
      <c r="F45" s="764"/>
      <c r="G45" s="764"/>
      <c r="H45" s="764"/>
      <c r="I45" s="764"/>
      <c r="J45" s="553"/>
      <c r="K45" s="554"/>
    </row>
    <row r="46" spans="1:90" s="1" customFormat="1" ht="15.75">
      <c r="A46" s="2681"/>
      <c r="B46" s="753" t="s">
        <v>1588</v>
      </c>
      <c r="C46" s="765" t="e">
        <f ca="1">INDEX(INDIRECT(dms_RPT),dms_FRCP_start_row+dms_FRCPlength_Num-1)</f>
        <v>#REF!</v>
      </c>
      <c r="D46" s="759" t="s">
        <v>1589</v>
      </c>
      <c r="E46" s="760"/>
      <c r="F46" s="760"/>
      <c r="G46" s="760"/>
      <c r="H46" s="760"/>
      <c r="I46" s="760"/>
      <c r="J46" s="551"/>
      <c r="K46" s="552"/>
    </row>
    <row r="47" spans="1:90" s="1" customFormat="1" ht="15.75">
      <c r="A47" s="2681"/>
      <c r="B47" s="757" t="s">
        <v>1590</v>
      </c>
      <c r="C47" s="758" t="e">
        <f ca="1">INDEX(INDIRECT(dms_RPT),dms_CRCP_start_row+dms_CRCPlength_Num-1)</f>
        <v>#REF!</v>
      </c>
      <c r="D47" s="759" t="s">
        <v>1591</v>
      </c>
      <c r="E47" s="760"/>
      <c r="F47" s="760"/>
      <c r="G47" s="760"/>
      <c r="H47" s="760"/>
      <c r="I47" s="760"/>
      <c r="J47" s="551"/>
      <c r="K47" s="552"/>
    </row>
    <row r="48" spans="1:90" s="1" customFormat="1" ht="15.75">
      <c r="A48" s="2681"/>
      <c r="B48" s="766" t="s">
        <v>1592</v>
      </c>
      <c r="C48" s="767" t="e">
        <f ca="1">INDEX(INDIRECT(dms_RPT),dms_PRCP_start_row+dms_FRCPlength_Num-1)</f>
        <v>#REF!</v>
      </c>
      <c r="D48" s="763" t="s">
        <v>1593</v>
      </c>
      <c r="E48" s="764"/>
      <c r="F48" s="764"/>
      <c r="G48" s="764"/>
      <c r="H48" s="764"/>
      <c r="I48" s="764"/>
      <c r="J48" s="553"/>
      <c r="K48" s="554"/>
    </row>
    <row r="49" spans="1:11" s="1" customFormat="1" ht="15.75">
      <c r="A49" s="2681"/>
      <c r="B49" s="753" t="s">
        <v>1594</v>
      </c>
      <c r="C49" s="765" t="e">
        <f ca="1">INDEX(INDIRECT(dms_RPT),dms_RYE_start_row)</f>
        <v>#REF!</v>
      </c>
      <c r="D49" s="759" t="s">
        <v>1595</v>
      </c>
      <c r="E49" s="760"/>
      <c r="F49" s="760"/>
      <c r="G49" s="760"/>
      <c r="H49" s="760"/>
      <c r="I49" s="760"/>
      <c r="J49" s="551"/>
      <c r="K49" s="552"/>
    </row>
    <row r="50" spans="1:11" s="1" customFormat="1" ht="15.75">
      <c r="A50" s="2681"/>
      <c r="B50" s="766" t="s">
        <v>1596</v>
      </c>
      <c r="C50" s="768" t="e">
        <f>FRY</f>
        <v>#REF!</v>
      </c>
      <c r="D50" s="763" t="s">
        <v>2065</v>
      </c>
      <c r="E50" s="764"/>
      <c r="F50" s="764"/>
      <c r="G50" s="764"/>
      <c r="H50" s="764"/>
      <c r="I50" s="764"/>
      <c r="J50" s="553"/>
      <c r="K50" s="554"/>
    </row>
    <row r="51" spans="1:11" s="1" customFormat="1" ht="15.75">
      <c r="A51" s="2681"/>
      <c r="B51" s="749" t="s">
        <v>1597</v>
      </c>
      <c r="C51" s="769" t="e">
        <f ca="1">LEFT(CRCP_final_year,2)&amp;RIGHT(CRCP_final_year,2)</f>
        <v>#REF!</v>
      </c>
      <c r="D51" s="770" t="s">
        <v>2066</v>
      </c>
      <c r="E51" s="771"/>
      <c r="F51" s="772"/>
      <c r="G51" s="772"/>
      <c r="H51" s="772"/>
      <c r="I51" s="772"/>
      <c r="J51" s="555"/>
      <c r="K51" s="556"/>
    </row>
    <row r="52" spans="1:11" s="1" customFormat="1" ht="15.75">
      <c r="A52" s="2681"/>
      <c r="B52" s="773" t="s">
        <v>1598</v>
      </c>
      <c r="C52" s="774" t="e">
        <f ca="1">LEFT(PRCP_final_year,2)&amp;RIGHT(PRCP_final_year,2)</f>
        <v>#REF!</v>
      </c>
      <c r="D52" s="763" t="s">
        <v>2067</v>
      </c>
      <c r="E52" s="764"/>
      <c r="F52" s="764"/>
      <c r="G52" s="764"/>
      <c r="H52" s="764"/>
      <c r="I52" s="764"/>
      <c r="J52" s="553"/>
      <c r="K52" s="554"/>
    </row>
    <row r="53" spans="1:11" s="1" customFormat="1" ht="15.75">
      <c r="A53" s="2681"/>
      <c r="B53" s="775" t="s">
        <v>1599</v>
      </c>
      <c r="C53" s="776" t="str">
        <f>IFERROR(LEFT(CRY,2)&amp;RIGHT(CRY,2),0)</f>
        <v>2025</v>
      </c>
      <c r="D53" s="755" t="s">
        <v>1600</v>
      </c>
      <c r="E53" s="756"/>
      <c r="F53" s="760"/>
      <c r="G53" s="760"/>
      <c r="H53" s="760"/>
      <c r="I53" s="760"/>
      <c r="J53" s="551"/>
      <c r="K53" s="552"/>
    </row>
    <row r="54" spans="1:11" s="1" customFormat="1" ht="15.75">
      <c r="A54" s="2681"/>
      <c r="B54" s="757" t="s">
        <v>1601</v>
      </c>
      <c r="C54" s="758">
        <f>IF(dms_Model_Span&gt;1,IF(dms_Model="RFM",(LEFT(dms_DollarReal_year,2)&amp;RIGHT(dms_DollarReal_year,2)),(LEFT(dms_Reset_final_year,2)&amp;RIGHT(dms_Reset_final_year,2))),0)</f>
        <v>0</v>
      </c>
      <c r="D54" s="759" t="s">
        <v>2068</v>
      </c>
      <c r="E54" s="760"/>
      <c r="F54" s="760"/>
      <c r="G54" s="760"/>
      <c r="H54" s="760"/>
      <c r="I54" s="760"/>
      <c r="J54" s="551"/>
      <c r="K54" s="552"/>
    </row>
    <row r="55" spans="1:11" s="1" customFormat="1" ht="15.75">
      <c r="A55" s="2681"/>
      <c r="B55" s="757" t="s">
        <v>1602</v>
      </c>
      <c r="C55" s="758">
        <f>IF(dms_MultiYear_ResponseFlag="Yes",(LEFT(dms_Specified_FinalYear,2)&amp;RIGHT(dms_Specified_FinalYear,2)),0)</f>
        <v>0</v>
      </c>
      <c r="D55" s="759" t="s">
        <v>2069</v>
      </c>
      <c r="E55" s="760"/>
      <c r="F55" s="760"/>
      <c r="G55" s="760"/>
      <c r="H55" s="760"/>
      <c r="I55" s="760"/>
      <c r="J55" s="551"/>
      <c r="K55" s="552"/>
    </row>
    <row r="56" spans="1:11" s="1" customFormat="1" ht="15.75">
      <c r="A56" s="2681"/>
      <c r="B56" s="757" t="s">
        <v>1603</v>
      </c>
      <c r="C56" s="758">
        <f>INDEX(dms_Model_Span_List,MATCH(dms_Model,dms_Model_List))</f>
        <v>1</v>
      </c>
      <c r="D56" s="759" t="s">
        <v>1604</v>
      </c>
      <c r="E56" s="760"/>
      <c r="F56" s="760"/>
      <c r="G56" s="760"/>
      <c r="H56" s="760"/>
      <c r="I56" s="760"/>
      <c r="J56" s="551"/>
      <c r="K56" s="552"/>
    </row>
    <row r="57" spans="1:11" s="1" customFormat="1" ht="15.75">
      <c r="A57" s="2681"/>
      <c r="B57" s="766" t="s">
        <v>1605</v>
      </c>
      <c r="C57" s="767" t="str">
        <f>IF(dms_MultiYear_ResponseFlag="yes",dms_Specified_RYE,(IF(dms_Model_Span&gt;1,dms_Reset_RYE,dms_CRY_RYE)))</f>
        <v>2025</v>
      </c>
      <c r="D57" s="763" t="s">
        <v>2070</v>
      </c>
      <c r="E57" s="764"/>
      <c r="F57" s="764"/>
      <c r="G57" s="764"/>
      <c r="H57" s="764"/>
      <c r="I57" s="764"/>
      <c r="J57" s="553"/>
      <c r="K57" s="554"/>
    </row>
    <row r="58" spans="1:11" s="1" customFormat="1" ht="15.75">
      <c r="A58" s="2681"/>
      <c r="B58" s="775" t="s">
        <v>1606</v>
      </c>
      <c r="C58" s="776">
        <f>IF(dms_Reset_RYE&gt;0,CONCATENATE(FRCP_y1," to ",FRCP_final_year),0)</f>
        <v>0</v>
      </c>
      <c r="D58" s="759" t="s">
        <v>1607</v>
      </c>
      <c r="E58" s="760"/>
      <c r="F58" s="777"/>
      <c r="G58" s="760"/>
      <c r="H58" s="760"/>
      <c r="I58" s="760"/>
      <c r="J58" s="551"/>
      <c r="K58" s="552"/>
    </row>
    <row r="59" spans="1:11" s="1" customFormat="1" ht="15.75">
      <c r="A59" s="2681"/>
      <c r="B59" s="757" t="s">
        <v>1608</v>
      </c>
      <c r="C59" s="758">
        <f>IF(dms_Specified_RYE&gt;0,CONCATENATE(CRY," to ",dms_Specified_FinalYear),0)</f>
        <v>0</v>
      </c>
      <c r="D59" s="759" t="s">
        <v>1609</v>
      </c>
      <c r="E59" s="760"/>
      <c r="F59" s="760"/>
      <c r="G59" s="760"/>
      <c r="H59" s="760"/>
      <c r="I59" s="760"/>
      <c r="J59" s="551"/>
      <c r="K59" s="552"/>
    </row>
    <row r="60" spans="1:11" s="1" customFormat="1" ht="16.5" thickBot="1">
      <c r="A60" s="2681"/>
      <c r="B60" s="778" t="s">
        <v>1610</v>
      </c>
      <c r="C60" s="779" t="str">
        <f>IF(dms_MultiYear_Flag=1,dms_SpecifiedYear_Span,IF(dms_Model_Span&gt;1,dms_Reset_Span,CRY))</f>
        <v>2024-25</v>
      </c>
      <c r="D60" s="780" t="s">
        <v>2071</v>
      </c>
      <c r="E60" s="781"/>
      <c r="F60" s="781"/>
      <c r="G60" s="781"/>
      <c r="H60" s="781"/>
      <c r="I60" s="781"/>
      <c r="J60" s="557"/>
      <c r="K60" s="558"/>
    </row>
    <row r="61" spans="1:11" s="1" customFormat="1" ht="25.5" customHeight="1" thickBot="1">
      <c r="B61" s="743" t="s">
        <v>1611</v>
      </c>
      <c r="C61" s="744"/>
      <c r="D61" s="737"/>
      <c r="E61" s="737"/>
      <c r="F61" s="738"/>
      <c r="G61" s="738"/>
      <c r="H61" s="738"/>
      <c r="I61" s="738"/>
      <c r="J61" s="541"/>
      <c r="K61" s="542"/>
    </row>
    <row r="62" spans="1:11" s="1" customFormat="1" ht="15.75">
      <c r="B62" s="782" t="s">
        <v>1612</v>
      </c>
      <c r="C62" s="783" t="s">
        <v>1530</v>
      </c>
      <c r="D62" s="784"/>
      <c r="E62" s="785"/>
      <c r="F62" s="786"/>
      <c r="G62" s="786"/>
      <c r="H62" s="786"/>
      <c r="I62" s="786"/>
      <c r="J62" s="559"/>
      <c r="K62" s="560"/>
    </row>
    <row r="63" spans="1:11" s="1" customFormat="1">
      <c r="B63" s="787"/>
      <c r="C63" s="788">
        <f>IF(dms_MultiYear_ResponseFlag="No",0,1)</f>
        <v>0</v>
      </c>
      <c r="D63" s="789" t="s">
        <v>1613</v>
      </c>
      <c r="E63" s="790" t="s">
        <v>1614</v>
      </c>
      <c r="F63" s="791"/>
      <c r="G63" s="791"/>
      <c r="H63" s="791"/>
      <c r="I63" s="791"/>
      <c r="J63" s="561"/>
      <c r="K63" s="562"/>
    </row>
    <row r="64" spans="1:11" s="1" customFormat="1" ht="45">
      <c r="B64" s="787"/>
      <c r="C64" s="792" t="str">
        <f>IF(dms_MultiYear_Flag=1,FRY,"not a Multiple year submission")</f>
        <v>not a Multiple year submission</v>
      </c>
      <c r="D64" s="789" t="s">
        <v>1615</v>
      </c>
      <c r="E64" s="793" t="s">
        <v>1616</v>
      </c>
      <c r="F64" s="791"/>
      <c r="G64" s="791"/>
      <c r="H64" s="791"/>
      <c r="I64" s="794"/>
      <c r="J64" s="563"/>
      <c r="K64" s="564"/>
    </row>
    <row r="65" spans="2:11" s="1" customFormat="1" ht="15.75" thickBot="1">
      <c r="B65" s="795" t="s">
        <v>1617</v>
      </c>
      <c r="C65" s="796" t="str">
        <f>IFERROR(IF(dms_MultiYear_Flag=1,FRY,CRY),"not an ABC")</f>
        <v>2024-25</v>
      </c>
      <c r="D65" s="797" t="s">
        <v>1618</v>
      </c>
      <c r="E65" s="797" t="s">
        <v>1619</v>
      </c>
      <c r="F65" s="798"/>
      <c r="G65" s="798" t="s">
        <v>1620</v>
      </c>
      <c r="H65" s="798"/>
      <c r="I65" s="798"/>
      <c r="J65" s="565"/>
      <c r="K65" s="566"/>
    </row>
    <row r="66" spans="2:11" s="1" customFormat="1" ht="22.5" customHeight="1" thickBot="1">
      <c r="B66" s="743" t="s">
        <v>1621</v>
      </c>
      <c r="C66" s="744"/>
      <c r="D66" s="744"/>
      <c r="E66" s="744"/>
      <c r="F66" s="799"/>
      <c r="G66" s="799"/>
      <c r="H66" s="799"/>
      <c r="I66" s="799"/>
      <c r="J66" s="567"/>
      <c r="K66" s="568"/>
    </row>
    <row r="67" spans="2:11" s="1" customFormat="1" ht="15.75">
      <c r="B67" s="800" t="s">
        <v>1622</v>
      </c>
      <c r="C67" s="801"/>
      <c r="D67" s="802"/>
      <c r="E67" s="803"/>
      <c r="F67" s="804"/>
      <c r="G67" s="804"/>
      <c r="H67" s="804"/>
      <c r="I67" s="804"/>
      <c r="J67" s="570"/>
      <c r="K67" s="571"/>
    </row>
    <row r="68" spans="2:11" s="1" customFormat="1" ht="15.75">
      <c r="B68" s="787" t="s">
        <v>1623</v>
      </c>
      <c r="C68" s="805">
        <f>INDEX(dms_PRCPlength_List,MATCH(dms_TradingName,dms_TradingName_List))</f>
        <v>5</v>
      </c>
      <c r="D68" s="784" t="s">
        <v>1624</v>
      </c>
      <c r="E68" s="806" t="s">
        <v>1625</v>
      </c>
      <c r="F68" s="807"/>
      <c r="G68" s="807"/>
      <c r="H68" s="807"/>
      <c r="I68" s="807"/>
      <c r="J68" s="572"/>
      <c r="K68" s="573"/>
    </row>
    <row r="69" spans="2:11" s="1" customFormat="1">
      <c r="B69" s="787" t="s">
        <v>1626</v>
      </c>
      <c r="C69" s="788">
        <f>INDEX(dms_CRCPlength_List,MATCH(dms_TradingName,dms_TradingName_List))</f>
        <v>5</v>
      </c>
      <c r="D69" s="808" t="s">
        <v>1627</v>
      </c>
      <c r="E69" s="809" t="s">
        <v>1628</v>
      </c>
      <c r="F69" s="804"/>
      <c r="G69" s="804"/>
      <c r="H69" s="804"/>
      <c r="I69" s="804"/>
      <c r="J69" s="569"/>
      <c r="K69" s="574"/>
    </row>
    <row r="70" spans="2:11" s="1" customFormat="1" ht="15.75">
      <c r="B70" s="810" t="s">
        <v>1629</v>
      </c>
      <c r="C70" s="811">
        <f>INDEX(dms_FRCPlength_List,MATCH(dms_TradingName,dms_TradingName_List))</f>
        <v>5</v>
      </c>
      <c r="D70" s="812" t="s">
        <v>1630</v>
      </c>
      <c r="E70" s="813" t="s">
        <v>1631</v>
      </c>
      <c r="F70" s="814"/>
      <c r="G70" s="814"/>
      <c r="H70" s="814"/>
      <c r="I70" s="814"/>
      <c r="J70" s="575"/>
      <c r="K70" s="576"/>
    </row>
    <row r="71" spans="2:11" s="1" customFormat="1" ht="15.75">
      <c r="B71" s="815" t="s">
        <v>1632</v>
      </c>
      <c r="C71" s="802"/>
      <c r="D71" s="802"/>
      <c r="E71" s="803"/>
      <c r="F71" s="804"/>
      <c r="G71" s="804"/>
      <c r="H71" s="804"/>
      <c r="I71" s="804"/>
      <c r="J71" s="570"/>
      <c r="K71" s="571"/>
    </row>
    <row r="72" spans="2:11" s="1" customFormat="1">
      <c r="B72" s="2678" t="s">
        <v>1633</v>
      </c>
      <c r="C72" s="816">
        <f>IF(dms_Model="EB",1,0)</f>
        <v>0</v>
      </c>
      <c r="D72" s="802" t="s">
        <v>1634</v>
      </c>
      <c r="E72" s="803"/>
      <c r="F72" s="804"/>
      <c r="G72" s="804"/>
      <c r="H72" s="804"/>
      <c r="I72" s="804"/>
      <c r="J72" s="570"/>
      <c r="K72" s="571"/>
    </row>
    <row r="73" spans="2:11" s="1" customFormat="1">
      <c r="B73" s="2678"/>
      <c r="C73" s="817">
        <f>IF(dms_Model="CA",1,0)</f>
        <v>0</v>
      </c>
      <c r="D73" s="818" t="s">
        <v>1635</v>
      </c>
      <c r="E73" s="819" t="s">
        <v>1636</v>
      </c>
      <c r="F73" s="820"/>
      <c r="G73" s="820"/>
      <c r="H73" s="820"/>
      <c r="I73" s="820"/>
      <c r="J73" s="577"/>
      <c r="K73" s="578"/>
    </row>
    <row r="74" spans="2:11" s="1" customFormat="1">
      <c r="B74" s="2679"/>
      <c r="C74" s="817">
        <f>IF(dms_Model="ARR",1,0)</f>
        <v>1</v>
      </c>
      <c r="D74" s="818" t="s">
        <v>1637</v>
      </c>
      <c r="E74" s="819"/>
      <c r="F74" s="820"/>
      <c r="G74" s="820"/>
      <c r="H74" s="820"/>
      <c r="I74" s="820"/>
      <c r="J74" s="577"/>
      <c r="K74" s="578"/>
    </row>
    <row r="75" spans="2:11" s="1" customFormat="1">
      <c r="B75" s="821" t="s">
        <v>1638</v>
      </c>
      <c r="C75" s="822" t="str">
        <f>IF(SUM(dms_SingleYear_Model)=1,"yes","no")</f>
        <v>yes</v>
      </c>
      <c r="D75" s="819" t="s">
        <v>1639</v>
      </c>
      <c r="E75" s="819" t="s">
        <v>1640</v>
      </c>
      <c r="F75" s="798"/>
      <c r="G75" s="798"/>
      <c r="H75" s="798"/>
      <c r="I75" s="820"/>
      <c r="J75" s="577"/>
      <c r="K75" s="578"/>
    </row>
    <row r="76" spans="2:11" s="1" customFormat="1" ht="15.75">
      <c r="B76" s="823" t="s">
        <v>1641</v>
      </c>
      <c r="C76" s="824" t="str">
        <f>IF(AND(dms_SingleYearModel="yes",dms_MultiYear_Flag=0),CRY,0)</f>
        <v>2024-25</v>
      </c>
      <c r="D76" s="812" t="s">
        <v>1642</v>
      </c>
      <c r="E76" s="813" t="s">
        <v>1643</v>
      </c>
      <c r="F76" s="825"/>
      <c r="G76" s="825"/>
      <c r="H76" s="825"/>
      <c r="I76" s="825"/>
      <c r="J76" s="579"/>
      <c r="K76" s="580"/>
    </row>
    <row r="77" spans="2:11" s="1" customFormat="1" ht="15.75">
      <c r="B77" s="800" t="s">
        <v>1644</v>
      </c>
      <c r="C77" s="796"/>
      <c r="D77" s="808"/>
      <c r="E77" s="809"/>
      <c r="F77" s="804"/>
      <c r="G77" s="804"/>
      <c r="H77" s="804"/>
      <c r="I77" s="804"/>
      <c r="J77" s="569"/>
      <c r="K77" s="574"/>
    </row>
    <row r="78" spans="2:11" s="1" customFormat="1">
      <c r="B78" s="787"/>
      <c r="C78" s="796"/>
      <c r="D78" s="808"/>
      <c r="E78" s="809"/>
      <c r="F78" s="804"/>
      <c r="G78" s="804"/>
      <c r="H78" s="804"/>
      <c r="I78" s="804"/>
      <c r="J78" s="569"/>
      <c r="K78" s="574"/>
    </row>
    <row r="79" spans="2:11" s="1" customFormat="1">
      <c r="B79" s="787" t="s">
        <v>1645</v>
      </c>
      <c r="C79" s="796" t="str">
        <f>IF(dms_Model_Span&gt;1,"yes","no")</f>
        <v>no</v>
      </c>
      <c r="D79" s="808"/>
      <c r="E79" s="809"/>
      <c r="F79" s="804"/>
      <c r="G79" s="804"/>
      <c r="H79" s="804"/>
      <c r="I79" s="804"/>
      <c r="J79" s="569"/>
      <c r="K79" s="574"/>
    </row>
    <row r="80" spans="2:11" s="1" customFormat="1">
      <c r="B80" s="787" t="s">
        <v>1646</v>
      </c>
      <c r="C80" s="826">
        <f>IF(dms_Model_Span&gt;1,dms_Reset_final_year,0)</f>
        <v>0</v>
      </c>
      <c r="D80" s="808" t="s">
        <v>1647</v>
      </c>
      <c r="E80" s="809" t="s">
        <v>1648</v>
      </c>
      <c r="F80" s="804"/>
      <c r="G80" s="804"/>
      <c r="H80" s="804"/>
      <c r="I80" s="804"/>
      <c r="J80" s="569"/>
      <c r="K80" s="574"/>
    </row>
    <row r="81" spans="2:12" s="1" customFormat="1">
      <c r="B81" s="787"/>
      <c r="C81" s="796"/>
      <c r="D81" s="808"/>
      <c r="E81" s="809"/>
      <c r="F81" s="804"/>
      <c r="G81" s="804"/>
      <c r="H81" s="804"/>
      <c r="I81" s="804"/>
      <c r="J81" s="569"/>
      <c r="K81" s="574"/>
    </row>
    <row r="82" spans="2:12" s="1" customFormat="1">
      <c r="B82" s="787" t="s">
        <v>1649</v>
      </c>
      <c r="C82" s="796" t="str">
        <f>IF(dms_MultiYear_Flag=1,"yes","no")</f>
        <v>no</v>
      </c>
      <c r="D82" s="808" t="s">
        <v>1650</v>
      </c>
      <c r="E82" s="809"/>
      <c r="F82" s="804"/>
      <c r="G82" s="804"/>
      <c r="H82" s="804"/>
      <c r="I82" s="804"/>
      <c r="J82" s="569"/>
      <c r="K82" s="574"/>
    </row>
    <row r="83" spans="2:12" s="1" customFormat="1">
      <c r="B83" s="810" t="s">
        <v>1651</v>
      </c>
      <c r="C83" s="827">
        <f>IF(dms_MultiYear_Flag=1,C50,0)</f>
        <v>0</v>
      </c>
      <c r="D83" s="828"/>
      <c r="E83" s="829"/>
      <c r="F83" s="814"/>
      <c r="G83" s="814"/>
      <c r="H83" s="814"/>
      <c r="I83" s="814"/>
      <c r="J83" s="575"/>
      <c r="K83" s="576"/>
    </row>
    <row r="84" spans="2:12" s="1" customFormat="1" ht="15.75" thickBot="1">
      <c r="B84" s="787"/>
      <c r="C84" s="796"/>
      <c r="D84" s="808"/>
      <c r="E84" s="809"/>
      <c r="F84" s="804"/>
      <c r="G84" s="804"/>
      <c r="H84" s="804"/>
      <c r="I84" s="804"/>
      <c r="J84" s="569"/>
      <c r="K84" s="574"/>
    </row>
    <row r="85" spans="2:12" s="1" customFormat="1" ht="28.5" customHeight="1" thickBot="1">
      <c r="B85" s="743" t="s">
        <v>1652</v>
      </c>
      <c r="C85" s="744"/>
      <c r="D85" s="744"/>
      <c r="E85" s="744"/>
      <c r="F85" s="799"/>
      <c r="G85" s="799"/>
      <c r="H85" s="799"/>
      <c r="I85" s="799"/>
      <c r="J85" s="567"/>
      <c r="K85" s="568"/>
    </row>
    <row r="86" spans="2:12" s="4" customFormat="1" ht="24.75" customHeight="1" thickBot="1">
      <c r="B86" s="830" t="s">
        <v>1653</v>
      </c>
      <c r="C86" s="710" t="str">
        <f>IFERROR(IF(dms_Segment="Transmission",dms_Cal_Year_B4_CRY,CRY),"CRY not present")</f>
        <v>2024</v>
      </c>
      <c r="D86" s="730" t="s">
        <v>1654</v>
      </c>
      <c r="E86" s="741" t="s">
        <v>1655</v>
      </c>
      <c r="F86" s="742"/>
      <c r="G86" s="742"/>
      <c r="H86" s="742"/>
      <c r="I86" s="742"/>
      <c r="J86" s="543"/>
      <c r="K86" s="544"/>
    </row>
    <row r="87" spans="2:12" s="1" customFormat="1" ht="27" customHeight="1" thickBot="1">
      <c r="B87" s="743" t="s">
        <v>1656</v>
      </c>
      <c r="C87" s="744"/>
      <c r="D87" s="744"/>
      <c r="E87" s="744"/>
      <c r="F87" s="799"/>
      <c r="G87" s="799"/>
      <c r="H87" s="799"/>
      <c r="I87" s="799"/>
      <c r="J87" s="567"/>
      <c r="K87" s="568"/>
    </row>
    <row r="88" spans="2:12" s="1" customFormat="1">
      <c r="B88" s="831" t="s">
        <v>1657</v>
      </c>
      <c r="C88" s="832"/>
      <c r="D88" s="833"/>
      <c r="E88" s="714" t="s">
        <v>1658</v>
      </c>
      <c r="F88" s="834"/>
      <c r="G88" s="834"/>
      <c r="H88" s="834"/>
      <c r="I88" s="834"/>
      <c r="J88" s="581"/>
      <c r="K88" s="582"/>
    </row>
    <row r="89" spans="2:12" s="1" customFormat="1">
      <c r="B89" s="831"/>
      <c r="C89" s="832" t="str">
        <f>IF(dms_Model&lt;&gt;"CA","not a CA","Is a CA")</f>
        <v>not a CA</v>
      </c>
      <c r="D89" s="833"/>
      <c r="E89" s="835" t="s">
        <v>1659</v>
      </c>
      <c r="F89" s="834"/>
      <c r="G89" s="834"/>
      <c r="H89" s="834"/>
      <c r="I89" s="834"/>
      <c r="J89" s="581"/>
      <c r="K89" s="582"/>
    </row>
    <row r="90" spans="2:12" s="1" customFormat="1">
      <c r="B90" s="836" t="s">
        <v>1660</v>
      </c>
      <c r="C90" s="832" t="str">
        <f>IFERROR(IF(INDEX(dms_060301_Avg_Duration_Sustained_Int_Values,1,1)&lt;&gt;"","yes","no"),"no")</f>
        <v>no</v>
      </c>
      <c r="D90" s="833" t="s">
        <v>1661</v>
      </c>
      <c r="E90" s="837" t="s">
        <v>1662</v>
      </c>
      <c r="F90" s="834"/>
      <c r="G90" s="834"/>
      <c r="H90" s="834"/>
      <c r="I90" s="834"/>
      <c r="J90" s="581"/>
      <c r="K90" s="582"/>
    </row>
    <row r="91" spans="2:12" s="1" customFormat="1" ht="15.75">
      <c r="B91" s="836"/>
      <c r="C91" s="838" t="str">
        <f>IF(AND(dms_Model="CA",(dms_060301_checkvalue="no")),"error - NR not present","no errors")</f>
        <v>no errors</v>
      </c>
      <c r="D91" s="833"/>
      <c r="E91" s="837" t="s">
        <v>1663</v>
      </c>
      <c r="F91" s="834"/>
      <c r="G91" s="834"/>
      <c r="H91" s="834"/>
      <c r="I91" s="834"/>
      <c r="J91" s="581"/>
      <c r="K91" s="582"/>
    </row>
    <row r="92" spans="2:12" s="1" customFormat="1">
      <c r="B92" s="839" t="s">
        <v>1664</v>
      </c>
      <c r="C92" s="832" t="str">
        <f>IFERROR(IF(dms_Model="CA",LOOKUP(2,1/(dms_060301_Avg_Duration_Sustained_Int_Values&lt;&gt;""),(ROW(dms_060301_Avg_Duration_Sustained_Int_Values))),"not a CA"),"6.3 not present")</f>
        <v>not a CA</v>
      </c>
      <c r="D92" s="833" t="s">
        <v>1665</v>
      </c>
      <c r="E92" s="837" t="s">
        <v>1666</v>
      </c>
      <c r="F92" s="834"/>
      <c r="G92" s="834"/>
      <c r="H92" s="834"/>
      <c r="I92" s="834"/>
      <c r="J92" s="581"/>
      <c r="K92" s="582"/>
    </row>
    <row r="93" spans="2:12" s="1" customFormat="1" ht="15.75">
      <c r="B93" s="840" t="s">
        <v>1667</v>
      </c>
      <c r="C93" s="841" t="str">
        <f>IFERROR(IF(dms_Model="CA",(dms_060301_LastRow-15),"not a CA"),"error")</f>
        <v>not a CA</v>
      </c>
      <c r="D93" s="842" t="s">
        <v>1668</v>
      </c>
      <c r="E93" s="843" t="s">
        <v>1669</v>
      </c>
      <c r="F93" s="844"/>
      <c r="G93" s="844"/>
      <c r="H93" s="844"/>
      <c r="I93" s="844"/>
      <c r="J93" s="583"/>
      <c r="K93" s="584"/>
      <c r="L93" s="33"/>
    </row>
    <row r="94" spans="2:12" ht="15.75" thickBot="1">
      <c r="B94" s="845" t="s">
        <v>1670</v>
      </c>
      <c r="C94" s="846">
        <f>INDEX(dms_663_List,MATCH(dms_TradingName,dms_TradingName_List))</f>
        <v>5</v>
      </c>
      <c r="D94" s="847" t="s">
        <v>1671</v>
      </c>
      <c r="E94" s="837" t="s">
        <v>1672</v>
      </c>
      <c r="F94" s="848"/>
      <c r="G94" s="848"/>
      <c r="H94" s="848"/>
      <c r="I94" s="848"/>
      <c r="J94" s="585"/>
      <c r="K94" s="586"/>
    </row>
    <row r="95" spans="2:12" s="1" customFormat="1" ht="21" customHeight="1" thickBot="1">
      <c r="B95" s="743" t="s">
        <v>1673</v>
      </c>
      <c r="C95" s="744"/>
      <c r="D95" s="744"/>
      <c r="E95" s="744"/>
      <c r="F95" s="799"/>
      <c r="G95" s="799"/>
      <c r="H95" s="799"/>
      <c r="I95" s="799"/>
      <c r="J95" s="567"/>
      <c r="K95" s="568"/>
    </row>
    <row r="96" spans="2:12" ht="60">
      <c r="B96" s="831" t="s">
        <v>1674</v>
      </c>
      <c r="C96" s="849" t="s">
        <v>2072</v>
      </c>
      <c r="D96" s="850"/>
      <c r="E96" s="851" t="s">
        <v>1675</v>
      </c>
      <c r="F96" s="852"/>
      <c r="G96" s="852"/>
      <c r="H96" s="848"/>
      <c r="I96" s="848"/>
      <c r="J96" s="585"/>
      <c r="K96" s="586"/>
    </row>
    <row r="97" spans="2:12">
      <c r="B97" s="839" t="s">
        <v>1676</v>
      </c>
      <c r="C97" s="849" t="str">
        <f>IFERROR(IF(dms_LeapYear,"yes"),"no")</f>
        <v>no</v>
      </c>
      <c r="D97" s="850"/>
      <c r="E97" s="853"/>
      <c r="F97" s="852"/>
      <c r="G97" s="852"/>
      <c r="H97" s="848"/>
      <c r="I97" s="848"/>
      <c r="J97" s="585"/>
      <c r="K97" s="586"/>
    </row>
    <row r="98" spans="2:12" ht="30">
      <c r="B98" s="854" t="s">
        <v>1677</v>
      </c>
      <c r="C98" s="855" t="str">
        <f xml:space="preserve">
IFERROR(IF(MONTH(DATE(YEAR(dms_LeapYear),2,29))=2,"is a leap year","not a leap year"),
"dms_LeapYear not present")</f>
        <v>dms_LeapYear not present</v>
      </c>
      <c r="D98" s="847" t="s">
        <v>1678</v>
      </c>
      <c r="E98" s="847" t="s">
        <v>1679</v>
      </c>
      <c r="F98" s="848"/>
      <c r="G98" s="848"/>
      <c r="H98" s="848"/>
      <c r="I98" s="848"/>
      <c r="J98" s="585"/>
      <c r="K98" s="586"/>
    </row>
    <row r="99" spans="2:12">
      <c r="B99" s="854" t="s">
        <v>1680</v>
      </c>
      <c r="C99" s="856">
        <f>IF(dms_LeapYear_Result="is a leap year",1827,1826)</f>
        <v>1826</v>
      </c>
      <c r="D99" s="847" t="s">
        <v>1681</v>
      </c>
      <c r="E99" s="857" t="s">
        <v>1682</v>
      </c>
      <c r="F99" s="848"/>
      <c r="G99" s="848"/>
      <c r="H99" s="708" t="s">
        <v>1683</v>
      </c>
      <c r="I99" s="848"/>
      <c r="J99" s="585"/>
      <c r="K99" s="586"/>
    </row>
    <row r="100" spans="2:12">
      <c r="B100" s="854" t="s">
        <v>1684</v>
      </c>
      <c r="C100" s="856">
        <f>IF(dms_LeapYear_Result="is a leap year",366,365)</f>
        <v>365</v>
      </c>
      <c r="D100" s="847" t="s">
        <v>1685</v>
      </c>
      <c r="E100" s="857" t="s">
        <v>1686</v>
      </c>
      <c r="F100" s="848"/>
      <c r="G100" s="848"/>
      <c r="H100" s="708" t="s">
        <v>1687</v>
      </c>
      <c r="I100" s="848"/>
      <c r="J100" s="585"/>
      <c r="K100" s="586"/>
    </row>
    <row r="101" spans="2:12" ht="16.5" thickBot="1">
      <c r="B101" s="858" t="s">
        <v>1688</v>
      </c>
      <c r="C101" s="859">
        <f>IF(dms_Model="ARR",dms_060701_ARR_MaxRows,IF(dms_Model="Reset",dms_060701_Reset_MaxRows,"not a relevant RIN type"))</f>
        <v>365</v>
      </c>
      <c r="D101" s="860" t="s">
        <v>1689</v>
      </c>
      <c r="E101" s="861" t="s">
        <v>1690</v>
      </c>
      <c r="F101" s="862"/>
      <c r="G101" s="862"/>
      <c r="H101" s="862"/>
      <c r="I101" s="862"/>
      <c r="J101" s="587"/>
      <c r="K101" s="588"/>
    </row>
    <row r="102" spans="2:12" ht="24" customHeight="1">
      <c r="B102" s="863" t="s">
        <v>1691</v>
      </c>
      <c r="C102" s="864" t="str">
        <f>IF(dms_FifthFeeder_flag_NSP="NO","This NSP has only 4 feeder categories","This NSP has 5 feeder categories")</f>
        <v>This NSP has only 4 feeder categories</v>
      </c>
      <c r="D102" s="865"/>
      <c r="E102" s="866"/>
      <c r="F102" s="867"/>
      <c r="G102" s="867"/>
      <c r="H102" s="867"/>
      <c r="I102" s="867"/>
      <c r="J102" s="589"/>
      <c r="K102" s="590"/>
    </row>
    <row r="103" spans="2:12" ht="15.75">
      <c r="B103" s="839" t="s">
        <v>1692</v>
      </c>
      <c r="C103" s="868">
        <f>IF(dms_FifthFeeder_flag_NSP="NO",10,12)</f>
        <v>10</v>
      </c>
      <c r="D103" s="847" t="s">
        <v>1693</v>
      </c>
      <c r="E103" s="837" t="s">
        <v>1694</v>
      </c>
      <c r="F103" s="848"/>
      <c r="G103" s="848"/>
      <c r="H103" s="848"/>
      <c r="I103" s="848"/>
      <c r="J103" s="585"/>
      <c r="K103" s="586"/>
    </row>
    <row r="104" spans="2:12">
      <c r="B104" s="840" t="s">
        <v>1695</v>
      </c>
      <c r="C104" s="869">
        <f>IF(dms_Model="ARR",15,9)</f>
        <v>15</v>
      </c>
      <c r="D104" s="870" t="s">
        <v>1696</v>
      </c>
      <c r="E104" s="871" t="s">
        <v>1697</v>
      </c>
      <c r="F104" s="872"/>
      <c r="G104" s="872"/>
      <c r="H104" s="872"/>
      <c r="I104" s="872"/>
      <c r="J104" s="591"/>
      <c r="K104" s="592"/>
    </row>
    <row r="105" spans="2:12">
      <c r="B105" s="831" t="s">
        <v>1698</v>
      </c>
      <c r="C105" s="873"/>
      <c r="D105" s="874"/>
      <c r="E105" s="714" t="s">
        <v>2073</v>
      </c>
      <c r="F105" s="848"/>
      <c r="G105" s="848"/>
      <c r="H105" s="848"/>
      <c r="I105" s="848"/>
      <c r="J105" s="585"/>
      <c r="K105" s="586"/>
    </row>
    <row r="106" spans="2:12">
      <c r="B106" s="839" t="s">
        <v>1699</v>
      </c>
      <c r="C106" s="873" t="str">
        <f>IF(dms_SingleYearModel="yes",(CONCATENATE(IF(LEN(CRY)=4,"1-Jan-","1-Jul-"),LEFT(CRY,4))),(CONCATENATE(IF(LEN(PRCP_y4)=4,"1-Jan-","1-Jul-"),LEFT(PRCP_y4,4))))</f>
        <v>1-Jul-2024</v>
      </c>
      <c r="D106" s="847" t="s">
        <v>1191</v>
      </c>
      <c r="E106" s="835" t="s">
        <v>1700</v>
      </c>
      <c r="F106" s="848"/>
      <c r="G106" s="848"/>
      <c r="H106" s="848"/>
      <c r="I106" s="848"/>
      <c r="J106" s="585"/>
      <c r="K106" s="586"/>
    </row>
    <row r="107" spans="2:12" ht="15.75" thickBot="1">
      <c r="B107" s="875" t="s">
        <v>1701</v>
      </c>
      <c r="C107" s="876">
        <f>DATEVALUE(dms_060701_StartDateTxt)</f>
        <v>45474</v>
      </c>
      <c r="D107" s="877" t="s">
        <v>1702</v>
      </c>
      <c r="E107" s="878" t="s">
        <v>1703</v>
      </c>
      <c r="F107" s="879"/>
      <c r="G107" s="879"/>
      <c r="H107" s="879"/>
      <c r="I107" s="879"/>
      <c r="J107" s="593"/>
      <c r="K107" s="594"/>
      <c r="L107" s="33"/>
    </row>
    <row r="108" spans="2:12" s="1" customFormat="1" ht="16.5" thickBot="1">
      <c r="B108" s="743" t="s">
        <v>1704</v>
      </c>
      <c r="C108" s="744"/>
      <c r="D108" s="744"/>
      <c r="E108" s="744"/>
      <c r="F108" s="799"/>
      <c r="G108" s="799"/>
      <c r="H108" s="799"/>
      <c r="I108" s="799"/>
      <c r="J108" s="567"/>
      <c r="K108" s="568"/>
    </row>
    <row r="109" spans="2:12" ht="60">
      <c r="B109" s="880" t="s">
        <v>1705</v>
      </c>
      <c r="C109" s="849" t="s">
        <v>1706</v>
      </c>
      <c r="D109" s="714"/>
      <c r="E109" s="714" t="s">
        <v>2074</v>
      </c>
      <c r="F109" s="881"/>
      <c r="G109" s="881"/>
      <c r="H109" s="881"/>
      <c r="I109" s="881"/>
      <c r="J109" s="595"/>
      <c r="K109" s="596"/>
      <c r="L109" s="33"/>
    </row>
    <row r="110" spans="2:12">
      <c r="B110" s="831" t="s">
        <v>1707</v>
      </c>
      <c r="C110" s="849" t="s">
        <v>1507</v>
      </c>
      <c r="D110" s="882"/>
      <c r="E110" s="837" t="s">
        <v>1708</v>
      </c>
      <c r="F110" s="848"/>
      <c r="G110" s="848"/>
      <c r="H110" s="848"/>
      <c r="I110" s="848"/>
      <c r="J110" s="585"/>
      <c r="K110" s="586"/>
      <c r="L110" s="33"/>
    </row>
    <row r="111" spans="2:12">
      <c r="B111" s="839" t="s">
        <v>1709</v>
      </c>
      <c r="C111" s="873">
        <v>12</v>
      </c>
      <c r="D111" s="847" t="s">
        <v>1710</v>
      </c>
      <c r="E111" s="837" t="s">
        <v>1711</v>
      </c>
      <c r="F111" s="848"/>
      <c r="G111" s="848"/>
      <c r="H111" s="848"/>
      <c r="I111" s="848"/>
      <c r="J111" s="585"/>
      <c r="K111" s="586"/>
    </row>
    <row r="112" spans="2:12">
      <c r="B112" s="839" t="s">
        <v>1712</v>
      </c>
      <c r="C112" s="883" t="s">
        <v>1713</v>
      </c>
      <c r="D112" s="847" t="s">
        <v>1714</v>
      </c>
      <c r="E112" s="857" t="s">
        <v>1715</v>
      </c>
      <c r="F112" s="848"/>
      <c r="G112" s="848"/>
      <c r="H112" s="848"/>
      <c r="I112" s="848"/>
      <c r="J112" s="585"/>
      <c r="K112" s="586"/>
    </row>
    <row r="113" spans="2:11" ht="15.75" thickBot="1">
      <c r="B113" s="875" t="s">
        <v>1716</v>
      </c>
      <c r="C113" s="884">
        <f>IFERROR(IF(dms_Model="ARR",(MAX(0,dms_0608_LastRow-dms_0608_OffsetRows)),"not an ARR"),"0")</f>
        <v>0</v>
      </c>
      <c r="D113" s="877" t="s">
        <v>1717</v>
      </c>
      <c r="E113" s="885" t="s">
        <v>1718</v>
      </c>
      <c r="F113" s="886"/>
      <c r="G113" s="879"/>
      <c r="H113" s="879"/>
      <c r="I113" s="879"/>
      <c r="J113" s="593"/>
      <c r="K113" s="594"/>
    </row>
    <row r="114" spans="2:11" s="1" customFormat="1" ht="16.5" thickBot="1">
      <c r="B114" s="743" t="s">
        <v>1719</v>
      </c>
      <c r="C114" s="744"/>
      <c r="D114" s="744"/>
      <c r="E114" s="744"/>
      <c r="F114" s="799"/>
      <c r="G114" s="799"/>
      <c r="H114" s="799"/>
      <c r="I114" s="799"/>
      <c r="J114" s="567"/>
      <c r="K114" s="568"/>
    </row>
    <row r="115" spans="2:11" ht="15.75">
      <c r="B115" s="831" t="s">
        <v>1720</v>
      </c>
      <c r="C115" s="868"/>
      <c r="D115" s="847"/>
      <c r="E115" s="837"/>
      <c r="F115" s="887"/>
      <c r="G115" s="848"/>
      <c r="H115" s="848"/>
      <c r="I115" s="848"/>
      <c r="J115" s="585"/>
      <c r="K115" s="586"/>
    </row>
    <row r="116" spans="2:11" ht="15.75">
      <c r="B116" s="839" t="s">
        <v>1721</v>
      </c>
      <c r="C116" s="873" t="e">
        <f ca="1">LEFT(PRCP_y3,4)</f>
        <v>#REF!</v>
      </c>
      <c r="D116" s="847" t="s">
        <v>1722</v>
      </c>
      <c r="E116" s="888" t="s">
        <v>1723</v>
      </c>
      <c r="F116" s="848"/>
      <c r="G116" s="848"/>
      <c r="H116" s="848"/>
      <c r="I116" s="848"/>
      <c r="J116" s="585"/>
      <c r="K116" s="586"/>
    </row>
    <row r="117" spans="2:11" ht="16.5" thickBot="1">
      <c r="B117" s="889"/>
      <c r="C117" s="890"/>
      <c r="D117" s="891"/>
      <c r="E117" s="892"/>
      <c r="F117" s="893"/>
      <c r="G117" s="893"/>
      <c r="H117" s="893"/>
      <c r="I117" s="893"/>
      <c r="J117" s="597"/>
      <c r="K117" s="598"/>
    </row>
    <row r="118" spans="2:11" s="1" customFormat="1" ht="16.5" thickBot="1">
      <c r="B118" s="743" t="s">
        <v>1724</v>
      </c>
      <c r="C118" s="744"/>
      <c r="D118" s="744"/>
      <c r="E118" s="744"/>
      <c r="F118" s="799"/>
      <c r="G118" s="799"/>
      <c r="H118" s="799"/>
      <c r="I118" s="799"/>
      <c r="J118" s="567"/>
      <c r="K118" s="568"/>
    </row>
    <row r="119" spans="2:11" s="1" customFormat="1" ht="14.25" customHeight="1">
      <c r="B119" s="894" t="s">
        <v>1725</v>
      </c>
      <c r="C119" s="895" t="str">
        <f>INDEX(dms_DeterminationRef_List,MATCH(dms_TradingName,dms_TradingName_List))</f>
        <v>transmission determination</v>
      </c>
      <c r="D119" s="896" t="s">
        <v>1726</v>
      </c>
      <c r="E119" s="897"/>
      <c r="F119" s="898"/>
      <c r="G119" s="898"/>
      <c r="H119" s="898"/>
      <c r="I119" s="898"/>
      <c r="J119" s="599"/>
      <c r="K119" s="600"/>
    </row>
    <row r="120" spans="2:11" s="1" customFormat="1" ht="14.25" customHeight="1">
      <c r="B120" s="899" t="s">
        <v>1727</v>
      </c>
      <c r="C120" s="900" t="str">
        <f>INDEX(dms_Public_Lighting_List,MATCH(dms_TradingName,dms_TradingName_List))</f>
        <v>NO</v>
      </c>
      <c r="D120" s="901" t="s">
        <v>1728</v>
      </c>
      <c r="E120" s="902" t="s">
        <v>1729</v>
      </c>
      <c r="F120" s="903"/>
      <c r="G120" s="903"/>
      <c r="H120" s="903"/>
      <c r="I120" s="903"/>
      <c r="J120" s="601"/>
      <c r="K120" s="602"/>
    </row>
    <row r="121" spans="2:11" ht="15" customHeight="1">
      <c r="B121" s="904" t="s">
        <v>1730</v>
      </c>
      <c r="C121" s="700" t="str">
        <f>INDEX(dms_CBD_flag,MATCH(dms_TradingName,dms_TradingName_List))</f>
        <v>NO</v>
      </c>
      <c r="D121" s="701" t="s">
        <v>1731</v>
      </c>
      <c r="E121" s="701"/>
      <c r="F121" s="905"/>
      <c r="G121" s="905"/>
      <c r="H121" s="905"/>
      <c r="I121" s="905"/>
      <c r="J121" s="603"/>
      <c r="K121" s="604"/>
    </row>
    <row r="122" spans="2:11" ht="15" customHeight="1">
      <c r="B122" s="906" t="s">
        <v>1732</v>
      </c>
      <c r="C122" s="709" t="str">
        <f>INDEX(dms_Urban_flag,MATCH(dms_TradingName,dms_TradingName_List))</f>
        <v>NO</v>
      </c>
      <c r="D122" s="706" t="s">
        <v>1733</v>
      </c>
      <c r="E122" s="706"/>
      <c r="F122" s="713"/>
      <c r="G122" s="713"/>
      <c r="H122" s="713"/>
      <c r="I122" s="713"/>
      <c r="J122" s="528"/>
      <c r="K122" s="605"/>
    </row>
    <row r="123" spans="2:11" ht="15" customHeight="1">
      <c r="B123" s="906" t="s">
        <v>1734</v>
      </c>
      <c r="C123" s="709" t="str">
        <f>INDEX(dms_ShortRural_flag,MATCH(dms_TradingName,dms_TradingName_List))</f>
        <v>NO</v>
      </c>
      <c r="D123" s="706" t="s">
        <v>1735</v>
      </c>
      <c r="E123" s="706"/>
      <c r="F123" s="713"/>
      <c r="G123" s="713"/>
      <c r="H123" s="713"/>
      <c r="I123" s="713"/>
      <c r="J123" s="528"/>
      <c r="K123" s="605"/>
    </row>
    <row r="124" spans="2:11" ht="15" customHeight="1">
      <c r="B124" s="907" t="s">
        <v>1736</v>
      </c>
      <c r="C124" s="908" t="str">
        <f>INDEX(dms_LongRural_flag,MATCH(dms_TradingName,dms_TradingName_List))</f>
        <v>NO</v>
      </c>
      <c r="D124" s="909" t="s">
        <v>1737</v>
      </c>
      <c r="E124" s="909"/>
      <c r="F124" s="910"/>
      <c r="G124" s="910"/>
      <c r="H124" s="910"/>
      <c r="I124" s="910"/>
      <c r="J124" s="606"/>
      <c r="K124" s="607"/>
    </row>
    <row r="125" spans="2:11" ht="15.75" thickBot="1">
      <c r="B125" s="911" t="s">
        <v>1738</v>
      </c>
      <c r="C125" s="912" t="str">
        <f>INDEX(dms_FeederType_5_flag,MATCH(dms_TradingName,dms_TradingName_List))</f>
        <v>NO</v>
      </c>
      <c r="D125" s="877" t="s">
        <v>1739</v>
      </c>
      <c r="E125" s="885" t="s">
        <v>1740</v>
      </c>
      <c r="F125" s="913"/>
      <c r="G125" s="913"/>
      <c r="H125" s="913"/>
      <c r="I125" s="913"/>
      <c r="J125" s="608"/>
      <c r="K125" s="609"/>
    </row>
    <row r="126" spans="2:11" ht="16.5" thickBot="1">
      <c r="B126" s="889"/>
      <c r="C126" s="890"/>
      <c r="D126" s="891"/>
      <c r="E126" s="892"/>
      <c r="F126" s="893"/>
      <c r="G126" s="893"/>
      <c r="H126" s="893"/>
      <c r="I126" s="893"/>
      <c r="J126" s="597"/>
      <c r="K126" s="598"/>
    </row>
    <row r="127" spans="2:11" s="1" customFormat="1" ht="16.5" thickBot="1">
      <c r="B127" s="914" t="s">
        <v>1741</v>
      </c>
      <c r="C127" s="915"/>
      <c r="D127" s="915"/>
      <c r="E127" s="915"/>
      <c r="F127" s="916"/>
      <c r="G127" s="916"/>
      <c r="H127" s="916"/>
      <c r="I127" s="916"/>
      <c r="J127" s="610"/>
      <c r="K127" s="611"/>
    </row>
    <row r="128" spans="2:11" ht="15.75" thickBot="1">
      <c r="B128" s="917" t="s">
        <v>1742</v>
      </c>
      <c r="C128" s="918" t="s">
        <v>1297</v>
      </c>
      <c r="D128" s="919" t="s">
        <v>1743</v>
      </c>
      <c r="E128" s="920" t="s">
        <v>1744</v>
      </c>
      <c r="F128" s="921"/>
      <c r="G128" s="921"/>
      <c r="H128" s="921"/>
      <c r="I128" s="921"/>
      <c r="J128" s="612"/>
      <c r="K128" s="613"/>
    </row>
    <row r="129" spans="2:11" s="1" customFormat="1" ht="16.5" thickBot="1">
      <c r="B129" s="639"/>
      <c r="C129" s="639"/>
      <c r="D129" s="639"/>
      <c r="E129" s="639"/>
      <c r="F129" s="639"/>
      <c r="G129" s="639"/>
      <c r="H129" s="639"/>
      <c r="I129" s="639"/>
    </row>
    <row r="130" spans="2:11" s="1" customFormat="1" ht="16.5" thickBot="1">
      <c r="B130" s="914" t="s">
        <v>1745</v>
      </c>
      <c r="C130" s="915"/>
      <c r="D130" s="915"/>
      <c r="E130" s="915"/>
      <c r="F130" s="916"/>
      <c r="G130" s="916"/>
      <c r="H130" s="916"/>
      <c r="I130" s="916"/>
      <c r="J130" s="610"/>
      <c r="K130" s="611"/>
    </row>
    <row r="131" spans="2:11">
      <c r="B131" s="922" t="s">
        <v>1746</v>
      </c>
      <c r="C131" s="923" t="s">
        <v>1297</v>
      </c>
      <c r="D131" s="706" t="s">
        <v>1747</v>
      </c>
      <c r="E131" s="924"/>
      <c r="F131" s="712"/>
      <c r="G131" s="712"/>
      <c r="H131" s="712"/>
      <c r="I131" s="712"/>
      <c r="J131" s="526"/>
      <c r="K131" s="527"/>
    </row>
    <row r="132" spans="2:11" s="1" customFormat="1" ht="15.75">
      <c r="B132" s="639"/>
      <c r="C132" s="639"/>
      <c r="D132" s="639"/>
      <c r="E132" s="639"/>
      <c r="F132" s="639"/>
      <c r="G132" s="639"/>
      <c r="H132" s="639"/>
      <c r="I132" s="639"/>
    </row>
    <row r="133" spans="2:11" ht="16.5" thickBot="1">
      <c r="B133" s="889"/>
      <c r="C133" s="890"/>
      <c r="D133" s="891"/>
      <c r="E133" s="892"/>
      <c r="F133" s="893"/>
      <c r="G133" s="893"/>
      <c r="H133" s="893"/>
      <c r="I133" s="893"/>
      <c r="J133" s="597"/>
      <c r="K133" s="598"/>
    </row>
    <row r="134" spans="2:11" ht="16.5" thickBot="1">
      <c r="B134" s="925" t="s">
        <v>1748</v>
      </c>
      <c r="C134" s="926"/>
      <c r="D134" s="926"/>
      <c r="E134" s="926"/>
      <c r="F134" s="927"/>
      <c r="G134" s="927"/>
      <c r="H134" s="927"/>
      <c r="I134" s="927"/>
      <c r="J134" s="614"/>
      <c r="K134" s="615"/>
    </row>
    <row r="135" spans="2:11" ht="15.75">
      <c r="B135" s="928" t="s">
        <v>1749</v>
      </c>
      <c r="C135" s="923" t="s">
        <v>1297</v>
      </c>
      <c r="D135" s="929" t="s">
        <v>1750</v>
      </c>
      <c r="E135" s="930"/>
      <c r="F135" s="931"/>
      <c r="G135" s="931"/>
      <c r="H135" s="931"/>
      <c r="I135" s="931"/>
      <c r="J135" s="616"/>
      <c r="K135" s="617"/>
    </row>
    <row r="136" spans="2:11" ht="15.75">
      <c r="B136" s="932"/>
      <c r="C136" s="933" t="s">
        <v>1751</v>
      </c>
      <c r="D136" s="934" t="s">
        <v>1752</v>
      </c>
      <c r="E136" s="935"/>
      <c r="F136" s="936"/>
      <c r="G136" s="936"/>
      <c r="H136" s="936"/>
      <c r="I136" s="936"/>
      <c r="J136" s="618"/>
      <c r="K136" s="619"/>
    </row>
    <row r="137" spans="2:11" ht="15.75">
      <c r="B137" s="932"/>
      <c r="C137" s="937">
        <v>2013</v>
      </c>
      <c r="D137" s="938" t="s">
        <v>1753</v>
      </c>
      <c r="E137" s="939"/>
      <c r="F137" s="940"/>
      <c r="G137" s="940"/>
      <c r="H137" s="940"/>
      <c r="I137" s="940"/>
      <c r="J137" s="620"/>
      <c r="K137" s="621"/>
    </row>
    <row r="138" spans="2:11" ht="15.75">
      <c r="B138" s="932"/>
      <c r="C138" s="937">
        <v>2014</v>
      </c>
      <c r="D138" s="938" t="s">
        <v>1754</v>
      </c>
      <c r="E138" s="939"/>
      <c r="F138" s="940"/>
      <c r="G138" s="940"/>
      <c r="H138" s="940"/>
      <c r="I138" s="940"/>
      <c r="J138" s="620"/>
      <c r="K138" s="621"/>
    </row>
    <row r="139" spans="2:11" ht="15.75">
      <c r="B139" s="932"/>
      <c r="C139" s="937">
        <v>2015</v>
      </c>
      <c r="D139" s="938" t="s">
        <v>1755</v>
      </c>
      <c r="E139" s="939"/>
      <c r="F139" s="940"/>
      <c r="G139" s="940"/>
      <c r="H139" s="940"/>
      <c r="I139" s="940"/>
      <c r="J139" s="620"/>
      <c r="K139" s="621"/>
    </row>
    <row r="140" spans="2:11" ht="15.75">
      <c r="B140" s="932"/>
      <c r="C140" s="937">
        <v>2016</v>
      </c>
      <c r="D140" s="938" t="s">
        <v>1756</v>
      </c>
      <c r="E140" s="939"/>
      <c r="F140" s="940"/>
      <c r="G140" s="940"/>
      <c r="H140" s="940"/>
      <c r="I140" s="940"/>
      <c r="J140" s="620"/>
      <c r="K140" s="621"/>
    </row>
    <row r="141" spans="2:11" ht="15.75">
      <c r="B141" s="941"/>
      <c r="C141" s="942">
        <v>2017</v>
      </c>
      <c r="D141" s="943" t="s">
        <v>1757</v>
      </c>
      <c r="E141" s="944"/>
      <c r="F141" s="945"/>
      <c r="G141" s="945"/>
      <c r="H141" s="945"/>
      <c r="I141" s="945"/>
      <c r="J141" s="622"/>
      <c r="K141" s="623"/>
    </row>
    <row r="142" spans="2:11" ht="15.75">
      <c r="B142" s="941"/>
      <c r="C142" s="942">
        <v>2018</v>
      </c>
      <c r="D142" s="943" t="s">
        <v>1758</v>
      </c>
      <c r="E142" s="944"/>
      <c r="F142" s="945"/>
      <c r="G142" s="945"/>
      <c r="H142" s="945"/>
      <c r="I142" s="945"/>
      <c r="J142" s="622"/>
      <c r="K142" s="623"/>
    </row>
    <row r="143" spans="2:11" ht="15.75">
      <c r="B143" s="941"/>
      <c r="C143" s="942">
        <v>2019</v>
      </c>
      <c r="D143" s="943" t="s">
        <v>1759</v>
      </c>
      <c r="E143" s="944"/>
      <c r="F143" s="945"/>
      <c r="G143" s="945"/>
      <c r="H143" s="945"/>
      <c r="I143" s="945"/>
      <c r="J143" s="622"/>
      <c r="K143" s="623"/>
    </row>
    <row r="144" spans="2:11" ht="15.75">
      <c r="B144" s="941"/>
      <c r="C144" s="942">
        <v>2020</v>
      </c>
      <c r="D144" s="943" t="s">
        <v>1760</v>
      </c>
      <c r="E144" s="944"/>
      <c r="F144" s="945"/>
      <c r="G144" s="945"/>
      <c r="H144" s="945"/>
      <c r="I144" s="945"/>
      <c r="J144" s="622"/>
      <c r="K144" s="623"/>
    </row>
    <row r="145" spans="2:11" ht="16.5" thickBot="1">
      <c r="B145" s="946"/>
      <c r="C145" s="947">
        <v>2021</v>
      </c>
      <c r="D145" s="948" t="s">
        <v>1761</v>
      </c>
      <c r="E145" s="949"/>
      <c r="F145" s="950"/>
      <c r="G145" s="950"/>
      <c r="H145" s="950"/>
      <c r="I145" s="950"/>
      <c r="J145" s="624"/>
      <c r="K145" s="625"/>
    </row>
    <row r="146" spans="2:11">
      <c r="B146" s="1"/>
      <c r="C146" s="1"/>
    </row>
    <row r="147" spans="2:11">
      <c r="B147" s="1"/>
      <c r="C147" s="1"/>
    </row>
    <row r="148" spans="2:11">
      <c r="B148" s="1"/>
      <c r="C148" s="1"/>
      <c r="D148" s="1"/>
      <c r="E148" s="1"/>
      <c r="F148" s="1"/>
      <c r="G148" s="1"/>
      <c r="H148" s="1"/>
      <c r="I148" s="1"/>
    </row>
    <row r="149" spans="2:11">
      <c r="B149" s="1"/>
      <c r="C149" s="1"/>
      <c r="D149" s="1"/>
      <c r="E149" s="1"/>
      <c r="F149" s="1"/>
      <c r="G149" s="1"/>
      <c r="H149" s="1"/>
      <c r="I149" s="1"/>
    </row>
    <row r="150" spans="2:11">
      <c r="B150" s="1"/>
      <c r="C150" s="1"/>
      <c r="D150" s="1"/>
      <c r="E150" s="1"/>
      <c r="F150" s="1"/>
      <c r="G150" s="1"/>
      <c r="H150" s="1"/>
      <c r="I150" s="1"/>
    </row>
    <row r="151" spans="2:11">
      <c r="B151" s="1"/>
      <c r="C151" s="1"/>
      <c r="D151" s="1"/>
      <c r="E151" s="1"/>
      <c r="F151" s="1"/>
      <c r="G151" s="1"/>
      <c r="H151" s="1"/>
      <c r="I151" s="1"/>
    </row>
    <row r="152" spans="2:11">
      <c r="B152" s="1"/>
      <c r="C152" s="1"/>
      <c r="D152" s="1"/>
      <c r="E152" s="1"/>
      <c r="F152" s="1"/>
      <c r="G152" s="1"/>
      <c r="H152" s="1"/>
      <c r="I152" s="1"/>
    </row>
  </sheetData>
  <dataConsolidate/>
  <mergeCells count="13">
    <mergeCell ref="A12:A16"/>
    <mergeCell ref="E13:I13"/>
    <mergeCell ref="C15:E15"/>
    <mergeCell ref="A19:A26"/>
    <mergeCell ref="A27:A32"/>
    <mergeCell ref="B72:B74"/>
    <mergeCell ref="BQ33:CL33"/>
    <mergeCell ref="AL34:BG34"/>
    <mergeCell ref="BQ34:CL34"/>
    <mergeCell ref="A35:A60"/>
    <mergeCell ref="AL35:BG35"/>
    <mergeCell ref="BQ35:CL35"/>
    <mergeCell ref="AL33:BG33"/>
  </mergeCells>
  <conditionalFormatting sqref="C24">
    <cfRule type="expression" dxfId="12" priority="13">
      <formula>SUM(dms_SingleYear_Model)&gt;0</formula>
    </cfRule>
  </conditionalFormatting>
  <conditionalFormatting sqref="C64">
    <cfRule type="expression" dxfId="11" priority="12">
      <formula>dms_MultiYear_Flag=1</formula>
    </cfRule>
  </conditionalFormatting>
  <conditionalFormatting sqref="B87">
    <cfRule type="expression" dxfId="10" priority="11">
      <formula>dms_Model="CA"</formula>
    </cfRule>
  </conditionalFormatting>
  <conditionalFormatting sqref="B85">
    <cfRule type="expression" dxfId="9" priority="10">
      <formula>dms_Model="EB"</formula>
    </cfRule>
  </conditionalFormatting>
  <conditionalFormatting sqref="B108">
    <cfRule type="expression" dxfId="8" priority="9">
      <formula>dms_Model="ARR"</formula>
    </cfRule>
  </conditionalFormatting>
  <conditionalFormatting sqref="B95">
    <cfRule type="expression" dxfId="7" priority="8">
      <formula>IF(OR(dms_Model="ARR",dms_Model="Reset"),"True")</formula>
    </cfRule>
  </conditionalFormatting>
  <conditionalFormatting sqref="C93">
    <cfRule type="cellIs" dxfId="6" priority="7" operator="equal">
      <formula>"error"</formula>
    </cfRule>
  </conditionalFormatting>
  <conditionalFormatting sqref="C131 C135">
    <cfRule type="cellIs" dxfId="5" priority="5" operator="equal">
      <formula>"YES"</formula>
    </cfRule>
  </conditionalFormatting>
  <conditionalFormatting sqref="C62">
    <cfRule type="cellIs" dxfId="4" priority="4" operator="equal">
      <formula>"YES"</formula>
    </cfRule>
  </conditionalFormatting>
  <conditionalFormatting sqref="B114">
    <cfRule type="expression" dxfId="3" priority="3">
      <formula>AND(dms_Model="Reset",dms_Segment="Transmission")</formula>
    </cfRule>
  </conditionalFormatting>
  <conditionalFormatting sqref="C80 C83">
    <cfRule type="cellIs" dxfId="2" priority="2" operator="greaterThan">
      <formula>0</formula>
    </cfRule>
  </conditionalFormatting>
  <conditionalFormatting sqref="C76">
    <cfRule type="cellIs" dxfId="1" priority="1" operator="greaterThan">
      <formula>0</formula>
    </cfRule>
  </conditionalFormatting>
  <dataValidations count="9">
    <dataValidation type="list" allowBlank="1" showInputMessage="1" showErrorMessage="1" sqref="C12" xr:uid="{3BB48220-DF7A-48B9-9DA7-7E768CA16645}">
      <formula1>dms_SourceList</formula1>
    </dataValidation>
    <dataValidation type="list" allowBlank="1" showInputMessage="1" showErrorMessage="1" sqref="C18 C62" xr:uid="{5E9708DB-CEFD-4CE8-81CB-27861838A6C8}">
      <formula1>"Yes, No"</formula1>
    </dataValidation>
    <dataValidation type="list" allowBlank="1" showInputMessage="1" showErrorMessage="1" sqref="C25" xr:uid="{04EAD061-308F-40D3-BD19-492D94B5E884}">
      <formula1>"Public, Confidential"</formula1>
    </dataValidation>
    <dataValidation type="list" allowBlank="1" showInputMessage="1" showErrorMessage="1" sqref="C23" xr:uid="{D8C8B8DA-21E4-45F7-80F6-33CF7DA31468}">
      <formula1>"Financial, Calendar, Other"</formula1>
    </dataValidation>
    <dataValidation type="list" allowBlank="1" showInputMessage="1" showErrorMessage="1" sqref="C13" xr:uid="{1607FC3E-D1BE-4B09-B9EB-959EA4C4F715}">
      <formula1>dms_DataQuality_List</formula1>
    </dataValidation>
    <dataValidation type="list" allowBlank="1" showInputMessage="1" showErrorMessage="1" promptTitle="Model" prompt="Make sure corresponding Source type is correctly selected !!!_x000a__x000a_eg: ABC=Reporting, Reset=Regulatory proposal  etc" sqref="C11" xr:uid="{2D57183A-BCE4-45E4-9688-668933CDB7D2}">
      <formula1>dms_Model_List</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4" xr:uid="{A2723068-1777-463A-9644-77DC350A7580}"/>
    <dataValidation type="list" allowBlank="1" showInputMessage="1" showErrorMessage="1" sqref="C128 C135 C131" xr:uid="{9C0F6CAB-6E22-4CDE-9C95-18495FE3B274}">
      <formula1>"YES, NO"</formula1>
    </dataValidation>
    <dataValidation type="list" allowBlank="1" showInputMessage="1" showErrorMessage="1" sqref="C14" xr:uid="{470A5E52-045F-40A8-8D82-27331732A3F9}">
      <formula1>dms_Confid_status_List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6" operator="containsText" id="{12CE55BF-8AF6-4389-867C-CD124255BE30}">
            <xm:f>NOT(ISERROR(SEARCH("error - NR not present",C91)))</xm:f>
            <xm:f>"error - NR not present"</xm:f>
            <x14:dxf>
              <font>
                <color rgb="FF9C0006"/>
              </font>
              <fill>
                <patternFill>
                  <bgColor rgb="FFFFC7CE"/>
                </patternFill>
              </fill>
            </x14:dxf>
          </x14:cfRule>
          <xm:sqref>C91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911</vt:i4>
      </vt:variant>
    </vt:vector>
  </HeadingPairs>
  <TitlesOfParts>
    <vt:vector size="950" baseType="lpstr">
      <vt:lpstr>CONTENTS</vt:lpstr>
      <vt:lpstr>Business &amp; other details</vt:lpstr>
      <vt:lpstr>Assurance requirements by table</vt:lpstr>
      <vt:lpstr>2.1 Expenditure summary</vt:lpstr>
      <vt:lpstr>2.2 Repex</vt:lpstr>
      <vt:lpstr>2.3 Augex</vt:lpstr>
      <vt:lpstr>2.5 Connections</vt:lpstr>
      <vt:lpstr>2.6 Non-network</vt:lpstr>
      <vt:lpstr>2.7 Vegetation management</vt:lpstr>
      <vt:lpstr>2.8 Maintenance</vt:lpstr>
      <vt:lpstr>2.10 Overheads</vt:lpstr>
      <vt:lpstr>2.12 Input tables</vt:lpstr>
      <vt:lpstr>5.2 Asset Age Profile</vt:lpstr>
      <vt:lpstr>5.3 MD - Network level</vt:lpstr>
      <vt:lpstr>5.4 MD &amp; utilisation-Spatial</vt:lpstr>
      <vt:lpstr>3.1 Revenue</vt:lpstr>
      <vt:lpstr>3.2.3 Provisions</vt:lpstr>
      <vt:lpstr>3.3 Assets (RAB)</vt:lpstr>
      <vt:lpstr>3.4 Operational data</vt:lpstr>
      <vt:lpstr>3.5 Physical assets</vt:lpstr>
      <vt:lpstr>3.6 Quality of services</vt:lpstr>
      <vt:lpstr>3.7 Operating environment</vt:lpstr>
      <vt:lpstr>2.4 Hist Capex by Asset Class</vt:lpstr>
      <vt:lpstr>8.5 DISAGG Opex</vt:lpstr>
      <vt:lpstr>9.1 DISAGG Inc</vt:lpstr>
      <vt:lpstr>9.2 RFS Inc</vt:lpstr>
      <vt:lpstr>7.6 PTS Price Redn</vt:lpstr>
      <vt:lpstr>7.7 Inf Rel Part Trans</vt:lpstr>
      <vt:lpstr>7.9 MIC</vt:lpstr>
      <vt:lpstr>7.5 Large projects</vt:lpstr>
      <vt:lpstr>8.6 Ind Asset Base Roll Fwd</vt:lpstr>
      <vt:lpstr>8.7 Profitability - tax data</vt:lpstr>
      <vt:lpstr>8.8 Revenue Requirements</vt:lpstr>
      <vt:lpstr>NSP additional information</vt:lpstr>
      <vt:lpstr>LOS - x &amp; y values</vt:lpstr>
      <vt:lpstr>AER CF</vt:lpstr>
      <vt:lpstr>AER NRs</vt:lpstr>
      <vt:lpstr>AER lookups</vt:lpstr>
      <vt:lpstr>AER ETL</vt:lpstr>
      <vt:lpstr>ARR</vt:lpstr>
      <vt:lpstr>ARR_Fmt2</vt:lpstr>
      <vt:lpstr>CA</vt:lpstr>
      <vt:lpstr>CA_Fmt2</vt:lpstr>
      <vt:lpstr>Calendar</vt:lpstr>
      <vt:lpstr>CESS</vt:lpstr>
      <vt:lpstr>CESS_Fmt2</vt:lpstr>
      <vt:lpstr>CPI</vt:lpstr>
      <vt:lpstr>CPI_Fmt2</vt:lpstr>
      <vt:lpstr>CRCP_final_year</vt:lpstr>
      <vt:lpstr>CRCP_start_year</vt:lpstr>
      <vt:lpstr>CRCP_y1</vt:lpstr>
      <vt:lpstr>CRCP_y10</vt:lpstr>
      <vt:lpstr>CRCP_y11</vt:lpstr>
      <vt:lpstr>CRCP_y12</vt:lpstr>
      <vt:lpstr>CRCP_y13</vt:lpstr>
      <vt:lpstr>CRCP_y14</vt:lpstr>
      <vt:lpstr>CRCP_y15</vt:lpstr>
      <vt:lpstr>CRCP_y16</vt:lpstr>
      <vt:lpstr>CRCP_y2</vt:lpstr>
      <vt:lpstr>CRCP_y3</vt:lpstr>
      <vt:lpstr>CRCP_y4</vt:lpstr>
      <vt:lpstr>CRCP_y5</vt:lpstr>
      <vt:lpstr>CRCP_y6</vt:lpstr>
      <vt:lpstr>CRCP_y7</vt:lpstr>
      <vt:lpstr>CRCP_y8</vt:lpstr>
      <vt:lpstr>CRCP_y9</vt:lpstr>
      <vt:lpstr>CRY</vt:lpstr>
      <vt:lpstr>dms_020101_DE_Values</vt:lpstr>
      <vt:lpstr>dms_020101_IE_Values</vt:lpstr>
      <vt:lpstr>dms_020101_Rows</vt:lpstr>
      <vt:lpstr>dms_020101_Values</vt:lpstr>
      <vt:lpstr>dms_020102_DE_Values</vt:lpstr>
      <vt:lpstr>dms_020102_IE_Values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dms_020202_01_Com_Values</vt:lpstr>
      <vt:lpstr>dms_020202_01_Fail_Values</vt:lpstr>
      <vt:lpstr>dms_020202_01_Repl_Values</vt:lpstr>
      <vt:lpstr>dms_020202_01_Rows</vt:lpstr>
      <vt:lpstr>dms_020202_02_Com_Values</vt:lpstr>
      <vt:lpstr>dms_020202_02_Fail_Values</vt:lpstr>
      <vt:lpstr>dms_020202_02_Repl_Values</vt:lpstr>
      <vt:lpstr>dms_020202_02_Rows</vt:lpstr>
      <vt:lpstr>dms_020301_Rows</vt:lpstr>
      <vt:lpstr>dms_020301_UOM</vt:lpstr>
      <vt:lpstr>dms_020301_Values</vt:lpstr>
      <vt:lpstr>dms_020303_01_UOM</vt:lpstr>
      <vt:lpstr>dms_020401_01_Rows</vt:lpstr>
      <vt:lpstr>dms_020401_01_Values</vt:lpstr>
      <vt:lpstr>dms_020401_02_Rows</vt:lpstr>
      <vt:lpstr>dms_020401_02_Values</vt:lpstr>
      <vt:lpstr>dms_020401_03_Rows</vt:lpstr>
      <vt:lpstr>dms_020401_03_Values</vt:lpstr>
      <vt:lpstr>dms_020401_04_Rows</vt:lpstr>
      <vt:lpstr>dms_020401_04_Values</vt:lpstr>
      <vt:lpstr>dms_020401_05_Rows</vt:lpstr>
      <vt:lpstr>dms_020401_05_Values</vt:lpstr>
      <vt:lpstr>dms_020401_06_Rows</vt:lpstr>
      <vt:lpstr>dms_020401_06_Values</vt:lpstr>
      <vt:lpstr>dms_020402_01_Rows</vt:lpstr>
      <vt:lpstr>dms_020402_01_Values</vt:lpstr>
      <vt:lpstr>dms_020402_02_Rows</vt:lpstr>
      <vt:lpstr>dms_020402_02_Values</vt:lpstr>
      <vt:lpstr>dms_020402_03_Rows</vt:lpstr>
      <vt:lpstr>dms_020402_03_Values</vt:lpstr>
      <vt:lpstr>dms_020402_04_Rows</vt:lpstr>
      <vt:lpstr>dms_020402_04_Values</vt:lpstr>
      <vt:lpstr>dms_020402_06_Rows</vt:lpstr>
      <vt:lpstr>dms_020402_06_Values</vt:lpstr>
      <vt:lpstr>dms_020501_01_Rows</vt:lpstr>
      <vt:lpstr>dms_020501_01_UOM</vt:lpstr>
      <vt:lpstr>dms_020501_02_UOM</vt:lpstr>
      <vt:lpstr>dms_020501_03_UOM</vt:lpstr>
      <vt:lpstr>dms_020501_04_UOM</vt:lpstr>
      <vt:lpstr>dms_020501_Values</vt:lpstr>
      <vt:lpstr>dms_020502_01_Values</vt:lpstr>
      <vt:lpstr>dms_020502_02_Values</vt:lpstr>
      <vt:lpstr>dms_020502_03_Values</vt:lpstr>
      <vt:lpstr>dms_020502_04_Values</vt:lpstr>
      <vt:lpstr>dms_020502_Rows</vt:lpstr>
      <vt:lpstr>dms_020601_01_dev_opex_Rows</vt:lpstr>
      <vt:lpstr>dms_020601_01_dev_opex_Values</vt:lpstr>
      <vt:lpstr>dms_020601_01_non_capex_Rows</vt:lpstr>
      <vt:lpstr>dms_020601_01_non_capex_Values</vt:lpstr>
      <vt:lpstr>dms_020601_01_non_opex_Rows</vt:lpstr>
      <vt:lpstr>dms_020601_01_non_opex_Values</vt:lpstr>
      <vt:lpstr>dms_020601_01_opex_Values</vt:lpstr>
      <vt:lpstr>dms_020601_01_rec_capex_Rows</vt:lpstr>
      <vt:lpstr>dms_020601_01_rec_capex_Values</vt:lpstr>
      <vt:lpstr>dms_020601_01_rec_opex_Rows</vt:lpstr>
      <vt:lpstr>dms_020601_01_rec_opex_Values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dms_020601_04_opex_Values</vt:lpstr>
      <vt:lpstr>dms_020601_04_Rows</vt:lpstr>
      <vt:lpstr>dms_020601_05_capex_Rows</vt:lpstr>
      <vt:lpstr>dms_020601_05_capex_Values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dms_020701_02_UOM</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dms_020703_Rows</vt:lpstr>
      <vt:lpstr>dms_020703_Values</vt:lpstr>
      <vt:lpstr>dms_020801_01_Values</vt:lpstr>
      <vt:lpstr>dms_020801_02_Values</vt:lpstr>
      <vt:lpstr>dms_020801_Rows</vt:lpstr>
      <vt:lpstr>dms_020801_UOM</vt:lpstr>
      <vt:lpstr>dms_020802_01_NRM_Values</vt:lpstr>
      <vt:lpstr>dms_020802_01_RM_Values</vt:lpstr>
      <vt:lpstr>dms_020802_01_Rows</vt:lpstr>
      <vt:lpstr>dms_020802_02_NRM_Values</vt:lpstr>
      <vt:lpstr>dms_020802_02_RM_Values</vt:lpstr>
      <vt:lpstr>dms_020802_02_Rows</vt:lpstr>
      <vt:lpstr>dms_020802_03_NRM_Values</vt:lpstr>
      <vt:lpstr>dms_020802_03_RM_Values</vt:lpstr>
      <vt:lpstr>dms_020802_03_Rows</vt:lpstr>
      <vt:lpstr>dms_020802_04_NRM_Values</vt:lpstr>
      <vt:lpstr>dms_020802_04_RM_Values</vt:lpstr>
      <vt:lpstr>dms_020802_04_Rows</vt:lpstr>
      <vt:lpstr>dms_020802_05_NRM_Values</vt:lpstr>
      <vt:lpstr>dms_020802_05_RM_Values</vt:lpstr>
      <vt:lpstr>dms_020802_05_Rows</vt:lpstr>
      <vt:lpstr>dms_021001_01_capex_Values</vt:lpstr>
      <vt:lpstr>dms_021001_01_opex_Values</vt:lpstr>
      <vt:lpstr>dms_021001_02_capex_Values</vt:lpstr>
      <vt:lpstr>dms_021001_02_opex_Values</vt:lpstr>
      <vt:lpstr>dms_021001_03_capex_Values</vt:lpstr>
      <vt:lpstr>dms_021001_03_opex_Values</vt:lpstr>
      <vt:lpstr>dms_021001_04_capex_Values</vt:lpstr>
      <vt:lpstr>dms_021001_04_opex_Values</vt:lpstr>
      <vt:lpstr>dms_021001_05_capex_Values</vt:lpstr>
      <vt:lpstr>dms_021001_05_opex_Values</vt:lpstr>
      <vt:lpstr>dms_021001_06_capex_Values</vt:lpstr>
      <vt:lpstr>dms_021001_06_opex_Values</vt:lpstr>
      <vt:lpstr>dms_021001_07_capex_Values</vt:lpstr>
      <vt:lpstr>dms_021001_07_opex_Values</vt:lpstr>
      <vt:lpstr>dms_021001_08_capex_Values</vt:lpstr>
      <vt:lpstr>dms_021001_08_opex_Values</vt:lpstr>
      <vt:lpstr>dms_021001_09_capex_Values</vt:lpstr>
      <vt:lpstr>dms_021001_09_opex_Values</vt:lpstr>
      <vt:lpstr>dms_021001_capex_Rows</vt:lpstr>
      <vt:lpstr>dms_021001_opex_Rows</vt:lpstr>
      <vt:lpstr>dms_021002_01_capex_Values</vt:lpstr>
      <vt:lpstr>dms_021002_01_opex_Values</vt:lpstr>
      <vt:lpstr>dms_021002_02_capex_Values</vt:lpstr>
      <vt:lpstr>dms_021002_02_opex_Values</vt:lpstr>
      <vt:lpstr>dms_021002_03_capex_Values</vt:lpstr>
      <vt:lpstr>dms_021002_03_opex_Values</vt:lpstr>
      <vt:lpstr>dms_021002_04_capex_Values</vt:lpstr>
      <vt:lpstr>dms_021002_04_opex_Values</vt:lpstr>
      <vt:lpstr>dms_021002_05_capex_Values</vt:lpstr>
      <vt:lpstr>dms_021002_05_opex_Values</vt:lpstr>
      <vt:lpstr>dms_021002_06_capex_Values</vt:lpstr>
      <vt:lpstr>dms_021002_06_opex_Values</vt:lpstr>
      <vt:lpstr>dms_021002_07_capex_Values</vt:lpstr>
      <vt:lpstr>dms_021002_07_opex_Values</vt:lpstr>
      <vt:lpstr>dms_021002_08_capex_Values</vt:lpstr>
      <vt:lpstr>dms_021002_08_opex_Values</vt:lpstr>
      <vt:lpstr>dms_021002_09_capex_Values</vt:lpstr>
      <vt:lpstr>dms_021002_09_opex_Values</vt:lpstr>
      <vt:lpstr>dms_021002_capex_Rows</vt:lpstr>
      <vt:lpstr>dms_021002_opex_Rows</vt:lpstr>
      <vt:lpstr>dms_021201_01_Contract_Values</vt:lpstr>
      <vt:lpstr>dms_021201_01_ContractNL_Values</vt:lpstr>
      <vt:lpstr>dms_021201_01_Labour_Values</vt:lpstr>
      <vt:lpstr>dms_021201_01_Material_Values</vt:lpstr>
      <vt:lpstr>dms_021201_01_Other_Values</vt:lpstr>
      <vt:lpstr>dms_021201_01_Rows</vt:lpstr>
      <vt:lpstr>dms_021201_02_Contract_Values</vt:lpstr>
      <vt:lpstr>dms_021201_02_ContractNL_Values</vt:lpstr>
      <vt:lpstr>dms_021201_02_Labour_Values</vt:lpstr>
      <vt:lpstr>dms_021201_02_Material_Values</vt:lpstr>
      <vt:lpstr>dms_021201_02_Other_Values</vt:lpstr>
      <vt:lpstr>dms_021201_02_Rows</vt:lpstr>
      <vt:lpstr>dms_021201_03_Contract_Values</vt:lpstr>
      <vt:lpstr>dms_021201_03_ContractNL_Values</vt:lpstr>
      <vt:lpstr>dms_021201_03_Labour_Values</vt:lpstr>
      <vt:lpstr>dms_021201_03_Material_Values</vt:lpstr>
      <vt:lpstr>dms_021201_03_Other_Values</vt:lpstr>
      <vt:lpstr>dms_021201_03_Rows</vt:lpstr>
      <vt:lpstr>dms_021201_04_Contract_Values</vt:lpstr>
      <vt:lpstr>dms_021201_04_ContractNL_Values</vt:lpstr>
      <vt:lpstr>dms_021201_04_Labour_Values</vt:lpstr>
      <vt:lpstr>dms_021201_04_Material_Values</vt:lpstr>
      <vt:lpstr>dms_021201_04_Other_Values</vt:lpstr>
      <vt:lpstr>dms_021201_04_Rows</vt:lpstr>
      <vt:lpstr>dms_021201_07_Contract_Values</vt:lpstr>
      <vt:lpstr>dms_021201_07_ContractNL_Values</vt:lpstr>
      <vt:lpstr>dms_021201_07_Labour_Values</vt:lpstr>
      <vt:lpstr>dms_021201_07_Material_Values</vt:lpstr>
      <vt:lpstr>dms_021201_07_Other_Values</vt:lpstr>
      <vt:lpstr>dms_021201_07_Rows</vt:lpstr>
      <vt:lpstr>dms_021201_09_Contract_Values</vt:lpstr>
      <vt:lpstr>dms_021201_09_ContractNL_Values</vt:lpstr>
      <vt:lpstr>dms_021201_09_Labour_Values</vt:lpstr>
      <vt:lpstr>dms_021201_09_Material_Values</vt:lpstr>
      <vt:lpstr>dms_021201_09_Other_Values</vt:lpstr>
      <vt:lpstr>dms_021201_09_Rows</vt:lpstr>
      <vt:lpstr>dms_030102_01_Rows</vt:lpstr>
      <vt:lpstr>dms_030102_01_Values</vt:lpstr>
      <vt:lpstr>dms_030103_01_Rows</vt:lpstr>
      <vt:lpstr>dms_030103_01_Values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dms_030303G_01_Values</vt:lpstr>
      <vt:lpstr>dms_030303G_02_Values</vt:lpstr>
      <vt:lpstr>dms_030303G_03_Values</vt:lpstr>
      <vt:lpstr>dms_030303G_04_Values</vt:lpstr>
      <vt:lpstr>dms_030303G_05_Values</vt:lpstr>
      <vt:lpstr>dms_030303G_06_Values</vt:lpstr>
      <vt:lpstr>dms_030303G_Rows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dms_030404_01_Rows</vt:lpstr>
      <vt:lpstr>dms_030404_01_Values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dms_0306_Year</vt:lpstr>
      <vt:lpstr>dms_030601_01_Rows</vt:lpstr>
      <vt:lpstr>dms_030601_01_UOM</vt:lpstr>
      <vt:lpstr>dms_030601_01_Values</vt:lpstr>
      <vt:lpstr>dms_030601_02_Rows</vt:lpstr>
      <vt:lpstr>dms_030601_02_UOM</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dms_030605_UOM</vt:lpstr>
      <vt:lpstr>dms_03060703_UOM</vt:lpstr>
      <vt:lpstr>dms_030701_01_Rows</vt:lpstr>
      <vt:lpstr>dms_030701_01_UOM</vt:lpstr>
      <vt:lpstr>dms_030701_01_Values</vt:lpstr>
      <vt:lpstr>dms_030702_01_Rows</vt:lpstr>
      <vt:lpstr>dms_030702_01_UOM</vt:lpstr>
      <vt:lpstr>dms_030702_01_Values</vt:lpstr>
      <vt:lpstr>dms_030703_01_Rows</vt:lpstr>
      <vt:lpstr>dms_030703_01_UOM</vt:lpstr>
      <vt:lpstr>dms_030703_01_Values</vt:lpstr>
      <vt:lpstr>dms_040102_01_UOM</vt:lpstr>
      <vt:lpstr>dms_040102_04_UOM</vt:lpstr>
      <vt:lpstr>dms_0502_Inst_Year</vt:lpstr>
      <vt:lpstr>dms_050201_01_Rows</vt:lpstr>
      <vt:lpstr>dms_050201_02_Rows</vt:lpstr>
      <vt:lpstr>dms_050201_03_Rows</vt:lpstr>
      <vt:lpstr>dms_050201_04_Rows</vt:lpstr>
      <vt:lpstr>dms_050201_05_Rows</vt:lpstr>
      <vt:lpstr>dms_050201_06_Rows</vt:lpstr>
      <vt:lpstr>dms_050201_07_Rows</vt:lpstr>
      <vt:lpstr>dms_050201_08_Rows</vt:lpstr>
      <vt:lpstr>dms_050201_09_Rows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dms_050301_01_Rows</vt:lpstr>
      <vt:lpstr>dms_050301_01_Values</vt:lpstr>
      <vt:lpstr>dms_050301_02_Rows</vt:lpstr>
      <vt:lpstr>dms_050301_02_Values</vt:lpstr>
      <vt:lpstr>dms_050301_03_Rows</vt:lpstr>
      <vt:lpstr>dms_050301_03_Values</vt:lpstr>
      <vt:lpstr>dms_060101_Rows</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dms_070501_Rows</vt:lpstr>
      <vt:lpstr>dms_070501_Values</vt:lpstr>
      <vt:lpstr>dms_070502_Rows</vt:lpstr>
      <vt:lpstr>dms_070502_Values</vt:lpstr>
      <vt:lpstr>dms_070601_01_Rows</vt:lpstr>
      <vt:lpstr>dms_070601_01_Values</vt:lpstr>
      <vt:lpstr>dms_070601_02_Rows</vt:lpstr>
      <vt:lpstr>dms_070601_02_Values</vt:lpstr>
      <vt:lpstr>dms_070701_01_Rows</vt:lpstr>
      <vt:lpstr>dms_070701_01_Values</vt:lpstr>
      <vt:lpstr>dms_070701_02_Rows</vt:lpstr>
      <vt:lpstr>dms_070701_02_Values</vt:lpstr>
      <vt:lpstr>dms_070701_02dot_Values</vt:lpstr>
      <vt:lpstr>dms_070701_02pp_Values</vt:lpstr>
      <vt:lpstr>dms_070701_02tos_Values</vt:lpstr>
      <vt:lpstr>dms_070701_dot_Values</vt:lpstr>
      <vt:lpstr>dms_070701_pp_Values</vt:lpstr>
      <vt:lpstr>dms_070701_tos_Values</vt:lpstr>
      <vt:lpstr>dms_070904_01_01_Values</vt:lpstr>
      <vt:lpstr>dms_070904_01_02_Values</vt:lpstr>
      <vt:lpstr>dms_070904_01_Rows</vt:lpstr>
      <vt:lpstr>dms_070904_02_01_Values</vt:lpstr>
      <vt:lpstr>dms_070904_02_02_Values</vt:lpstr>
      <vt:lpstr>dms_080501_01_alc_Values</vt:lpstr>
      <vt:lpstr>dms_080501_01_dir_Values</vt:lpstr>
      <vt:lpstr>dms_080501_02_alc_Values</vt:lpstr>
      <vt:lpstr>dms_080501_02_dir_Values</vt:lpstr>
      <vt:lpstr>dms_080501_03_alc_Values</vt:lpstr>
      <vt:lpstr>dms_080501_03_dir_Values</vt:lpstr>
      <vt:lpstr>dms_080501_04_alc_Values</vt:lpstr>
      <vt:lpstr>dms_080501_04_dir_Values</vt:lpstr>
      <vt:lpstr>dms_080501_05_alc_Values</vt:lpstr>
      <vt:lpstr>dms_080501_05_dir_Values</vt:lpstr>
      <vt:lpstr>dms_080501_alc_Rows</vt:lpstr>
      <vt:lpstr>dms_080501_dir_Rows</vt:lpstr>
      <vt:lpstr>dms_080502_06_alc_Values</vt:lpstr>
      <vt:lpstr>dms_080502_06_dir_Values</vt:lpstr>
      <vt:lpstr>dms_080502_07_alc_Values</vt:lpstr>
      <vt:lpstr>dms_080502_07_dir_Values</vt:lpstr>
      <vt:lpstr>dms_080502_alc_Rows</vt:lpstr>
      <vt:lpstr>dms_080502_dir_Rows</vt:lpstr>
      <vt:lpstr>dms_080601_01_Rows</vt:lpstr>
      <vt:lpstr>dms_080601_01_Values</vt:lpstr>
      <vt:lpstr>dms_080602_01_Rows</vt:lpstr>
      <vt:lpstr>dms_080602_01_Values</vt:lpstr>
      <vt:lpstr>dms_080602_02_Rows</vt:lpstr>
      <vt:lpstr>dms_080602_02_Values</vt:lpstr>
      <vt:lpstr>dms_080701_01_Rows</vt:lpstr>
      <vt:lpstr>dms_080701_01_Values</vt:lpstr>
      <vt:lpstr>dms_080701_02_Rows</vt:lpstr>
      <vt:lpstr>dms_080701_02_taxinc_Rows</vt:lpstr>
      <vt:lpstr>dms_080701_02_taxinc_Values</vt:lpstr>
      <vt:lpstr>dms_080701_02_taxr_Rows</vt:lpstr>
      <vt:lpstr>dms_080701_02_taxr_Values</vt:lpstr>
      <vt:lpstr>dms_080701_02_Values</vt:lpstr>
      <vt:lpstr>dms_080701_03_Rows</vt:lpstr>
      <vt:lpstr>dms_080701_03_Values</vt:lpstr>
      <vt:lpstr>dms_080701_own_Rows</vt:lpstr>
      <vt:lpstr>dms_080701_own_Values</vt:lpstr>
      <vt:lpstr>dms_080702_01_Rows</vt:lpstr>
      <vt:lpstr>dms_080702_01_Values</vt:lpstr>
      <vt:lpstr>dms_080801_01_01_Rows</vt:lpstr>
      <vt:lpstr>dms_080801_01_01_Values</vt:lpstr>
      <vt:lpstr>dms_080801_01_02_Rows</vt:lpstr>
      <vt:lpstr>dms_080801_01_02_Values</vt:lpstr>
      <vt:lpstr>dms_080801_01_03_Rows</vt:lpstr>
      <vt:lpstr>dms_080801_01_03_Values</vt:lpstr>
      <vt:lpstr>dms_080801_02_Rows</vt:lpstr>
      <vt:lpstr>dms_080801_02_Values</vt:lpstr>
      <vt:lpstr>dms_080801_03_Rows</vt:lpstr>
      <vt:lpstr>dms_080801_03_Values</vt:lpstr>
      <vt:lpstr>dms_080801_04_Rows</vt:lpstr>
      <vt:lpstr>dms_080801_04_Values</vt:lpstr>
      <vt:lpstr>dms_080801_05_01_Rows</vt:lpstr>
      <vt:lpstr>dms_080801_05_01_Values</vt:lpstr>
      <vt:lpstr>dms_080801_05_02_Rows</vt:lpstr>
      <vt:lpstr>dms_080801_05_02_Values</vt:lpstr>
      <vt:lpstr>dms_080801_05_03_Rows</vt:lpstr>
      <vt:lpstr>dms_080801_05_03_Values</vt:lpstr>
      <vt:lpstr>dms_080801_06_01_Rows</vt:lpstr>
      <vt:lpstr>dms_080801_06_01_Values</vt:lpstr>
      <vt:lpstr>dms_080801_06_02_Rows</vt:lpstr>
      <vt:lpstr>dms_080801_06_02_Values</vt:lpstr>
      <vt:lpstr>dms_090101_01_oexp_Values</vt:lpstr>
      <vt:lpstr>dms_090101_01_orev_Values</vt:lpstr>
      <vt:lpstr>dms_090101_01_texp_Values</vt:lpstr>
      <vt:lpstr>dms_090101_01_trev_Values</vt:lpstr>
      <vt:lpstr>dms_090101_02_oexp_Values</vt:lpstr>
      <vt:lpstr>dms_090101_02_orev_Values</vt:lpstr>
      <vt:lpstr>dms_090101_02_texp_Values</vt:lpstr>
      <vt:lpstr>dms_090101_02_trev_Values</vt:lpstr>
      <vt:lpstr>dms_090101_03_oexp_Values</vt:lpstr>
      <vt:lpstr>dms_090101_03_orev_Values</vt:lpstr>
      <vt:lpstr>dms_090101_03_texp_Values</vt:lpstr>
      <vt:lpstr>dms_090101_03_trev_Values</vt:lpstr>
      <vt:lpstr>dms_090101_04_oexp_Values</vt:lpstr>
      <vt:lpstr>dms_090101_04_orev_Values</vt:lpstr>
      <vt:lpstr>dms_090101_04_texp_Values</vt:lpstr>
      <vt:lpstr>dms_090101_04_trev_Values</vt:lpstr>
      <vt:lpstr>dms_090101_05_oexp_Values</vt:lpstr>
      <vt:lpstr>dms_090101_05_orev_Values</vt:lpstr>
      <vt:lpstr>dms_090101_05_texp_Values</vt:lpstr>
      <vt:lpstr>dms_090101_05_trev_Values</vt:lpstr>
      <vt:lpstr>dms_090101_oexp_Rows</vt:lpstr>
      <vt:lpstr>dms_090101_orev_Rows</vt:lpstr>
      <vt:lpstr>dms_090101_texp_Rows</vt:lpstr>
      <vt:lpstr>dms_090101_trev_Rows</vt:lpstr>
      <vt:lpstr>dms_090102_01_oexp_Values</vt:lpstr>
      <vt:lpstr>dms_090102_01_orev_Values</vt:lpstr>
      <vt:lpstr>dms_090102_01_texp_Values</vt:lpstr>
      <vt:lpstr>dms_090102_01_trev_Values</vt:lpstr>
      <vt:lpstr>dms_090102_02_oexp_Values</vt:lpstr>
      <vt:lpstr>dms_090102_02_orev_Values</vt:lpstr>
      <vt:lpstr>dms_090102_02_texp_Values</vt:lpstr>
      <vt:lpstr>dms_090102_02_trev_Values</vt:lpstr>
      <vt:lpstr>dms_090102_oexp_Rows</vt:lpstr>
      <vt:lpstr>dms_090102_orev_Rows</vt:lpstr>
      <vt:lpstr>dms_090102_texp_Rows</vt:lpstr>
      <vt:lpstr>dms_090102_trev_Rows</vt:lpstr>
      <vt:lpstr>dms_663</vt:lpstr>
      <vt:lpstr>dms_663_List</vt:lpstr>
      <vt:lpstr>dms_ABN</vt:lpstr>
      <vt:lpstr>dms_ABN_List</vt:lpstr>
      <vt:lpstr>dms_Addr1</vt:lpstr>
      <vt:lpstr>dms_Addr1_List</vt:lpstr>
      <vt:lpstr>dms_Addr2</vt:lpstr>
      <vt:lpstr>dms_Addr2_List</vt:lpstr>
      <vt:lpstr>dms_AdjAllowedRev</vt:lpstr>
      <vt:lpstr>dms_Amendment_Text</vt:lpstr>
      <vt:lpstr>dms_AmendmentReason</vt:lpstr>
      <vt:lpstr>dms_ARR</vt:lpstr>
      <vt:lpstr>dms_Beg</vt:lpstr>
      <vt:lpstr>dms_CA</vt:lpstr>
      <vt:lpstr>dms_Cal_Year_B4_CRY</vt:lpstr>
      <vt:lpstr>dms_CBD_flag</vt:lpstr>
      <vt:lpstr>dms_CBD_flag_NSP</vt:lpstr>
      <vt:lpstr>dms_CF_3.6.1</vt:lpstr>
      <vt:lpstr>dms_CF_3.6.5</vt:lpstr>
      <vt:lpstr>dms_CF_3.6.6</vt:lpstr>
      <vt:lpstr>dms_CF_3.6.7.1</vt:lpstr>
      <vt:lpstr>dms_CF_3.6.7.2</vt:lpstr>
      <vt:lpstr>dms_CF_3.6.7.3</vt:lpstr>
      <vt:lpstr>dms_CF_3.6.7.4</vt:lpstr>
      <vt:lpstr>dms_CF_3.6.8</vt:lpstr>
      <vt:lpstr>dms_CF_4.1</vt:lpstr>
      <vt:lpstr>dms_CF_4.4.1</vt:lpstr>
      <vt:lpstr>dms_CF_6.6.1</vt:lpstr>
      <vt:lpstr>dms_CF_6.8</vt:lpstr>
      <vt:lpstr>dms_CF_7.12</vt:lpstr>
      <vt:lpstr>dms_CF_8.1_A</vt:lpstr>
      <vt:lpstr>dms_CF_8.1_B</vt:lpstr>
      <vt:lpstr>dms_CF_8.1_Neg</vt:lpstr>
      <vt:lpstr>dms_CF_MAIFI_flag</vt:lpstr>
      <vt:lpstr>dms_CF_TradingName</vt:lpstr>
      <vt:lpstr>dms_Classification</vt:lpstr>
      <vt:lpstr>dms_Confid_status_List</vt:lpstr>
      <vt:lpstr>dms_ContactEmail</vt:lpstr>
      <vt:lpstr>dms_ContactEmail2</vt:lpstr>
      <vt:lpstr>dms_ContactName1</vt:lpstr>
      <vt:lpstr>dms_ContactName2</vt:lpstr>
      <vt:lpstr>dms_ContactPh1</vt:lpstr>
      <vt:lpstr>dms_ContactPh2</vt:lpstr>
      <vt:lpstr>dms_CRCP_FinalYear_Result</vt:lpstr>
      <vt:lpstr>dms_CRCP_start_row</vt:lpstr>
      <vt:lpstr>dms_CRCPlength_List</vt:lpstr>
      <vt:lpstr>dms_CRCPlength_Num</vt:lpstr>
      <vt:lpstr>dms_CRY_RYE</vt:lpstr>
      <vt:lpstr>dms_CRY_start_row</vt:lpstr>
      <vt:lpstr>dms_DataQuality</vt:lpstr>
      <vt:lpstr>dms_DataQuality_List</vt:lpstr>
      <vt:lpstr>dms_Defined_Names_Used</vt:lpstr>
      <vt:lpstr>dms_DeterminationRef</vt:lpstr>
      <vt:lpstr>dms_DeterminationRef_List</vt:lpstr>
      <vt:lpstr>dms_DISCARD</vt:lpstr>
      <vt:lpstr>dms_DNSP_020301_ProjectTrigger</vt:lpstr>
      <vt:lpstr>dms_DNSP_020301_ProjectType</vt:lpstr>
      <vt:lpstr>dms_DNSP_020301_SubstationType</vt:lpstr>
      <vt:lpstr>dms_DNSP_020302_ProjectTrigger</vt:lpstr>
      <vt:lpstr>dms_DNSP_020302_ProjectType</vt:lpstr>
      <vt:lpstr>dms_dollar_nom_UOM</vt:lpstr>
      <vt:lpstr>dms_DollarReal</vt:lpstr>
      <vt:lpstr>dms_DollarReal_Prev</vt:lpstr>
      <vt:lpstr>dms_DollarReal_year</vt:lpstr>
      <vt:lpstr>dms_DQ_1</vt:lpstr>
      <vt:lpstr>dms_DQ_2</vt:lpstr>
      <vt:lpstr>dms_EB</vt:lpstr>
      <vt:lpstr>dms_EB_RAB_PIT</vt:lpstr>
      <vt:lpstr>dms_End</vt:lpstr>
      <vt:lpstr>dms_FeederName_1</vt:lpstr>
      <vt:lpstr>dms_FeederName_2</vt:lpstr>
      <vt:lpstr>dms_FeederName_3</vt:lpstr>
      <vt:lpstr>dms_FeederName_4</vt:lpstr>
      <vt:lpstr>dms_FeederName_5</vt:lpstr>
      <vt:lpstr>dms_FeederType_5_flag</vt:lpstr>
      <vt:lpstr>dms_FifthFeeder_flag_NSP</vt:lpstr>
      <vt:lpstr>dms_FormControl</vt:lpstr>
      <vt:lpstr>dms_FormControl_Choices</vt:lpstr>
      <vt:lpstr>dms_FormControl_List</vt:lpstr>
      <vt:lpstr>dms_FRCP_start_row</vt:lpstr>
      <vt:lpstr>dms_FRCP_y1</vt:lpstr>
      <vt:lpstr>dms_FRCPlength_List</vt:lpstr>
      <vt:lpstr>dms_FRCPlength_Num</vt:lpstr>
      <vt:lpstr>dms_Header_Span</vt:lpstr>
      <vt:lpstr>dms_Jurisdiction</vt:lpstr>
      <vt:lpstr>dms_JurisdictionList</vt:lpstr>
      <vt:lpstr>dms_LeapYear_Result</vt:lpstr>
      <vt:lpstr>dms_LongRural_flag</vt:lpstr>
      <vt:lpstr>dms_LongRural_flag_NSP</vt:lpstr>
      <vt:lpstr>dms_MAIFI_flag_List</vt:lpstr>
      <vt:lpstr>dms_Mid</vt:lpstr>
      <vt:lpstr>dms_Model</vt:lpstr>
      <vt:lpstr>dms_Model_List</vt:lpstr>
      <vt:lpstr>dms_Model_Name_Format1</vt:lpstr>
      <vt:lpstr>dms_Model_Span</vt:lpstr>
      <vt:lpstr>dms_Model_Span_List</vt:lpstr>
      <vt:lpstr>dms_Multi_RYE_flag</vt:lpstr>
      <vt:lpstr>dms_MultiYear_ABC_RIN</vt:lpstr>
      <vt:lpstr>dms_MultiYear_FinalYear_Result</vt:lpstr>
      <vt:lpstr>dms_MultiYear_Flag</vt:lpstr>
      <vt:lpstr>dms_MultiYear_ResponseFlag</vt:lpstr>
      <vt:lpstr>dms_N0205_AssetType</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dms_PRCP_start_row</vt:lpstr>
      <vt:lpstr>dms_PRCPlength_List</vt:lpstr>
      <vt:lpstr>dms_PRCPlength_Num</vt:lpstr>
      <vt:lpstr>dms_Previous_DollarReal_year</vt:lpstr>
      <vt:lpstr>dms_PState</vt:lpstr>
      <vt:lpstr>dms_PState_List</vt:lpstr>
      <vt:lpstr>dms_PSuburb</vt:lpstr>
      <vt:lpstr>dms_PSuburb_List</vt:lpstr>
      <vt:lpstr>dms_PTRM_RAB_PIT</vt:lpstr>
      <vt:lpstr>dms_PTRM_TAB_PIT</vt:lpstr>
      <vt:lpstr>dms_Public_Lighting</vt:lpstr>
      <vt:lpstr>dms_Public_Lighting_List</vt:lpstr>
      <vt:lpstr>dms_Reason_Interruption</vt:lpstr>
      <vt:lpstr>dms_Reset_final_year</vt:lpstr>
      <vt:lpstr>dms_Reset_RYE</vt:lpstr>
      <vt:lpstr>dms_Reset_Span</vt:lpstr>
      <vt:lpstr>dms_RevenueEarned</vt:lpstr>
      <vt:lpstr>dms_RPT</vt:lpstr>
      <vt:lpstr>dms_RPT_List</vt:lpstr>
      <vt:lpstr>dms_RPTMonth</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dms_RYE_result</vt:lpstr>
      <vt:lpstr>dms_RYE_start_row</vt:lpstr>
      <vt:lpstr>dms_S140101_UOM</vt:lpstr>
      <vt:lpstr>dms_S140102_UOM</vt:lpstr>
      <vt:lpstr>dms_S140201_UOM</vt:lpstr>
      <vt:lpstr>dms_Sector</vt:lpstr>
      <vt:lpstr>dms_Sector_List</vt:lpstr>
      <vt:lpstr>dms_Segment</vt:lpstr>
      <vt:lpstr>dms_Segment_List</vt:lpstr>
      <vt:lpstr>dms_Selected_Quality</vt:lpstr>
      <vt:lpstr>dms_Selected_Source</vt:lpstr>
      <vt:lpstr>dms_Selected_Status</vt:lpstr>
      <vt:lpstr>dms_SheetHeading1</vt:lpstr>
      <vt:lpstr>dms_SheetHeading2</vt:lpstr>
      <vt:lpstr>dms_SheetHeading3</vt:lpstr>
      <vt:lpstr>dms_ShortRural_flag</vt:lpstr>
      <vt:lpstr>dms_ShortRural_flag_NSP</vt:lpstr>
      <vt:lpstr>dms_SingleYear_FinalYear_Result</vt:lpstr>
      <vt:lpstr>dms_SingleYear_Model</vt:lpstr>
      <vt:lpstr>dms_SingleYearModel</vt:lpstr>
      <vt:lpstr>dms_Source</vt:lpstr>
      <vt:lpstr>dms_SourceList</vt:lpstr>
      <vt:lpstr>dms_Specified_FinalYear</vt:lpstr>
      <vt:lpstr>dms_Specified_RYE</vt:lpstr>
      <vt:lpstr>dms_SpecifiedYear_final_year</vt:lpstr>
      <vt:lpstr>dms_SpecifiedYear_Span</vt:lpstr>
      <vt:lpstr>dms_start_year</vt:lpstr>
      <vt:lpstr>dms_State</vt:lpstr>
      <vt:lpstr>dms_State_List</vt:lpstr>
      <vt:lpstr>dms_STPIS_Exclusion_List</vt:lpstr>
      <vt:lpstr>dms_SubmissionDate</vt:lpstr>
      <vt:lpstr>dms_Suburb</vt:lpstr>
      <vt:lpstr>dms_Suburb_List</vt:lpstr>
      <vt:lpstr>dms_TemplateNumber</vt:lpstr>
      <vt:lpstr>dms_TNSP_0203_ProjectTrigger</vt:lpstr>
      <vt:lpstr>dms_TNSP_0203_SubstationType</vt:lpstr>
      <vt:lpstr>dms_TNSP_020301_ProjectTrigger</vt:lpstr>
      <vt:lpstr>dms_TNSP_020301_ProjectType</vt:lpstr>
      <vt:lpstr>dms_TNSP_020302_ProjectType</vt:lpstr>
      <vt:lpstr>dms_Today</vt:lpstr>
      <vt:lpstr>dms_TradingName</vt:lpstr>
      <vt:lpstr>dms_TradingName_List</vt:lpstr>
      <vt:lpstr>dms_TradingNameFull</vt:lpstr>
      <vt:lpstr>dms_TradingNameFull_List</vt:lpstr>
      <vt:lpstr>dms_Typed_Submission_Date</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dms_y2</vt:lpstr>
      <vt:lpstr>dms_y3</vt:lpstr>
      <vt:lpstr>dms_y4</vt:lpstr>
      <vt:lpstr>dms_y5</vt:lpstr>
      <vt:lpstr>dms_y6</vt:lpstr>
      <vt:lpstr>dms_y7</vt:lpstr>
      <vt:lpstr>dms_y8</vt:lpstr>
      <vt:lpstr>dms_y9</vt:lpstr>
      <vt:lpstr>EB</vt:lpstr>
      <vt:lpstr>EB_Fmt2</vt:lpstr>
      <vt:lpstr>Financial</vt:lpstr>
      <vt:lpstr>FRCP_final_year</vt:lpstr>
      <vt:lpstr>FRCP_start_year</vt:lpstr>
      <vt:lpstr>FRCP_y10</vt:lpstr>
      <vt:lpstr>FRCP_y11</vt:lpstr>
      <vt:lpstr>FRCP_y12</vt:lpstr>
      <vt:lpstr>FRCP_y13</vt:lpstr>
      <vt:lpstr>FRCP_y14</vt:lpstr>
      <vt:lpstr>FRCP_y15</vt:lpstr>
      <vt:lpstr>FRCP_y16</vt:lpstr>
      <vt:lpstr>FRCP_y2</vt:lpstr>
      <vt:lpstr>FRCP_y3</vt:lpstr>
      <vt:lpstr>FRCP_y4</vt:lpstr>
      <vt:lpstr>FRCP_y5</vt:lpstr>
      <vt:lpstr>FRCP_y6</vt:lpstr>
      <vt:lpstr>FRCP_y7</vt:lpstr>
      <vt:lpstr>FRCP_y8</vt:lpstr>
      <vt:lpstr>FRCP_y9</vt:lpstr>
      <vt:lpstr>JurisdictionList</vt:lpstr>
      <vt:lpstr>PRCP_final_year</vt:lpstr>
      <vt:lpstr>PRCP_start_year</vt:lpstr>
      <vt:lpstr>PRCP_y1</vt:lpstr>
      <vt:lpstr>PRCP_y10</vt:lpstr>
      <vt:lpstr>PRCP_y11</vt:lpstr>
      <vt:lpstr>PRCP_y12</vt:lpstr>
      <vt:lpstr>PRCP_y13</vt:lpstr>
      <vt:lpstr>PRCP_y14</vt:lpstr>
      <vt:lpstr>PRCP_y15</vt:lpstr>
      <vt:lpstr>PRCP_y16</vt:lpstr>
      <vt:lpstr>PRCP_y2</vt:lpstr>
      <vt:lpstr>PRCP_y3</vt:lpstr>
      <vt:lpstr>PRCP_y4</vt:lpstr>
      <vt:lpstr>PRCP_y5</vt:lpstr>
      <vt:lpstr>PRCP_y6</vt:lpstr>
      <vt:lpstr>PRCP_y7</vt:lpstr>
      <vt:lpstr>PRCP_y8</vt:lpstr>
      <vt:lpstr>PRCP_y9</vt:lpstr>
      <vt:lpstr>Pricing</vt:lpstr>
      <vt:lpstr>Pricing_Fmt2</vt:lpstr>
      <vt:lpstr>'2.4 Hist Capex by Asset Class'!Print_Area</vt:lpstr>
      <vt:lpstr>PTRM</vt:lpstr>
      <vt:lpstr>PTRM_Fmt2</vt:lpstr>
      <vt:lpstr>Reset</vt:lpstr>
      <vt:lpstr>Reset_Fmt2</vt:lpstr>
      <vt:lpstr>RFM</vt:lpstr>
      <vt:lpstr>RFM_Fmt2</vt:lpstr>
      <vt:lpstr>Sector</vt:lpstr>
      <vt:lpstr>Segment</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Hogan, Susan</dc:creator>
  <cp:lastModifiedBy>Jane Kelly</cp:lastModifiedBy>
  <dcterms:created xsi:type="dcterms:W3CDTF">2023-07-06T01:45:54Z</dcterms:created>
  <dcterms:modified xsi:type="dcterms:W3CDTF">2024-12-03T00:24:28Z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2024-05-27T23:42:44Z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4501c30b-95e4-4446-b06a-3d895bba09e5</vt:lpwstr>
  </property>
  <property fmtid="{D5CDD505-2E9C-101B-9397-08002B2CF9AE}" pid="8" name="MSIP_Label_d9d5a995-dfdf-4407-9a97-edbbc68c9f53_ContentBits">
    <vt:lpwstr>0</vt:lpwstr>
  </property>
</Properties>
</file>