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apowernetworks.sharepoint.com/sites/Reset2025/Shared Documents/General/Revised Proposal documentation/Attachments/7. Corporate Income Tax/"/>
    </mc:Choice>
  </mc:AlternateContent>
  <xr:revisionPtr revIDLastSave="0" documentId="8_{7089F3AF-AFBE-4D56-BE6E-C8D42A8DF418}" xr6:coauthVersionLast="47" xr6:coauthVersionMax="47" xr10:uidLastSave="{00000000-0000-0000-0000-000000000000}"/>
  <bookViews>
    <workbookView xWindow="14505" yWindow="-16320" windowWidth="29040" windowHeight="15720" tabRatio="878" xr2:uid="{D5179057-7BC3-4176-810D-7376C0CF4FB2}"/>
  </bookViews>
  <sheets>
    <sheet name="Overview" sheetId="18" r:id="rId1"/>
    <sheet name="1-Inputs" sheetId="8" r:id="rId2"/>
    <sheet name="2-Proposal Overheads" sheetId="12" r:id="rId3"/>
    <sheet name="3-Summary" sheetId="17" r:id="rId4"/>
    <sheet name="Admin" sheetId="20" state="hidden" r:id="rId5"/>
  </sheets>
  <definedNames>
    <definedName name="aaaaa" hidden="1">{"Allocation of Cash Flows",#N/A,FALSE,"Cash Flow Worksheet"}</definedName>
    <definedName name="abcde" hidden="1">{"Allocation of Cash Flows",#N/A,FALSE,"Cash Flow Worksheet"}</definedName>
    <definedName name="Array_ColOffset_Header" localSheetId="2">{"-7","-6","-5","-4","-3","-2","-1","0"}</definedName>
    <definedName name="Array_ColOffset_Header">{"-7","-6","-5","-4","-3","-2","-1","0"}</definedName>
    <definedName name="Array_ColOffset_Header2" localSheetId="2">{"0","1","2","3","4","5","6"}</definedName>
    <definedName name="Array_ColOffset_Header2">{"0","1","2","3","4","5","6"}</definedName>
    <definedName name="Array_Year_Header">{"2008/09","2009/10","2010/11","2011/12","2012/13","2013/14","2014/15"}</definedName>
    <definedName name="AS2DocOpenMode" hidden="1">"AS2DocumentEdit"</definedName>
    <definedName name="jordan" hidden="1">{"Allocation of Cash Flows",#N/A,FALSE,"Cash Flow Worksheet"}</definedName>
    <definedName name="_xlnm.Print_Area" localSheetId="1">'1-Inputs'!$B$1:$G$10</definedName>
    <definedName name="_xlnm.Print_Area" localSheetId="2">'2-Proposal Overheads'!$A$1:$AC$51</definedName>
    <definedName name="_xlnm.Print_Titles" localSheetId="2">'2-Proposal Overheads'!$1:$2</definedName>
    <definedName name="SAPBEXrevision" hidden="1">1</definedName>
    <definedName name="SAPBEXsysID" hidden="1">"ES0"</definedName>
    <definedName name="SAPBEXwbID" hidden="1">"3PXB9R7138JZ9WRNHYFOG0QH1"</definedName>
    <definedName name="wrn.Allocation._.of._.Cash._.Flows." hidden="1">{"Allocation of Cash Flows",#N/A,FALSE,"Cash Flow Worksheet"}</definedName>
    <definedName name="wrn.Print._.5._.and._.12." hidden="1">{"EBIT 5",#N/A,FALSE,"EBIT";"NPAT 5",#N/A,FALSE,"EBIT";"EBITDA 5",#N/A,FALSE,"EBIT";"INTEREST 5",#N/A,FALSE,"EBIT";"TAX 5",#N/A,FALSE,"EBIT";"MI 5",#N/A,FALSE,"EBIT";"3G 5",#N/A,FALSE,"EBIT";"E-Com 5",#N/A,FALSE,"EBIT";"EBIT 12",#N/A,FALSE,"EBIT";"NPAT 12",#N/A,FALSE,"EBIT";"EBITDA 12",#N/A,FALSE,"EBIT";"INTEREST 12",#N/A,FALSE,"EBIT";"TAX 12",#N/A,FALSE,"EBIT";"MI 12",#N/A,FALSE,"EBIT"}</definedName>
    <definedName name="xx" hidden="1">{"Allocation of Cash Flows",#N/A,FALSE,"Cash Flow Worksheet"}</definedName>
    <definedName name="xxx" hidden="1">{"Allocation of Cash Flows",#N/A,FALSE,"Cash Flow Worksheet"}</definedName>
    <definedName name="xxxx" hidden="1">{"Allocation of Cash Flows",#N/A,FALSE,"Cash Flow Worksheet"}</definedName>
    <definedName name="xxxxx" hidden="1">{"Allocation of Cash Flows",#N/A,FALSE,"Cash Flow Worksheet"}</definedName>
    <definedName name="xxxxxx" hidden="1">{"Allocation of Cash Flows",#N/A,FALSE,"Cash Flow Worksheet"}</definedName>
    <definedName name="xxxxxxxx" hidden="1">{"Allocation of Cash Flows",#N/A,FALSE,"Cash Flow Worksheet"}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2" l="1"/>
  <c r="D13" i="12"/>
  <c r="E13" i="12"/>
  <c r="F13" i="12"/>
  <c r="G13" i="12"/>
  <c r="B56" i="8" l="1"/>
  <c r="J69" i="8" l="1"/>
  <c r="I69" i="8"/>
  <c r="E6" i="18" l="1"/>
  <c r="E7" i="18"/>
  <c r="I47" i="8" l="1"/>
  <c r="J47" i="8"/>
  <c r="H33" i="17"/>
  <c r="H34" i="17"/>
  <c r="H35" i="17"/>
  <c r="H36" i="17"/>
  <c r="J54" i="8"/>
  <c r="B16" i="17" l="1"/>
  <c r="B28" i="17"/>
  <c r="B17" i="17"/>
  <c r="B29" i="17"/>
  <c r="C29" i="17" s="1"/>
  <c r="D29" i="17" s="1"/>
  <c r="E29" i="17" s="1"/>
  <c r="F29" i="17" s="1"/>
  <c r="G29" i="17" s="1"/>
  <c r="B59" i="8"/>
  <c r="B30" i="17"/>
  <c r="C30" i="17" s="1"/>
  <c r="D30" i="17" s="1"/>
  <c r="E30" i="17" s="1"/>
  <c r="F30" i="17" s="1"/>
  <c r="G30" i="17" s="1"/>
  <c r="B48" i="8"/>
  <c r="B19" i="17"/>
  <c r="B31" i="17"/>
  <c r="C31" i="17" s="1"/>
  <c r="D31" i="17" s="1"/>
  <c r="E31" i="17" s="1"/>
  <c r="F31" i="17" s="1"/>
  <c r="G31" i="17" s="1"/>
  <c r="B49" i="8"/>
  <c r="B73" i="8"/>
  <c r="B21" i="17"/>
  <c r="B74" i="8"/>
  <c r="B10" i="17"/>
  <c r="B63" i="8"/>
  <c r="B75" i="8"/>
  <c r="B64" i="8"/>
  <c r="B12" i="17"/>
  <c r="B24" i="17"/>
  <c r="B77" i="8"/>
  <c r="B13" i="17"/>
  <c r="B66" i="8"/>
  <c r="B14" i="17"/>
  <c r="B67" i="8"/>
  <c r="B72" i="8"/>
  <c r="B70" i="8"/>
  <c r="B58" i="8"/>
  <c r="B7" i="17"/>
  <c r="B51" i="8"/>
  <c r="B22" i="17"/>
  <c r="B76" i="8"/>
  <c r="B61" i="8"/>
  <c r="B52" i="8"/>
  <c r="B69" i="8"/>
  <c r="B62" i="8"/>
  <c r="B50" i="8"/>
  <c r="B9" i="17"/>
  <c r="B65" i="8"/>
  <c r="B55" i="8"/>
  <c r="B11" i="17"/>
  <c r="B8" i="17"/>
  <c r="B26" i="17"/>
  <c r="B54" i="8"/>
  <c r="B25" i="17"/>
  <c r="B20" i="17"/>
  <c r="B71" i="8"/>
  <c r="B18" i="17"/>
  <c r="B32" i="17"/>
  <c r="C32" i="17" s="1"/>
  <c r="D32" i="17" s="1"/>
  <c r="E32" i="17" s="1"/>
  <c r="F32" i="17" s="1"/>
  <c r="G32" i="17" s="1"/>
  <c r="B15" i="17"/>
  <c r="B27" i="17"/>
  <c r="B68" i="8"/>
  <c r="B23" i="17"/>
  <c r="B60" i="8"/>
  <c r="B57" i="8"/>
  <c r="B53" i="8"/>
  <c r="H29" i="17" l="1"/>
  <c r="H30" i="17"/>
  <c r="H31" i="17"/>
  <c r="B99" i="8"/>
  <c r="B104" i="8"/>
  <c r="B95" i="8"/>
  <c r="B101" i="8"/>
  <c r="B111" i="8"/>
  <c r="B98" i="8"/>
  <c r="B107" i="8"/>
  <c r="B82" i="8"/>
  <c r="B102" i="8"/>
  <c r="B92" i="8"/>
  <c r="B110" i="8"/>
  <c r="B93" i="8"/>
  <c r="B88" i="8"/>
  <c r="B100" i="8"/>
  <c r="B108" i="8"/>
  <c r="B84" i="8"/>
  <c r="B83" i="8"/>
  <c r="B87" i="8"/>
  <c r="B96" i="8"/>
  <c r="B109" i="8"/>
  <c r="B103" i="8"/>
  <c r="B85" i="8"/>
  <c r="B106" i="8"/>
  <c r="B97" i="8"/>
  <c r="B91" i="8"/>
  <c r="B105" i="8"/>
  <c r="B86" i="8"/>
  <c r="B90" i="8"/>
  <c r="B94" i="8"/>
  <c r="B89" i="8"/>
  <c r="H116" i="8"/>
  <c r="H32" i="17"/>
  <c r="C112" i="8" l="1"/>
  <c r="C28" i="12"/>
  <c r="S13" i="12"/>
  <c r="S14" i="12"/>
  <c r="S18" i="12"/>
  <c r="S19" i="12"/>
  <c r="S20" i="12"/>
  <c r="S28" i="12"/>
  <c r="S29" i="12"/>
  <c r="S30" i="12"/>
  <c r="S31" i="12"/>
  <c r="S32" i="12"/>
  <c r="S33" i="12"/>
  <c r="S34" i="12"/>
  <c r="S35" i="12"/>
  <c r="S36" i="12"/>
  <c r="C29" i="12"/>
  <c r="C30" i="12"/>
  <c r="C31" i="12"/>
  <c r="C32" i="12"/>
  <c r="C33" i="12"/>
  <c r="C34" i="12"/>
  <c r="C35" i="12"/>
  <c r="C36" i="12"/>
  <c r="H19" i="12"/>
  <c r="H20" i="12"/>
  <c r="H28" i="12"/>
  <c r="H29" i="12"/>
  <c r="H30" i="12"/>
  <c r="H31" i="12"/>
  <c r="H32" i="12"/>
  <c r="H33" i="12"/>
  <c r="H34" i="12"/>
  <c r="H35" i="12"/>
  <c r="H36" i="12"/>
  <c r="J49" i="8"/>
  <c r="S8" i="12" s="1"/>
  <c r="J50" i="8"/>
  <c r="S9" i="12" s="1"/>
  <c r="J51" i="8"/>
  <c r="S10" i="12" s="1"/>
  <c r="J52" i="8"/>
  <c r="S11" i="12" s="1"/>
  <c r="J53" i="8"/>
  <c r="S12" i="12" s="1"/>
  <c r="J56" i="8"/>
  <c r="S15" i="12" s="1"/>
  <c r="J57" i="8"/>
  <c r="S16" i="12" s="1"/>
  <c r="J58" i="8"/>
  <c r="S17" i="12" s="1"/>
  <c r="J62" i="8"/>
  <c r="S21" i="12" s="1"/>
  <c r="J63" i="8"/>
  <c r="S22" i="12" s="1"/>
  <c r="J64" i="8"/>
  <c r="S23" i="12" s="1"/>
  <c r="J65" i="8"/>
  <c r="S24" i="12" s="1"/>
  <c r="J66" i="8"/>
  <c r="S25" i="12" s="1"/>
  <c r="J67" i="8"/>
  <c r="S26" i="12" s="1"/>
  <c r="J68" i="8"/>
  <c r="S27" i="12" s="1"/>
  <c r="J48" i="8"/>
  <c r="S7" i="12" s="1"/>
  <c r="I49" i="8"/>
  <c r="H8" i="12" s="1"/>
  <c r="I50" i="8"/>
  <c r="H9" i="12" s="1"/>
  <c r="I51" i="8"/>
  <c r="H10" i="12" s="1"/>
  <c r="I52" i="8"/>
  <c r="H11" i="12" s="1"/>
  <c r="I53" i="8"/>
  <c r="H12" i="12" s="1"/>
  <c r="H13" i="12"/>
  <c r="I55" i="8"/>
  <c r="H14" i="12" s="1"/>
  <c r="I56" i="8"/>
  <c r="H15" i="12" s="1"/>
  <c r="I57" i="8"/>
  <c r="H16" i="12" s="1"/>
  <c r="I58" i="8"/>
  <c r="H17" i="12" s="1"/>
  <c r="I59" i="8"/>
  <c r="H18" i="12" s="1"/>
  <c r="I62" i="8"/>
  <c r="H21" i="12" s="1"/>
  <c r="I63" i="8"/>
  <c r="H22" i="12" s="1"/>
  <c r="I64" i="8"/>
  <c r="H23" i="12" s="1"/>
  <c r="I65" i="8"/>
  <c r="H24" i="12" s="1"/>
  <c r="I66" i="8"/>
  <c r="H25" i="12" s="1"/>
  <c r="I67" i="8"/>
  <c r="H26" i="12" s="1"/>
  <c r="I68" i="8"/>
  <c r="H27" i="12" s="1"/>
  <c r="I48" i="8"/>
  <c r="H7" i="12" s="1"/>
  <c r="B8" i="12"/>
  <c r="B9" i="12"/>
  <c r="B10" i="12"/>
  <c r="B22" i="12"/>
  <c r="B32" i="12"/>
  <c r="B33" i="12"/>
  <c r="B34" i="12"/>
  <c r="B35" i="12"/>
  <c r="B37" i="12"/>
  <c r="B11" i="12"/>
  <c r="B12" i="12"/>
  <c r="B13" i="12"/>
  <c r="B14" i="12"/>
  <c r="B15" i="12"/>
  <c r="B16" i="12"/>
  <c r="B17" i="12"/>
  <c r="B18" i="12"/>
  <c r="B19" i="12"/>
  <c r="B20" i="12"/>
  <c r="B21" i="12"/>
  <c r="B23" i="12"/>
  <c r="B24" i="12"/>
  <c r="B25" i="12"/>
  <c r="B26" i="12"/>
  <c r="B27" i="12"/>
  <c r="B28" i="12"/>
  <c r="B29" i="12"/>
  <c r="B30" i="12"/>
  <c r="B31" i="12"/>
  <c r="B36" i="12"/>
  <c r="B7" i="12"/>
  <c r="I34" i="12" l="1"/>
  <c r="N34" i="12" s="1"/>
  <c r="I32" i="12"/>
  <c r="I31" i="12"/>
  <c r="I28" i="12"/>
  <c r="I29" i="12"/>
  <c r="N29" i="12" s="1"/>
  <c r="I33" i="12"/>
  <c r="N33" i="12" s="1"/>
  <c r="I36" i="12"/>
  <c r="N36" i="12" s="1"/>
  <c r="I35" i="12"/>
  <c r="I30" i="12"/>
  <c r="D30" i="12" l="1"/>
  <c r="J30" i="12" s="1"/>
  <c r="D34" i="12"/>
  <c r="J34" i="12" s="1"/>
  <c r="O34" i="12" s="1"/>
  <c r="D28" i="12"/>
  <c r="D29" i="12"/>
  <c r="J29" i="12" s="1"/>
  <c r="D35" i="12"/>
  <c r="J35" i="12" s="1"/>
  <c r="D36" i="12"/>
  <c r="D31" i="12"/>
  <c r="D32" i="12"/>
  <c r="D33" i="12"/>
  <c r="T36" i="12"/>
  <c r="AD36" i="12" s="1"/>
  <c r="T34" i="12"/>
  <c r="AD34" i="12" s="1"/>
  <c r="N35" i="12"/>
  <c r="N28" i="12"/>
  <c r="T28" i="12" s="1"/>
  <c r="AD28" i="12" s="1"/>
  <c r="C28" i="17" s="1"/>
  <c r="N30" i="12"/>
  <c r="T30" i="12" s="1"/>
  <c r="AD30" i="12" s="1"/>
  <c r="N32" i="12"/>
  <c r="T32" i="12" s="1"/>
  <c r="AD32" i="12" s="1"/>
  <c r="T33" i="12"/>
  <c r="AD33" i="12" s="1"/>
  <c r="T29" i="12"/>
  <c r="Y29" i="12" s="1"/>
  <c r="N31" i="12"/>
  <c r="T31" i="12" s="1"/>
  <c r="AD31" i="12" s="1"/>
  <c r="E29" i="12" l="1"/>
  <c r="K29" i="12" s="1"/>
  <c r="E31" i="12"/>
  <c r="K31" i="12" s="1"/>
  <c r="E35" i="12"/>
  <c r="E32" i="12"/>
  <c r="E30" i="12"/>
  <c r="E28" i="12"/>
  <c r="E33" i="12"/>
  <c r="K33" i="12" s="1"/>
  <c r="E36" i="12"/>
  <c r="K36" i="12" s="1"/>
  <c r="E34" i="12"/>
  <c r="K34" i="12" s="1"/>
  <c r="P34" i="12" s="1"/>
  <c r="O35" i="12"/>
  <c r="U35" i="12" s="1"/>
  <c r="AE35" i="12" s="1"/>
  <c r="O30" i="12"/>
  <c r="U30" i="12" s="1"/>
  <c r="AE30" i="12" s="1"/>
  <c r="Y36" i="12"/>
  <c r="Y34" i="12"/>
  <c r="J33" i="12"/>
  <c r="O33" i="12" s="1"/>
  <c r="Y31" i="12"/>
  <c r="J32" i="12"/>
  <c r="O32" i="12" s="1"/>
  <c r="J31" i="12"/>
  <c r="O31" i="12" s="1"/>
  <c r="J28" i="12"/>
  <c r="J36" i="12"/>
  <c r="Y28" i="12"/>
  <c r="O29" i="12"/>
  <c r="Y32" i="12"/>
  <c r="U34" i="12"/>
  <c r="AE34" i="12" s="1"/>
  <c r="T35" i="12"/>
  <c r="AD35" i="12" s="1"/>
  <c r="AD29" i="12"/>
  <c r="Y30" i="12"/>
  <c r="Y33" i="12"/>
  <c r="F35" i="12" l="1"/>
  <c r="L35" i="12" s="1"/>
  <c r="F32" i="12"/>
  <c r="L32" i="12" s="1"/>
  <c r="Q32" i="12" s="1"/>
  <c r="F29" i="12"/>
  <c r="L29" i="12" s="1"/>
  <c r="F30" i="12"/>
  <c r="F31" i="12"/>
  <c r="F34" i="12"/>
  <c r="L34" i="12" s="1"/>
  <c r="F36" i="12"/>
  <c r="F33" i="12"/>
  <c r="L33" i="12" s="1"/>
  <c r="F28" i="12"/>
  <c r="L28" i="12" s="1"/>
  <c r="Q28" i="12" s="1"/>
  <c r="P31" i="12"/>
  <c r="V31" i="12" s="1"/>
  <c r="AF31" i="12" s="1"/>
  <c r="P29" i="12"/>
  <c r="V29" i="12" s="1"/>
  <c r="AF29" i="12" s="1"/>
  <c r="Z34" i="12"/>
  <c r="Y35" i="12"/>
  <c r="H110" i="8"/>
  <c r="Z30" i="12"/>
  <c r="H104" i="8"/>
  <c r="H108" i="8"/>
  <c r="V34" i="12"/>
  <c r="AF34" i="12" s="1"/>
  <c r="U31" i="12"/>
  <c r="AE31" i="12" s="1"/>
  <c r="P36" i="12"/>
  <c r="U33" i="12"/>
  <c r="AE33" i="12" s="1"/>
  <c r="H109" i="8"/>
  <c r="K35" i="12"/>
  <c r="P35" i="12" s="1"/>
  <c r="K28" i="12"/>
  <c r="U32" i="12"/>
  <c r="AE32" i="12" s="1"/>
  <c r="O36" i="12"/>
  <c r="H105" i="8"/>
  <c r="Z35" i="12"/>
  <c r="K32" i="12"/>
  <c r="P32" i="12" s="1"/>
  <c r="O28" i="12"/>
  <c r="U28" i="12" s="1"/>
  <c r="AE28" i="12" s="1"/>
  <c r="D28" i="17" s="1"/>
  <c r="H107" i="8"/>
  <c r="P33" i="12"/>
  <c r="V33" i="12" s="1"/>
  <c r="AF33" i="12" s="1"/>
  <c r="H111" i="8"/>
  <c r="K30" i="12"/>
  <c r="P30" i="12" s="1"/>
  <c r="H106" i="8"/>
  <c r="H103" i="8"/>
  <c r="U29" i="12"/>
  <c r="AE29" i="12" s="1"/>
  <c r="G31" i="12" l="1"/>
  <c r="G35" i="12"/>
  <c r="G36" i="12"/>
  <c r="M36" i="12" s="1"/>
  <c r="H74" i="8"/>
  <c r="G33" i="12"/>
  <c r="M33" i="12" s="1"/>
  <c r="H71" i="8"/>
  <c r="G30" i="12"/>
  <c r="H75" i="8"/>
  <c r="G34" i="12"/>
  <c r="M34" i="12" s="1"/>
  <c r="H73" i="8"/>
  <c r="G32" i="12"/>
  <c r="H70" i="8"/>
  <c r="G29" i="12"/>
  <c r="M29" i="12" s="1"/>
  <c r="G28" i="12"/>
  <c r="Q29" i="12"/>
  <c r="W29" i="12" s="1"/>
  <c r="AG29" i="12" s="1"/>
  <c r="Q34" i="12"/>
  <c r="W34" i="12" s="1"/>
  <c r="AG34" i="12" s="1"/>
  <c r="Q33" i="12"/>
  <c r="W33" i="12" s="1"/>
  <c r="AG33" i="12" s="1"/>
  <c r="Q35" i="12"/>
  <c r="W35" i="12" s="1"/>
  <c r="AG35" i="12" s="1"/>
  <c r="AA31" i="12"/>
  <c r="Z32" i="12"/>
  <c r="AA34" i="12"/>
  <c r="Z29" i="12"/>
  <c r="V35" i="12"/>
  <c r="AF35" i="12" s="1"/>
  <c r="AA33" i="12"/>
  <c r="Z33" i="12"/>
  <c r="V30" i="12"/>
  <c r="AF30" i="12" s="1"/>
  <c r="Z28" i="12"/>
  <c r="AA29" i="12"/>
  <c r="H69" i="8"/>
  <c r="V32" i="12"/>
  <c r="AF32" i="12" s="1"/>
  <c r="P28" i="12"/>
  <c r="V28" i="12" s="1"/>
  <c r="AF28" i="12" s="1"/>
  <c r="E28" i="17" s="1"/>
  <c r="Z31" i="12"/>
  <c r="V36" i="12"/>
  <c r="AF36" i="12" s="1"/>
  <c r="L31" i="12"/>
  <c r="Q31" i="12" s="1"/>
  <c r="U36" i="12"/>
  <c r="AE36" i="12" s="1"/>
  <c r="W28" i="12"/>
  <c r="AG28" i="12" s="1"/>
  <c r="L30" i="12"/>
  <c r="Q30" i="12" s="1"/>
  <c r="H76" i="8"/>
  <c r="H77" i="8"/>
  <c r="H72" i="8"/>
  <c r="W32" i="12"/>
  <c r="AG32" i="12" s="1"/>
  <c r="L36" i="12"/>
  <c r="A1" i="12"/>
  <c r="H35" i="8"/>
  <c r="H36" i="8"/>
  <c r="H37" i="8"/>
  <c r="H38" i="8"/>
  <c r="H39" i="8"/>
  <c r="H40" i="8"/>
  <c r="H41" i="8"/>
  <c r="H42" i="8"/>
  <c r="H43" i="8"/>
  <c r="A14" i="20"/>
  <c r="F28" i="17" l="1"/>
  <c r="C7" i="12"/>
  <c r="I7" i="12" s="1"/>
  <c r="N7" i="12" s="1"/>
  <c r="C16" i="12"/>
  <c r="I16" i="12" s="1"/>
  <c r="C24" i="12"/>
  <c r="I24" i="12" s="1"/>
  <c r="C27" i="12"/>
  <c r="I27" i="12" s="1"/>
  <c r="N27" i="12" s="1"/>
  <c r="C12" i="12"/>
  <c r="I12" i="12" s="1"/>
  <c r="C21" i="12"/>
  <c r="I21" i="12" s="1"/>
  <c r="C19" i="12"/>
  <c r="I19" i="12" s="1"/>
  <c r="N19" i="12" s="1"/>
  <c r="C11" i="12"/>
  <c r="I11" i="12" s="1"/>
  <c r="N11" i="12" s="1"/>
  <c r="C17" i="12"/>
  <c r="I17" i="12" s="1"/>
  <c r="C18" i="12"/>
  <c r="I18" i="12" s="1"/>
  <c r="C10" i="12"/>
  <c r="I10" i="12" s="1"/>
  <c r="C25" i="12"/>
  <c r="I25" i="12" s="1"/>
  <c r="N25" i="12" s="1"/>
  <c r="C15" i="12"/>
  <c r="I15" i="12" s="1"/>
  <c r="N15" i="12" s="1"/>
  <c r="C20" i="12"/>
  <c r="I20" i="12" s="1"/>
  <c r="C22" i="12"/>
  <c r="I22" i="12" s="1"/>
  <c r="C14" i="12"/>
  <c r="I14" i="12" s="1"/>
  <c r="C8" i="12"/>
  <c r="I8" i="12" s="1"/>
  <c r="N8" i="12" s="1"/>
  <c r="C23" i="12"/>
  <c r="I23" i="12" s="1"/>
  <c r="N23" i="12" s="1"/>
  <c r="C26" i="12"/>
  <c r="I26" i="12" s="1"/>
  <c r="N26" i="12" s="1"/>
  <c r="C9" i="12"/>
  <c r="I9" i="12" s="1"/>
  <c r="AB29" i="12"/>
  <c r="AB34" i="12"/>
  <c r="C14" i="20"/>
  <c r="D6" i="12" s="1"/>
  <c r="G14" i="20"/>
  <c r="H6" i="17" s="1"/>
  <c r="Z36" i="12"/>
  <c r="AA30" i="12"/>
  <c r="AA36" i="12"/>
  <c r="D112" i="8"/>
  <c r="M35" i="12"/>
  <c r="R36" i="12"/>
  <c r="X36" i="12" s="1"/>
  <c r="AH36" i="12" s="1"/>
  <c r="M32" i="12"/>
  <c r="Q36" i="12"/>
  <c r="W36" i="12" s="1"/>
  <c r="AG36" i="12" s="1"/>
  <c r="R33" i="12"/>
  <c r="X33" i="12" s="1"/>
  <c r="AH33" i="12" s="1"/>
  <c r="M30" i="12"/>
  <c r="AA28" i="12"/>
  <c r="W31" i="12"/>
  <c r="AG31" i="12" s="1"/>
  <c r="M31" i="12"/>
  <c r="AA32" i="12"/>
  <c r="M28" i="12"/>
  <c r="AB28" i="12"/>
  <c r="AB33" i="12"/>
  <c r="W30" i="12"/>
  <c r="AG30" i="12" s="1"/>
  <c r="AB32" i="12"/>
  <c r="AB35" i="12"/>
  <c r="R29" i="12"/>
  <c r="X29" i="12" s="1"/>
  <c r="AH29" i="12" s="1"/>
  <c r="R34" i="12"/>
  <c r="X34" i="12" s="1"/>
  <c r="AH34" i="12" s="1"/>
  <c r="AA35" i="12"/>
  <c r="I13" i="12"/>
  <c r="C44" i="8"/>
  <c r="C78" i="8"/>
  <c r="C115" i="8" s="1"/>
  <c r="B14" i="20"/>
  <c r="F14" i="20"/>
  <c r="E14" i="20"/>
  <c r="D14" i="20"/>
  <c r="D11" i="12" l="1"/>
  <c r="J11" i="12" s="1"/>
  <c r="O11" i="12" s="1"/>
  <c r="D19" i="12"/>
  <c r="J19" i="12" s="1"/>
  <c r="D23" i="12"/>
  <c r="J23" i="12" s="1"/>
  <c r="D14" i="12"/>
  <c r="J14" i="12" s="1"/>
  <c r="D18" i="12"/>
  <c r="J18" i="12" s="1"/>
  <c r="D16" i="12"/>
  <c r="J16" i="12" s="1"/>
  <c r="D27" i="12"/>
  <c r="J27" i="12" s="1"/>
  <c r="O27" i="12" s="1"/>
  <c r="D9" i="12"/>
  <c r="J9" i="12" s="1"/>
  <c r="O9" i="12" s="1"/>
  <c r="D15" i="12"/>
  <c r="J15" i="12" s="1"/>
  <c r="O15" i="12" s="1"/>
  <c r="D22" i="12"/>
  <c r="J22" i="12" s="1"/>
  <c r="D8" i="12"/>
  <c r="J8" i="12" s="1"/>
  <c r="O8" i="12" s="1"/>
  <c r="D25" i="12"/>
  <c r="J25" i="12" s="1"/>
  <c r="O25" i="12" s="1"/>
  <c r="D10" i="12"/>
  <c r="J10" i="12" s="1"/>
  <c r="O10" i="12" s="1"/>
  <c r="D21" i="12"/>
  <c r="J21" i="12" s="1"/>
  <c r="D12" i="12"/>
  <c r="J12" i="12" s="1"/>
  <c r="D20" i="12"/>
  <c r="J20" i="12" s="1"/>
  <c r="D24" i="12"/>
  <c r="J24" i="12" s="1"/>
  <c r="D17" i="12"/>
  <c r="J17" i="12" s="1"/>
  <c r="O17" i="12" s="1"/>
  <c r="D26" i="12"/>
  <c r="J26" i="12" s="1"/>
  <c r="O26" i="12" s="1"/>
  <c r="D7" i="12"/>
  <c r="J7" i="12" s="1"/>
  <c r="O7" i="12" s="1"/>
  <c r="E6" i="17"/>
  <c r="F6" i="17"/>
  <c r="C6" i="17"/>
  <c r="G6" i="17"/>
  <c r="C117" i="8"/>
  <c r="D13" i="8"/>
  <c r="D47" i="8" s="1"/>
  <c r="D81" i="8" s="1"/>
  <c r="D6" i="17"/>
  <c r="N13" i="12"/>
  <c r="E112" i="8"/>
  <c r="T19" i="12"/>
  <c r="Y19" i="12" s="1"/>
  <c r="T11" i="12"/>
  <c r="Y11" i="12" s="1"/>
  <c r="N16" i="12"/>
  <c r="AC36" i="12"/>
  <c r="N14" i="12"/>
  <c r="T14" i="12" s="1"/>
  <c r="AD14" i="12" s="1"/>
  <c r="N22" i="12"/>
  <c r="T22" i="12" s="1"/>
  <c r="AD22" i="12" s="1"/>
  <c r="R28" i="12"/>
  <c r="X28" i="12" s="1"/>
  <c r="AH28" i="12" s="1"/>
  <c r="G28" i="17" s="1"/>
  <c r="H28" i="17" s="1"/>
  <c r="R32" i="12"/>
  <c r="X32" i="12" s="1"/>
  <c r="AH32" i="12" s="1"/>
  <c r="C40" i="17"/>
  <c r="AB31" i="12"/>
  <c r="T26" i="12"/>
  <c r="AD26" i="12" s="1"/>
  <c r="T27" i="12"/>
  <c r="Y27" i="12" s="1"/>
  <c r="R31" i="12"/>
  <c r="X31" i="12" s="1"/>
  <c r="AH31" i="12" s="1"/>
  <c r="R30" i="12"/>
  <c r="N24" i="12"/>
  <c r="T24" i="12" s="1"/>
  <c r="AD24" i="12" s="1"/>
  <c r="AC34" i="12"/>
  <c r="N21" i="12"/>
  <c r="N10" i="12"/>
  <c r="AC33" i="12"/>
  <c r="R35" i="12"/>
  <c r="T23" i="12"/>
  <c r="Y23" i="12" s="1"/>
  <c r="T15" i="12"/>
  <c r="Y15" i="12" s="1"/>
  <c r="T8" i="12"/>
  <c r="AD8" i="12" s="1"/>
  <c r="AC29" i="12"/>
  <c r="N18" i="12"/>
  <c r="T18" i="12" s="1"/>
  <c r="AD18" i="12" s="1"/>
  <c r="AB36" i="12"/>
  <c r="T25" i="12"/>
  <c r="Y25" i="12" s="1"/>
  <c r="N9" i="12"/>
  <c r="N20" i="12"/>
  <c r="N17" i="12"/>
  <c r="N12" i="12"/>
  <c r="AB30" i="12"/>
  <c r="AE6" i="12"/>
  <c r="U6" i="12"/>
  <c r="O6" i="12"/>
  <c r="J6" i="12"/>
  <c r="Z6" i="12"/>
  <c r="D44" i="8"/>
  <c r="D78" i="8"/>
  <c r="E13" i="8"/>
  <c r="E47" i="8" s="1"/>
  <c r="E81" i="8" s="1"/>
  <c r="E6" i="12"/>
  <c r="F13" i="8"/>
  <c r="F47" i="8" s="1"/>
  <c r="F81" i="8" s="1"/>
  <c r="F6" i="12"/>
  <c r="G13" i="8"/>
  <c r="G47" i="8" s="1"/>
  <c r="G81" i="8" s="1"/>
  <c r="G6" i="12"/>
  <c r="C13" i="8"/>
  <c r="C47" i="8" s="1"/>
  <c r="C81" i="8" s="1"/>
  <c r="C6" i="12"/>
  <c r="F7" i="18"/>
  <c r="F6" i="18"/>
  <c r="E19" i="12" l="1"/>
  <c r="K19" i="12" s="1"/>
  <c r="E26" i="12"/>
  <c r="E25" i="12"/>
  <c r="K25" i="12" s="1"/>
  <c r="P25" i="12" s="1"/>
  <c r="E11" i="12"/>
  <c r="K11" i="12" s="1"/>
  <c r="P11" i="12" s="1"/>
  <c r="E7" i="12"/>
  <c r="K7" i="12" s="1"/>
  <c r="P7" i="12" s="1"/>
  <c r="E23" i="12"/>
  <c r="K23" i="12" s="1"/>
  <c r="P23" i="12" s="1"/>
  <c r="E10" i="12"/>
  <c r="K10" i="12" s="1"/>
  <c r="P10" i="12" s="1"/>
  <c r="E20" i="12"/>
  <c r="K20" i="12" s="1"/>
  <c r="E16" i="12"/>
  <c r="K16" i="12" s="1"/>
  <c r="E9" i="12"/>
  <c r="K9" i="12" s="1"/>
  <c r="P9" i="12" s="1"/>
  <c r="E22" i="12"/>
  <c r="K22" i="12" s="1"/>
  <c r="P22" i="12" s="1"/>
  <c r="E17" i="12"/>
  <c r="K17" i="12" s="1"/>
  <c r="K13" i="12"/>
  <c r="E24" i="12"/>
  <c r="K24" i="12" s="1"/>
  <c r="E27" i="12"/>
  <c r="K27" i="12" s="1"/>
  <c r="E8" i="12"/>
  <c r="K8" i="12" s="1"/>
  <c r="P8" i="12" s="1"/>
  <c r="E18" i="12"/>
  <c r="K18" i="12" s="1"/>
  <c r="P18" i="12" s="1"/>
  <c r="E14" i="12"/>
  <c r="K14" i="12" s="1"/>
  <c r="P14" i="12" s="1"/>
  <c r="E21" i="12"/>
  <c r="K21" i="12" s="1"/>
  <c r="P21" i="12" s="1"/>
  <c r="E15" i="12"/>
  <c r="K15" i="12" s="1"/>
  <c r="E12" i="12"/>
  <c r="K12" i="12" s="1"/>
  <c r="P12" i="12" s="1"/>
  <c r="Y8" i="12"/>
  <c r="D115" i="8"/>
  <c r="D117" i="8" s="1"/>
  <c r="Y26" i="12"/>
  <c r="AD11" i="12"/>
  <c r="C11" i="17" s="1"/>
  <c r="AD19" i="12"/>
  <c r="T20" i="12"/>
  <c r="AD20" i="12" s="1"/>
  <c r="U27" i="12"/>
  <c r="AE27" i="12" s="1"/>
  <c r="AD25" i="12"/>
  <c r="O16" i="12"/>
  <c r="U16" i="12" s="1"/>
  <c r="AE16" i="12" s="1"/>
  <c r="U9" i="12"/>
  <c r="AE9" i="12" s="1"/>
  <c r="U10" i="12"/>
  <c r="AE10" i="12" s="1"/>
  <c r="T17" i="12"/>
  <c r="AD17" i="12" s="1"/>
  <c r="D40" i="17"/>
  <c r="O18" i="12"/>
  <c r="U18" i="12" s="1"/>
  <c r="AE18" i="12" s="1"/>
  <c r="AC32" i="12"/>
  <c r="F112" i="8"/>
  <c r="AD15" i="12"/>
  <c r="AC28" i="12"/>
  <c r="T10" i="12"/>
  <c r="AD10" i="12" s="1"/>
  <c r="O12" i="12"/>
  <c r="U12" i="12" s="1"/>
  <c r="AE12" i="12" s="1"/>
  <c r="Y22" i="12"/>
  <c r="U11" i="12"/>
  <c r="AE11" i="12" s="1"/>
  <c r="AD23" i="12"/>
  <c r="Y18" i="12"/>
  <c r="T9" i="12"/>
  <c r="AD9" i="12" s="1"/>
  <c r="O14" i="12"/>
  <c r="T16" i="12"/>
  <c r="AD16" i="12" s="1"/>
  <c r="AD27" i="12"/>
  <c r="D37" i="12"/>
  <c r="D39" i="12" s="1"/>
  <c r="O23" i="12"/>
  <c r="U23" i="12" s="1"/>
  <c r="AE23" i="12" s="1"/>
  <c r="O21" i="12"/>
  <c r="T12" i="12"/>
  <c r="AD12" i="12" s="1"/>
  <c r="Y14" i="12"/>
  <c r="O20" i="12"/>
  <c r="U20" i="12" s="1"/>
  <c r="AE20" i="12" s="1"/>
  <c r="U7" i="12"/>
  <c r="AE7" i="12" s="1"/>
  <c r="Y24" i="12"/>
  <c r="O19" i="12"/>
  <c r="U19" i="12" s="1"/>
  <c r="AE19" i="12" s="1"/>
  <c r="U25" i="12"/>
  <c r="AE25" i="12" s="1"/>
  <c r="U26" i="12"/>
  <c r="AE26" i="12" s="1"/>
  <c r="X30" i="12"/>
  <c r="AH30" i="12" s="1"/>
  <c r="O24" i="12"/>
  <c r="T13" i="12"/>
  <c r="AD13" i="12" s="1"/>
  <c r="U15" i="12"/>
  <c r="AE15" i="12" s="1"/>
  <c r="U8" i="12"/>
  <c r="AE8" i="12" s="1"/>
  <c r="U17" i="12"/>
  <c r="AE17" i="12" s="1"/>
  <c r="O22" i="12"/>
  <c r="U22" i="12" s="1"/>
  <c r="AE22" i="12" s="1"/>
  <c r="AC31" i="12"/>
  <c r="X35" i="12"/>
  <c r="AH35" i="12" s="1"/>
  <c r="T21" i="12"/>
  <c r="AD21" i="12" s="1"/>
  <c r="C22" i="17"/>
  <c r="C18" i="17"/>
  <c r="C24" i="17"/>
  <c r="C14" i="17"/>
  <c r="C8" i="17"/>
  <c r="C26" i="17"/>
  <c r="X6" i="12"/>
  <c r="AH6" i="12"/>
  <c r="R6" i="12"/>
  <c r="AC6" i="12"/>
  <c r="M6" i="12"/>
  <c r="I6" i="12"/>
  <c r="T6" i="12"/>
  <c r="AD6" i="12"/>
  <c r="Y6" i="12"/>
  <c r="N6" i="12"/>
  <c r="W6" i="12"/>
  <c r="AG6" i="12"/>
  <c r="AB6" i="12"/>
  <c r="L6" i="12"/>
  <c r="Q6" i="12"/>
  <c r="AF6" i="12"/>
  <c r="K6" i="12"/>
  <c r="AA6" i="12"/>
  <c r="P6" i="12"/>
  <c r="V6" i="12"/>
  <c r="E78" i="8"/>
  <c r="K26" i="12"/>
  <c r="P26" i="12" s="1"/>
  <c r="E44" i="8"/>
  <c r="C37" i="12"/>
  <c r="C39" i="12" s="1"/>
  <c r="F23" i="12" l="1"/>
  <c r="L23" i="12" s="1"/>
  <c r="F10" i="12"/>
  <c r="L10" i="12" s="1"/>
  <c r="Q10" i="12" s="1"/>
  <c r="F9" i="12"/>
  <c r="L9" i="12" s="1"/>
  <c r="F21" i="12"/>
  <c r="L21" i="12" s="1"/>
  <c r="Q21" i="12" s="1"/>
  <c r="F14" i="12"/>
  <c r="L14" i="12" s="1"/>
  <c r="F15" i="12"/>
  <c r="F19" i="12"/>
  <c r="L19" i="12" s="1"/>
  <c r="Q19" i="12" s="1"/>
  <c r="F25" i="12"/>
  <c r="L25" i="12" s="1"/>
  <c r="Q25" i="12" s="1"/>
  <c r="F17" i="12"/>
  <c r="L17" i="12" s="1"/>
  <c r="Q17" i="12" s="1"/>
  <c r="F27" i="12"/>
  <c r="L27" i="12" s="1"/>
  <c r="Q27" i="12" s="1"/>
  <c r="F18" i="12"/>
  <c r="L18" i="12" s="1"/>
  <c r="Q18" i="12" s="1"/>
  <c r="F8" i="12"/>
  <c r="L8" i="12" s="1"/>
  <c r="Q8" i="12" s="1"/>
  <c r="F26" i="12"/>
  <c r="L26" i="12" s="1"/>
  <c r="Q26" i="12" s="1"/>
  <c r="F11" i="12"/>
  <c r="L11" i="12" s="1"/>
  <c r="Q11" i="12" s="1"/>
  <c r="F16" i="12"/>
  <c r="L16" i="12" s="1"/>
  <c r="Q16" i="12" s="1"/>
  <c r="F7" i="12"/>
  <c r="L7" i="12" s="1"/>
  <c r="F20" i="12"/>
  <c r="L20" i="12" s="1"/>
  <c r="F22" i="12"/>
  <c r="L22" i="12" s="1"/>
  <c r="Q22" i="12" s="1"/>
  <c r="F24" i="12"/>
  <c r="L24" i="12" s="1"/>
  <c r="Q24" i="12" s="1"/>
  <c r="F12" i="12"/>
  <c r="L12" i="12" s="1"/>
  <c r="C13" i="17"/>
  <c r="C25" i="17"/>
  <c r="D25" i="17" s="1"/>
  <c r="C19" i="17"/>
  <c r="D19" i="17" s="1"/>
  <c r="C17" i="17"/>
  <c r="D17" i="17" s="1"/>
  <c r="C16" i="17"/>
  <c r="D16" i="17" s="1"/>
  <c r="C23" i="17"/>
  <c r="D23" i="17" s="1"/>
  <c r="C21" i="17"/>
  <c r="C27" i="17"/>
  <c r="D27" i="17" s="1"/>
  <c r="C20" i="17"/>
  <c r="D20" i="17" s="1"/>
  <c r="C15" i="17"/>
  <c r="D15" i="17" s="1"/>
  <c r="C12" i="17"/>
  <c r="D12" i="17" s="1"/>
  <c r="C9" i="17"/>
  <c r="D9" i="17" s="1"/>
  <c r="C10" i="17"/>
  <c r="D10" i="17" s="1"/>
  <c r="Z27" i="12"/>
  <c r="E115" i="8"/>
  <c r="E117" i="8" s="1"/>
  <c r="Y12" i="12"/>
  <c r="Y13" i="12"/>
  <c r="Y17" i="12"/>
  <c r="Z17" i="12"/>
  <c r="Y16" i="12"/>
  <c r="Y10" i="12"/>
  <c r="D18" i="17"/>
  <c r="D11" i="17"/>
  <c r="D22" i="17"/>
  <c r="E40" i="17"/>
  <c r="P17" i="12"/>
  <c r="V17" i="12" s="1"/>
  <c r="AF17" i="12" s="1"/>
  <c r="P19" i="12"/>
  <c r="AC35" i="12"/>
  <c r="H90" i="8"/>
  <c r="D8" i="17"/>
  <c r="P16" i="12"/>
  <c r="Z18" i="12"/>
  <c r="P24" i="12"/>
  <c r="Z19" i="12"/>
  <c r="Z12" i="12"/>
  <c r="Z23" i="12"/>
  <c r="Y20" i="12"/>
  <c r="V7" i="12"/>
  <c r="AF7" i="12" s="1"/>
  <c r="P20" i="12"/>
  <c r="J13" i="12"/>
  <c r="J37" i="12" s="1"/>
  <c r="Y21" i="12"/>
  <c r="P15" i="12"/>
  <c r="V15" i="12" s="1"/>
  <c r="AF15" i="12" s="1"/>
  <c r="P27" i="12"/>
  <c r="Z10" i="12"/>
  <c r="V21" i="12"/>
  <c r="AF21" i="12" s="1"/>
  <c r="V9" i="12"/>
  <c r="AF9" i="12" s="1"/>
  <c r="V11" i="12"/>
  <c r="AF11" i="12" s="1"/>
  <c r="Z20" i="12"/>
  <c r="Z25" i="12"/>
  <c r="Z16" i="12"/>
  <c r="Z15" i="12"/>
  <c r="V14" i="12"/>
  <c r="AF14" i="12" s="1"/>
  <c r="V25" i="12"/>
  <c r="AF25" i="12" s="1"/>
  <c r="U24" i="12"/>
  <c r="AE24" i="12" s="1"/>
  <c r="P13" i="12"/>
  <c r="Y9" i="12"/>
  <c r="V26" i="12"/>
  <c r="AF26" i="12" s="1"/>
  <c r="G112" i="8"/>
  <c r="V18" i="12"/>
  <c r="AF18" i="12" s="1"/>
  <c r="V12" i="12"/>
  <c r="AF12" i="12" s="1"/>
  <c r="Z22" i="12"/>
  <c r="AC30" i="12"/>
  <c r="U14" i="12"/>
  <c r="AE14" i="12" s="1"/>
  <c r="Z26" i="12"/>
  <c r="V8" i="12"/>
  <c r="AF8" i="12" s="1"/>
  <c r="D26" i="17"/>
  <c r="Z8" i="12"/>
  <c r="Z9" i="12"/>
  <c r="Z11" i="12"/>
  <c r="U21" i="12"/>
  <c r="AE21" i="12" s="1"/>
  <c r="Z7" i="12"/>
  <c r="H92" i="8"/>
  <c r="H91" i="8"/>
  <c r="H101" i="8"/>
  <c r="H83" i="8"/>
  <c r="H93" i="8"/>
  <c r="H95" i="8"/>
  <c r="H94" i="8"/>
  <c r="H96" i="8"/>
  <c r="H86" i="8"/>
  <c r="H99" i="8"/>
  <c r="H97" i="8"/>
  <c r="H87" i="8"/>
  <c r="H98" i="8"/>
  <c r="H85" i="8"/>
  <c r="H84" i="8"/>
  <c r="H100" i="8"/>
  <c r="H88" i="8"/>
  <c r="H89" i="8"/>
  <c r="H102" i="8"/>
  <c r="H18" i="8"/>
  <c r="H15" i="8"/>
  <c r="H19" i="8"/>
  <c r="H14" i="8"/>
  <c r="H16" i="8"/>
  <c r="H17" i="8"/>
  <c r="H20" i="8"/>
  <c r="H21" i="8"/>
  <c r="E37" i="12"/>
  <c r="E39" i="12" s="1"/>
  <c r="H30" i="8"/>
  <c r="H33" i="8"/>
  <c r="H32" i="8"/>
  <c r="H25" i="8"/>
  <c r="H28" i="8"/>
  <c r="H26" i="8"/>
  <c r="H29" i="8"/>
  <c r="H27" i="8"/>
  <c r="H34" i="8"/>
  <c r="F44" i="8"/>
  <c r="F78" i="8"/>
  <c r="H31" i="8"/>
  <c r="H23" i="8"/>
  <c r="H24" i="8"/>
  <c r="T7" i="12"/>
  <c r="Y7" i="12" s="1"/>
  <c r="I37" i="12"/>
  <c r="K37" i="12"/>
  <c r="G14" i="12" l="1"/>
  <c r="G19" i="12"/>
  <c r="G8" i="12"/>
  <c r="M8" i="12" s="1"/>
  <c r="G15" i="12"/>
  <c r="G11" i="12"/>
  <c r="G21" i="12"/>
  <c r="M21" i="12" s="1"/>
  <c r="R21" i="12" s="1"/>
  <c r="G27" i="12"/>
  <c r="M27" i="12" s="1"/>
  <c r="G18" i="12"/>
  <c r="M18" i="12" s="1"/>
  <c r="R18" i="12" s="1"/>
  <c r="M13" i="12"/>
  <c r="G17" i="12"/>
  <c r="G25" i="12"/>
  <c r="M25" i="12" s="1"/>
  <c r="R25" i="12" s="1"/>
  <c r="G20" i="12"/>
  <c r="M20" i="12" s="1"/>
  <c r="R20" i="12" s="1"/>
  <c r="G9" i="12"/>
  <c r="G22" i="12"/>
  <c r="G26" i="12"/>
  <c r="G7" i="12"/>
  <c r="M7" i="12" s="1"/>
  <c r="G10" i="12"/>
  <c r="M10" i="12" s="1"/>
  <c r="G23" i="12"/>
  <c r="M23" i="12" s="1"/>
  <c r="G16" i="12"/>
  <c r="G12" i="12"/>
  <c r="G24" i="12"/>
  <c r="M24" i="12" s="1"/>
  <c r="R24" i="12" s="1"/>
  <c r="D21" i="17"/>
  <c r="E21" i="17" s="1"/>
  <c r="D24" i="17"/>
  <c r="D14" i="17"/>
  <c r="E14" i="17" s="1"/>
  <c r="E17" i="17"/>
  <c r="H112" i="8"/>
  <c r="E11" i="17"/>
  <c r="F115" i="8"/>
  <c r="F117" i="8" s="1"/>
  <c r="E8" i="17"/>
  <c r="E25" i="17"/>
  <c r="E9" i="17"/>
  <c r="E15" i="17"/>
  <c r="AA7" i="12"/>
  <c r="E26" i="17"/>
  <c r="E12" i="17"/>
  <c r="E18" i="17"/>
  <c r="W19" i="12"/>
  <c r="AG19" i="12" s="1"/>
  <c r="Z24" i="12"/>
  <c r="V19" i="12"/>
  <c r="AF19" i="12" s="1"/>
  <c r="E19" i="17" s="1"/>
  <c r="Q23" i="12"/>
  <c r="W23" i="12" s="1"/>
  <c r="AG23" i="12" s="1"/>
  <c r="V20" i="12"/>
  <c r="AF20" i="12" s="1"/>
  <c r="E20" i="17" s="1"/>
  <c r="AA18" i="12"/>
  <c r="Q12" i="12"/>
  <c r="W12" i="12" s="1"/>
  <c r="AG12" i="12" s="1"/>
  <c r="AA17" i="12"/>
  <c r="AA26" i="12"/>
  <c r="F37" i="12"/>
  <c r="F39" i="12" s="1"/>
  <c r="Z21" i="12"/>
  <c r="AA25" i="12"/>
  <c r="AA14" i="12"/>
  <c r="W25" i="12"/>
  <c r="AG25" i="12" s="1"/>
  <c r="W24" i="12"/>
  <c r="AG24" i="12" s="1"/>
  <c r="V13" i="12"/>
  <c r="AF13" i="12" s="1"/>
  <c r="AA9" i="12"/>
  <c r="E41" i="17"/>
  <c r="F40" i="17"/>
  <c r="W8" i="12"/>
  <c r="AG8" i="12" s="1"/>
  <c r="Q14" i="12"/>
  <c r="W14" i="12" s="1"/>
  <c r="AG14" i="12" s="1"/>
  <c r="W11" i="12"/>
  <c r="AG11" i="12" s="1"/>
  <c r="AA15" i="12"/>
  <c r="V24" i="12"/>
  <c r="AF24" i="12" s="1"/>
  <c r="AA21" i="12"/>
  <c r="AA12" i="12"/>
  <c r="D41" i="17"/>
  <c r="C41" i="17"/>
  <c r="W21" i="12"/>
  <c r="AG21" i="12" s="1"/>
  <c r="Q7" i="12"/>
  <c r="Z14" i="12"/>
  <c r="V27" i="12"/>
  <c r="AF27" i="12" s="1"/>
  <c r="E27" i="17" s="1"/>
  <c r="O13" i="12"/>
  <c r="U13" i="12" s="1"/>
  <c r="AE13" i="12" s="1"/>
  <c r="D13" i="17" s="1"/>
  <c r="Q9" i="12"/>
  <c r="W9" i="12" s="1"/>
  <c r="AG9" i="12" s="1"/>
  <c r="AA8" i="12"/>
  <c r="V16" i="12"/>
  <c r="AF16" i="12" s="1"/>
  <c r="E16" i="17" s="1"/>
  <c r="Q20" i="12"/>
  <c r="W20" i="12" s="1"/>
  <c r="AG20" i="12" s="1"/>
  <c r="AA11" i="12"/>
  <c r="AD7" i="12"/>
  <c r="W10" i="12"/>
  <c r="AG10" i="12" s="1"/>
  <c r="V10" i="12"/>
  <c r="H82" i="8"/>
  <c r="H51" i="8"/>
  <c r="H50" i="8"/>
  <c r="H54" i="8"/>
  <c r="H53" i="8"/>
  <c r="H49" i="8"/>
  <c r="H55" i="8"/>
  <c r="H48" i="8"/>
  <c r="H52" i="8"/>
  <c r="H63" i="8"/>
  <c r="H58" i="8"/>
  <c r="W26" i="12"/>
  <c r="AB26" i="12" s="1"/>
  <c r="V22" i="12"/>
  <c r="G44" i="8"/>
  <c r="G40" i="17" s="1"/>
  <c r="H22" i="8"/>
  <c r="H57" i="8"/>
  <c r="G78" i="8"/>
  <c r="H65" i="8"/>
  <c r="V23" i="12"/>
  <c r="H56" i="8"/>
  <c r="H67" i="8"/>
  <c r="W18" i="12"/>
  <c r="AG18" i="12" s="1"/>
  <c r="H62" i="8"/>
  <c r="W27" i="12"/>
  <c r="AG27" i="12" s="1"/>
  <c r="L15" i="12"/>
  <c r="Q15" i="12" s="1"/>
  <c r="H61" i="8"/>
  <c r="H68" i="8"/>
  <c r="W22" i="12"/>
  <c r="AG22" i="12" s="1"/>
  <c r="P37" i="12"/>
  <c r="H60" i="8"/>
  <c r="H59" i="8"/>
  <c r="H64" i="8"/>
  <c r="H66" i="8"/>
  <c r="N37" i="12"/>
  <c r="H78" i="8" l="1"/>
  <c r="E24" i="17"/>
  <c r="F24" i="17" s="1"/>
  <c r="F8" i="17"/>
  <c r="F21" i="17"/>
  <c r="AB19" i="12"/>
  <c r="F11" i="17"/>
  <c r="F9" i="17"/>
  <c r="F25" i="17"/>
  <c r="F20" i="17"/>
  <c r="AB8" i="12"/>
  <c r="F14" i="17"/>
  <c r="AB22" i="12"/>
  <c r="AB11" i="12"/>
  <c r="AB24" i="12"/>
  <c r="AA19" i="12"/>
  <c r="AA20" i="12"/>
  <c r="F27" i="17"/>
  <c r="E13" i="17"/>
  <c r="F12" i="17"/>
  <c r="F18" i="17"/>
  <c r="R8" i="12"/>
  <c r="AA16" i="12"/>
  <c r="M11" i="12"/>
  <c r="R11" i="12" s="1"/>
  <c r="H40" i="17"/>
  <c r="E18" i="18" s="1"/>
  <c r="M12" i="12"/>
  <c r="AB12" i="12"/>
  <c r="AB10" i="12"/>
  <c r="AF22" i="12"/>
  <c r="AA22" i="12"/>
  <c r="R23" i="12"/>
  <c r="X23" i="12" s="1"/>
  <c r="AH23" i="12" s="1"/>
  <c r="M9" i="12"/>
  <c r="R9" i="12" s="1"/>
  <c r="AA13" i="12"/>
  <c r="F19" i="17"/>
  <c r="AB25" i="12"/>
  <c r="AB14" i="12"/>
  <c r="AF10" i="12"/>
  <c r="E10" i="17" s="1"/>
  <c r="AA10" i="12"/>
  <c r="AB20" i="12"/>
  <c r="AA27" i="12"/>
  <c r="M16" i="12"/>
  <c r="R16" i="12" s="1"/>
  <c r="X16" i="12" s="1"/>
  <c r="AH16" i="12" s="1"/>
  <c r="AB18" i="12"/>
  <c r="M26" i="12"/>
  <c r="R26" i="12" s="1"/>
  <c r="AB23" i="12"/>
  <c r="R10" i="12"/>
  <c r="X10" i="12" s="1"/>
  <c r="AH10" i="12" s="1"/>
  <c r="AF23" i="12"/>
  <c r="E23" i="17" s="1"/>
  <c r="AA23" i="12"/>
  <c r="AA24" i="12"/>
  <c r="W7" i="12"/>
  <c r="AG7" i="12" s="1"/>
  <c r="AB21" i="12"/>
  <c r="M22" i="12"/>
  <c r="R22" i="12" s="1"/>
  <c r="AB27" i="12"/>
  <c r="R27" i="12"/>
  <c r="R13" i="12"/>
  <c r="M14" i="12"/>
  <c r="R14" i="12" s="1"/>
  <c r="Z13" i="12"/>
  <c r="L13" i="12"/>
  <c r="L37" i="12" s="1"/>
  <c r="M17" i="12"/>
  <c r="R17" i="12" s="1"/>
  <c r="AB9" i="12"/>
  <c r="G115" i="8"/>
  <c r="O37" i="12"/>
  <c r="M19" i="12"/>
  <c r="R19" i="12" s="1"/>
  <c r="R7" i="12"/>
  <c r="AG26" i="12"/>
  <c r="C7" i="17"/>
  <c r="H44" i="8"/>
  <c r="W16" i="12"/>
  <c r="W17" i="12"/>
  <c r="X24" i="12"/>
  <c r="AH24" i="12" s="1"/>
  <c r="M15" i="12"/>
  <c r="R15" i="12" s="1"/>
  <c r="G37" i="12"/>
  <c r="G39" i="12" s="1"/>
  <c r="Y37" i="12"/>
  <c r="T37" i="12"/>
  <c r="V37" i="12"/>
  <c r="U37" i="12"/>
  <c r="E22" i="17" l="1"/>
  <c r="F22" i="17" s="1"/>
  <c r="G24" i="17"/>
  <c r="H24" i="17" s="1"/>
  <c r="F26" i="17"/>
  <c r="H115" i="8"/>
  <c r="H117" i="8" s="1"/>
  <c r="G117" i="8"/>
  <c r="F41" i="17"/>
  <c r="D42" i="17"/>
  <c r="D43" i="17" s="1"/>
  <c r="AB7" i="12"/>
  <c r="AC24" i="12"/>
  <c r="F10" i="17"/>
  <c r="G10" i="17" s="1"/>
  <c r="F23" i="17"/>
  <c r="G23" i="17" s="1"/>
  <c r="X19" i="12"/>
  <c r="AH19" i="12" s="1"/>
  <c r="X22" i="12"/>
  <c r="AH22" i="12" s="1"/>
  <c r="X14" i="12"/>
  <c r="AH14" i="12" s="1"/>
  <c r="G14" i="17" s="1"/>
  <c r="H14" i="17" s="1"/>
  <c r="X11" i="12"/>
  <c r="AH11" i="12" s="1"/>
  <c r="G11" i="17" s="1"/>
  <c r="H11" i="17" s="1"/>
  <c r="X26" i="12"/>
  <c r="AH26" i="12" s="1"/>
  <c r="AC10" i="12"/>
  <c r="AG17" i="12"/>
  <c r="AB17" i="12"/>
  <c r="X7" i="12"/>
  <c r="AH7" i="12" s="1"/>
  <c r="C42" i="17"/>
  <c r="AG16" i="12"/>
  <c r="F16" i="17" s="1"/>
  <c r="G16" i="17" s="1"/>
  <c r="H16" i="17" s="1"/>
  <c r="AB16" i="12"/>
  <c r="X13" i="12"/>
  <c r="AH13" i="12" s="1"/>
  <c r="X9" i="12"/>
  <c r="AH9" i="12" s="1"/>
  <c r="G9" i="17" s="1"/>
  <c r="H9" i="17" s="1"/>
  <c r="X27" i="12"/>
  <c r="AH27" i="12" s="1"/>
  <c r="G27" i="17" s="1"/>
  <c r="H27" i="17" s="1"/>
  <c r="AC16" i="12"/>
  <c r="AF37" i="12"/>
  <c r="R12" i="12"/>
  <c r="X12" i="12" s="1"/>
  <c r="AH12" i="12" s="1"/>
  <c r="G12" i="17" s="1"/>
  <c r="H12" i="17" s="1"/>
  <c r="Q13" i="12"/>
  <c r="W13" i="12" s="1"/>
  <c r="AG13" i="12" s="1"/>
  <c r="F13" i="17" s="1"/>
  <c r="X8" i="12"/>
  <c r="AH8" i="12" s="1"/>
  <c r="E42" i="17"/>
  <c r="E43" i="17" s="1"/>
  <c r="X17" i="12"/>
  <c r="AH17" i="12" s="1"/>
  <c r="AC23" i="12"/>
  <c r="D7" i="17"/>
  <c r="C37" i="17"/>
  <c r="AA37" i="12"/>
  <c r="X25" i="12"/>
  <c r="X20" i="12"/>
  <c r="W15" i="12"/>
  <c r="AB15" i="12" s="1"/>
  <c r="M37" i="12"/>
  <c r="X21" i="12"/>
  <c r="X18" i="12"/>
  <c r="Z37" i="12"/>
  <c r="AD37" i="12"/>
  <c r="AE37" i="12"/>
  <c r="G22" i="17" l="1"/>
  <c r="H22" i="17" s="1"/>
  <c r="G26" i="17"/>
  <c r="H26" i="17" s="1"/>
  <c r="G19" i="17"/>
  <c r="H19" i="17" s="1"/>
  <c r="F17" i="17"/>
  <c r="G17" i="17" s="1"/>
  <c r="H17" i="17" s="1"/>
  <c r="G8" i="17"/>
  <c r="H8" i="17" s="1"/>
  <c r="G13" i="17"/>
  <c r="H13" i="17" s="1"/>
  <c r="AC8" i="12"/>
  <c r="AC26" i="12"/>
  <c r="H10" i="17"/>
  <c r="H23" i="17"/>
  <c r="AC12" i="12"/>
  <c r="AH21" i="12"/>
  <c r="AC21" i="12"/>
  <c r="AC11" i="12"/>
  <c r="AC7" i="12"/>
  <c r="AB13" i="12"/>
  <c r="AB37" i="12" s="1"/>
  <c r="C43" i="17"/>
  <c r="AH18" i="12"/>
  <c r="AC18" i="12"/>
  <c r="G41" i="17"/>
  <c r="AH20" i="12"/>
  <c r="G20" i="17" s="1"/>
  <c r="H20" i="17" s="1"/>
  <c r="AC20" i="12"/>
  <c r="AC17" i="12"/>
  <c r="AC9" i="12"/>
  <c r="AC22" i="12"/>
  <c r="Q37" i="12"/>
  <c r="AC27" i="12"/>
  <c r="AC14" i="12"/>
  <c r="AH25" i="12"/>
  <c r="AC25" i="12"/>
  <c r="AC13" i="12"/>
  <c r="AC19" i="12"/>
  <c r="E7" i="17"/>
  <c r="D37" i="17"/>
  <c r="D44" i="17" s="1"/>
  <c r="AG15" i="12"/>
  <c r="W37" i="12"/>
  <c r="X15" i="12"/>
  <c r="AC15" i="12" s="1"/>
  <c r="R37" i="12"/>
  <c r="G21" i="17" l="1"/>
  <c r="H21" i="17" s="1"/>
  <c r="G18" i="17"/>
  <c r="H18" i="17" s="1"/>
  <c r="F15" i="17"/>
  <c r="G25" i="17"/>
  <c r="H25" i="17" s="1"/>
  <c r="AG37" i="12"/>
  <c r="F42" i="17"/>
  <c r="F43" i="17" s="1"/>
  <c r="C44" i="17"/>
  <c r="H41" i="17"/>
  <c r="F7" i="17"/>
  <c r="E37" i="17"/>
  <c r="E44" i="17" s="1"/>
  <c r="AH15" i="12"/>
  <c r="AC37" i="12"/>
  <c r="X37" i="12"/>
  <c r="G15" i="17" l="1"/>
  <c r="H15" i="17" s="1"/>
  <c r="E16" i="18"/>
  <c r="AH37" i="12"/>
  <c r="G42" i="17"/>
  <c r="G7" i="17"/>
  <c r="F37" i="17"/>
  <c r="F44" i="17" s="1"/>
  <c r="G37" i="17" l="1"/>
  <c r="H37" i="17" s="1"/>
  <c r="H7" i="17"/>
  <c r="H42" i="17"/>
  <c r="G43" i="17"/>
  <c r="H43" i="17" s="1"/>
  <c r="E17" i="18" l="1"/>
  <c r="E20" i="18" s="1"/>
  <c r="H44" i="17"/>
  <c r="G44" i="17"/>
</calcChain>
</file>

<file path=xl/sharedStrings.xml><?xml version="1.0" encoding="utf-8"?>
<sst xmlns="http://schemas.openxmlformats.org/spreadsheetml/2006/main" count="193" uniqueCount="133">
  <si>
    <t>Overview of calculation of Business and Labour Overheads in Proposal Capex</t>
  </si>
  <si>
    <t>Worksheet</t>
  </si>
  <si>
    <t>Explanation</t>
  </si>
  <si>
    <t>Business overheads:</t>
  </si>
  <si>
    <t>Labour overheads:</t>
  </si>
  <si>
    <t>2-Proposal Overheads</t>
  </si>
  <si>
    <t>Results in estimated overheads in the Proposal of:</t>
  </si>
  <si>
    <t>Business Overheads</t>
  </si>
  <si>
    <t>Labour Overheads</t>
  </si>
  <si>
    <t>Estimated immediately deductible capex</t>
  </si>
  <si>
    <t>Values Copied to PTRM input sheet</t>
  </si>
  <si>
    <t>SA Power Networks</t>
  </si>
  <si>
    <t>Average Overhead Rates (excl asset replacement)</t>
  </si>
  <si>
    <t>Business OH Rate</t>
  </si>
  <si>
    <t>Labour OH Rate to total cost</t>
  </si>
  <si>
    <t>Network Overheads in Proposal</t>
  </si>
  <si>
    <t>Labour Overheads in Proposal</t>
  </si>
  <si>
    <t>Asset Replacement and Refurbishment</t>
  </si>
  <si>
    <t>Contributions</t>
  </si>
  <si>
    <t>Easements</t>
  </si>
  <si>
    <t>2020/21</t>
  </si>
  <si>
    <t>2021/22</t>
  </si>
  <si>
    <t>2022/23</t>
  </si>
  <si>
    <t>2023/24</t>
  </si>
  <si>
    <t>2024/25</t>
  </si>
  <si>
    <t>Sub-transmission lines</t>
  </si>
  <si>
    <t>Distribution Lines</t>
  </si>
  <si>
    <t>Distribution Transformers</t>
  </si>
  <si>
    <t>LVS</t>
  </si>
  <si>
    <t>Communications</t>
  </si>
  <si>
    <t>Land</t>
  </si>
  <si>
    <t>Substation Land</t>
  </si>
  <si>
    <t>Check</t>
  </si>
  <si>
    <t>Buildings</t>
  </si>
  <si>
    <t>Forecast for Imediately Deductible Capex</t>
  </si>
  <si>
    <t>Summary for input to PTRM</t>
  </si>
  <si>
    <t>Light Vehicles</t>
  </si>
  <si>
    <t>IT Assets</t>
  </si>
  <si>
    <t>Distribution Lines-Refurbish and Shorter Life</t>
  </si>
  <si>
    <t>Substations-Refurbish and Shorter Life</t>
  </si>
  <si>
    <t>Total Adjustment</t>
  </si>
  <si>
    <t>Notes</t>
  </si>
  <si>
    <t>Average overhead rates:</t>
  </si>
  <si>
    <t>Inputs</t>
  </si>
  <si>
    <t>2020-25</t>
  </si>
  <si>
    <t>2025-30</t>
  </si>
  <si>
    <t>2030-35</t>
  </si>
  <si>
    <t>2035-40</t>
  </si>
  <si>
    <t>2005-10</t>
  </si>
  <si>
    <t>2005/06</t>
  </si>
  <si>
    <t>2006/07</t>
  </si>
  <si>
    <t>2007/08</t>
  </si>
  <si>
    <t>2008/09</t>
  </si>
  <si>
    <t>2009/10</t>
  </si>
  <si>
    <t>2010-15</t>
  </si>
  <si>
    <t>2010/11</t>
  </si>
  <si>
    <t>2011/12</t>
  </si>
  <si>
    <t>2012/13</t>
  </si>
  <si>
    <t>2013/14</t>
  </si>
  <si>
    <t>2014/15</t>
  </si>
  <si>
    <t>2015-20</t>
  </si>
  <si>
    <t>2015/16</t>
  </si>
  <si>
    <t>2016/17</t>
  </si>
  <si>
    <t>2017/18</t>
  </si>
  <si>
    <t>2018/19</t>
  </si>
  <si>
    <t>2019/20</t>
  </si>
  <si>
    <t>2025/26</t>
  </si>
  <si>
    <t>2026/27</t>
  </si>
  <si>
    <t>2027/28</t>
  </si>
  <si>
    <t>2028/29</t>
  </si>
  <si>
    <t>2029/30</t>
  </si>
  <si>
    <t>2030/31</t>
  </si>
  <si>
    <t>2031/32</t>
  </si>
  <si>
    <t>2032/33</t>
  </si>
  <si>
    <t>2033/34</t>
  </si>
  <si>
    <t>2034/35</t>
  </si>
  <si>
    <t>2035/36</t>
  </si>
  <si>
    <t>2036/37</t>
  </si>
  <si>
    <t>2037/38</t>
  </si>
  <si>
    <t>2038/39</t>
  </si>
  <si>
    <t>2039/40</t>
  </si>
  <si>
    <t>Reg period</t>
  </si>
  <si>
    <t>Current reg period</t>
  </si>
  <si>
    <t>Total</t>
  </si>
  <si>
    <t>Reg period selection</t>
  </si>
  <si>
    <t>$000s</t>
  </si>
  <si>
    <t>$millions</t>
  </si>
  <si>
    <t>$</t>
  </si>
  <si>
    <t>Units</t>
  </si>
  <si>
    <t>Yes</t>
  </si>
  <si>
    <t>No</t>
  </si>
  <si>
    <t>Substations</t>
  </si>
  <si>
    <t>Heavy Vehicles - 15 year</t>
  </si>
  <si>
    <t>Heavy Vehicles - 10 year</t>
  </si>
  <si>
    <t>Plant &amp; Tools/Office Furniture</t>
  </si>
  <si>
    <t xml:space="preserve">Electronic network assets </t>
  </si>
  <si>
    <t>Buildings - capital works</t>
  </si>
  <si>
    <t>in-house software</t>
  </si>
  <si>
    <t/>
  </si>
  <si>
    <t>Labour OH</t>
  </si>
  <si>
    <t>Business OH</t>
  </si>
  <si>
    <t>Business OH rate</t>
  </si>
  <si>
    <t>Labour OH rate</t>
  </si>
  <si>
    <t>PTRM Categories - type 1 capcons</t>
  </si>
  <si>
    <t>Summary</t>
  </si>
  <si>
    <t>Gross capex less Business OHs</t>
  </si>
  <si>
    <t>Labour OHs</t>
  </si>
  <si>
    <t>Gross capex less business OHs &amp; labour OHs</t>
  </si>
  <si>
    <t>Business OHs plus labour OHs</t>
  </si>
  <si>
    <t>Non-replacement capex only $M, June 2025</t>
  </si>
  <si>
    <t>Overhead analysis (non-replacement capex only)</t>
  </si>
  <si>
    <t>Overhead type</t>
  </si>
  <si>
    <t>Rate</t>
  </si>
  <si>
    <t>Gross capex including OHs and Type 1 Capcons (excl type 2)</t>
  </si>
  <si>
    <t>PTRM Categories - non-replacement expenditure including Business Unit OHs excluding capcons</t>
  </si>
  <si>
    <t>PTRM Categories - replacement expenditure including Business Unit OHs excluding capcons</t>
  </si>
  <si>
    <t>3-Summary</t>
  </si>
  <si>
    <t>1-Inputs</t>
  </si>
  <si>
    <t>Expenditure as per capex model based on PTRM category, broken down based on:</t>
  </si>
  <si>
    <t>- Type 1 capital contributions</t>
  </si>
  <si>
    <t>- Replacement expenditure</t>
  </si>
  <si>
    <t>- Non-replacement expenditure</t>
  </si>
  <si>
    <t>Application of the average rates from '1-Inputs', to the Proposal Capex categories that attract business and labour overheads</t>
  </si>
  <si>
    <t>Asset replacement capex</t>
  </si>
  <si>
    <t>Capex Model</t>
  </si>
  <si>
    <t>Capex Model - (alt)</t>
  </si>
  <si>
    <t>Average of two capex models</t>
  </si>
  <si>
    <t>From capex model</t>
  </si>
  <si>
    <t xml:space="preserve">updated for 2023/24 actual </t>
  </si>
  <si>
    <t>Stobie Poles</t>
  </si>
  <si>
    <t>Business Unit OHs</t>
  </si>
  <si>
    <t>Check (total escalated costs)</t>
  </si>
  <si>
    <t>As per 3 components above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</si>
</sst>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_);_(* \(#,##0.0\);_(* &quot;-&quot;??_);_(@_)"/>
    <numFmt numFmtId="165" formatCode="_-* #,##0.000_-;\-* #,##0.000_-;_-* &quot;-&quot;??_-;_-@_-"/>
    <numFmt numFmtId="166" formatCode="###,000"/>
    <numFmt numFmtId="167" formatCode="0.0"/>
    <numFmt numFmtId="168" formatCode="_-&quot;$&quot;* #,##0.0_-;\-&quot;$&quot;* #,##0.0_-;_-&quot;$&quot;* &quot;-&quot;??_-;_-@_-"/>
    <numFmt numFmtId="169" formatCode="_-&quot;$&quot;* #,##0_-;\-&quot;$&quot;* #,##0_-;_-&quot;$&quot;* &quot;-&quot;??_-;_-@_-"/>
    <numFmt numFmtId="170" formatCode="_(* #,##0.000_);_(* \(#,##0.000\);_(* &quot;-&quot;??_);_(@_)"/>
    <numFmt numFmtId="171" formatCode="[Red]\●;[Red]\●;[Color10]\●"/>
    <numFmt numFmtId="172" formatCode="_-* #,##0.0_-;\-* #,##0.0_-;_-* &quot;-&quot;?_-;_-@_-"/>
    <numFmt numFmtId="173" formatCode="_(* #,##0.00_);_(* \(#,##0.00\);_(* &quot;-&quot;??_);_(@_)"/>
  </numFmts>
  <fonts count="33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0000FF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</font>
    <font>
      <b/>
      <sz val="14"/>
      <color theme="3"/>
      <name val="Calibri"/>
      <family val="2"/>
    </font>
    <font>
      <b/>
      <sz val="16"/>
      <color theme="2"/>
      <name val="Calibri"/>
      <family val="2"/>
    </font>
    <font>
      <b/>
      <sz val="10"/>
      <color theme="0"/>
      <name val="Calibri"/>
      <family val="2"/>
      <scheme val="minor"/>
    </font>
    <font>
      <sz val="10"/>
      <color indexed="9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Helvetica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6"/>
      <color theme="2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2"/>
      <color theme="5"/>
      <name val="Calibri"/>
      <family val="2"/>
      <scheme val="minor"/>
    </font>
    <font>
      <b/>
      <sz val="11"/>
      <color theme="5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1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 style="thin">
        <color theme="1"/>
      </right>
      <top style="thin">
        <color theme="5"/>
      </top>
      <bottom style="thin">
        <color theme="5"/>
      </bottom>
      <diagonal/>
    </border>
    <border>
      <left style="medium">
        <color theme="1"/>
      </left>
      <right style="thin">
        <color theme="5"/>
      </right>
      <top style="thin">
        <color theme="5"/>
      </top>
      <bottom style="medium">
        <color theme="1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medium">
        <color theme="1"/>
      </bottom>
      <diagonal/>
    </border>
    <border>
      <left style="thin">
        <color theme="5"/>
      </left>
      <right style="thin">
        <color theme="1"/>
      </right>
      <top style="thin">
        <color theme="5"/>
      </top>
      <bottom style="medium">
        <color theme="1"/>
      </bottom>
      <diagonal/>
    </border>
    <border>
      <left style="medium">
        <color theme="5" tint="-0.499984740745262"/>
      </left>
      <right/>
      <top style="medium">
        <color theme="5" tint="-0.499984740745262"/>
      </top>
      <bottom/>
      <diagonal/>
    </border>
    <border>
      <left/>
      <right/>
      <top style="medium">
        <color theme="5" tint="-0.499984740745262"/>
      </top>
      <bottom/>
      <diagonal/>
    </border>
    <border>
      <left/>
      <right style="medium">
        <color theme="5" tint="-0.499984740745262"/>
      </right>
      <top style="medium">
        <color theme="5" tint="-0.499984740745262"/>
      </top>
      <bottom/>
      <diagonal/>
    </border>
    <border>
      <left style="medium">
        <color theme="5" tint="-0.499984740745262"/>
      </left>
      <right/>
      <top/>
      <bottom/>
      <diagonal/>
    </border>
    <border>
      <left/>
      <right style="medium">
        <color theme="5" tint="-0.499984740745262"/>
      </right>
      <top/>
      <bottom/>
      <diagonal/>
    </border>
    <border>
      <left style="medium">
        <color theme="5" tint="-0.499984740745262"/>
      </left>
      <right/>
      <top style="thin">
        <color theme="5" tint="-0.499984740745262"/>
      </top>
      <bottom style="medium">
        <color theme="5" tint="-0.499984740745262"/>
      </bottom>
      <diagonal/>
    </border>
    <border>
      <left/>
      <right/>
      <top style="thin">
        <color theme="5" tint="-0.499984740745262"/>
      </top>
      <bottom style="medium">
        <color theme="5" tint="-0.499984740745262"/>
      </bottom>
      <diagonal/>
    </border>
    <border>
      <left/>
      <right style="medium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  <border>
      <left/>
      <right/>
      <top style="thin">
        <color theme="5" tint="-0.499984740745262"/>
      </top>
      <bottom style="thin">
        <color indexed="64"/>
      </bottom>
      <diagonal/>
    </border>
    <border>
      <left style="medium">
        <color theme="5" tint="-0.499984740745262"/>
      </left>
      <right/>
      <top style="thin">
        <color theme="5" tint="-0.499984740745262"/>
      </top>
      <bottom/>
      <diagonal/>
    </border>
    <border>
      <left/>
      <right style="medium">
        <color theme="5" tint="-0.499984740745262"/>
      </right>
      <top style="thin">
        <color theme="5" tint="-0.499984740745262"/>
      </top>
      <bottom style="thin">
        <color indexed="64"/>
      </bottom>
      <diagonal/>
    </border>
    <border>
      <left/>
      <right/>
      <top/>
      <bottom style="medium">
        <color theme="5" tint="-0.499984740745262"/>
      </bottom>
      <diagonal/>
    </border>
    <border>
      <left/>
      <right style="medium">
        <color theme="5" tint="-0.499984740745262"/>
      </right>
      <top/>
      <bottom style="medium">
        <color theme="5" tint="-0.499984740745262"/>
      </bottom>
      <diagonal/>
    </border>
    <border>
      <left style="thin">
        <color theme="1" tint="0.79998168889431442"/>
      </left>
      <right style="thin">
        <color theme="1" tint="0.79998168889431442"/>
      </right>
      <top style="thin">
        <color theme="1" tint="0.79998168889431442"/>
      </top>
      <bottom style="thin">
        <color theme="1" tint="0.79998168889431442"/>
      </bottom>
      <diagonal/>
    </border>
  </borders>
  <cellStyleXfs count="24">
    <xf numFmtId="0" fontId="0" fillId="0" borderId="0"/>
    <xf numFmtId="9" fontId="2" fillId="0" borderId="0" applyFont="0" applyFill="0" applyBorder="0" applyAlignment="0" applyProtection="0"/>
    <xf numFmtId="0" fontId="3" fillId="2" borderId="0" applyNumberFormat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6" fillId="0" borderId="0" applyFill="0" applyBorder="0" applyAlignment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" fillId="3" borderId="1" applyNumberFormat="0" applyAlignment="0" applyProtection="0">
      <alignment horizontal="left" vertical="center" indent="1"/>
    </xf>
    <xf numFmtId="166" fontId="8" fillId="4" borderId="1" applyNumberFormat="0" applyAlignment="0" applyProtection="0">
      <alignment horizontal="left" vertical="center" indent="1"/>
    </xf>
    <xf numFmtId="0" fontId="9" fillId="5" borderId="1" applyNumberFormat="0" applyAlignment="0" applyProtection="0">
      <alignment horizontal="left" vertical="center" indent="1"/>
    </xf>
    <xf numFmtId="0" fontId="7" fillId="3" borderId="2" applyNumberFormat="0" applyAlignment="0" applyProtection="0">
      <alignment horizontal="left" vertical="center" indent="1"/>
    </xf>
    <xf numFmtId="166" fontId="7" fillId="0" borderId="2" applyNumberFormat="0" applyProtection="0">
      <alignment horizontal="right" vertical="center"/>
    </xf>
    <xf numFmtId="166" fontId="8" fillId="0" borderId="3" applyNumberFormat="0" applyProtection="0">
      <alignment horizontal="right" vertical="center"/>
    </xf>
    <xf numFmtId="0" fontId="9" fillId="6" borderId="1" applyNumberFormat="0" applyAlignment="0" applyProtection="0">
      <alignment horizontal="left" vertical="center" indent="1"/>
    </xf>
    <xf numFmtId="0" fontId="9" fillId="7" borderId="1" applyNumberFormat="0" applyAlignment="0" applyProtection="0">
      <alignment horizontal="left" vertical="center" indent="1"/>
    </xf>
    <xf numFmtId="0" fontId="9" fillId="8" borderId="1" applyNumberFormat="0" applyAlignment="0" applyProtection="0">
      <alignment horizontal="left" vertical="center" indent="1"/>
    </xf>
    <xf numFmtId="0" fontId="9" fillId="9" borderId="2" applyNumberFormat="0" applyAlignment="0" applyProtection="0">
      <alignment horizontal="left" vertical="center" indent="1"/>
    </xf>
    <xf numFmtId="9" fontId="5" fillId="0" borderId="0" applyFont="0" applyFill="0" applyBorder="0" applyAlignment="0" applyProtection="0"/>
    <xf numFmtId="0" fontId="2" fillId="10" borderId="0" applyNumberFormat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171" fontId="20" fillId="0" borderId="0">
      <alignment horizontal="center" vertical="center"/>
    </xf>
  </cellStyleXfs>
  <cellXfs count="139">
    <xf numFmtId="0" fontId="0" fillId="0" borderId="0" xfId="0"/>
    <xf numFmtId="0" fontId="4" fillId="0" borderId="0" xfId="0" applyFont="1"/>
    <xf numFmtId="0" fontId="10" fillId="0" borderId="0" xfId="4" applyFont="1"/>
    <xf numFmtId="0" fontId="11" fillId="0" borderId="0" xfId="4" applyFont="1"/>
    <xf numFmtId="0" fontId="13" fillId="0" borderId="0" xfId="4" applyFont="1"/>
    <xf numFmtId="43" fontId="11" fillId="0" borderId="0" xfId="4" applyNumberFormat="1" applyFont="1"/>
    <xf numFmtId="167" fontId="11" fillId="0" borderId="0" xfId="4" applyNumberFormat="1" applyFont="1"/>
    <xf numFmtId="0" fontId="10" fillId="0" borderId="5" xfId="4" applyFont="1" applyBorder="1"/>
    <xf numFmtId="0" fontId="11" fillId="0" borderId="6" xfId="4" applyFont="1" applyBorder="1" applyAlignment="1">
      <alignment horizontal="center" vertical="center" wrapText="1"/>
    </xf>
    <xf numFmtId="0" fontId="11" fillId="0" borderId="7" xfId="4" applyFont="1" applyBorder="1" applyAlignment="1">
      <alignment horizontal="center" vertical="center" wrapText="1"/>
    </xf>
    <xf numFmtId="0" fontId="10" fillId="0" borderId="8" xfId="4" applyFont="1" applyBorder="1"/>
    <xf numFmtId="0" fontId="11" fillId="0" borderId="9" xfId="4" applyFont="1" applyBorder="1" applyAlignment="1">
      <alignment horizontal="center" vertical="center" wrapText="1"/>
    </xf>
    <xf numFmtId="0" fontId="11" fillId="0" borderId="10" xfId="4" applyFont="1" applyBorder="1" applyAlignment="1">
      <alignment horizontal="center" vertical="center" wrapText="1"/>
    </xf>
    <xf numFmtId="0" fontId="15" fillId="0" borderId="0" xfId="0" applyFont="1"/>
    <xf numFmtId="0" fontId="10" fillId="0" borderId="0" xfId="4" applyFont="1" applyAlignment="1" applyProtection="1">
      <alignment horizontal="center" vertical="center"/>
      <protection locked="0"/>
    </xf>
    <xf numFmtId="0" fontId="16" fillId="0" borderId="0" xfId="0" applyFont="1"/>
    <xf numFmtId="0" fontId="18" fillId="0" borderId="0" xfId="4" applyFont="1"/>
    <xf numFmtId="0" fontId="19" fillId="0" borderId="0" xfId="0" applyFont="1"/>
    <xf numFmtId="164" fontId="10" fillId="0" borderId="0" xfId="4" applyNumberFormat="1" applyFont="1"/>
    <xf numFmtId="0" fontId="11" fillId="0" borderId="0" xfId="4" applyFont="1" applyAlignment="1">
      <alignment vertical="center"/>
    </xf>
    <xf numFmtId="0" fontId="22" fillId="0" borderId="0" xfId="0" applyFont="1"/>
    <xf numFmtId="0" fontId="1" fillId="0" borderId="0" xfId="0" applyFont="1"/>
    <xf numFmtId="0" fontId="17" fillId="12" borderId="0" xfId="4" applyFont="1" applyFill="1" applyAlignment="1" applyProtection="1">
      <alignment horizontal="center" vertical="center"/>
      <protection locked="0"/>
    </xf>
    <xf numFmtId="0" fontId="17" fillId="14" borderId="14" xfId="4" applyFont="1" applyFill="1" applyBorder="1" applyAlignment="1" applyProtection="1">
      <alignment horizontal="center" vertical="center"/>
      <protection locked="0"/>
    </xf>
    <xf numFmtId="0" fontId="17" fillId="12" borderId="15" xfId="4" applyFont="1" applyFill="1" applyBorder="1" applyAlignment="1" applyProtection="1">
      <alignment horizontal="center" vertical="center"/>
      <protection locked="0"/>
    </xf>
    <xf numFmtId="0" fontId="11" fillId="0" borderId="14" xfId="4" applyFont="1" applyBorder="1"/>
    <xf numFmtId="0" fontId="17" fillId="12" borderId="14" xfId="4" applyFont="1" applyFill="1" applyBorder="1" applyAlignment="1" applyProtection="1">
      <alignment horizontal="center" vertical="center" wrapText="1"/>
      <protection locked="0"/>
    </xf>
    <xf numFmtId="0" fontId="17" fillId="12" borderId="14" xfId="4" applyFont="1" applyFill="1" applyBorder="1" applyAlignment="1" applyProtection="1">
      <alignment horizontal="center" vertical="center"/>
      <protection locked="0"/>
    </xf>
    <xf numFmtId="0" fontId="10" fillId="13" borderId="16" xfId="4" applyFont="1" applyFill="1" applyBorder="1"/>
    <xf numFmtId="164" fontId="10" fillId="13" borderId="19" xfId="3" applyFont="1" applyFill="1" applyBorder="1"/>
    <xf numFmtId="170" fontId="11" fillId="0" borderId="0" xfId="4" applyNumberFormat="1" applyFont="1"/>
    <xf numFmtId="164" fontId="10" fillId="0" borderId="15" xfId="3" applyFont="1" applyFill="1" applyBorder="1"/>
    <xf numFmtId="0" fontId="10" fillId="13" borderId="20" xfId="4" applyFont="1" applyFill="1" applyBorder="1"/>
    <xf numFmtId="164" fontId="10" fillId="13" borderId="21" xfId="3" applyFont="1" applyFill="1" applyBorder="1"/>
    <xf numFmtId="43" fontId="11" fillId="0" borderId="22" xfId="4" applyNumberFormat="1" applyFont="1" applyBorder="1" applyAlignment="1">
      <alignment horizontal="center"/>
    </xf>
    <xf numFmtId="43" fontId="11" fillId="0" borderId="23" xfId="4" applyNumberFormat="1" applyFont="1" applyBorder="1" applyAlignment="1">
      <alignment horizontal="center"/>
    </xf>
    <xf numFmtId="43" fontId="19" fillId="0" borderId="0" xfId="0" applyNumberFormat="1" applyFont="1"/>
    <xf numFmtId="0" fontId="17" fillId="0" borderId="0" xfId="2" applyFont="1" applyFill="1"/>
    <xf numFmtId="0" fontId="17" fillId="14" borderId="0" xfId="2" applyFont="1" applyFill="1" applyBorder="1"/>
    <xf numFmtId="0" fontId="17" fillId="12" borderId="0" xfId="4" applyFont="1" applyFill="1" applyAlignment="1" applyProtection="1">
      <alignment horizontal="right" vertical="center"/>
      <protection locked="0"/>
    </xf>
    <xf numFmtId="0" fontId="17" fillId="14" borderId="14" xfId="2" applyFont="1" applyFill="1" applyBorder="1"/>
    <xf numFmtId="0" fontId="17" fillId="14" borderId="15" xfId="2" applyFont="1" applyFill="1" applyBorder="1"/>
    <xf numFmtId="0" fontId="23" fillId="14" borderId="14" xfId="0" applyFont="1" applyFill="1" applyBorder="1"/>
    <xf numFmtId="0" fontId="17" fillId="12" borderId="15" xfId="4" applyFont="1" applyFill="1" applyBorder="1" applyAlignment="1" applyProtection="1">
      <alignment horizontal="right" vertical="center"/>
      <protection locked="0"/>
    </xf>
    <xf numFmtId="0" fontId="19" fillId="0" borderId="14" xfId="0" applyFont="1" applyBorder="1"/>
    <xf numFmtId="43" fontId="22" fillId="16" borderId="15" xfId="0" applyNumberFormat="1" applyFont="1" applyFill="1" applyBorder="1"/>
    <xf numFmtId="0" fontId="22" fillId="13" borderId="16" xfId="0" applyFont="1" applyFill="1" applyBorder="1"/>
    <xf numFmtId="165" fontId="10" fillId="13" borderId="17" xfId="0" applyNumberFormat="1" applyFont="1" applyFill="1" applyBorder="1" applyAlignment="1">
      <alignment vertical="center"/>
    </xf>
    <xf numFmtId="165" fontId="10" fillId="13" borderId="18" xfId="0" applyNumberFormat="1" applyFont="1" applyFill="1" applyBorder="1" applyAlignment="1">
      <alignment vertical="center"/>
    </xf>
    <xf numFmtId="0" fontId="24" fillId="0" borderId="0" xfId="0" applyFont="1"/>
    <xf numFmtId="0" fontId="25" fillId="0" borderId="0" xfId="0" applyFont="1"/>
    <xf numFmtId="0" fontId="17" fillId="14" borderId="0" xfId="2" applyFont="1" applyFill="1" applyBorder="1" applyAlignment="1">
      <alignment horizontal="center"/>
    </xf>
    <xf numFmtId="0" fontId="17" fillId="15" borderId="0" xfId="0" applyFont="1" applyFill="1"/>
    <xf numFmtId="0" fontId="10" fillId="0" borderId="16" xfId="4" applyFont="1" applyBorder="1" applyAlignment="1" applyProtection="1">
      <alignment vertical="center"/>
      <protection locked="0"/>
    </xf>
    <xf numFmtId="0" fontId="17" fillId="0" borderId="0" xfId="2" applyFont="1" applyFill="1" applyBorder="1" applyAlignment="1"/>
    <xf numFmtId="0" fontId="26" fillId="0" borderId="0" xfId="0" applyFont="1"/>
    <xf numFmtId="0" fontId="21" fillId="0" borderId="0" xfId="0" applyFont="1"/>
    <xf numFmtId="0" fontId="27" fillId="0" borderId="0" xfId="0" applyFont="1"/>
    <xf numFmtId="0" fontId="1" fillId="0" borderId="0" xfId="0" applyFont="1" applyAlignment="1">
      <alignment horizontal="right" indent="1"/>
    </xf>
    <xf numFmtId="10" fontId="21" fillId="0" borderId="0" xfId="0" applyNumberFormat="1" applyFont="1" applyAlignment="1">
      <alignment horizontal="left"/>
    </xf>
    <xf numFmtId="0" fontId="28" fillId="0" borderId="0" xfId="0" applyFont="1"/>
    <xf numFmtId="0" fontId="1" fillId="0" borderId="0" xfId="0" quotePrefix="1" applyFont="1"/>
    <xf numFmtId="169" fontId="1" fillId="0" borderId="0" xfId="20" applyNumberFormat="1" applyFont="1"/>
    <xf numFmtId="10" fontId="21" fillId="0" borderId="0" xfId="0" applyNumberFormat="1" applyFont="1"/>
    <xf numFmtId="168" fontId="1" fillId="0" borderId="0" xfId="20" applyNumberFormat="1" applyFont="1"/>
    <xf numFmtId="0" fontId="30" fillId="0" borderId="0" xfId="4" applyFont="1"/>
    <xf numFmtId="0" fontId="29" fillId="0" borderId="0" xfId="4" applyFont="1"/>
    <xf numFmtId="0" fontId="31" fillId="0" borderId="0" xfId="22" applyFont="1" applyFill="1"/>
    <xf numFmtId="168" fontId="1" fillId="0" borderId="4" xfId="20" applyNumberFormat="1" applyFont="1" applyBorder="1"/>
    <xf numFmtId="168" fontId="1" fillId="0" borderId="0" xfId="20" applyNumberFormat="1" applyFont="1" applyBorder="1"/>
    <xf numFmtId="0" fontId="32" fillId="0" borderId="0" xfId="0" applyFont="1"/>
    <xf numFmtId="0" fontId="29" fillId="0" borderId="0" xfId="4" applyFont="1" applyAlignment="1">
      <alignment horizontal="right"/>
    </xf>
    <xf numFmtId="172" fontId="0" fillId="0" borderId="0" xfId="0" applyNumberFormat="1"/>
    <xf numFmtId="43" fontId="0" fillId="0" borderId="0" xfId="0" applyNumberFormat="1"/>
    <xf numFmtId="0" fontId="11" fillId="0" borderId="24" xfId="0" applyFont="1" applyBorder="1"/>
    <xf numFmtId="0" fontId="12" fillId="11" borderId="24" xfId="0" applyFont="1" applyFill="1" applyBorder="1" applyAlignment="1">
      <alignment horizontal="center"/>
    </xf>
    <xf numFmtId="0" fontId="19" fillId="15" borderId="0" xfId="0" applyFont="1" applyFill="1"/>
    <xf numFmtId="10" fontId="12" fillId="11" borderId="24" xfId="19" applyNumberFormat="1" applyFont="1" applyFill="1" applyBorder="1" applyAlignment="1">
      <alignment horizontal="center"/>
    </xf>
    <xf numFmtId="0" fontId="10" fillId="14" borderId="0" xfId="0" applyFont="1" applyFill="1" applyAlignment="1">
      <alignment horizontal="right"/>
    </xf>
    <xf numFmtId="0" fontId="17" fillId="14" borderId="0" xfId="0" applyFont="1" applyFill="1" applyAlignment="1">
      <alignment horizontal="right" vertical="center"/>
    </xf>
    <xf numFmtId="0" fontId="17" fillId="14" borderId="0" xfId="0" applyFont="1" applyFill="1" applyAlignment="1">
      <alignment horizontal="center" wrapText="1"/>
    </xf>
    <xf numFmtId="0" fontId="11" fillId="0" borderId="24" xfId="0" applyFont="1" applyBorder="1" applyAlignment="1">
      <alignment horizontal="left" vertical="center"/>
    </xf>
    <xf numFmtId="0" fontId="10" fillId="13" borderId="24" xfId="0" applyFont="1" applyFill="1" applyBorder="1"/>
    <xf numFmtId="10" fontId="12" fillId="11" borderId="24" xfId="0" applyNumberFormat="1" applyFont="1" applyFill="1" applyBorder="1"/>
    <xf numFmtId="0" fontId="12" fillId="11" borderId="24" xfId="0" applyFont="1" applyFill="1" applyBorder="1"/>
    <xf numFmtId="0" fontId="22" fillId="13" borderId="24" xfId="0" applyFont="1" applyFill="1" applyBorder="1"/>
    <xf numFmtId="0" fontId="12" fillId="0" borderId="24" xfId="0" applyFont="1" applyBorder="1" applyAlignment="1">
      <alignment horizontal="left" vertical="center"/>
    </xf>
    <xf numFmtId="9" fontId="12" fillId="11" borderId="24" xfId="1" applyFont="1" applyFill="1" applyBorder="1" applyAlignment="1">
      <alignment horizontal="center"/>
    </xf>
    <xf numFmtId="0" fontId="12" fillId="0" borderId="24" xfId="0" applyFont="1" applyBorder="1"/>
    <xf numFmtId="0" fontId="19" fillId="13" borderId="24" xfId="0" applyFont="1" applyFill="1" applyBorder="1"/>
    <xf numFmtId="43" fontId="19" fillId="13" borderId="24" xfId="0" applyNumberFormat="1" applyFont="1" applyFill="1" applyBorder="1"/>
    <xf numFmtId="0" fontId="19" fillId="0" borderId="24" xfId="0" applyFont="1" applyBorder="1"/>
    <xf numFmtId="0" fontId="22" fillId="0" borderId="24" xfId="0" applyFont="1" applyBorder="1" applyAlignment="1">
      <alignment horizontal="right"/>
    </xf>
    <xf numFmtId="43" fontId="11" fillId="0" borderId="24" xfId="4" applyNumberFormat="1" applyFont="1" applyBorder="1" applyAlignment="1">
      <alignment horizontal="center"/>
    </xf>
    <xf numFmtId="173" fontId="11" fillId="0" borderId="14" xfId="4" applyNumberFormat="1" applyFont="1" applyBorder="1"/>
    <xf numFmtId="173" fontId="11" fillId="0" borderId="0" xfId="4" applyNumberFormat="1" applyFont="1"/>
    <xf numFmtId="173" fontId="11" fillId="0" borderId="15" xfId="4" applyNumberFormat="1" applyFont="1" applyBorder="1"/>
    <xf numFmtId="173" fontId="10" fillId="13" borderId="16" xfId="3" applyNumberFormat="1" applyFont="1" applyFill="1" applyBorder="1"/>
    <xf numFmtId="173" fontId="10" fillId="13" borderId="17" xfId="3" applyNumberFormat="1" applyFont="1" applyFill="1" applyBorder="1"/>
    <xf numFmtId="173" fontId="10" fillId="13" borderId="18" xfId="3" applyNumberFormat="1" applyFont="1" applyFill="1" applyBorder="1"/>
    <xf numFmtId="173" fontId="11" fillId="0" borderId="0" xfId="3" applyNumberFormat="1" applyFont="1" applyFill="1" applyBorder="1"/>
    <xf numFmtId="173" fontId="11" fillId="0" borderId="15" xfId="3" applyNumberFormat="1" applyFont="1" applyFill="1" applyBorder="1"/>
    <xf numFmtId="173" fontId="11" fillId="0" borderId="14" xfId="3" applyNumberFormat="1" applyFont="1" applyFill="1" applyBorder="1"/>
    <xf numFmtId="173" fontId="11" fillId="13" borderId="16" xfId="4" applyNumberFormat="1" applyFont="1" applyFill="1" applyBorder="1"/>
    <xf numFmtId="0" fontId="11" fillId="16" borderId="14" xfId="4" applyFont="1" applyFill="1" applyBorder="1"/>
    <xf numFmtId="173" fontId="11" fillId="16" borderId="0" xfId="3" applyNumberFormat="1" applyFont="1" applyFill="1" applyBorder="1"/>
    <xf numFmtId="173" fontId="11" fillId="16" borderId="15" xfId="3" applyNumberFormat="1" applyFont="1" applyFill="1" applyBorder="1"/>
    <xf numFmtId="2" fontId="19" fillId="0" borderId="24" xfId="0" applyNumberFormat="1" applyFont="1" applyBorder="1"/>
    <xf numFmtId="2" fontId="12" fillId="0" borderId="24" xfId="0" applyNumberFormat="1" applyFont="1" applyBorder="1"/>
    <xf numFmtId="10" fontId="11" fillId="0" borderId="14" xfId="1" applyNumberFormat="1" applyFont="1" applyBorder="1"/>
    <xf numFmtId="43" fontId="11" fillId="0" borderId="0" xfId="0" applyNumberFormat="1" applyFont="1"/>
    <xf numFmtId="43" fontId="10" fillId="0" borderId="24" xfId="21" applyFont="1" applyBorder="1"/>
    <xf numFmtId="43" fontId="12" fillId="0" borderId="24" xfId="21" applyFont="1" applyFill="1" applyBorder="1" applyAlignment="1">
      <alignment horizontal="center"/>
    </xf>
    <xf numFmtId="43" fontId="10" fillId="16" borderId="24" xfId="21" applyFont="1" applyFill="1" applyBorder="1"/>
    <xf numFmtId="43" fontId="10" fillId="13" borderId="24" xfId="21" applyFont="1" applyFill="1" applyBorder="1" applyAlignment="1">
      <alignment horizontal="center"/>
    </xf>
    <xf numFmtId="43" fontId="10" fillId="13" borderId="24" xfId="21" applyFont="1" applyFill="1" applyBorder="1"/>
    <xf numFmtId="0" fontId="17" fillId="15" borderId="0" xfId="0" applyFont="1" applyFill="1" applyAlignment="1">
      <alignment horizontal="left"/>
    </xf>
    <xf numFmtId="0" fontId="17" fillId="15" borderId="0" xfId="2" applyFont="1" applyFill="1" applyBorder="1" applyAlignment="1">
      <alignment horizontal="left"/>
    </xf>
    <xf numFmtId="0" fontId="17" fillId="0" borderId="0" xfId="0" applyFont="1" applyAlignment="1">
      <alignment horizontal="left"/>
    </xf>
    <xf numFmtId="0" fontId="11" fillId="0" borderId="24" xfId="0" applyFont="1" applyBorder="1" applyAlignment="1">
      <alignment horizontal="left"/>
    </xf>
    <xf numFmtId="0" fontId="17" fillId="14" borderId="0" xfId="2" applyFont="1" applyFill="1" applyBorder="1" applyAlignment="1">
      <alignment horizontal="left"/>
    </xf>
    <xf numFmtId="0" fontId="17" fillId="14" borderId="11" xfId="4" applyFont="1" applyFill="1" applyBorder="1" applyAlignment="1">
      <alignment horizontal="center" vertical="center"/>
    </xf>
    <xf numFmtId="0" fontId="17" fillId="14" borderId="12" xfId="4" applyFont="1" applyFill="1" applyBorder="1" applyAlignment="1">
      <alignment horizontal="center" vertical="center"/>
    </xf>
    <xf numFmtId="0" fontId="17" fillId="14" borderId="13" xfId="4" applyFont="1" applyFill="1" applyBorder="1" applyAlignment="1">
      <alignment horizontal="center" vertical="center"/>
    </xf>
    <xf numFmtId="0" fontId="17" fillId="14" borderId="11" xfId="4" applyFont="1" applyFill="1" applyBorder="1" applyAlignment="1">
      <alignment horizontal="left" vertical="center"/>
    </xf>
    <xf numFmtId="0" fontId="17" fillId="14" borderId="12" xfId="4" applyFont="1" applyFill="1" applyBorder="1" applyAlignment="1">
      <alignment horizontal="left" vertical="center"/>
    </xf>
    <xf numFmtId="0" fontId="17" fillId="14" borderId="13" xfId="4" applyFont="1" applyFill="1" applyBorder="1" applyAlignment="1">
      <alignment horizontal="left" vertical="center"/>
    </xf>
    <xf numFmtId="0" fontId="17" fillId="15" borderId="11" xfId="4" applyFont="1" applyFill="1" applyBorder="1" applyAlignment="1">
      <alignment horizontal="left"/>
    </xf>
    <xf numFmtId="0" fontId="17" fillId="15" borderId="12" xfId="4" applyFont="1" applyFill="1" applyBorder="1" applyAlignment="1">
      <alignment horizontal="left"/>
    </xf>
    <xf numFmtId="0" fontId="17" fillId="15" borderId="13" xfId="4" applyFont="1" applyFill="1" applyBorder="1" applyAlignment="1">
      <alignment horizontal="left"/>
    </xf>
    <xf numFmtId="165" fontId="17" fillId="14" borderId="11" xfId="4" applyNumberFormat="1" applyFont="1" applyFill="1" applyBorder="1" applyAlignment="1">
      <alignment horizontal="center" vertical="center"/>
    </xf>
    <xf numFmtId="165" fontId="17" fillId="14" borderId="12" xfId="4" applyNumberFormat="1" applyFont="1" applyFill="1" applyBorder="1" applyAlignment="1">
      <alignment horizontal="center" vertical="center"/>
    </xf>
    <xf numFmtId="165" fontId="17" fillId="14" borderId="13" xfId="4" applyNumberFormat="1" applyFont="1" applyFill="1" applyBorder="1" applyAlignment="1">
      <alignment horizontal="center" vertical="center"/>
    </xf>
    <xf numFmtId="0" fontId="17" fillId="15" borderId="11" xfId="0" applyFont="1" applyFill="1" applyBorder="1" applyAlignment="1">
      <alignment horizontal="left"/>
    </xf>
    <xf numFmtId="0" fontId="17" fillId="15" borderId="12" xfId="0" applyFont="1" applyFill="1" applyBorder="1" applyAlignment="1">
      <alignment horizontal="left"/>
    </xf>
    <xf numFmtId="0" fontId="17" fillId="15" borderId="13" xfId="0" applyFont="1" applyFill="1" applyBorder="1" applyAlignment="1">
      <alignment horizontal="left"/>
    </xf>
    <xf numFmtId="0" fontId="17" fillId="15" borderId="11" xfId="2" applyFont="1" applyFill="1" applyBorder="1" applyAlignment="1">
      <alignment horizontal="left"/>
    </xf>
    <xf numFmtId="0" fontId="17" fillId="15" borderId="12" xfId="2" applyFont="1" applyFill="1" applyBorder="1" applyAlignment="1">
      <alignment horizontal="left"/>
    </xf>
    <xf numFmtId="0" fontId="17" fillId="15" borderId="13" xfId="2" applyFont="1" applyFill="1" applyBorder="1" applyAlignment="1">
      <alignment horizontal="left"/>
    </xf>
  </cellXfs>
  <cellStyles count="24">
    <cellStyle name="60% - Accent5" xfId="19" builtinId="48"/>
    <cellStyle name="Accent2" xfId="2" builtinId="33"/>
    <cellStyle name="Check RedRedGreen" xfId="23" xr:uid="{171ED396-90A9-4482-80FD-8D205DA8DEAF}"/>
    <cellStyle name="Comma" xfId="21" builtinId="3"/>
    <cellStyle name="Comma 2" xfId="6" xr:uid="{DFB2C15D-7B45-460D-B541-CA30D2994C8D}"/>
    <cellStyle name="Currency" xfId="20" builtinId="4"/>
    <cellStyle name="Heading 2 2" xfId="5" xr:uid="{701C9F2F-B8D0-4DC8-8B77-29C8243C323D}"/>
    <cellStyle name="Hyperlink" xfId="22" builtinId="8"/>
    <cellStyle name="Nbr-Comma()" xfId="3" xr:uid="{DE157B1D-529D-4819-95C6-3DDACE6CA9C2}"/>
    <cellStyle name="Normal" xfId="0" builtinId="0"/>
    <cellStyle name="Normal 2" xfId="4" xr:uid="{75D2D790-B1EB-4D49-9ABE-7DCA1333BCF3}"/>
    <cellStyle name="Percent" xfId="1" builtinId="5"/>
    <cellStyle name="Percent 2" xfId="7" xr:uid="{24C8788A-B123-41D8-AEB7-12B84C73030E}"/>
    <cellStyle name="Percent 2 2 2" xfId="18" xr:uid="{F0AFA4F9-2B26-4138-A3D8-72C1B10338D6}"/>
    <cellStyle name="SAPDataCell" xfId="13" xr:uid="{C5B8D2E7-B105-47D9-9067-6C38E653069D}"/>
    <cellStyle name="SAPDataTotalCell" xfId="12" xr:uid="{68134C66-FE67-4F77-89FE-274F5A4BEFD6}"/>
    <cellStyle name="SAPDimensionCell" xfId="8" xr:uid="{3E0E44F9-6C61-42DC-A991-67AF7B9E0982}"/>
    <cellStyle name="SAPHierarchyCell0" xfId="10" xr:uid="{8AC91AD2-89B4-4BA1-AD99-2A7D075B007A}"/>
    <cellStyle name="SAPHierarchyCell1" xfId="14" xr:uid="{AA71FD23-E180-4459-92A1-325EAB71B47D}"/>
    <cellStyle name="SAPHierarchyCell2" xfId="15" xr:uid="{D9BB550A-CAA4-4E76-A7CF-28EF08B1E885}"/>
    <cellStyle name="SAPHierarchyCell3" xfId="16" xr:uid="{8E3FE963-B265-48A4-8813-D23D00FEE212}"/>
    <cellStyle name="SAPHierarchyCell4" xfId="17" xr:uid="{1673C602-6AE8-49AD-9E5D-967035EEFC3A}"/>
    <cellStyle name="SAPMemberCell" xfId="9" xr:uid="{911B19F2-8359-4C45-831F-2DB8F69DF3BD}"/>
    <cellStyle name="SAPMemberTotalCell" xfId="11" xr:uid="{A34ABB26-5AAA-40C7-A158-B9DAD4166381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99FF"/>
      <color rgb="FF0000FF"/>
      <color rgb="FFFF66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Custom 65">
      <a:dk1>
        <a:sysClr val="windowText" lastClr="000000"/>
      </a:dk1>
      <a:lt1>
        <a:sysClr val="window" lastClr="FFFFFF"/>
      </a:lt1>
      <a:dk2>
        <a:srgbClr val="525252"/>
      </a:dk2>
      <a:lt2>
        <a:srgbClr val="FA780A"/>
      </a:lt2>
      <a:accent1>
        <a:srgbClr val="46C1BE"/>
      </a:accent1>
      <a:accent2>
        <a:srgbClr val="396691"/>
      </a:accent2>
      <a:accent3>
        <a:srgbClr val="F15A22"/>
      </a:accent3>
      <a:accent4>
        <a:srgbClr val="FAA61A"/>
      </a:accent4>
      <a:accent5>
        <a:srgbClr val="525252"/>
      </a:accent5>
      <a:accent6>
        <a:srgbClr val="72B0C9"/>
      </a:accent6>
      <a:hlink>
        <a:srgbClr val="FA780A"/>
      </a:hlink>
      <a:folHlink>
        <a:srgbClr val="F15A2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91ACD-C6C4-4898-A462-CDEF79752606}">
  <sheetPr codeName="Sheet3"/>
  <dimension ref="A1:K22"/>
  <sheetViews>
    <sheetView tabSelected="1" workbookViewId="0">
      <selection activeCell="E13" sqref="E13"/>
    </sheetView>
  </sheetViews>
  <sheetFormatPr defaultColWidth="9.1796875" defaultRowHeight="14.5" x14ac:dyDescent="0.35"/>
  <cols>
    <col min="1" max="1" width="1.7265625" style="21" customWidth="1"/>
    <col min="2" max="2" width="22.453125" style="21" customWidth="1"/>
    <col min="3" max="3" width="9.1796875" style="21"/>
    <col min="4" max="4" width="54.1796875" style="21" customWidth="1"/>
    <col min="5" max="5" width="13.81640625" style="21" customWidth="1"/>
    <col min="6" max="6" width="33.1796875" style="21" bestFit="1" customWidth="1"/>
    <col min="7" max="7" width="11.26953125" style="21" customWidth="1"/>
    <col min="8" max="8" width="36" style="21" bestFit="1" customWidth="1"/>
    <col min="9" max="9" width="6.1796875" style="21" bestFit="1" customWidth="1"/>
    <col min="10" max="16384" width="9.1796875" style="21"/>
  </cols>
  <sheetData>
    <row r="1" spans="1:9" ht="21" x14ac:dyDescent="0.5">
      <c r="A1" s="49" t="s">
        <v>11</v>
      </c>
    </row>
    <row r="2" spans="1:9" ht="18.5" x14ac:dyDescent="0.45">
      <c r="A2" s="50" t="s">
        <v>0</v>
      </c>
    </row>
    <row r="4" spans="1:9" ht="15.5" x14ac:dyDescent="0.35">
      <c r="B4" s="55" t="s">
        <v>1</v>
      </c>
      <c r="D4" s="55" t="s">
        <v>2</v>
      </c>
    </row>
    <row r="5" spans="1:9" x14ac:dyDescent="0.35">
      <c r="B5" s="56" t="s">
        <v>117</v>
      </c>
      <c r="D5" s="21" t="s">
        <v>42</v>
      </c>
    </row>
    <row r="6" spans="1:9" x14ac:dyDescent="0.35">
      <c r="B6" s="57"/>
      <c r="D6" s="58" t="s">
        <v>3</v>
      </c>
      <c r="E6" s="59">
        <f>'1-Inputs'!C9</f>
        <v>7.8E-2</v>
      </c>
      <c r="F6" s="60" t="str">
        <f>+'1-Inputs'!D9</f>
        <v xml:space="preserve">updated for 2023/24 actual </v>
      </c>
    </row>
    <row r="7" spans="1:9" x14ac:dyDescent="0.35">
      <c r="D7" s="58" t="s">
        <v>4</v>
      </c>
      <c r="E7" s="59">
        <f>'1-Inputs'!C10</f>
        <v>5.8299999999999998E-2</v>
      </c>
      <c r="F7" s="60" t="str">
        <f>+'1-Inputs'!D10</f>
        <v xml:space="preserve">updated for 2023/24 actual </v>
      </c>
    </row>
    <row r="8" spans="1:9" x14ac:dyDescent="0.35">
      <c r="D8" s="21" t="s">
        <v>118</v>
      </c>
    </row>
    <row r="9" spans="1:9" x14ac:dyDescent="0.35">
      <c r="D9" s="61" t="s">
        <v>120</v>
      </c>
    </row>
    <row r="10" spans="1:9" x14ac:dyDescent="0.35">
      <c r="D10" s="61" t="s">
        <v>121</v>
      </c>
    </row>
    <row r="11" spans="1:9" x14ac:dyDescent="0.35">
      <c r="D11" s="61" t="s">
        <v>119</v>
      </c>
    </row>
    <row r="12" spans="1:9" x14ac:dyDescent="0.35">
      <c r="E12" s="62"/>
      <c r="G12" s="62"/>
      <c r="I12" s="63"/>
    </row>
    <row r="13" spans="1:9" x14ac:dyDescent="0.35">
      <c r="B13" s="56" t="s">
        <v>5</v>
      </c>
      <c r="D13" s="21" t="s">
        <v>122</v>
      </c>
    </row>
    <row r="14" spans="1:9" x14ac:dyDescent="0.35">
      <c r="B14" s="56"/>
    </row>
    <row r="15" spans="1:9" x14ac:dyDescent="0.35">
      <c r="B15" s="56" t="s">
        <v>116</v>
      </c>
      <c r="D15" s="21" t="s">
        <v>6</v>
      </c>
    </row>
    <row r="16" spans="1:9" x14ac:dyDescent="0.35">
      <c r="D16" s="71" t="s">
        <v>7</v>
      </c>
      <c r="E16" s="64">
        <f>'3-Summary'!H41</f>
        <v>135.61930733129142</v>
      </c>
    </row>
    <row r="17" spans="4:11" x14ac:dyDescent="0.35">
      <c r="D17" s="71" t="s">
        <v>8</v>
      </c>
      <c r="E17" s="64">
        <f>'3-Summary'!H42</f>
        <v>68.6152029807605</v>
      </c>
    </row>
    <row r="18" spans="4:11" x14ac:dyDescent="0.35">
      <c r="D18" s="71" t="s">
        <v>123</v>
      </c>
      <c r="E18" s="64">
        <f>'3-Summary'!H40</f>
        <v>901.36265728962724</v>
      </c>
      <c r="K18" s="67"/>
    </row>
    <row r="19" spans="4:11" x14ac:dyDescent="0.35">
      <c r="D19" s="66"/>
      <c r="E19" s="64"/>
    </row>
    <row r="20" spans="4:11" ht="15" thickBot="1" x14ac:dyDescent="0.4">
      <c r="D20" s="65" t="s">
        <v>9</v>
      </c>
      <c r="E20" s="68">
        <f>SUM(E16:E18)</f>
        <v>1105.5971676016791</v>
      </c>
    </row>
    <row r="21" spans="4:11" ht="15" thickTop="1" x14ac:dyDescent="0.35">
      <c r="D21" s="70" t="s">
        <v>10</v>
      </c>
      <c r="E21" s="69"/>
    </row>
    <row r="22" spans="4:11" x14ac:dyDescent="0.35">
      <c r="D22" s="65"/>
      <c r="E22" s="6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63F0C-73FA-4998-A721-8EB8057F1B0A}">
  <sheetPr codeName="Sheet8">
    <pageSetUpPr fitToPage="1"/>
  </sheetPr>
  <dimension ref="A1:N117"/>
  <sheetViews>
    <sheetView showGridLines="0" zoomScale="80" zoomScaleNormal="80" workbookViewId="0">
      <selection activeCell="B1" sqref="B1"/>
    </sheetView>
  </sheetViews>
  <sheetFormatPr defaultColWidth="9.1796875" defaultRowHeight="13" x14ac:dyDescent="0.3"/>
  <cols>
    <col min="1" max="1" width="1.7265625" style="17" customWidth="1"/>
    <col min="2" max="2" width="39.453125" style="17" customWidth="1"/>
    <col min="3" max="8" width="12.7265625" style="17" customWidth="1"/>
    <col min="9" max="9" width="14.26953125" style="17" customWidth="1"/>
    <col min="10" max="10" width="12.7265625" style="17" customWidth="1"/>
    <col min="11" max="16384" width="9.1796875" style="17"/>
  </cols>
  <sheetData>
    <row r="1" spans="1:10" ht="23.25" customHeight="1" x14ac:dyDescent="0.5">
      <c r="A1" s="49" t="s">
        <v>11</v>
      </c>
    </row>
    <row r="2" spans="1:10" ht="18.5" x14ac:dyDescent="0.45">
      <c r="A2" s="50" t="s">
        <v>43</v>
      </c>
    </row>
    <row r="3" spans="1:10" x14ac:dyDescent="0.3">
      <c r="B3" s="20"/>
    </row>
    <row r="4" spans="1:10" x14ac:dyDescent="0.3">
      <c r="B4" s="52" t="s">
        <v>84</v>
      </c>
      <c r="C4" s="76"/>
    </row>
    <row r="5" spans="1:10" x14ac:dyDescent="0.3">
      <c r="B5" s="74" t="s">
        <v>81</v>
      </c>
      <c r="C5" s="75" t="s">
        <v>45</v>
      </c>
    </row>
    <row r="7" spans="1:10" x14ac:dyDescent="0.3">
      <c r="B7" s="116" t="s">
        <v>12</v>
      </c>
      <c r="C7" s="116"/>
      <c r="D7" s="116"/>
      <c r="E7" s="116"/>
      <c r="F7" s="116"/>
      <c r="G7" s="116"/>
      <c r="H7" s="116"/>
      <c r="I7" s="116"/>
      <c r="J7" s="116"/>
    </row>
    <row r="8" spans="1:10" x14ac:dyDescent="0.3">
      <c r="B8" s="38" t="s">
        <v>111</v>
      </c>
      <c r="C8" s="51" t="s">
        <v>112</v>
      </c>
      <c r="D8" s="120" t="s">
        <v>41</v>
      </c>
      <c r="E8" s="120"/>
      <c r="F8" s="120"/>
      <c r="G8" s="120"/>
      <c r="H8" s="120"/>
      <c r="I8" s="120"/>
      <c r="J8" s="120"/>
    </row>
    <row r="9" spans="1:10" x14ac:dyDescent="0.3">
      <c r="B9" s="74" t="s">
        <v>13</v>
      </c>
      <c r="C9" s="77">
        <v>7.8E-2</v>
      </c>
      <c r="D9" s="119" t="s">
        <v>128</v>
      </c>
      <c r="E9" s="119"/>
      <c r="F9" s="119"/>
      <c r="G9" s="119"/>
      <c r="H9" s="119"/>
      <c r="I9" s="119"/>
      <c r="J9" s="119"/>
    </row>
    <row r="10" spans="1:10" x14ac:dyDescent="0.3">
      <c r="B10" s="74" t="s">
        <v>14</v>
      </c>
      <c r="C10" s="77">
        <v>5.8299999999999998E-2</v>
      </c>
      <c r="D10" s="119" t="s">
        <v>128</v>
      </c>
      <c r="E10" s="119"/>
      <c r="F10" s="119"/>
      <c r="G10" s="119"/>
      <c r="H10" s="119"/>
      <c r="I10" s="119"/>
      <c r="J10" s="119"/>
    </row>
    <row r="12" spans="1:10" x14ac:dyDescent="0.3">
      <c r="B12" s="117" t="s">
        <v>115</v>
      </c>
      <c r="C12" s="117"/>
      <c r="D12" s="117"/>
      <c r="E12" s="117"/>
      <c r="F12" s="117"/>
      <c r="G12" s="117"/>
      <c r="H12" s="117"/>
      <c r="I12" s="117"/>
      <c r="J12" s="117"/>
    </row>
    <row r="13" spans="1:10" x14ac:dyDescent="0.3">
      <c r="B13" s="78"/>
      <c r="C13" s="79" t="str">
        <f>Admin!B14</f>
        <v>2025/26</v>
      </c>
      <c r="D13" s="79" t="str">
        <f>Admin!C14</f>
        <v>2026/27</v>
      </c>
      <c r="E13" s="79" t="str">
        <f>Admin!D14</f>
        <v>2027/28</v>
      </c>
      <c r="F13" s="79" t="str">
        <f>Admin!E14</f>
        <v>2028/29</v>
      </c>
      <c r="G13" s="79" t="str">
        <f>Admin!F14</f>
        <v>2029/30</v>
      </c>
      <c r="H13" s="79" t="s">
        <v>83</v>
      </c>
      <c r="I13" s="80" t="s">
        <v>100</v>
      </c>
      <c r="J13" s="80" t="s">
        <v>99</v>
      </c>
    </row>
    <row r="14" spans="1:10" x14ac:dyDescent="0.3">
      <c r="B14" s="86" t="s">
        <v>25</v>
      </c>
      <c r="C14" s="112">
        <v>0</v>
      </c>
      <c r="D14" s="112">
        <v>0</v>
      </c>
      <c r="E14" s="112">
        <v>0</v>
      </c>
      <c r="F14" s="112">
        <v>0</v>
      </c>
      <c r="G14" s="112">
        <v>0</v>
      </c>
      <c r="H14" s="113">
        <f>SUM(C14:G14)</f>
        <v>0</v>
      </c>
      <c r="I14" s="87">
        <v>0</v>
      </c>
      <c r="J14" s="87">
        <v>0</v>
      </c>
    </row>
    <row r="15" spans="1:10" x14ac:dyDescent="0.3">
      <c r="B15" s="86" t="s">
        <v>26</v>
      </c>
      <c r="C15" s="112">
        <v>86.095993048018542</v>
      </c>
      <c r="D15" s="112">
        <v>86.876309848985215</v>
      </c>
      <c r="E15" s="112">
        <v>89.122333007994399</v>
      </c>
      <c r="F15" s="112">
        <v>92.827915845595811</v>
      </c>
      <c r="G15" s="112">
        <v>96.202507399667283</v>
      </c>
      <c r="H15" s="113">
        <f t="shared" ref="H15:H44" si="0">SUM(C15:G15)</f>
        <v>451.12505915026134</v>
      </c>
      <c r="I15" s="87">
        <v>0</v>
      </c>
      <c r="J15" s="87">
        <v>0</v>
      </c>
    </row>
    <row r="16" spans="1:10" x14ac:dyDescent="0.3">
      <c r="B16" s="86" t="s">
        <v>91</v>
      </c>
      <c r="C16" s="112">
        <v>40.309159244526924</v>
      </c>
      <c r="D16" s="112">
        <v>41.453429726624151</v>
      </c>
      <c r="E16" s="112">
        <v>54.693860568607256</v>
      </c>
      <c r="F16" s="112">
        <v>31.776844874124976</v>
      </c>
      <c r="G16" s="112">
        <v>27.813759492481058</v>
      </c>
      <c r="H16" s="113">
        <f t="shared" si="0"/>
        <v>196.04705390636437</v>
      </c>
      <c r="I16" s="87">
        <v>0</v>
      </c>
      <c r="J16" s="87">
        <v>0</v>
      </c>
    </row>
    <row r="17" spans="2:10" x14ac:dyDescent="0.3">
      <c r="B17" s="86" t="s">
        <v>27</v>
      </c>
      <c r="C17" s="112">
        <v>0</v>
      </c>
      <c r="D17" s="112">
        <v>0</v>
      </c>
      <c r="E17" s="112">
        <v>0</v>
      </c>
      <c r="F17" s="112">
        <v>0</v>
      </c>
      <c r="G17" s="112">
        <v>0</v>
      </c>
      <c r="H17" s="113">
        <f t="shared" si="0"/>
        <v>0</v>
      </c>
      <c r="I17" s="87">
        <v>0</v>
      </c>
      <c r="J17" s="87">
        <v>0</v>
      </c>
    </row>
    <row r="18" spans="2:10" x14ac:dyDescent="0.3">
      <c r="B18" s="86" t="s">
        <v>28</v>
      </c>
      <c r="C18" s="112">
        <v>0</v>
      </c>
      <c r="D18" s="112">
        <v>0</v>
      </c>
      <c r="E18" s="112">
        <v>0</v>
      </c>
      <c r="F18" s="112">
        <v>0</v>
      </c>
      <c r="G18" s="112">
        <v>0</v>
      </c>
      <c r="H18" s="113">
        <f t="shared" si="0"/>
        <v>0</v>
      </c>
      <c r="I18" s="87">
        <v>0</v>
      </c>
      <c r="J18" s="87">
        <v>0</v>
      </c>
    </row>
    <row r="19" spans="2:10" x14ac:dyDescent="0.3">
      <c r="B19" s="86" t="s">
        <v>29</v>
      </c>
      <c r="C19" s="112">
        <v>9.5728365960191049</v>
      </c>
      <c r="D19" s="112">
        <v>9.1546925628629818</v>
      </c>
      <c r="E19" s="112">
        <v>7.4542250311760734</v>
      </c>
      <c r="F19" s="112">
        <v>7.4514847094967225</v>
      </c>
      <c r="G19" s="112">
        <v>7.2000018199571594</v>
      </c>
      <c r="H19" s="113">
        <f t="shared" si="0"/>
        <v>40.833240719512041</v>
      </c>
      <c r="I19" s="87">
        <v>0</v>
      </c>
      <c r="J19" s="87">
        <v>0</v>
      </c>
    </row>
    <row r="20" spans="2:10" x14ac:dyDescent="0.3">
      <c r="B20" s="86" t="s">
        <v>18</v>
      </c>
      <c r="C20" s="112">
        <v>0</v>
      </c>
      <c r="D20" s="112">
        <v>0</v>
      </c>
      <c r="E20" s="112">
        <v>0</v>
      </c>
      <c r="F20" s="112">
        <v>0</v>
      </c>
      <c r="G20" s="112">
        <v>0</v>
      </c>
      <c r="H20" s="113">
        <f t="shared" si="0"/>
        <v>0</v>
      </c>
      <c r="I20" s="87">
        <v>0</v>
      </c>
      <c r="J20" s="87">
        <v>0</v>
      </c>
    </row>
    <row r="21" spans="2:10" x14ac:dyDescent="0.3">
      <c r="B21" s="86" t="s">
        <v>30</v>
      </c>
      <c r="C21" s="112">
        <v>0</v>
      </c>
      <c r="D21" s="112">
        <v>0</v>
      </c>
      <c r="E21" s="112">
        <v>0</v>
      </c>
      <c r="F21" s="112">
        <v>0</v>
      </c>
      <c r="G21" s="112">
        <v>0</v>
      </c>
      <c r="H21" s="113">
        <f t="shared" si="0"/>
        <v>0</v>
      </c>
      <c r="I21" s="87">
        <v>0</v>
      </c>
      <c r="J21" s="87">
        <v>0</v>
      </c>
    </row>
    <row r="22" spans="2:10" x14ac:dyDescent="0.3">
      <c r="B22" s="86" t="s">
        <v>31</v>
      </c>
      <c r="C22" s="112">
        <v>0</v>
      </c>
      <c r="D22" s="112">
        <v>0</v>
      </c>
      <c r="E22" s="112">
        <v>0</v>
      </c>
      <c r="F22" s="112">
        <v>0</v>
      </c>
      <c r="G22" s="112">
        <v>0</v>
      </c>
      <c r="H22" s="113">
        <f t="shared" si="0"/>
        <v>0</v>
      </c>
      <c r="I22" s="87">
        <v>0</v>
      </c>
      <c r="J22" s="87">
        <v>0</v>
      </c>
    </row>
    <row r="23" spans="2:10" x14ac:dyDescent="0.3">
      <c r="B23" s="88" t="s">
        <v>19</v>
      </c>
      <c r="C23" s="112">
        <v>0</v>
      </c>
      <c r="D23" s="112">
        <v>0</v>
      </c>
      <c r="E23" s="112">
        <v>0</v>
      </c>
      <c r="F23" s="112">
        <v>0</v>
      </c>
      <c r="G23" s="112">
        <v>0</v>
      </c>
      <c r="H23" s="113">
        <f t="shared" si="0"/>
        <v>0</v>
      </c>
      <c r="I23" s="87">
        <v>0</v>
      </c>
      <c r="J23" s="87">
        <v>0</v>
      </c>
    </row>
    <row r="24" spans="2:10" x14ac:dyDescent="0.3">
      <c r="B24" s="88" t="s">
        <v>33</v>
      </c>
      <c r="C24" s="112">
        <v>0</v>
      </c>
      <c r="D24" s="112">
        <v>0</v>
      </c>
      <c r="E24" s="112">
        <v>0</v>
      </c>
      <c r="F24" s="112">
        <v>0</v>
      </c>
      <c r="G24" s="112">
        <v>0</v>
      </c>
      <c r="H24" s="113">
        <f t="shared" si="0"/>
        <v>0</v>
      </c>
      <c r="I24" s="87">
        <v>0</v>
      </c>
      <c r="J24" s="87">
        <v>0</v>
      </c>
    </row>
    <row r="25" spans="2:10" x14ac:dyDescent="0.3">
      <c r="B25" s="88" t="s">
        <v>92</v>
      </c>
      <c r="C25" s="112">
        <v>0</v>
      </c>
      <c r="D25" s="112">
        <v>0</v>
      </c>
      <c r="E25" s="112">
        <v>0</v>
      </c>
      <c r="F25" s="112">
        <v>0</v>
      </c>
      <c r="G25" s="112">
        <v>0</v>
      </c>
      <c r="H25" s="113">
        <f t="shared" si="0"/>
        <v>0</v>
      </c>
      <c r="I25" s="87">
        <v>0</v>
      </c>
      <c r="J25" s="87">
        <v>0</v>
      </c>
    </row>
    <row r="26" spans="2:10" x14ac:dyDescent="0.3">
      <c r="B26" s="88" t="s">
        <v>93</v>
      </c>
      <c r="C26" s="112">
        <v>0</v>
      </c>
      <c r="D26" s="112">
        <v>0</v>
      </c>
      <c r="E26" s="112">
        <v>0</v>
      </c>
      <c r="F26" s="112">
        <v>0</v>
      </c>
      <c r="G26" s="112">
        <v>0</v>
      </c>
      <c r="H26" s="113">
        <f t="shared" si="0"/>
        <v>0</v>
      </c>
      <c r="I26" s="87">
        <v>0</v>
      </c>
      <c r="J26" s="87">
        <v>0</v>
      </c>
    </row>
    <row r="27" spans="2:10" x14ac:dyDescent="0.3">
      <c r="B27" s="88" t="s">
        <v>36</v>
      </c>
      <c r="C27" s="112">
        <v>0</v>
      </c>
      <c r="D27" s="112">
        <v>0</v>
      </c>
      <c r="E27" s="112">
        <v>0</v>
      </c>
      <c r="F27" s="112">
        <v>0</v>
      </c>
      <c r="G27" s="112">
        <v>0</v>
      </c>
      <c r="H27" s="113">
        <f t="shared" si="0"/>
        <v>0</v>
      </c>
      <c r="I27" s="87">
        <v>0</v>
      </c>
      <c r="J27" s="87">
        <v>0</v>
      </c>
    </row>
    <row r="28" spans="2:10" x14ac:dyDescent="0.3">
      <c r="B28" s="88" t="s">
        <v>37</v>
      </c>
      <c r="C28" s="112">
        <v>0</v>
      </c>
      <c r="D28" s="112">
        <v>0</v>
      </c>
      <c r="E28" s="112">
        <v>0</v>
      </c>
      <c r="F28" s="112">
        <v>0</v>
      </c>
      <c r="G28" s="112">
        <v>0</v>
      </c>
      <c r="H28" s="113">
        <f t="shared" si="0"/>
        <v>0</v>
      </c>
      <c r="I28" s="87">
        <v>0</v>
      </c>
      <c r="J28" s="87">
        <v>0</v>
      </c>
    </row>
    <row r="29" spans="2:10" x14ac:dyDescent="0.3">
      <c r="B29" s="88" t="s">
        <v>94</v>
      </c>
      <c r="C29" s="112">
        <v>0</v>
      </c>
      <c r="D29" s="112">
        <v>0</v>
      </c>
      <c r="E29" s="112">
        <v>0</v>
      </c>
      <c r="F29" s="112">
        <v>0</v>
      </c>
      <c r="G29" s="112">
        <v>0</v>
      </c>
      <c r="H29" s="113">
        <f t="shared" si="0"/>
        <v>0</v>
      </c>
      <c r="I29" s="87">
        <v>0</v>
      </c>
      <c r="J29" s="87">
        <v>0</v>
      </c>
    </row>
    <row r="30" spans="2:10" x14ac:dyDescent="0.3">
      <c r="B30" s="88" t="s">
        <v>38</v>
      </c>
      <c r="C30" s="112">
        <v>2.3685513684856416</v>
      </c>
      <c r="D30" s="112">
        <v>5.1453593412990708</v>
      </c>
      <c r="E30" s="112">
        <v>8.0410833026719395</v>
      </c>
      <c r="F30" s="112">
        <v>11.057199571407059</v>
      </c>
      <c r="G30" s="112">
        <v>14.072351263455751</v>
      </c>
      <c r="H30" s="113">
        <f t="shared" si="0"/>
        <v>40.684544847319458</v>
      </c>
      <c r="I30" s="87">
        <v>0</v>
      </c>
      <c r="J30" s="87">
        <v>0</v>
      </c>
    </row>
    <row r="31" spans="2:10" x14ac:dyDescent="0.3">
      <c r="B31" s="88" t="s">
        <v>39</v>
      </c>
      <c r="C31" s="112">
        <v>5.5387800345034162</v>
      </c>
      <c r="D31" s="112">
        <v>5.4455860516842565</v>
      </c>
      <c r="E31" s="112">
        <v>5.4209010278247751</v>
      </c>
      <c r="F31" s="112">
        <v>5.4661063114208215</v>
      </c>
      <c r="G31" s="112">
        <v>5.4962132937570383</v>
      </c>
      <c r="H31" s="113">
        <f t="shared" si="0"/>
        <v>27.367586719190307</v>
      </c>
      <c r="I31" s="87">
        <v>0</v>
      </c>
      <c r="J31" s="87">
        <v>0</v>
      </c>
    </row>
    <row r="32" spans="2:10" x14ac:dyDescent="0.3">
      <c r="B32" s="88" t="s">
        <v>95</v>
      </c>
      <c r="C32" s="112">
        <v>4.5161113174384147</v>
      </c>
      <c r="D32" s="112">
        <v>4.4386327728777761</v>
      </c>
      <c r="E32" s="112">
        <v>4.4170070699898041</v>
      </c>
      <c r="F32" s="112">
        <v>4.452065239030218</v>
      </c>
      <c r="G32" s="112">
        <v>4.4745221739893779</v>
      </c>
      <c r="H32" s="113">
        <f t="shared" si="0"/>
        <v>22.298338573325591</v>
      </c>
      <c r="I32" s="87">
        <v>0</v>
      </c>
      <c r="J32" s="87">
        <v>0</v>
      </c>
    </row>
    <row r="33" spans="2:14" x14ac:dyDescent="0.3">
      <c r="B33" s="88" t="s">
        <v>96</v>
      </c>
      <c r="C33" s="112">
        <v>0</v>
      </c>
      <c r="D33" s="112">
        <v>0</v>
      </c>
      <c r="E33" s="112">
        <v>0</v>
      </c>
      <c r="F33" s="112">
        <v>0</v>
      </c>
      <c r="G33" s="112">
        <v>0</v>
      </c>
      <c r="H33" s="113">
        <f t="shared" si="0"/>
        <v>0</v>
      </c>
      <c r="I33" s="87">
        <v>0</v>
      </c>
      <c r="J33" s="87">
        <v>0</v>
      </c>
    </row>
    <row r="34" spans="2:14" x14ac:dyDescent="0.3">
      <c r="B34" s="88" t="s">
        <v>97</v>
      </c>
      <c r="C34" s="112">
        <v>0</v>
      </c>
      <c r="D34" s="112">
        <v>0</v>
      </c>
      <c r="E34" s="112">
        <v>0</v>
      </c>
      <c r="F34" s="112">
        <v>0</v>
      </c>
      <c r="G34" s="112">
        <v>0</v>
      </c>
      <c r="H34" s="113">
        <f t="shared" si="0"/>
        <v>0</v>
      </c>
      <c r="I34" s="87">
        <v>0</v>
      </c>
      <c r="J34" s="87">
        <v>0</v>
      </c>
    </row>
    <row r="35" spans="2:14" x14ac:dyDescent="0.3">
      <c r="B35" s="88" t="s">
        <v>129</v>
      </c>
      <c r="C35" s="112">
        <v>24.629849045930946</v>
      </c>
      <c r="D35" s="112">
        <v>24.343983942789929</v>
      </c>
      <c r="E35" s="112">
        <v>24.367563836586314</v>
      </c>
      <c r="F35" s="112">
        <v>24.701634404646644</v>
      </c>
      <c r="G35" s="112">
        <v>24.963802143700477</v>
      </c>
      <c r="H35" s="113">
        <f t="shared" si="0"/>
        <v>123.0068333736543</v>
      </c>
      <c r="I35" s="87">
        <v>0</v>
      </c>
      <c r="J35" s="87">
        <v>0</v>
      </c>
    </row>
    <row r="36" spans="2:14" x14ac:dyDescent="0.3">
      <c r="B36" s="88" t="s">
        <v>98</v>
      </c>
      <c r="C36" s="112" t="s">
        <v>98</v>
      </c>
      <c r="D36" s="112" t="s">
        <v>98</v>
      </c>
      <c r="E36" s="112" t="s">
        <v>98</v>
      </c>
      <c r="F36" s="112" t="s">
        <v>98</v>
      </c>
      <c r="G36" s="112" t="s">
        <v>98</v>
      </c>
      <c r="H36" s="113">
        <f t="shared" si="0"/>
        <v>0</v>
      </c>
      <c r="I36" s="87">
        <v>0</v>
      </c>
      <c r="J36" s="87">
        <v>0</v>
      </c>
    </row>
    <row r="37" spans="2:14" x14ac:dyDescent="0.3">
      <c r="B37" s="88" t="s">
        <v>98</v>
      </c>
      <c r="C37" s="112" t="s">
        <v>98</v>
      </c>
      <c r="D37" s="112" t="s">
        <v>98</v>
      </c>
      <c r="E37" s="112" t="s">
        <v>98</v>
      </c>
      <c r="F37" s="112" t="s">
        <v>98</v>
      </c>
      <c r="G37" s="112" t="s">
        <v>98</v>
      </c>
      <c r="H37" s="113">
        <f t="shared" si="0"/>
        <v>0</v>
      </c>
      <c r="I37" s="87">
        <v>0</v>
      </c>
      <c r="J37" s="87">
        <v>0</v>
      </c>
    </row>
    <row r="38" spans="2:14" x14ac:dyDescent="0.3">
      <c r="B38" s="88" t="s">
        <v>98</v>
      </c>
      <c r="C38" s="112" t="s">
        <v>98</v>
      </c>
      <c r="D38" s="112" t="s">
        <v>98</v>
      </c>
      <c r="E38" s="112" t="s">
        <v>98</v>
      </c>
      <c r="F38" s="112" t="s">
        <v>98</v>
      </c>
      <c r="G38" s="112" t="s">
        <v>98</v>
      </c>
      <c r="H38" s="113">
        <f t="shared" si="0"/>
        <v>0</v>
      </c>
      <c r="I38" s="87">
        <v>0</v>
      </c>
      <c r="J38" s="87">
        <v>0</v>
      </c>
    </row>
    <row r="39" spans="2:14" x14ac:dyDescent="0.3">
      <c r="B39" s="88" t="s">
        <v>98</v>
      </c>
      <c r="C39" s="112" t="s">
        <v>98</v>
      </c>
      <c r="D39" s="112" t="s">
        <v>98</v>
      </c>
      <c r="E39" s="112" t="s">
        <v>98</v>
      </c>
      <c r="F39" s="112" t="s">
        <v>98</v>
      </c>
      <c r="G39" s="112" t="s">
        <v>98</v>
      </c>
      <c r="H39" s="113">
        <f t="shared" si="0"/>
        <v>0</v>
      </c>
      <c r="I39" s="87">
        <v>0</v>
      </c>
      <c r="J39" s="87">
        <v>0</v>
      </c>
    </row>
    <row r="40" spans="2:14" x14ac:dyDescent="0.3">
      <c r="B40" s="88" t="s">
        <v>98</v>
      </c>
      <c r="C40" s="112" t="s">
        <v>98</v>
      </c>
      <c r="D40" s="112" t="s">
        <v>98</v>
      </c>
      <c r="E40" s="112" t="s">
        <v>98</v>
      </c>
      <c r="F40" s="112" t="s">
        <v>98</v>
      </c>
      <c r="G40" s="112" t="s">
        <v>98</v>
      </c>
      <c r="H40" s="113">
        <f t="shared" si="0"/>
        <v>0</v>
      </c>
      <c r="I40" s="87">
        <v>0</v>
      </c>
      <c r="J40" s="87">
        <v>0</v>
      </c>
    </row>
    <row r="41" spans="2:14" x14ac:dyDescent="0.3">
      <c r="B41" s="88" t="s">
        <v>98</v>
      </c>
      <c r="C41" s="112" t="s">
        <v>98</v>
      </c>
      <c r="D41" s="112" t="s">
        <v>98</v>
      </c>
      <c r="E41" s="112" t="s">
        <v>98</v>
      </c>
      <c r="F41" s="112" t="s">
        <v>98</v>
      </c>
      <c r="G41" s="112" t="s">
        <v>98</v>
      </c>
      <c r="H41" s="113">
        <f t="shared" si="0"/>
        <v>0</v>
      </c>
      <c r="I41" s="87">
        <v>0</v>
      </c>
      <c r="J41" s="87">
        <v>0</v>
      </c>
    </row>
    <row r="42" spans="2:14" x14ac:dyDescent="0.3">
      <c r="B42" s="88" t="s">
        <v>98</v>
      </c>
      <c r="C42" s="112" t="s">
        <v>98</v>
      </c>
      <c r="D42" s="112" t="s">
        <v>98</v>
      </c>
      <c r="E42" s="112" t="s">
        <v>98</v>
      </c>
      <c r="F42" s="112" t="s">
        <v>98</v>
      </c>
      <c r="G42" s="112" t="s">
        <v>98</v>
      </c>
      <c r="H42" s="113">
        <f t="shared" si="0"/>
        <v>0</v>
      </c>
      <c r="I42" s="87">
        <v>0</v>
      </c>
      <c r="J42" s="87">
        <v>0</v>
      </c>
    </row>
    <row r="43" spans="2:14" x14ac:dyDescent="0.3">
      <c r="B43" s="88" t="s">
        <v>98</v>
      </c>
      <c r="C43" s="112" t="s">
        <v>98</v>
      </c>
      <c r="D43" s="112" t="s">
        <v>98</v>
      </c>
      <c r="E43" s="112" t="s">
        <v>98</v>
      </c>
      <c r="F43" s="112" t="s">
        <v>98</v>
      </c>
      <c r="G43" s="112" t="s">
        <v>98</v>
      </c>
      <c r="H43" s="113">
        <f t="shared" si="0"/>
        <v>0</v>
      </c>
      <c r="I43" s="87">
        <v>0</v>
      </c>
      <c r="J43" s="87">
        <v>0</v>
      </c>
    </row>
    <row r="44" spans="2:14" x14ac:dyDescent="0.3">
      <c r="B44" s="82" t="s">
        <v>83</v>
      </c>
      <c r="C44" s="115">
        <f>SUM(C14:C43)</f>
        <v>173.03128065492297</v>
      </c>
      <c r="D44" s="115">
        <f t="shared" ref="D44:G44" si="1">SUM(D14:D43)</f>
        <v>176.85799424712337</v>
      </c>
      <c r="E44" s="115">
        <f t="shared" si="1"/>
        <v>193.51697384485055</v>
      </c>
      <c r="F44" s="115">
        <f t="shared" si="1"/>
        <v>177.73325095572227</v>
      </c>
      <c r="G44" s="115">
        <f t="shared" si="1"/>
        <v>180.22315758700813</v>
      </c>
      <c r="H44" s="115">
        <f t="shared" si="0"/>
        <v>901.36265728962724</v>
      </c>
      <c r="I44" s="89"/>
      <c r="J44" s="90"/>
    </row>
    <row r="45" spans="2:14" customFormat="1" ht="14.5" x14ac:dyDescent="0.35"/>
    <row r="46" spans="2:14" ht="15" customHeight="1" x14ac:dyDescent="0.3">
      <c r="B46" s="117" t="s">
        <v>114</v>
      </c>
      <c r="C46" s="117"/>
      <c r="D46" s="117"/>
      <c r="E46" s="117"/>
      <c r="F46" s="117"/>
      <c r="G46" s="117"/>
      <c r="H46" s="117"/>
      <c r="I46" s="117"/>
      <c r="J46" s="117"/>
      <c r="K46" s="54"/>
      <c r="L46" s="54"/>
      <c r="M46" s="54"/>
      <c r="N46" s="54"/>
    </row>
    <row r="47" spans="2:14" x14ac:dyDescent="0.3">
      <c r="B47" s="78"/>
      <c r="C47" s="79" t="str">
        <f>C13</f>
        <v>2025/26</v>
      </c>
      <c r="D47" s="79" t="str">
        <f>D13</f>
        <v>2026/27</v>
      </c>
      <c r="E47" s="79" t="str">
        <f>E13</f>
        <v>2027/28</v>
      </c>
      <c r="F47" s="79" t="str">
        <f>F13</f>
        <v>2028/29</v>
      </c>
      <c r="G47" s="79" t="str">
        <f>G13</f>
        <v>2029/30</v>
      </c>
      <c r="H47" s="79" t="s">
        <v>83</v>
      </c>
      <c r="I47" s="80" t="str">
        <f>I13</f>
        <v>Business OH</v>
      </c>
      <c r="J47" s="80" t="str">
        <f>J13</f>
        <v>Labour OH</v>
      </c>
      <c r="K47" s="118"/>
      <c r="L47" s="118"/>
      <c r="M47" s="118"/>
      <c r="N47" s="118"/>
    </row>
    <row r="48" spans="2:14" x14ac:dyDescent="0.3">
      <c r="B48" s="81" t="str">
        <f t="shared" ref="B48:B77" si="2">IF(B14="","",B14)</f>
        <v>Sub-transmission lines</v>
      </c>
      <c r="C48" s="112">
        <v>30.106923682696404</v>
      </c>
      <c r="D48" s="112">
        <v>22.4795118448198</v>
      </c>
      <c r="E48" s="112">
        <v>16.298164010711673</v>
      </c>
      <c r="F48" s="112">
        <v>15.562008776521669</v>
      </c>
      <c r="G48" s="112">
        <v>17.798614338013333</v>
      </c>
      <c r="H48" s="113">
        <f>SUM(C48:G48)</f>
        <v>102.24522265276288</v>
      </c>
      <c r="I48" s="83">
        <f>$C$9</f>
        <v>7.8E-2</v>
      </c>
      <c r="J48" s="83">
        <f>$C$10</f>
        <v>5.8299999999999998E-2</v>
      </c>
    </row>
    <row r="49" spans="2:12" x14ac:dyDescent="0.3">
      <c r="B49" s="81" t="str">
        <f t="shared" si="2"/>
        <v>Distribution Lines</v>
      </c>
      <c r="C49" s="112">
        <v>58.665310623236465</v>
      </c>
      <c r="D49" s="112">
        <v>55.812387593862383</v>
      </c>
      <c r="E49" s="112">
        <v>57.684918928771559</v>
      </c>
      <c r="F49" s="112">
        <v>62.036241971079825</v>
      </c>
      <c r="G49" s="112">
        <v>56.474776469671362</v>
      </c>
      <c r="H49" s="113">
        <f t="shared" ref="H49:H78" si="3">SUM(C49:G49)</f>
        <v>290.67363558662157</v>
      </c>
      <c r="I49" s="83">
        <f t="shared" ref="I49:I69" si="4">$C$9</f>
        <v>7.8E-2</v>
      </c>
      <c r="J49" s="83">
        <f t="shared" ref="J49:J69" si="5">$C$10</f>
        <v>5.8299999999999998E-2</v>
      </c>
    </row>
    <row r="50" spans="2:12" x14ac:dyDescent="0.3">
      <c r="B50" s="81" t="str">
        <f t="shared" si="2"/>
        <v>Substations</v>
      </c>
      <c r="C50" s="112">
        <v>13.013419515375103</v>
      </c>
      <c r="D50" s="112">
        <v>23.690750235840781</v>
      </c>
      <c r="E50" s="112">
        <v>26.046829701736854</v>
      </c>
      <c r="F50" s="112">
        <v>34.343919025873177</v>
      </c>
      <c r="G50" s="112">
        <v>36.316999168901688</v>
      </c>
      <c r="H50" s="113">
        <f t="shared" si="3"/>
        <v>133.41191764772759</v>
      </c>
      <c r="I50" s="83">
        <f t="shared" si="4"/>
        <v>7.8E-2</v>
      </c>
      <c r="J50" s="83">
        <f t="shared" si="5"/>
        <v>5.8299999999999998E-2</v>
      </c>
    </row>
    <row r="51" spans="2:12" x14ac:dyDescent="0.3">
      <c r="B51" s="81" t="str">
        <f t="shared" si="2"/>
        <v>Distribution Transformers</v>
      </c>
      <c r="C51" s="112">
        <v>32.370598408184613</v>
      </c>
      <c r="D51" s="112">
        <v>16.513001104516285</v>
      </c>
      <c r="E51" s="112">
        <v>20.353277881115531</v>
      </c>
      <c r="F51" s="112">
        <v>14.989652622566517</v>
      </c>
      <c r="G51" s="112">
        <v>15.924305749632927</v>
      </c>
      <c r="H51" s="113">
        <f t="shared" si="3"/>
        <v>100.15083576601587</v>
      </c>
      <c r="I51" s="83">
        <f t="shared" si="4"/>
        <v>7.8E-2</v>
      </c>
      <c r="J51" s="83">
        <f t="shared" si="5"/>
        <v>5.8299999999999998E-2</v>
      </c>
    </row>
    <row r="52" spans="2:12" x14ac:dyDescent="0.3">
      <c r="B52" s="81" t="str">
        <f t="shared" si="2"/>
        <v>LVS</v>
      </c>
      <c r="C52" s="112">
        <v>13.807088266800594</v>
      </c>
      <c r="D52" s="112">
        <v>15.237666940747287</v>
      </c>
      <c r="E52" s="112">
        <v>15.922026396151711</v>
      </c>
      <c r="F52" s="112">
        <v>16.245384300188622</v>
      </c>
      <c r="G52" s="112">
        <v>16.340473989291066</v>
      </c>
      <c r="H52" s="113">
        <f t="shared" si="3"/>
        <v>77.552639893179276</v>
      </c>
      <c r="I52" s="83">
        <f t="shared" si="4"/>
        <v>7.8E-2</v>
      </c>
      <c r="J52" s="83">
        <f t="shared" si="5"/>
        <v>5.8299999999999998E-2</v>
      </c>
    </row>
    <row r="53" spans="2:12" x14ac:dyDescent="0.3">
      <c r="B53" s="81" t="str">
        <f t="shared" si="2"/>
        <v>Communications</v>
      </c>
      <c r="C53" s="112">
        <v>1.0388560832191402</v>
      </c>
      <c r="D53" s="112">
        <v>2.940090814110194</v>
      </c>
      <c r="E53" s="112">
        <v>1.8110670226154693</v>
      </c>
      <c r="F53" s="112">
        <v>0.85872344947011503</v>
      </c>
      <c r="G53" s="112">
        <v>2.4964415586508673</v>
      </c>
      <c r="H53" s="113">
        <f t="shared" si="3"/>
        <v>9.1451789280657856</v>
      </c>
      <c r="I53" s="83">
        <f t="shared" si="4"/>
        <v>7.8E-2</v>
      </c>
      <c r="J53" s="83">
        <f t="shared" si="5"/>
        <v>5.8299999999999998E-2</v>
      </c>
    </row>
    <row r="54" spans="2:12" x14ac:dyDescent="0.3">
      <c r="B54" s="81" t="str">
        <f t="shared" si="2"/>
        <v>Contributions</v>
      </c>
      <c r="C54" s="112">
        <v>0</v>
      </c>
      <c r="D54" s="112">
        <v>0</v>
      </c>
      <c r="E54" s="112">
        <v>0</v>
      </c>
      <c r="F54" s="112">
        <v>0</v>
      </c>
      <c r="G54" s="112">
        <v>0</v>
      </c>
      <c r="H54" s="113">
        <f t="shared" si="3"/>
        <v>0</v>
      </c>
      <c r="I54" s="83">
        <v>0</v>
      </c>
      <c r="J54" s="83">
        <f>C10</f>
        <v>5.8299999999999998E-2</v>
      </c>
    </row>
    <row r="55" spans="2:12" x14ac:dyDescent="0.3">
      <c r="B55" s="81" t="str">
        <f t="shared" si="2"/>
        <v>Land</v>
      </c>
      <c r="C55" s="112">
        <v>0</v>
      </c>
      <c r="D55" s="112">
        <v>0</v>
      </c>
      <c r="E55" s="112">
        <v>0</v>
      </c>
      <c r="F55" s="112">
        <v>0</v>
      </c>
      <c r="G55" s="112">
        <v>0</v>
      </c>
      <c r="H55" s="113">
        <f t="shared" si="3"/>
        <v>0</v>
      </c>
      <c r="I55" s="83">
        <f t="shared" si="4"/>
        <v>7.8E-2</v>
      </c>
      <c r="J55" s="83">
        <v>0</v>
      </c>
    </row>
    <row r="56" spans="2:12" x14ac:dyDescent="0.3">
      <c r="B56" s="81" t="str">
        <f>IF(B22="","",B22)</f>
        <v>Substation Land</v>
      </c>
      <c r="C56" s="112">
        <v>2.5790368722107164</v>
      </c>
      <c r="D56" s="112">
        <v>0</v>
      </c>
      <c r="E56" s="112">
        <v>2.3737018364892872</v>
      </c>
      <c r="F56" s="112">
        <v>0</v>
      </c>
      <c r="G56" s="112">
        <v>2.4112191624262485</v>
      </c>
      <c r="H56" s="113">
        <f t="shared" si="3"/>
        <v>7.3639578711262521</v>
      </c>
      <c r="I56" s="83">
        <f t="shared" si="4"/>
        <v>7.8E-2</v>
      </c>
      <c r="J56" s="83">
        <f t="shared" si="5"/>
        <v>5.8299999999999998E-2</v>
      </c>
    </row>
    <row r="57" spans="2:12" x14ac:dyDescent="0.3">
      <c r="B57" s="81" t="str">
        <f t="shared" si="2"/>
        <v>Easements</v>
      </c>
      <c r="C57" s="112">
        <v>0</v>
      </c>
      <c r="D57" s="112">
        <v>0</v>
      </c>
      <c r="E57" s="112">
        <v>0</v>
      </c>
      <c r="F57" s="112">
        <v>0</v>
      </c>
      <c r="G57" s="112">
        <v>0</v>
      </c>
      <c r="H57" s="113">
        <f t="shared" si="3"/>
        <v>0</v>
      </c>
      <c r="I57" s="83">
        <f t="shared" si="4"/>
        <v>7.8E-2</v>
      </c>
      <c r="J57" s="83">
        <f t="shared" si="5"/>
        <v>5.8299999999999998E-2</v>
      </c>
    </row>
    <row r="58" spans="2:12" x14ac:dyDescent="0.3">
      <c r="B58" s="81" t="str">
        <f t="shared" si="2"/>
        <v>Buildings</v>
      </c>
      <c r="C58" s="112">
        <v>0</v>
      </c>
      <c r="D58" s="112">
        <v>0</v>
      </c>
      <c r="E58" s="112">
        <v>0</v>
      </c>
      <c r="F58" s="112">
        <v>0</v>
      </c>
      <c r="G58" s="112">
        <v>0</v>
      </c>
      <c r="H58" s="113">
        <f t="shared" si="3"/>
        <v>0</v>
      </c>
      <c r="I58" s="83">
        <f t="shared" si="4"/>
        <v>7.8E-2</v>
      </c>
      <c r="J58" s="83">
        <f t="shared" si="5"/>
        <v>5.8299999999999998E-2</v>
      </c>
    </row>
    <row r="59" spans="2:12" ht="12.75" customHeight="1" x14ac:dyDescent="0.35">
      <c r="B59" s="81" t="str">
        <f t="shared" si="2"/>
        <v>Heavy Vehicles - 15 year</v>
      </c>
      <c r="C59" s="112">
        <v>8.316891231576113</v>
      </c>
      <c r="D59" s="112">
        <v>4.2134855733433296</v>
      </c>
      <c r="E59" s="112">
        <v>11.941180202351724</v>
      </c>
      <c r="F59" s="112">
        <v>14.522586365526672</v>
      </c>
      <c r="G59" s="112">
        <v>10.093178499780697</v>
      </c>
      <c r="H59" s="113">
        <f t="shared" si="3"/>
        <v>49.087321872578535</v>
      </c>
      <c r="I59" s="83">
        <f t="shared" si="4"/>
        <v>7.8E-2</v>
      </c>
      <c r="J59" s="83">
        <v>0</v>
      </c>
      <c r="L59"/>
    </row>
    <row r="60" spans="2:12" ht="14.5" x14ac:dyDescent="0.35">
      <c r="B60" s="81" t="str">
        <f t="shared" si="2"/>
        <v>Heavy Vehicles - 10 year</v>
      </c>
      <c r="C60" s="112">
        <v>9.4091785487145945</v>
      </c>
      <c r="D60" s="112">
        <v>7.0287442062185859</v>
      </c>
      <c r="E60" s="112">
        <v>8.1580361158649275</v>
      </c>
      <c r="F60" s="112">
        <v>13.326777229650258</v>
      </c>
      <c r="G60" s="112">
        <v>8.2787714377156547</v>
      </c>
      <c r="H60" s="113">
        <f t="shared" si="3"/>
        <v>46.201507538164016</v>
      </c>
      <c r="I60" s="83">
        <v>0</v>
      </c>
      <c r="J60" s="83">
        <v>0</v>
      </c>
      <c r="L60"/>
    </row>
    <row r="61" spans="2:12" ht="14.5" x14ac:dyDescent="0.35">
      <c r="B61" s="81" t="str">
        <f t="shared" si="2"/>
        <v>Light Vehicles</v>
      </c>
      <c r="C61" s="112">
        <v>9.2253005892523259</v>
      </c>
      <c r="D61" s="112">
        <v>13.4736075483248</v>
      </c>
      <c r="E61" s="112">
        <v>10.490435308731579</v>
      </c>
      <c r="F61" s="112">
        <v>10.042703044244522</v>
      </c>
      <c r="G61" s="112">
        <v>10.552117524770471</v>
      </c>
      <c r="H61" s="113">
        <f t="shared" si="3"/>
        <v>53.784164015323704</v>
      </c>
      <c r="I61" s="83">
        <v>0</v>
      </c>
      <c r="J61" s="83">
        <v>0</v>
      </c>
      <c r="L61"/>
    </row>
    <row r="62" spans="2:12" x14ac:dyDescent="0.3">
      <c r="B62" s="81" t="str">
        <f t="shared" si="2"/>
        <v>IT Assets</v>
      </c>
      <c r="C62" s="112">
        <v>18.569758745962833</v>
      </c>
      <c r="D62" s="112">
        <v>17.150910670829536</v>
      </c>
      <c r="E62" s="112">
        <v>13.095557092111841</v>
      </c>
      <c r="F62" s="112">
        <v>17.466199565577178</v>
      </c>
      <c r="G62" s="112">
        <v>14.937255370583857</v>
      </c>
      <c r="H62" s="113">
        <f t="shared" si="3"/>
        <v>81.219681445065234</v>
      </c>
      <c r="I62" s="83">
        <f t="shared" si="4"/>
        <v>7.8E-2</v>
      </c>
      <c r="J62" s="83">
        <f t="shared" si="5"/>
        <v>5.8299999999999998E-2</v>
      </c>
    </row>
    <row r="63" spans="2:12" x14ac:dyDescent="0.3">
      <c r="B63" s="81" t="str">
        <f t="shared" si="2"/>
        <v>Plant &amp; Tools/Office Furniture</v>
      </c>
      <c r="C63" s="112">
        <v>8.6342435285482875</v>
      </c>
      <c r="D63" s="112">
        <v>8.2741358757710977</v>
      </c>
      <c r="E63" s="112">
        <v>7.9978869006686741</v>
      </c>
      <c r="F63" s="112">
        <v>6.5941280074389308</v>
      </c>
      <c r="G63" s="112">
        <v>8.4210279335792269</v>
      </c>
      <c r="H63" s="113">
        <f t="shared" si="3"/>
        <v>39.921422246006216</v>
      </c>
      <c r="I63" s="83">
        <f t="shared" si="4"/>
        <v>7.8E-2</v>
      </c>
      <c r="J63" s="83">
        <f t="shared" si="5"/>
        <v>5.8299999999999998E-2</v>
      </c>
    </row>
    <row r="64" spans="2:12" x14ac:dyDescent="0.3">
      <c r="B64" s="81" t="str">
        <f t="shared" si="2"/>
        <v>Distribution Lines-Refurbish and Shorter Life</v>
      </c>
      <c r="C64" s="112">
        <v>7.5819033749337699</v>
      </c>
      <c r="D64" s="112">
        <v>5.4567083516282446</v>
      </c>
      <c r="E64" s="112">
        <v>3.3209266967192552</v>
      </c>
      <c r="F64" s="112">
        <v>2.493581626287928</v>
      </c>
      <c r="G64" s="112">
        <v>2.6262813101276334</v>
      </c>
      <c r="H64" s="113">
        <f t="shared" si="3"/>
        <v>21.47940135969683</v>
      </c>
      <c r="I64" s="83">
        <f t="shared" si="4"/>
        <v>7.8E-2</v>
      </c>
      <c r="J64" s="83">
        <f t="shared" si="5"/>
        <v>5.8299999999999998E-2</v>
      </c>
    </row>
    <row r="65" spans="2:10" x14ac:dyDescent="0.3">
      <c r="B65" s="81" t="str">
        <f t="shared" si="2"/>
        <v>Substations-Refurbish and Shorter Life</v>
      </c>
      <c r="C65" s="112">
        <v>0</v>
      </c>
      <c r="D65" s="112">
        <v>0</v>
      </c>
      <c r="E65" s="112">
        <v>0</v>
      </c>
      <c r="F65" s="112">
        <v>0</v>
      </c>
      <c r="G65" s="112">
        <v>0</v>
      </c>
      <c r="H65" s="113">
        <f t="shared" si="3"/>
        <v>0</v>
      </c>
      <c r="I65" s="83">
        <f t="shared" si="4"/>
        <v>7.8E-2</v>
      </c>
      <c r="J65" s="83">
        <f t="shared" si="5"/>
        <v>5.8299999999999998E-2</v>
      </c>
    </row>
    <row r="66" spans="2:10" x14ac:dyDescent="0.3">
      <c r="B66" s="81" t="str">
        <f t="shared" si="2"/>
        <v xml:space="preserve">Electronic network assets </v>
      </c>
      <c r="C66" s="112">
        <v>11.696237707670381</v>
      </c>
      <c r="D66" s="112">
        <v>10.754751705615423</v>
      </c>
      <c r="E66" s="112">
        <v>9.2126127986917599</v>
      </c>
      <c r="F66" s="112">
        <v>8.451506940062929</v>
      </c>
      <c r="G66" s="112">
        <v>9.1788073395562559</v>
      </c>
      <c r="H66" s="113">
        <f t="shared" si="3"/>
        <v>49.293916491596747</v>
      </c>
      <c r="I66" s="83">
        <f t="shared" si="4"/>
        <v>7.8E-2</v>
      </c>
      <c r="J66" s="83">
        <f t="shared" si="5"/>
        <v>5.8299999999999998E-2</v>
      </c>
    </row>
    <row r="67" spans="2:10" x14ac:dyDescent="0.3">
      <c r="B67" s="81" t="str">
        <f t="shared" si="2"/>
        <v>Buildings - capital works</v>
      </c>
      <c r="C67" s="112">
        <v>21.510220528661563</v>
      </c>
      <c r="D67" s="112">
        <v>31.026534576062474</v>
      </c>
      <c r="E67" s="112">
        <v>15.942396104884985</v>
      </c>
      <c r="F67" s="112">
        <v>15.97539182919007</v>
      </c>
      <c r="G67" s="112">
        <v>19.675838463396701</v>
      </c>
      <c r="H67" s="113">
        <f t="shared" si="3"/>
        <v>104.1303815021958</v>
      </c>
      <c r="I67" s="83">
        <f t="shared" si="4"/>
        <v>7.8E-2</v>
      </c>
      <c r="J67" s="83">
        <f t="shared" si="5"/>
        <v>5.8299999999999998E-2</v>
      </c>
    </row>
    <row r="68" spans="2:10" x14ac:dyDescent="0.3">
      <c r="B68" s="81" t="str">
        <f t="shared" si="2"/>
        <v>in-house software</v>
      </c>
      <c r="C68" s="112">
        <v>54.811106362827836</v>
      </c>
      <c r="D68" s="112">
        <v>65.802592062057698</v>
      </c>
      <c r="E68" s="112">
        <v>69.708200635768833</v>
      </c>
      <c r="F68" s="112">
        <v>51.774489803397273</v>
      </c>
      <c r="G68" s="112">
        <v>50.316110010705366</v>
      </c>
      <c r="H68" s="113">
        <f t="shared" si="3"/>
        <v>292.41249887475703</v>
      </c>
      <c r="I68" s="83">
        <f t="shared" si="4"/>
        <v>7.8E-2</v>
      </c>
      <c r="J68" s="83">
        <f t="shared" si="5"/>
        <v>5.8299999999999998E-2</v>
      </c>
    </row>
    <row r="69" spans="2:10" x14ac:dyDescent="0.3">
      <c r="B69" s="81" t="str">
        <f t="shared" si="2"/>
        <v>Stobie Poles</v>
      </c>
      <c r="C69" s="112">
        <v>0</v>
      </c>
      <c r="D69" s="112">
        <v>0</v>
      </c>
      <c r="E69" s="112">
        <v>0</v>
      </c>
      <c r="F69" s="112">
        <v>0</v>
      </c>
      <c r="G69" s="112">
        <v>0</v>
      </c>
      <c r="H69" s="113">
        <f t="shared" si="3"/>
        <v>0</v>
      </c>
      <c r="I69" s="83">
        <f t="shared" si="4"/>
        <v>7.8E-2</v>
      </c>
      <c r="J69" s="83">
        <f t="shared" si="5"/>
        <v>5.8299999999999998E-2</v>
      </c>
    </row>
    <row r="70" spans="2:10" x14ac:dyDescent="0.3">
      <c r="B70" s="81" t="str">
        <f t="shared" si="2"/>
        <v/>
      </c>
      <c r="C70" s="112">
        <v>0</v>
      </c>
      <c r="D70" s="112">
        <v>0</v>
      </c>
      <c r="E70" s="112">
        <v>0</v>
      </c>
      <c r="F70" s="112">
        <v>0</v>
      </c>
      <c r="G70" s="112">
        <v>0</v>
      </c>
      <c r="H70" s="113">
        <f t="shared" si="3"/>
        <v>0</v>
      </c>
      <c r="I70" s="84"/>
      <c r="J70" s="84"/>
    </row>
    <row r="71" spans="2:10" x14ac:dyDescent="0.3">
      <c r="B71" s="81" t="str">
        <f t="shared" si="2"/>
        <v/>
      </c>
      <c r="C71" s="112">
        <v>0</v>
      </c>
      <c r="D71" s="112">
        <v>0</v>
      </c>
      <c r="E71" s="112">
        <v>0</v>
      </c>
      <c r="F71" s="112">
        <v>0</v>
      </c>
      <c r="G71" s="112">
        <v>0</v>
      </c>
      <c r="H71" s="113">
        <f t="shared" si="3"/>
        <v>0</v>
      </c>
      <c r="I71" s="84"/>
      <c r="J71" s="84"/>
    </row>
    <row r="72" spans="2:10" x14ac:dyDescent="0.3">
      <c r="B72" s="81" t="str">
        <f t="shared" si="2"/>
        <v/>
      </c>
      <c r="C72" s="112">
        <v>0</v>
      </c>
      <c r="D72" s="112">
        <v>0</v>
      </c>
      <c r="E72" s="112">
        <v>0</v>
      </c>
      <c r="F72" s="112">
        <v>0</v>
      </c>
      <c r="G72" s="112">
        <v>0</v>
      </c>
      <c r="H72" s="113">
        <f t="shared" si="3"/>
        <v>0</v>
      </c>
      <c r="I72" s="84"/>
      <c r="J72" s="84"/>
    </row>
    <row r="73" spans="2:10" x14ac:dyDescent="0.3">
      <c r="B73" s="81" t="str">
        <f t="shared" si="2"/>
        <v/>
      </c>
      <c r="C73" s="112">
        <v>0</v>
      </c>
      <c r="D73" s="112">
        <v>0</v>
      </c>
      <c r="E73" s="112">
        <v>0</v>
      </c>
      <c r="F73" s="112">
        <v>0</v>
      </c>
      <c r="G73" s="112">
        <v>0</v>
      </c>
      <c r="H73" s="113">
        <f t="shared" si="3"/>
        <v>0</v>
      </c>
      <c r="I73" s="84"/>
      <c r="J73" s="84"/>
    </row>
    <row r="74" spans="2:10" x14ac:dyDescent="0.3">
      <c r="B74" s="81" t="str">
        <f t="shared" si="2"/>
        <v/>
      </c>
      <c r="C74" s="112">
        <v>0</v>
      </c>
      <c r="D74" s="112">
        <v>0</v>
      </c>
      <c r="E74" s="112">
        <v>0</v>
      </c>
      <c r="F74" s="112">
        <v>0</v>
      </c>
      <c r="G74" s="112">
        <v>0</v>
      </c>
      <c r="H74" s="113">
        <f t="shared" si="3"/>
        <v>0</v>
      </c>
      <c r="I74" s="84"/>
      <c r="J74" s="84"/>
    </row>
    <row r="75" spans="2:10" x14ac:dyDescent="0.3">
      <c r="B75" s="81" t="str">
        <f t="shared" si="2"/>
        <v/>
      </c>
      <c r="C75" s="112">
        <v>0</v>
      </c>
      <c r="D75" s="112">
        <v>0</v>
      </c>
      <c r="E75" s="112">
        <v>0</v>
      </c>
      <c r="F75" s="112">
        <v>0</v>
      </c>
      <c r="G75" s="112">
        <v>0</v>
      </c>
      <c r="H75" s="113">
        <f t="shared" si="3"/>
        <v>0</v>
      </c>
      <c r="I75" s="84"/>
      <c r="J75" s="84"/>
    </row>
    <row r="76" spans="2:10" x14ac:dyDescent="0.3">
      <c r="B76" s="81" t="str">
        <f t="shared" si="2"/>
        <v/>
      </c>
      <c r="C76" s="112">
        <v>0</v>
      </c>
      <c r="D76" s="112">
        <v>0</v>
      </c>
      <c r="E76" s="112">
        <v>0</v>
      </c>
      <c r="F76" s="112">
        <v>0</v>
      </c>
      <c r="G76" s="112">
        <v>0</v>
      </c>
      <c r="H76" s="113">
        <f t="shared" si="3"/>
        <v>0</v>
      </c>
      <c r="I76" s="84"/>
      <c r="J76" s="84"/>
    </row>
    <row r="77" spans="2:10" x14ac:dyDescent="0.3">
      <c r="B77" s="81" t="str">
        <f t="shared" si="2"/>
        <v/>
      </c>
      <c r="C77" s="112">
        <v>0</v>
      </c>
      <c r="D77" s="112">
        <v>0</v>
      </c>
      <c r="E77" s="112">
        <v>0</v>
      </c>
      <c r="F77" s="112">
        <v>0</v>
      </c>
      <c r="G77" s="112">
        <v>0</v>
      </c>
      <c r="H77" s="113">
        <f t="shared" si="3"/>
        <v>0</v>
      </c>
      <c r="I77" s="84"/>
      <c r="J77" s="84"/>
    </row>
    <row r="78" spans="2:10" x14ac:dyDescent="0.3">
      <c r="B78" s="82" t="s">
        <v>83</v>
      </c>
      <c r="C78" s="114">
        <f>SUM(C48:C77)</f>
        <v>301.33607406987079</v>
      </c>
      <c r="D78" s="114">
        <f t="shared" ref="D78:G78" si="6">SUM(D48:D77)</f>
        <v>299.85487910374786</v>
      </c>
      <c r="E78" s="114">
        <f t="shared" si="6"/>
        <v>290.35721763338563</v>
      </c>
      <c r="F78" s="114">
        <f t="shared" si="6"/>
        <v>284.68329455707567</v>
      </c>
      <c r="G78" s="114">
        <f t="shared" si="6"/>
        <v>281.84221832680333</v>
      </c>
      <c r="H78" s="115">
        <f t="shared" si="3"/>
        <v>1458.0736836908834</v>
      </c>
      <c r="I78" s="85"/>
      <c r="J78" s="85"/>
    </row>
    <row r="80" spans="2:10" x14ac:dyDescent="0.3">
      <c r="B80" s="117" t="s">
        <v>103</v>
      </c>
      <c r="C80" s="117"/>
      <c r="D80" s="117"/>
      <c r="E80" s="117"/>
      <c r="F80" s="117"/>
      <c r="G80" s="117"/>
      <c r="H80" s="117"/>
    </row>
    <row r="81" spans="2:8" x14ac:dyDescent="0.3">
      <c r="B81" s="78"/>
      <c r="C81" s="79" t="str">
        <f>C47</f>
        <v>2025/26</v>
      </c>
      <c r="D81" s="79" t="str">
        <f>D47</f>
        <v>2026/27</v>
      </c>
      <c r="E81" s="79" t="str">
        <f>E47</f>
        <v>2027/28</v>
      </c>
      <c r="F81" s="79" t="str">
        <f>F47</f>
        <v>2028/29</v>
      </c>
      <c r="G81" s="79" t="str">
        <f>G47</f>
        <v>2029/30</v>
      </c>
      <c r="H81" s="79" t="s">
        <v>83</v>
      </c>
    </row>
    <row r="82" spans="2:8" x14ac:dyDescent="0.3">
      <c r="B82" s="81" t="str">
        <f t="shared" ref="B82:B111" si="7">IF(B48="","",B48)</f>
        <v>Sub-transmission lines</v>
      </c>
      <c r="C82" s="112">
        <v>0</v>
      </c>
      <c r="D82" s="112">
        <v>0</v>
      </c>
      <c r="E82" s="112">
        <v>0</v>
      </c>
      <c r="F82" s="112">
        <v>0</v>
      </c>
      <c r="G82" s="112">
        <v>0</v>
      </c>
      <c r="H82" s="113">
        <f>SUM(C82:G82)</f>
        <v>0</v>
      </c>
    </row>
    <row r="83" spans="2:8" x14ac:dyDescent="0.3">
      <c r="B83" s="81" t="str">
        <f t="shared" si="7"/>
        <v>Distribution Lines</v>
      </c>
      <c r="C83" s="112">
        <v>102.04832041348966</v>
      </c>
      <c r="D83" s="112">
        <v>96.529779168278225</v>
      </c>
      <c r="E83" s="112">
        <v>98.104903049522989</v>
      </c>
      <c r="F83" s="112">
        <v>98.588064600957935</v>
      </c>
      <c r="G83" s="112">
        <v>92.097292224482331</v>
      </c>
      <c r="H83" s="113">
        <f t="shared" ref="H83:H112" si="8">SUM(C83:G83)</f>
        <v>487.36835945673113</v>
      </c>
    </row>
    <row r="84" spans="2:8" x14ac:dyDescent="0.3">
      <c r="B84" s="81" t="str">
        <f t="shared" si="7"/>
        <v>Substations</v>
      </c>
      <c r="C84" s="112">
        <v>0</v>
      </c>
      <c r="D84" s="112">
        <v>0</v>
      </c>
      <c r="E84" s="112">
        <v>0</v>
      </c>
      <c r="F84" s="112">
        <v>0</v>
      </c>
      <c r="G84" s="112">
        <v>0</v>
      </c>
      <c r="H84" s="113">
        <f t="shared" si="8"/>
        <v>0</v>
      </c>
    </row>
    <row r="85" spans="2:8" x14ac:dyDescent="0.3">
      <c r="B85" s="81" t="str">
        <f t="shared" si="7"/>
        <v>Distribution Transformers</v>
      </c>
      <c r="C85" s="112">
        <v>0</v>
      </c>
      <c r="D85" s="112">
        <v>0</v>
      </c>
      <c r="E85" s="112">
        <v>0</v>
      </c>
      <c r="F85" s="112">
        <v>0</v>
      </c>
      <c r="G85" s="112">
        <v>0</v>
      </c>
      <c r="H85" s="113">
        <f t="shared" si="8"/>
        <v>0</v>
      </c>
    </row>
    <row r="86" spans="2:8" x14ac:dyDescent="0.3">
      <c r="B86" s="81" t="str">
        <f t="shared" si="7"/>
        <v>LVS</v>
      </c>
      <c r="C86" s="112">
        <v>5.2364724873574984</v>
      </c>
      <c r="D86" s="112">
        <v>5.6882341738669799</v>
      </c>
      <c r="E86" s="112">
        <v>5.9043476860999577</v>
      </c>
      <c r="F86" s="112">
        <v>6.0064607084274018</v>
      </c>
      <c r="G86" s="112">
        <v>6.0364890313018593</v>
      </c>
      <c r="H86" s="113">
        <f t="shared" si="8"/>
        <v>28.872004087053696</v>
      </c>
    </row>
    <row r="87" spans="2:8" x14ac:dyDescent="0.3">
      <c r="B87" s="81" t="str">
        <f t="shared" si="7"/>
        <v>Communications</v>
      </c>
      <c r="C87" s="112">
        <v>0</v>
      </c>
      <c r="D87" s="112">
        <v>0</v>
      </c>
      <c r="E87" s="112">
        <v>0</v>
      </c>
      <c r="F87" s="112">
        <v>0</v>
      </c>
      <c r="G87" s="112">
        <v>0</v>
      </c>
      <c r="H87" s="113">
        <f t="shared" si="8"/>
        <v>0</v>
      </c>
    </row>
    <row r="88" spans="2:8" x14ac:dyDescent="0.3">
      <c r="B88" s="81" t="str">
        <f t="shared" si="7"/>
        <v>Contributions</v>
      </c>
      <c r="C88" s="112">
        <v>0</v>
      </c>
      <c r="D88" s="112">
        <v>0</v>
      </c>
      <c r="E88" s="112">
        <v>0</v>
      </c>
      <c r="F88" s="112">
        <v>0</v>
      </c>
      <c r="G88" s="112">
        <v>0</v>
      </c>
      <c r="H88" s="113">
        <f t="shared" si="8"/>
        <v>0</v>
      </c>
    </row>
    <row r="89" spans="2:8" x14ac:dyDescent="0.3">
      <c r="B89" s="81" t="str">
        <f t="shared" si="7"/>
        <v>Land</v>
      </c>
      <c r="C89" s="112">
        <v>0</v>
      </c>
      <c r="D89" s="112">
        <v>0</v>
      </c>
      <c r="E89" s="112">
        <v>0</v>
      </c>
      <c r="F89" s="112">
        <v>0</v>
      </c>
      <c r="G89" s="112">
        <v>0</v>
      </c>
      <c r="H89" s="113">
        <f t="shared" si="8"/>
        <v>0</v>
      </c>
    </row>
    <row r="90" spans="2:8" x14ac:dyDescent="0.3">
      <c r="B90" s="81" t="str">
        <f t="shared" si="7"/>
        <v>Substation Land</v>
      </c>
      <c r="C90" s="112">
        <v>0</v>
      </c>
      <c r="D90" s="112">
        <v>0</v>
      </c>
      <c r="E90" s="112">
        <v>0</v>
      </c>
      <c r="F90" s="112">
        <v>0</v>
      </c>
      <c r="G90" s="112">
        <v>0</v>
      </c>
      <c r="H90" s="113">
        <f t="shared" si="8"/>
        <v>0</v>
      </c>
    </row>
    <row r="91" spans="2:8" x14ac:dyDescent="0.3">
      <c r="B91" s="81" t="str">
        <f t="shared" si="7"/>
        <v>Easements</v>
      </c>
      <c r="C91" s="112">
        <v>0</v>
      </c>
      <c r="D91" s="112">
        <v>0</v>
      </c>
      <c r="E91" s="112">
        <v>0</v>
      </c>
      <c r="F91" s="112">
        <v>0</v>
      </c>
      <c r="G91" s="112">
        <v>0</v>
      </c>
      <c r="H91" s="113">
        <f t="shared" si="8"/>
        <v>0</v>
      </c>
    </row>
    <row r="92" spans="2:8" x14ac:dyDescent="0.3">
      <c r="B92" s="81" t="str">
        <f t="shared" si="7"/>
        <v>Buildings</v>
      </c>
      <c r="C92" s="112">
        <v>0</v>
      </c>
      <c r="D92" s="112">
        <v>0</v>
      </c>
      <c r="E92" s="112">
        <v>0</v>
      </c>
      <c r="F92" s="112">
        <v>0</v>
      </c>
      <c r="G92" s="112">
        <v>0</v>
      </c>
      <c r="H92" s="113">
        <f t="shared" si="8"/>
        <v>0</v>
      </c>
    </row>
    <row r="93" spans="2:8" x14ac:dyDescent="0.3">
      <c r="B93" s="81" t="str">
        <f t="shared" si="7"/>
        <v>Heavy Vehicles - 15 year</v>
      </c>
      <c r="C93" s="112">
        <v>0</v>
      </c>
      <c r="D93" s="112">
        <v>0</v>
      </c>
      <c r="E93" s="112">
        <v>0</v>
      </c>
      <c r="F93" s="112">
        <v>0</v>
      </c>
      <c r="G93" s="112">
        <v>0</v>
      </c>
      <c r="H93" s="113">
        <f t="shared" si="8"/>
        <v>0</v>
      </c>
    </row>
    <row r="94" spans="2:8" x14ac:dyDescent="0.3">
      <c r="B94" s="81" t="str">
        <f t="shared" si="7"/>
        <v>Heavy Vehicles - 10 year</v>
      </c>
      <c r="C94" s="112">
        <v>0</v>
      </c>
      <c r="D94" s="112">
        <v>0</v>
      </c>
      <c r="E94" s="112">
        <v>0</v>
      </c>
      <c r="F94" s="112">
        <v>0</v>
      </c>
      <c r="G94" s="112">
        <v>0</v>
      </c>
      <c r="H94" s="113">
        <f t="shared" si="8"/>
        <v>0</v>
      </c>
    </row>
    <row r="95" spans="2:8" x14ac:dyDescent="0.3">
      <c r="B95" s="81" t="str">
        <f t="shared" si="7"/>
        <v>Light Vehicles</v>
      </c>
      <c r="C95" s="112">
        <v>0</v>
      </c>
      <c r="D95" s="112">
        <v>0</v>
      </c>
      <c r="E95" s="112">
        <v>0</v>
      </c>
      <c r="F95" s="112">
        <v>0</v>
      </c>
      <c r="G95" s="112">
        <v>0</v>
      </c>
      <c r="H95" s="113">
        <f t="shared" si="8"/>
        <v>0</v>
      </c>
    </row>
    <row r="96" spans="2:8" x14ac:dyDescent="0.3">
      <c r="B96" s="81" t="str">
        <f t="shared" si="7"/>
        <v>IT Assets</v>
      </c>
      <c r="C96" s="112">
        <v>0</v>
      </c>
      <c r="D96" s="112">
        <v>0</v>
      </c>
      <c r="E96" s="112">
        <v>0</v>
      </c>
      <c r="F96" s="112">
        <v>0</v>
      </c>
      <c r="G96" s="112">
        <v>0</v>
      </c>
      <c r="H96" s="113">
        <f t="shared" si="8"/>
        <v>0</v>
      </c>
    </row>
    <row r="97" spans="2:8" x14ac:dyDescent="0.3">
      <c r="B97" s="81" t="str">
        <f t="shared" si="7"/>
        <v>Plant &amp; Tools/Office Furniture</v>
      </c>
      <c r="C97" s="112">
        <v>0</v>
      </c>
      <c r="D97" s="112">
        <v>0</v>
      </c>
      <c r="E97" s="112">
        <v>0</v>
      </c>
      <c r="F97" s="112">
        <v>0</v>
      </c>
      <c r="G97" s="112">
        <v>0</v>
      </c>
      <c r="H97" s="113">
        <f t="shared" si="8"/>
        <v>0</v>
      </c>
    </row>
    <row r="98" spans="2:8" x14ac:dyDescent="0.3">
      <c r="B98" s="81" t="str">
        <f t="shared" si="7"/>
        <v>Distribution Lines-Refurbish and Shorter Life</v>
      </c>
      <c r="C98" s="112">
        <v>0</v>
      </c>
      <c r="D98" s="112">
        <v>0</v>
      </c>
      <c r="E98" s="112">
        <v>0</v>
      </c>
      <c r="F98" s="112">
        <v>0</v>
      </c>
      <c r="G98" s="112">
        <v>0</v>
      </c>
      <c r="H98" s="113">
        <f t="shared" si="8"/>
        <v>0</v>
      </c>
    </row>
    <row r="99" spans="2:8" x14ac:dyDescent="0.3">
      <c r="B99" s="81" t="str">
        <f t="shared" si="7"/>
        <v>Substations-Refurbish and Shorter Life</v>
      </c>
      <c r="C99" s="112">
        <v>0</v>
      </c>
      <c r="D99" s="112">
        <v>0</v>
      </c>
      <c r="E99" s="112">
        <v>0</v>
      </c>
      <c r="F99" s="112">
        <v>0</v>
      </c>
      <c r="G99" s="112">
        <v>0</v>
      </c>
      <c r="H99" s="113">
        <f t="shared" si="8"/>
        <v>0</v>
      </c>
    </row>
    <row r="100" spans="2:8" x14ac:dyDescent="0.3">
      <c r="B100" s="81" t="str">
        <f t="shared" si="7"/>
        <v xml:space="preserve">Electronic network assets </v>
      </c>
      <c r="C100" s="112">
        <v>0</v>
      </c>
      <c r="D100" s="112">
        <v>0</v>
      </c>
      <c r="E100" s="112">
        <v>0</v>
      </c>
      <c r="F100" s="112">
        <v>0</v>
      </c>
      <c r="G100" s="112">
        <v>0</v>
      </c>
      <c r="H100" s="113">
        <f t="shared" si="8"/>
        <v>0</v>
      </c>
    </row>
    <row r="101" spans="2:8" x14ac:dyDescent="0.3">
      <c r="B101" s="81" t="str">
        <f t="shared" si="7"/>
        <v>Buildings - capital works</v>
      </c>
      <c r="C101" s="112">
        <v>0</v>
      </c>
      <c r="D101" s="112">
        <v>0</v>
      </c>
      <c r="E101" s="112">
        <v>0</v>
      </c>
      <c r="F101" s="112">
        <v>0</v>
      </c>
      <c r="G101" s="112">
        <v>0</v>
      </c>
      <c r="H101" s="113">
        <f t="shared" si="8"/>
        <v>0</v>
      </c>
    </row>
    <row r="102" spans="2:8" x14ac:dyDescent="0.3">
      <c r="B102" s="81" t="str">
        <f t="shared" si="7"/>
        <v>in-house software</v>
      </c>
      <c r="C102" s="112">
        <v>0</v>
      </c>
      <c r="D102" s="112">
        <v>0</v>
      </c>
      <c r="E102" s="112">
        <v>0</v>
      </c>
      <c r="F102" s="112">
        <v>0</v>
      </c>
      <c r="G102" s="112">
        <v>0</v>
      </c>
      <c r="H102" s="113">
        <f t="shared" si="8"/>
        <v>0</v>
      </c>
    </row>
    <row r="103" spans="2:8" x14ac:dyDescent="0.3">
      <c r="B103" s="81" t="str">
        <f t="shared" si="7"/>
        <v>Stobie Poles</v>
      </c>
      <c r="C103" s="112">
        <v>0</v>
      </c>
      <c r="D103" s="112">
        <v>0</v>
      </c>
      <c r="E103" s="112">
        <v>0</v>
      </c>
      <c r="F103" s="112">
        <v>0</v>
      </c>
      <c r="G103" s="112">
        <v>0</v>
      </c>
      <c r="H103" s="113">
        <f t="shared" si="8"/>
        <v>0</v>
      </c>
    </row>
    <row r="104" spans="2:8" x14ac:dyDescent="0.3">
      <c r="B104" s="81" t="str">
        <f t="shared" si="7"/>
        <v/>
      </c>
      <c r="C104" s="112">
        <v>0</v>
      </c>
      <c r="D104" s="112">
        <v>0</v>
      </c>
      <c r="E104" s="112">
        <v>0</v>
      </c>
      <c r="F104" s="112">
        <v>0</v>
      </c>
      <c r="G104" s="112">
        <v>0</v>
      </c>
      <c r="H104" s="113">
        <f t="shared" si="8"/>
        <v>0</v>
      </c>
    </row>
    <row r="105" spans="2:8" x14ac:dyDescent="0.3">
      <c r="B105" s="81" t="str">
        <f t="shared" si="7"/>
        <v/>
      </c>
      <c r="C105" s="112">
        <v>0</v>
      </c>
      <c r="D105" s="112">
        <v>0</v>
      </c>
      <c r="E105" s="112">
        <v>0</v>
      </c>
      <c r="F105" s="112">
        <v>0</v>
      </c>
      <c r="G105" s="112">
        <v>0</v>
      </c>
      <c r="H105" s="113">
        <f t="shared" si="8"/>
        <v>0</v>
      </c>
    </row>
    <row r="106" spans="2:8" x14ac:dyDescent="0.3">
      <c r="B106" s="81" t="str">
        <f t="shared" si="7"/>
        <v/>
      </c>
      <c r="C106" s="112">
        <v>0</v>
      </c>
      <c r="D106" s="112">
        <v>0</v>
      </c>
      <c r="E106" s="112">
        <v>0</v>
      </c>
      <c r="F106" s="112">
        <v>0</v>
      </c>
      <c r="G106" s="112">
        <v>0</v>
      </c>
      <c r="H106" s="113">
        <f t="shared" si="8"/>
        <v>0</v>
      </c>
    </row>
    <row r="107" spans="2:8" x14ac:dyDescent="0.3">
      <c r="B107" s="81" t="str">
        <f t="shared" si="7"/>
        <v/>
      </c>
      <c r="C107" s="112">
        <v>0</v>
      </c>
      <c r="D107" s="112">
        <v>0</v>
      </c>
      <c r="E107" s="112">
        <v>0</v>
      </c>
      <c r="F107" s="112">
        <v>0</v>
      </c>
      <c r="G107" s="112">
        <v>0</v>
      </c>
      <c r="H107" s="113">
        <f t="shared" si="8"/>
        <v>0</v>
      </c>
    </row>
    <row r="108" spans="2:8" x14ac:dyDescent="0.3">
      <c r="B108" s="81" t="str">
        <f t="shared" si="7"/>
        <v/>
      </c>
      <c r="C108" s="112">
        <v>0</v>
      </c>
      <c r="D108" s="112">
        <v>0</v>
      </c>
      <c r="E108" s="112">
        <v>0</v>
      </c>
      <c r="F108" s="112">
        <v>0</v>
      </c>
      <c r="G108" s="112">
        <v>0</v>
      </c>
      <c r="H108" s="113">
        <f t="shared" si="8"/>
        <v>0</v>
      </c>
    </row>
    <row r="109" spans="2:8" x14ac:dyDescent="0.3">
      <c r="B109" s="81" t="str">
        <f t="shared" si="7"/>
        <v/>
      </c>
      <c r="C109" s="112">
        <v>0</v>
      </c>
      <c r="D109" s="112">
        <v>0</v>
      </c>
      <c r="E109" s="112">
        <v>0</v>
      </c>
      <c r="F109" s="112">
        <v>0</v>
      </c>
      <c r="G109" s="112">
        <v>0</v>
      </c>
      <c r="H109" s="113">
        <f t="shared" si="8"/>
        <v>0</v>
      </c>
    </row>
    <row r="110" spans="2:8" x14ac:dyDescent="0.3">
      <c r="B110" s="81" t="str">
        <f t="shared" si="7"/>
        <v/>
      </c>
      <c r="C110" s="112">
        <v>0</v>
      </c>
      <c r="D110" s="112">
        <v>0</v>
      </c>
      <c r="E110" s="112">
        <v>0</v>
      </c>
      <c r="F110" s="112">
        <v>0</v>
      </c>
      <c r="G110" s="112">
        <v>0</v>
      </c>
      <c r="H110" s="113">
        <f t="shared" si="8"/>
        <v>0</v>
      </c>
    </row>
    <row r="111" spans="2:8" x14ac:dyDescent="0.3">
      <c r="B111" s="81" t="str">
        <f t="shared" si="7"/>
        <v/>
      </c>
      <c r="C111" s="112">
        <v>0</v>
      </c>
      <c r="D111" s="112">
        <v>0</v>
      </c>
      <c r="E111" s="112">
        <v>0</v>
      </c>
      <c r="F111" s="112">
        <v>0</v>
      </c>
      <c r="G111" s="112">
        <v>0</v>
      </c>
      <c r="H111" s="113">
        <f t="shared" si="8"/>
        <v>0</v>
      </c>
    </row>
    <row r="112" spans="2:8" x14ac:dyDescent="0.3">
      <c r="B112" s="82" t="s">
        <v>83</v>
      </c>
      <c r="C112" s="114">
        <f>SUM(C82:C111)</f>
        <v>107.28479290084717</v>
      </c>
      <c r="D112" s="114">
        <f t="shared" ref="D112:G112" si="9">SUM(D82:D111)</f>
        <v>102.2180133421452</v>
      </c>
      <c r="E112" s="114">
        <f t="shared" si="9"/>
        <v>104.00925073562294</v>
      </c>
      <c r="F112" s="114">
        <f t="shared" si="9"/>
        <v>104.59452530938533</v>
      </c>
      <c r="G112" s="114">
        <f t="shared" si="9"/>
        <v>98.133781255784186</v>
      </c>
      <c r="H112" s="115">
        <f t="shared" si="8"/>
        <v>516.24036354378484</v>
      </c>
    </row>
    <row r="114" spans="2:8" ht="15" customHeight="1" x14ac:dyDescent="0.3">
      <c r="B114" s="116" t="s">
        <v>131</v>
      </c>
      <c r="C114" s="116"/>
      <c r="D114" s="116"/>
      <c r="E114" s="116"/>
      <c r="F114" s="116"/>
      <c r="G114" s="116"/>
      <c r="H114" s="116"/>
    </row>
    <row r="115" spans="2:8" x14ac:dyDescent="0.3">
      <c r="B115" s="91" t="s">
        <v>132</v>
      </c>
      <c r="C115" s="107">
        <f>C112+C78+C44</f>
        <v>581.65214762564096</v>
      </c>
      <c r="D115" s="107">
        <f>D112+D78+D44</f>
        <v>578.93088669301642</v>
      </c>
      <c r="E115" s="107">
        <f>E112+E78+E44</f>
        <v>587.8834422138591</v>
      </c>
      <c r="F115" s="107">
        <f>F112+F78+F44</f>
        <v>567.01107082218323</v>
      </c>
      <c r="G115" s="107">
        <f>G112+G78+G44</f>
        <v>560.19915716959565</v>
      </c>
      <c r="H115" s="111">
        <f t="shared" ref="H115:H116" si="10">SUM(C115:G115)</f>
        <v>2875.6767045242955</v>
      </c>
    </row>
    <row r="116" spans="2:8" x14ac:dyDescent="0.3">
      <c r="B116" s="91" t="s">
        <v>127</v>
      </c>
      <c r="C116" s="108">
        <v>581.6521476256404</v>
      </c>
      <c r="D116" s="108">
        <v>578.93088669301642</v>
      </c>
      <c r="E116" s="108">
        <v>587.88344221385921</v>
      </c>
      <c r="F116" s="108">
        <v>567.011070822183</v>
      </c>
      <c r="G116" s="108">
        <v>560.19915716959588</v>
      </c>
      <c r="H116" s="111">
        <f t="shared" si="10"/>
        <v>2875.6767045242946</v>
      </c>
    </row>
    <row r="117" spans="2:8" x14ac:dyDescent="0.3">
      <c r="B117" s="92" t="s">
        <v>32</v>
      </c>
      <c r="C117" s="93">
        <f>C116-C115</f>
        <v>0</v>
      </c>
      <c r="D117" s="93">
        <f t="shared" ref="D117:H117" si="11">D116-D115</f>
        <v>0</v>
      </c>
      <c r="E117" s="93">
        <f t="shared" si="11"/>
        <v>0</v>
      </c>
      <c r="F117" s="93">
        <f t="shared" si="11"/>
        <v>0</v>
      </c>
      <c r="G117" s="93">
        <f t="shared" si="11"/>
        <v>0</v>
      </c>
      <c r="H117" s="93">
        <f t="shared" si="11"/>
        <v>0</v>
      </c>
    </row>
  </sheetData>
  <mergeCells count="9">
    <mergeCell ref="B7:J7"/>
    <mergeCell ref="B80:H80"/>
    <mergeCell ref="B12:J12"/>
    <mergeCell ref="B114:H114"/>
    <mergeCell ref="K47:N47"/>
    <mergeCell ref="D9:J9"/>
    <mergeCell ref="D10:J10"/>
    <mergeCell ref="B46:J46"/>
    <mergeCell ref="D8:J8"/>
  </mergeCells>
  <conditionalFormatting sqref="C117:H117">
    <cfRule type="cellIs" dxfId="5" priority="1" operator="equal">
      <formula>0</formula>
    </cfRule>
    <cfRule type="cellIs" dxfId="4" priority="2" operator="lessThan">
      <formula>0</formula>
    </cfRule>
    <cfRule type="cellIs" dxfId="3" priority="3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D9B51611-7AAA-41F7-AFAE-CAC2094AF77E}">
          <x14:formula1>
            <xm:f>Admin!$A$5:$A$11</xm:f>
          </x14:formula1>
          <xm:sqref>C5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E4D44-C422-468B-BFAF-9B8CD5654637}">
  <sheetPr codeName="Sheet9">
    <pageSetUpPr fitToPage="1"/>
  </sheetPr>
  <dimension ref="A1:AH71"/>
  <sheetViews>
    <sheetView showGridLines="0" zoomScale="80" zoomScaleNormal="80" workbookViewId="0">
      <selection activeCell="C13" sqref="C13:G13"/>
    </sheetView>
  </sheetViews>
  <sheetFormatPr defaultColWidth="9.1796875" defaultRowHeight="13" x14ac:dyDescent="0.3"/>
  <cols>
    <col min="1" max="1" width="2.26953125" style="3" customWidth="1"/>
    <col min="2" max="2" width="36.26953125" style="3" customWidth="1"/>
    <col min="3" max="18" width="10.26953125" style="3" customWidth="1"/>
    <col min="19" max="19" width="10.81640625" style="3" customWidth="1"/>
    <col min="20" max="24" width="10.26953125" style="3" customWidth="1"/>
    <col min="25" max="29" width="10.26953125" style="3" hidden="1" customWidth="1"/>
    <col min="30" max="34" width="10.26953125" style="3" customWidth="1"/>
    <col min="35" max="16384" width="9.1796875" style="3"/>
  </cols>
  <sheetData>
    <row r="1" spans="1:34" ht="21" x14ac:dyDescent="0.5">
      <c r="A1" s="15" t="str">
        <f>'1-Inputs'!A1</f>
        <v>SA Power Networks</v>
      </c>
      <c r="I1" s="1"/>
      <c r="J1" s="1"/>
      <c r="K1" s="1"/>
      <c r="L1" s="1"/>
      <c r="M1" s="1"/>
      <c r="N1" s="5"/>
    </row>
    <row r="2" spans="1:34" ht="18.5" x14ac:dyDescent="0.45">
      <c r="A2" s="13" t="s">
        <v>110</v>
      </c>
    </row>
    <row r="3" spans="1:34" ht="13.5" thickBot="1" x14ac:dyDescent="0.35">
      <c r="B3" s="16"/>
      <c r="C3" s="16"/>
      <c r="D3" s="16"/>
      <c r="E3" s="16"/>
      <c r="F3" s="16"/>
      <c r="H3" s="17"/>
      <c r="I3" s="17"/>
      <c r="J3" s="17"/>
      <c r="K3" s="17"/>
      <c r="L3" s="17"/>
      <c r="M3" s="17"/>
      <c r="T3" s="4"/>
    </row>
    <row r="4" spans="1:34" ht="15.75" customHeight="1" thickBot="1" x14ac:dyDescent="0.35">
      <c r="B4" s="127" t="s">
        <v>109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9"/>
    </row>
    <row r="5" spans="1:34" s="19" customFormat="1" ht="18.75" customHeight="1" x14ac:dyDescent="0.35">
      <c r="B5" s="124" t="s">
        <v>113</v>
      </c>
      <c r="C5" s="125"/>
      <c r="D5" s="125"/>
      <c r="E5" s="125"/>
      <c r="F5" s="125"/>
      <c r="G5" s="126"/>
      <c r="H5" s="121" t="s">
        <v>130</v>
      </c>
      <c r="I5" s="122"/>
      <c r="J5" s="122"/>
      <c r="K5" s="122"/>
      <c r="L5" s="122"/>
      <c r="M5" s="123"/>
      <c r="N5" s="130" t="s">
        <v>105</v>
      </c>
      <c r="O5" s="131"/>
      <c r="P5" s="131"/>
      <c r="Q5" s="131"/>
      <c r="R5" s="132"/>
      <c r="S5" s="121" t="s">
        <v>106</v>
      </c>
      <c r="T5" s="122"/>
      <c r="U5" s="122"/>
      <c r="V5" s="122"/>
      <c r="W5" s="122"/>
      <c r="X5" s="123"/>
      <c r="Y5" s="130" t="s">
        <v>107</v>
      </c>
      <c r="Z5" s="131"/>
      <c r="AA5" s="131"/>
      <c r="AB5" s="131"/>
      <c r="AC5" s="132"/>
      <c r="AD5" s="121" t="s">
        <v>108</v>
      </c>
      <c r="AE5" s="122"/>
      <c r="AF5" s="122"/>
      <c r="AG5" s="122"/>
      <c r="AH5" s="123"/>
    </row>
    <row r="6" spans="1:34" ht="26" x14ac:dyDescent="0.3">
      <c r="A6" s="14"/>
      <c r="B6" s="23"/>
      <c r="C6" s="22" t="str">
        <f>Admin!B14</f>
        <v>2025/26</v>
      </c>
      <c r="D6" s="22" t="str">
        <f>Admin!C14</f>
        <v>2026/27</v>
      </c>
      <c r="E6" s="22" t="str">
        <f>Admin!D14</f>
        <v>2027/28</v>
      </c>
      <c r="F6" s="22" t="str">
        <f>Admin!E14</f>
        <v>2028/29</v>
      </c>
      <c r="G6" s="24" t="str">
        <f>Admin!F14</f>
        <v>2029/30</v>
      </c>
      <c r="H6" s="26" t="s">
        <v>101</v>
      </c>
      <c r="I6" s="22" t="str">
        <f>C6</f>
        <v>2025/26</v>
      </c>
      <c r="J6" s="22" t="str">
        <f t="shared" ref="J6:M6" si="0">D6</f>
        <v>2026/27</v>
      </c>
      <c r="K6" s="22" t="str">
        <f t="shared" si="0"/>
        <v>2027/28</v>
      </c>
      <c r="L6" s="22" t="str">
        <f t="shared" si="0"/>
        <v>2028/29</v>
      </c>
      <c r="M6" s="24" t="str">
        <f t="shared" si="0"/>
        <v>2029/30</v>
      </c>
      <c r="N6" s="27" t="str">
        <f>C6</f>
        <v>2025/26</v>
      </c>
      <c r="O6" s="22" t="str">
        <f t="shared" ref="O6:R6" si="1">D6</f>
        <v>2026/27</v>
      </c>
      <c r="P6" s="22" t="str">
        <f t="shared" si="1"/>
        <v>2027/28</v>
      </c>
      <c r="Q6" s="22" t="str">
        <f t="shared" si="1"/>
        <v>2028/29</v>
      </c>
      <c r="R6" s="24" t="str">
        <f t="shared" si="1"/>
        <v>2029/30</v>
      </c>
      <c r="S6" s="26" t="s">
        <v>102</v>
      </c>
      <c r="T6" s="22" t="str">
        <f>C6</f>
        <v>2025/26</v>
      </c>
      <c r="U6" s="22" t="str">
        <f t="shared" ref="U6:X6" si="2">D6</f>
        <v>2026/27</v>
      </c>
      <c r="V6" s="22" t="str">
        <f t="shared" si="2"/>
        <v>2027/28</v>
      </c>
      <c r="W6" s="22" t="str">
        <f t="shared" si="2"/>
        <v>2028/29</v>
      </c>
      <c r="X6" s="24" t="str">
        <f t="shared" si="2"/>
        <v>2029/30</v>
      </c>
      <c r="Y6" s="27" t="str">
        <f>C6</f>
        <v>2025/26</v>
      </c>
      <c r="Z6" s="22" t="str">
        <f t="shared" ref="Z6:AC6" si="3">D6</f>
        <v>2026/27</v>
      </c>
      <c r="AA6" s="22" t="str">
        <f t="shared" si="3"/>
        <v>2027/28</v>
      </c>
      <c r="AB6" s="22" t="str">
        <f t="shared" si="3"/>
        <v>2028/29</v>
      </c>
      <c r="AC6" s="24" t="str">
        <f t="shared" si="3"/>
        <v>2029/30</v>
      </c>
      <c r="AD6" s="27" t="str">
        <f>C6</f>
        <v>2025/26</v>
      </c>
      <c r="AE6" s="22" t="str">
        <f t="shared" ref="AE6:AH6" si="4">D6</f>
        <v>2026/27</v>
      </c>
      <c r="AF6" s="22" t="str">
        <f t="shared" si="4"/>
        <v>2027/28</v>
      </c>
      <c r="AG6" s="22" t="str">
        <f t="shared" si="4"/>
        <v>2028/29</v>
      </c>
      <c r="AH6" s="24" t="str">
        <f t="shared" si="4"/>
        <v>2029/30</v>
      </c>
    </row>
    <row r="7" spans="1:34" x14ac:dyDescent="0.3">
      <c r="B7" s="25" t="str">
        <f>'1-Inputs'!B48</f>
        <v>Sub-transmission lines</v>
      </c>
      <c r="C7" s="100">
        <f>'1-Inputs'!C48+'1-Inputs'!C82</f>
        <v>30.106923682696404</v>
      </c>
      <c r="D7" s="100">
        <f>'1-Inputs'!D48+'1-Inputs'!D82</f>
        <v>22.4795118448198</v>
      </c>
      <c r="E7" s="100">
        <f>'1-Inputs'!E48+'1-Inputs'!E82</f>
        <v>16.298164010711673</v>
      </c>
      <c r="F7" s="100">
        <f>'1-Inputs'!F48+'1-Inputs'!F82</f>
        <v>15.562008776521669</v>
      </c>
      <c r="G7" s="101">
        <f>'1-Inputs'!G48+'1-Inputs'!G82</f>
        <v>17.798614338013333</v>
      </c>
      <c r="H7" s="109">
        <f>'1-Inputs'!I48</f>
        <v>7.8E-2</v>
      </c>
      <c r="I7" s="100">
        <f t="shared" ref="I7:I36" si="5">C7-(C7*(1/(1+$H7)))</f>
        <v>2.1784230493973276</v>
      </c>
      <c r="J7" s="100">
        <f t="shared" ref="J7:J36" si="6">D7-(D7*(1/(1+$H7)))</f>
        <v>1.6265323969350156</v>
      </c>
      <c r="K7" s="100">
        <f t="shared" ref="K7:K36" si="7">E7-(E7*(1/(1+$H7)))</f>
        <v>1.1792734627416621</v>
      </c>
      <c r="L7" s="100">
        <f t="shared" ref="L7:L36" si="8">F7-(F7*(1/(1+$H7)))</f>
        <v>1.1260080561861692</v>
      </c>
      <c r="M7" s="101">
        <f t="shared" ref="M7:M36" si="9">G7-(G7*(1/(1+$H7)))</f>
        <v>1.2878403695408558</v>
      </c>
      <c r="N7" s="102">
        <f>C7-I7</f>
        <v>27.928500633299077</v>
      </c>
      <c r="O7" s="100">
        <f t="shared" ref="O7:R22" si="10">D7-J7</f>
        <v>20.852979447884785</v>
      </c>
      <c r="P7" s="100">
        <f t="shared" si="10"/>
        <v>15.118890547970011</v>
      </c>
      <c r="Q7" s="100">
        <f t="shared" si="10"/>
        <v>14.4360007203355</v>
      </c>
      <c r="R7" s="101">
        <f t="shared" si="10"/>
        <v>16.510773968472478</v>
      </c>
      <c r="S7" s="109">
        <f>'1-Inputs'!J48</f>
        <v>5.8299999999999998E-2</v>
      </c>
      <c r="T7" s="100">
        <f>N7*$S7</f>
        <v>1.6282315869213362</v>
      </c>
      <c r="U7" s="100">
        <f t="shared" ref="U7:X7" si="11">O7*$S7</f>
        <v>1.2157287018116829</v>
      </c>
      <c r="V7" s="100">
        <f t="shared" si="11"/>
        <v>0.88143131894665161</v>
      </c>
      <c r="W7" s="100">
        <f t="shared" si="11"/>
        <v>0.84161884199555959</v>
      </c>
      <c r="X7" s="101">
        <f t="shared" si="11"/>
        <v>0.9625781223619454</v>
      </c>
      <c r="Y7" s="102">
        <f>N7-T7</f>
        <v>26.300269046377739</v>
      </c>
      <c r="Z7" s="100">
        <f t="shared" ref="Z7:AC7" si="12">O7-U7</f>
        <v>19.6372507460731</v>
      </c>
      <c r="AA7" s="100">
        <f t="shared" si="12"/>
        <v>14.23745922902336</v>
      </c>
      <c r="AB7" s="100">
        <f t="shared" si="12"/>
        <v>13.59438187833994</v>
      </c>
      <c r="AC7" s="101">
        <f t="shared" si="12"/>
        <v>15.548195846110533</v>
      </c>
      <c r="AD7" s="94">
        <f>I7+T7</f>
        <v>3.8066546363186635</v>
      </c>
      <c r="AE7" s="95">
        <f t="shared" ref="AE7:AH7" si="13">J7+U7</f>
        <v>2.8422610987466985</v>
      </c>
      <c r="AF7" s="95">
        <f t="shared" si="13"/>
        <v>2.0607047816883135</v>
      </c>
      <c r="AG7" s="95">
        <f t="shared" si="13"/>
        <v>1.9676268981817286</v>
      </c>
      <c r="AH7" s="96">
        <f t="shared" si="13"/>
        <v>2.250418491902801</v>
      </c>
    </row>
    <row r="8" spans="1:34" x14ac:dyDescent="0.3">
      <c r="B8" s="25" t="str">
        <f>'1-Inputs'!B49</f>
        <v>Distribution Lines</v>
      </c>
      <c r="C8" s="100">
        <f>'1-Inputs'!C49+'1-Inputs'!C83</f>
        <v>160.71363103672613</v>
      </c>
      <c r="D8" s="100">
        <f>'1-Inputs'!D49+'1-Inputs'!D83</f>
        <v>152.34216676214061</v>
      </c>
      <c r="E8" s="100">
        <f>'1-Inputs'!E49+'1-Inputs'!E83</f>
        <v>155.78982197829455</v>
      </c>
      <c r="F8" s="100">
        <f>'1-Inputs'!F49+'1-Inputs'!F83</f>
        <v>160.62430657203777</v>
      </c>
      <c r="G8" s="101">
        <f>'1-Inputs'!G49+'1-Inputs'!G83</f>
        <v>148.5720686941537</v>
      </c>
      <c r="H8" s="109">
        <f>'1-Inputs'!I49</f>
        <v>7.8E-2</v>
      </c>
      <c r="I8" s="100">
        <f t="shared" si="5"/>
        <v>11.628630075013575</v>
      </c>
      <c r="J8" s="100">
        <f t="shared" si="6"/>
        <v>11.02290260431073</v>
      </c>
      <c r="K8" s="100">
        <f t="shared" si="7"/>
        <v>11.272361887112226</v>
      </c>
      <c r="L8" s="100">
        <f t="shared" si="8"/>
        <v>11.622166894822783</v>
      </c>
      <c r="M8" s="101">
        <f t="shared" si="9"/>
        <v>10.750112577128021</v>
      </c>
      <c r="N8" s="102">
        <f t="shared" ref="N8:N36" si="14">C8-I8</f>
        <v>149.08500096171255</v>
      </c>
      <c r="O8" s="100">
        <f t="shared" si="10"/>
        <v>141.31926415782988</v>
      </c>
      <c r="P8" s="100">
        <f t="shared" si="10"/>
        <v>144.51746009118233</v>
      </c>
      <c r="Q8" s="100">
        <f t="shared" si="10"/>
        <v>149.00213967721498</v>
      </c>
      <c r="R8" s="101">
        <f t="shared" si="10"/>
        <v>137.82195611702568</v>
      </c>
      <c r="S8" s="109">
        <f>'1-Inputs'!J49</f>
        <v>5.8299999999999998E-2</v>
      </c>
      <c r="T8" s="100">
        <f t="shared" ref="T8:T36" si="15">N8*$S8</f>
        <v>8.6916555560678415</v>
      </c>
      <c r="U8" s="100">
        <f t="shared" ref="U8:U36" si="16">O8*$S8</f>
        <v>8.2389131004014811</v>
      </c>
      <c r="V8" s="100">
        <f t="shared" ref="V8:V36" si="17">P8*$S8</f>
        <v>8.42536792331593</v>
      </c>
      <c r="W8" s="100">
        <f t="shared" ref="W8:W36" si="18">Q8*$S8</f>
        <v>8.6868247431816332</v>
      </c>
      <c r="X8" s="101">
        <f t="shared" ref="X8:X36" si="19">R8*$S8</f>
        <v>8.0350200416225963</v>
      </c>
      <c r="Y8" s="102">
        <f t="shared" ref="Y8:Y36" si="20">N8-T8</f>
        <v>140.39334540564471</v>
      </c>
      <c r="Z8" s="100">
        <f t="shared" ref="Z8:Z36" si="21">O8-U8</f>
        <v>133.0803510574284</v>
      </c>
      <c r="AA8" s="100">
        <f t="shared" ref="AA8:AA36" si="22">P8-V8</f>
        <v>136.09209216786641</v>
      </c>
      <c r="AB8" s="100">
        <f t="shared" ref="AB8:AB36" si="23">Q8-W8</f>
        <v>140.31531493403335</v>
      </c>
      <c r="AC8" s="101">
        <f t="shared" ref="AC8:AC36" si="24">R8-X8</f>
        <v>129.78693607540308</v>
      </c>
      <c r="AD8" s="94">
        <f t="shared" ref="AD8:AD36" si="25">I8+T8</f>
        <v>20.320285631081418</v>
      </c>
      <c r="AE8" s="95">
        <f t="shared" ref="AE8:AE36" si="26">J8+U8</f>
        <v>19.261815704712212</v>
      </c>
      <c r="AF8" s="95">
        <f t="shared" ref="AF8:AF36" si="27">K8+V8</f>
        <v>19.697729810428157</v>
      </c>
      <c r="AG8" s="95">
        <f t="shared" ref="AG8:AG36" si="28">L8+W8</f>
        <v>20.308991638004414</v>
      </c>
      <c r="AH8" s="96">
        <f t="shared" ref="AH8:AH36" si="29">M8+X8</f>
        <v>18.785132618750616</v>
      </c>
    </row>
    <row r="9" spans="1:34" x14ac:dyDescent="0.3">
      <c r="B9" s="25" t="str">
        <f>'1-Inputs'!B50</f>
        <v>Substations</v>
      </c>
      <c r="C9" s="100">
        <f>'1-Inputs'!C50+'1-Inputs'!C84</f>
        <v>13.013419515375103</v>
      </c>
      <c r="D9" s="100">
        <f>'1-Inputs'!D50+'1-Inputs'!D84</f>
        <v>23.690750235840781</v>
      </c>
      <c r="E9" s="100">
        <f>'1-Inputs'!E50+'1-Inputs'!E84</f>
        <v>26.046829701736854</v>
      </c>
      <c r="F9" s="100">
        <f>'1-Inputs'!F50+'1-Inputs'!F84</f>
        <v>34.343919025873177</v>
      </c>
      <c r="G9" s="101">
        <f>'1-Inputs'!G50+'1-Inputs'!G84</f>
        <v>36.316999168901688</v>
      </c>
      <c r="H9" s="109">
        <f>'1-Inputs'!I50</f>
        <v>7.8E-2</v>
      </c>
      <c r="I9" s="100">
        <f t="shared" si="5"/>
        <v>0.94160178311619624</v>
      </c>
      <c r="J9" s="100">
        <f t="shared" si="6"/>
        <v>1.7141730226304084</v>
      </c>
      <c r="K9" s="100">
        <f t="shared" si="7"/>
        <v>1.88465001552456</v>
      </c>
      <c r="L9" s="100">
        <f t="shared" si="8"/>
        <v>2.4849959963062247</v>
      </c>
      <c r="M9" s="101">
        <f t="shared" si="9"/>
        <v>2.6277606077684013</v>
      </c>
      <c r="N9" s="102">
        <f t="shared" si="14"/>
        <v>12.071817732258907</v>
      </c>
      <c r="O9" s="100">
        <f t="shared" si="10"/>
        <v>21.976577213210373</v>
      </c>
      <c r="P9" s="100">
        <f t="shared" si="10"/>
        <v>24.162179686212294</v>
      </c>
      <c r="Q9" s="100">
        <f t="shared" si="10"/>
        <v>31.858923029566952</v>
      </c>
      <c r="R9" s="101">
        <f t="shared" si="10"/>
        <v>33.689238561133287</v>
      </c>
      <c r="S9" s="109">
        <f>'1-Inputs'!J50</f>
        <v>5.8299999999999998E-2</v>
      </c>
      <c r="T9" s="100">
        <f t="shared" si="15"/>
        <v>0.70378697379069421</v>
      </c>
      <c r="U9" s="100">
        <f t="shared" si="16"/>
        <v>1.2812344515301646</v>
      </c>
      <c r="V9" s="100">
        <f t="shared" si="17"/>
        <v>1.4086550757061767</v>
      </c>
      <c r="W9" s="100">
        <f t="shared" si="18"/>
        <v>1.8573752126237533</v>
      </c>
      <c r="X9" s="101">
        <f t="shared" si="19"/>
        <v>1.9640826081140705</v>
      </c>
      <c r="Y9" s="102">
        <f t="shared" si="20"/>
        <v>11.368030758468214</v>
      </c>
      <c r="Z9" s="100">
        <f t="shared" si="21"/>
        <v>20.695342761680209</v>
      </c>
      <c r="AA9" s="100">
        <f t="shared" si="22"/>
        <v>22.753524610506119</v>
      </c>
      <c r="AB9" s="100">
        <f t="shared" si="23"/>
        <v>30.001547816943198</v>
      </c>
      <c r="AC9" s="101">
        <f t="shared" si="24"/>
        <v>31.725155953019218</v>
      </c>
      <c r="AD9" s="94">
        <f t="shared" si="25"/>
        <v>1.6453887569068906</v>
      </c>
      <c r="AE9" s="95">
        <f t="shared" si="26"/>
        <v>2.9954074741605732</v>
      </c>
      <c r="AF9" s="95">
        <f t="shared" si="27"/>
        <v>3.2933050912307369</v>
      </c>
      <c r="AG9" s="95">
        <f t="shared" si="28"/>
        <v>4.3423712089299782</v>
      </c>
      <c r="AH9" s="96">
        <f t="shared" si="29"/>
        <v>4.5918432158824718</v>
      </c>
    </row>
    <row r="10" spans="1:34" x14ac:dyDescent="0.3">
      <c r="B10" s="25" t="str">
        <f>'1-Inputs'!B51</f>
        <v>Distribution Transformers</v>
      </c>
      <c r="C10" s="100">
        <f>'1-Inputs'!C51+'1-Inputs'!C85</f>
        <v>32.370598408184613</v>
      </c>
      <c r="D10" s="100">
        <f>'1-Inputs'!D51+'1-Inputs'!D85</f>
        <v>16.513001104516285</v>
      </c>
      <c r="E10" s="100">
        <f>'1-Inputs'!E51+'1-Inputs'!E85</f>
        <v>20.353277881115531</v>
      </c>
      <c r="F10" s="100">
        <f>'1-Inputs'!F51+'1-Inputs'!F85</f>
        <v>14.989652622566517</v>
      </c>
      <c r="G10" s="101">
        <f>'1-Inputs'!G51+'1-Inputs'!G85</f>
        <v>15.924305749632927</v>
      </c>
      <c r="H10" s="109">
        <f>'1-Inputs'!I51</f>
        <v>7.8E-2</v>
      </c>
      <c r="I10" s="100">
        <f t="shared" si="5"/>
        <v>2.3422139850077919</v>
      </c>
      <c r="J10" s="100">
        <f t="shared" si="6"/>
        <v>1.1948182617368008</v>
      </c>
      <c r="K10" s="100">
        <f t="shared" si="7"/>
        <v>1.4726861546632755</v>
      </c>
      <c r="L10" s="100">
        <f t="shared" si="8"/>
        <v>1.0845945311319003</v>
      </c>
      <c r="M10" s="101">
        <f t="shared" si="9"/>
        <v>1.1522224939437553</v>
      </c>
      <c r="N10" s="102">
        <f t="shared" si="14"/>
        <v>30.028384423176821</v>
      </c>
      <c r="O10" s="100">
        <f t="shared" si="10"/>
        <v>15.318182842779484</v>
      </c>
      <c r="P10" s="100">
        <f t="shared" si="10"/>
        <v>18.880591726452256</v>
      </c>
      <c r="Q10" s="100">
        <f t="shared" si="10"/>
        <v>13.905058091434617</v>
      </c>
      <c r="R10" s="101">
        <f t="shared" si="10"/>
        <v>14.772083255689171</v>
      </c>
      <c r="S10" s="109">
        <f>'1-Inputs'!J51</f>
        <v>5.8299999999999998E-2</v>
      </c>
      <c r="T10" s="100">
        <f t="shared" si="15"/>
        <v>1.7506548118712086</v>
      </c>
      <c r="U10" s="100">
        <f t="shared" si="16"/>
        <v>0.89305005973404383</v>
      </c>
      <c r="V10" s="100">
        <f t="shared" si="17"/>
        <v>1.1007384976521664</v>
      </c>
      <c r="W10" s="100">
        <f t="shared" si="18"/>
        <v>0.81066488673063808</v>
      </c>
      <c r="X10" s="101">
        <f t="shared" si="19"/>
        <v>0.86121245380667866</v>
      </c>
      <c r="Y10" s="102">
        <f t="shared" si="20"/>
        <v>28.277729611305613</v>
      </c>
      <c r="Z10" s="100">
        <f t="shared" si="21"/>
        <v>14.42513278304544</v>
      </c>
      <c r="AA10" s="100">
        <f t="shared" si="22"/>
        <v>17.779853228800089</v>
      </c>
      <c r="AB10" s="100">
        <f t="shared" si="23"/>
        <v>13.094393204703978</v>
      </c>
      <c r="AC10" s="101">
        <f t="shared" si="24"/>
        <v>13.910870801882492</v>
      </c>
      <c r="AD10" s="94">
        <f t="shared" si="25"/>
        <v>4.0928687968790003</v>
      </c>
      <c r="AE10" s="95">
        <f t="shared" si="26"/>
        <v>2.0878683214708449</v>
      </c>
      <c r="AF10" s="95">
        <f t="shared" si="27"/>
        <v>2.5734246523154418</v>
      </c>
      <c r="AG10" s="95">
        <f t="shared" si="28"/>
        <v>1.8952594178625384</v>
      </c>
      <c r="AH10" s="96">
        <f t="shared" si="29"/>
        <v>2.0134349477504339</v>
      </c>
    </row>
    <row r="11" spans="1:34" x14ac:dyDescent="0.3">
      <c r="B11" s="25" t="str">
        <f>'1-Inputs'!B52</f>
        <v>LVS</v>
      </c>
      <c r="C11" s="100">
        <f>'1-Inputs'!C52+'1-Inputs'!C86</f>
        <v>19.043560754158094</v>
      </c>
      <c r="D11" s="100">
        <f>'1-Inputs'!D52+'1-Inputs'!D86</f>
        <v>20.925901114614266</v>
      </c>
      <c r="E11" s="100">
        <f>'1-Inputs'!E52+'1-Inputs'!E86</f>
        <v>21.826374082251668</v>
      </c>
      <c r="F11" s="100">
        <f>'1-Inputs'!F52+'1-Inputs'!F86</f>
        <v>22.251845008616023</v>
      </c>
      <c r="G11" s="101">
        <f>'1-Inputs'!G52+'1-Inputs'!G86</f>
        <v>22.376963020592925</v>
      </c>
      <c r="H11" s="109">
        <f>'1-Inputs'!I52</f>
        <v>7.8E-2</v>
      </c>
      <c r="I11" s="100">
        <f t="shared" si="5"/>
        <v>1.3779199803565234</v>
      </c>
      <c r="J11" s="100">
        <f t="shared" si="6"/>
        <v>1.5141190045824793</v>
      </c>
      <c r="K11" s="100">
        <f t="shared" si="7"/>
        <v>1.5792738204226637</v>
      </c>
      <c r="L11" s="100">
        <f t="shared" si="8"/>
        <v>1.6100592863377088</v>
      </c>
      <c r="M11" s="101">
        <f t="shared" si="9"/>
        <v>1.6191123521393784</v>
      </c>
      <c r="N11" s="102">
        <f t="shared" si="14"/>
        <v>17.66564077380157</v>
      </c>
      <c r="O11" s="100">
        <f t="shared" si="10"/>
        <v>19.411782110031787</v>
      </c>
      <c r="P11" s="100">
        <f t="shared" si="10"/>
        <v>20.247100261829004</v>
      </c>
      <c r="Q11" s="100">
        <f t="shared" si="10"/>
        <v>20.641785722278314</v>
      </c>
      <c r="R11" s="101">
        <f t="shared" si="10"/>
        <v>20.757850668453546</v>
      </c>
      <c r="S11" s="109">
        <f>'1-Inputs'!J52</f>
        <v>5.8299999999999998E-2</v>
      </c>
      <c r="T11" s="100">
        <f t="shared" si="15"/>
        <v>1.0299068571126315</v>
      </c>
      <c r="U11" s="100">
        <f t="shared" si="16"/>
        <v>1.1317068970148532</v>
      </c>
      <c r="V11" s="100">
        <f t="shared" si="17"/>
        <v>1.1804059452646309</v>
      </c>
      <c r="W11" s="100">
        <f t="shared" si="18"/>
        <v>1.2034161076088257</v>
      </c>
      <c r="X11" s="101">
        <f t="shared" si="19"/>
        <v>1.2101826939708418</v>
      </c>
      <c r="Y11" s="102">
        <f t="shared" si="20"/>
        <v>16.635733916688938</v>
      </c>
      <c r="Z11" s="100">
        <f t="shared" si="21"/>
        <v>18.280075213016932</v>
      </c>
      <c r="AA11" s="100">
        <f t="shared" si="22"/>
        <v>19.066694316564373</v>
      </c>
      <c r="AB11" s="100">
        <f t="shared" si="23"/>
        <v>19.43836961466949</v>
      </c>
      <c r="AC11" s="101">
        <f t="shared" si="24"/>
        <v>19.547667974482703</v>
      </c>
      <c r="AD11" s="94">
        <f t="shared" si="25"/>
        <v>2.4078268374691549</v>
      </c>
      <c r="AE11" s="95">
        <f t="shared" si="26"/>
        <v>2.6458259015973322</v>
      </c>
      <c r="AF11" s="95">
        <f t="shared" si="27"/>
        <v>2.7596797656872947</v>
      </c>
      <c r="AG11" s="95">
        <f t="shared" si="28"/>
        <v>2.8134753939465345</v>
      </c>
      <c r="AH11" s="96">
        <f t="shared" si="29"/>
        <v>2.8292950461102202</v>
      </c>
    </row>
    <row r="12" spans="1:34" x14ac:dyDescent="0.3">
      <c r="B12" s="25" t="str">
        <f>'1-Inputs'!B53</f>
        <v>Communications</v>
      </c>
      <c r="C12" s="100">
        <f>'1-Inputs'!C53+'1-Inputs'!C87</f>
        <v>1.0388560832191402</v>
      </c>
      <c r="D12" s="100">
        <f>'1-Inputs'!D53+'1-Inputs'!D87</f>
        <v>2.940090814110194</v>
      </c>
      <c r="E12" s="100">
        <f>'1-Inputs'!E53+'1-Inputs'!E87</f>
        <v>1.8110670226154693</v>
      </c>
      <c r="F12" s="100">
        <f>'1-Inputs'!F53+'1-Inputs'!F87</f>
        <v>0.85872344947011503</v>
      </c>
      <c r="G12" s="101">
        <f>'1-Inputs'!G53+'1-Inputs'!G87</f>
        <v>2.4964415586508673</v>
      </c>
      <c r="H12" s="109">
        <f>'1-Inputs'!I53</f>
        <v>7.8E-2</v>
      </c>
      <c r="I12" s="100">
        <f t="shared" si="5"/>
        <v>7.5167694333110324E-2</v>
      </c>
      <c r="J12" s="100">
        <f t="shared" si="6"/>
        <v>0.21273384369257453</v>
      </c>
      <c r="K12" s="100">
        <f t="shared" si="7"/>
        <v>0.13104195525418061</v>
      </c>
      <c r="L12" s="100">
        <f t="shared" si="8"/>
        <v>6.2133978718616922E-2</v>
      </c>
      <c r="M12" s="101">
        <f t="shared" si="9"/>
        <v>0.18063306268531321</v>
      </c>
      <c r="N12" s="102">
        <f t="shared" si="14"/>
        <v>0.96368838888602992</v>
      </c>
      <c r="O12" s="100">
        <f t="shared" si="10"/>
        <v>2.7273569704176195</v>
      </c>
      <c r="P12" s="100">
        <f t="shared" si="10"/>
        <v>1.6800250673612886</v>
      </c>
      <c r="Q12" s="100">
        <f t="shared" si="10"/>
        <v>0.79658947075149811</v>
      </c>
      <c r="R12" s="101">
        <f t="shared" si="10"/>
        <v>2.315808495965554</v>
      </c>
      <c r="S12" s="109">
        <f>'1-Inputs'!J53</f>
        <v>5.8299999999999998E-2</v>
      </c>
      <c r="T12" s="100">
        <f t="shared" si="15"/>
        <v>5.6183033072055542E-2</v>
      </c>
      <c r="U12" s="100">
        <f t="shared" si="16"/>
        <v>0.1590049113753472</v>
      </c>
      <c r="V12" s="100">
        <f t="shared" si="17"/>
        <v>9.7945461427163122E-2</v>
      </c>
      <c r="W12" s="100">
        <f t="shared" si="18"/>
        <v>4.6441166144812335E-2</v>
      </c>
      <c r="X12" s="101">
        <f t="shared" si="19"/>
        <v>0.13501163531479179</v>
      </c>
      <c r="Y12" s="102">
        <f t="shared" si="20"/>
        <v>0.9075053558139744</v>
      </c>
      <c r="Z12" s="100">
        <f t="shared" si="21"/>
        <v>2.5683520590422724</v>
      </c>
      <c r="AA12" s="100">
        <f t="shared" si="22"/>
        <v>1.5820796059341256</v>
      </c>
      <c r="AB12" s="100">
        <f t="shared" si="23"/>
        <v>0.7501483046066858</v>
      </c>
      <c r="AC12" s="101">
        <f t="shared" si="24"/>
        <v>2.1807968606507622</v>
      </c>
      <c r="AD12" s="94">
        <f t="shared" si="25"/>
        <v>0.13135072740516587</v>
      </c>
      <c r="AE12" s="95">
        <f t="shared" si="26"/>
        <v>0.37173875506792176</v>
      </c>
      <c r="AF12" s="95">
        <f t="shared" si="27"/>
        <v>0.22898741668134373</v>
      </c>
      <c r="AG12" s="95">
        <f t="shared" si="28"/>
        <v>0.10857514486342926</v>
      </c>
      <c r="AH12" s="96">
        <f t="shared" si="29"/>
        <v>0.31564469800010497</v>
      </c>
    </row>
    <row r="13" spans="1:34" x14ac:dyDescent="0.3">
      <c r="B13" s="104" t="str">
        <f>'1-Inputs'!B54</f>
        <v>Contributions</v>
      </c>
      <c r="C13" s="105">
        <f>'1-Inputs'!C112*-1</f>
        <v>-107.28479290084717</v>
      </c>
      <c r="D13" s="105">
        <f>'1-Inputs'!D112*-1</f>
        <v>-102.2180133421452</v>
      </c>
      <c r="E13" s="105">
        <f>'1-Inputs'!E112*-1</f>
        <v>-104.00925073562294</v>
      </c>
      <c r="F13" s="105">
        <f>'1-Inputs'!F112*-1</f>
        <v>-104.59452530938533</v>
      </c>
      <c r="G13" s="106">
        <f>'1-Inputs'!G112*-1</f>
        <v>-98.133781255784186</v>
      </c>
      <c r="H13" s="109">
        <f>'1-Inputs'!I54</f>
        <v>0</v>
      </c>
      <c r="I13" s="100">
        <f t="shared" si="5"/>
        <v>0</v>
      </c>
      <c r="J13" s="100">
        <f t="shared" si="6"/>
        <v>0</v>
      </c>
      <c r="K13" s="100">
        <f t="shared" si="7"/>
        <v>0</v>
      </c>
      <c r="L13" s="100">
        <f t="shared" si="8"/>
        <v>0</v>
      </c>
      <c r="M13" s="101">
        <f t="shared" si="9"/>
        <v>0</v>
      </c>
      <c r="N13" s="102">
        <f>C13-I13</f>
        <v>-107.28479290084717</v>
      </c>
      <c r="O13" s="100">
        <f t="shared" si="10"/>
        <v>-102.2180133421452</v>
      </c>
      <c r="P13" s="100">
        <f t="shared" si="10"/>
        <v>-104.00925073562294</v>
      </c>
      <c r="Q13" s="100">
        <f t="shared" si="10"/>
        <v>-104.59452530938533</v>
      </c>
      <c r="R13" s="101">
        <f t="shared" si="10"/>
        <v>-98.133781255784186</v>
      </c>
      <c r="S13" s="109">
        <f>'1-Inputs'!J54</f>
        <v>5.8299999999999998E-2</v>
      </c>
      <c r="T13" s="100">
        <f>N13*$S13</f>
        <v>-6.2547034261193897</v>
      </c>
      <c r="U13" s="100">
        <f t="shared" si="16"/>
        <v>-5.9593101778470645</v>
      </c>
      <c r="V13" s="100">
        <f t="shared" si="17"/>
        <v>-6.0637393178868173</v>
      </c>
      <c r="W13" s="100">
        <f t="shared" si="18"/>
        <v>-6.0978608255371647</v>
      </c>
      <c r="X13" s="101">
        <f t="shared" si="19"/>
        <v>-5.7211994472122178</v>
      </c>
      <c r="Y13" s="102">
        <f t="shared" si="20"/>
        <v>-101.03008947472777</v>
      </c>
      <c r="Z13" s="100">
        <f t="shared" si="21"/>
        <v>-96.25870316429814</v>
      </c>
      <c r="AA13" s="100">
        <f t="shared" si="22"/>
        <v>-97.945511417736128</v>
      </c>
      <c r="AB13" s="100">
        <f t="shared" si="23"/>
        <v>-98.496664483848164</v>
      </c>
      <c r="AC13" s="101">
        <f t="shared" si="24"/>
        <v>-92.412581808571971</v>
      </c>
      <c r="AD13" s="94">
        <f t="shared" si="25"/>
        <v>-6.2547034261193897</v>
      </c>
      <c r="AE13" s="95">
        <f t="shared" si="26"/>
        <v>-5.9593101778470645</v>
      </c>
      <c r="AF13" s="95">
        <f t="shared" si="27"/>
        <v>-6.0637393178868173</v>
      </c>
      <c r="AG13" s="95">
        <f t="shared" si="28"/>
        <v>-6.0978608255371647</v>
      </c>
      <c r="AH13" s="96">
        <f t="shared" si="29"/>
        <v>-5.7211994472122178</v>
      </c>
    </row>
    <row r="14" spans="1:34" x14ac:dyDescent="0.3">
      <c r="B14" s="25" t="str">
        <f>'1-Inputs'!B55</f>
        <v>Land</v>
      </c>
      <c r="C14" s="100">
        <f>'1-Inputs'!C55+'1-Inputs'!C89</f>
        <v>0</v>
      </c>
      <c r="D14" s="100">
        <f>'1-Inputs'!D55+'1-Inputs'!D89</f>
        <v>0</v>
      </c>
      <c r="E14" s="100">
        <f>'1-Inputs'!E55+'1-Inputs'!E89</f>
        <v>0</v>
      </c>
      <c r="F14" s="100">
        <f>'1-Inputs'!F55+'1-Inputs'!F89</f>
        <v>0</v>
      </c>
      <c r="G14" s="101">
        <f>'1-Inputs'!G55+'1-Inputs'!G89</f>
        <v>0</v>
      </c>
      <c r="H14" s="109">
        <f>'1-Inputs'!I55</f>
        <v>7.8E-2</v>
      </c>
      <c r="I14" s="100">
        <f t="shared" si="5"/>
        <v>0</v>
      </c>
      <c r="J14" s="100">
        <f t="shared" si="6"/>
        <v>0</v>
      </c>
      <c r="K14" s="100">
        <f t="shared" si="7"/>
        <v>0</v>
      </c>
      <c r="L14" s="100">
        <f t="shared" si="8"/>
        <v>0</v>
      </c>
      <c r="M14" s="101">
        <f t="shared" si="9"/>
        <v>0</v>
      </c>
      <c r="N14" s="102">
        <f t="shared" si="14"/>
        <v>0</v>
      </c>
      <c r="O14" s="100">
        <f t="shared" si="10"/>
        <v>0</v>
      </c>
      <c r="P14" s="100">
        <f t="shared" si="10"/>
        <v>0</v>
      </c>
      <c r="Q14" s="100">
        <f t="shared" si="10"/>
        <v>0</v>
      </c>
      <c r="R14" s="101">
        <f t="shared" si="10"/>
        <v>0</v>
      </c>
      <c r="S14" s="109">
        <f>'1-Inputs'!J55</f>
        <v>0</v>
      </c>
      <c r="T14" s="100">
        <f t="shared" si="15"/>
        <v>0</v>
      </c>
      <c r="U14" s="100">
        <f t="shared" si="16"/>
        <v>0</v>
      </c>
      <c r="V14" s="100">
        <f t="shared" si="17"/>
        <v>0</v>
      </c>
      <c r="W14" s="100">
        <f t="shared" si="18"/>
        <v>0</v>
      </c>
      <c r="X14" s="101">
        <f t="shared" si="19"/>
        <v>0</v>
      </c>
      <c r="Y14" s="102">
        <f t="shared" si="20"/>
        <v>0</v>
      </c>
      <c r="Z14" s="100">
        <f t="shared" si="21"/>
        <v>0</v>
      </c>
      <c r="AA14" s="100">
        <f t="shared" si="22"/>
        <v>0</v>
      </c>
      <c r="AB14" s="100">
        <f t="shared" si="23"/>
        <v>0</v>
      </c>
      <c r="AC14" s="101">
        <f t="shared" si="24"/>
        <v>0</v>
      </c>
      <c r="AD14" s="94">
        <f t="shared" si="25"/>
        <v>0</v>
      </c>
      <c r="AE14" s="95">
        <f t="shared" si="26"/>
        <v>0</v>
      </c>
      <c r="AF14" s="95">
        <f t="shared" si="27"/>
        <v>0</v>
      </c>
      <c r="AG14" s="95">
        <f t="shared" si="28"/>
        <v>0</v>
      </c>
      <c r="AH14" s="96">
        <f t="shared" si="29"/>
        <v>0</v>
      </c>
    </row>
    <row r="15" spans="1:34" x14ac:dyDescent="0.3">
      <c r="B15" s="25" t="str">
        <f>'1-Inputs'!B56</f>
        <v>Substation Land</v>
      </c>
      <c r="C15" s="100">
        <f>'1-Inputs'!C56+'1-Inputs'!C90</f>
        <v>2.5790368722107164</v>
      </c>
      <c r="D15" s="100">
        <f>'1-Inputs'!D56+'1-Inputs'!D90</f>
        <v>0</v>
      </c>
      <c r="E15" s="100">
        <f>'1-Inputs'!E56+'1-Inputs'!E90</f>
        <v>2.3737018364892872</v>
      </c>
      <c r="F15" s="100">
        <f>'1-Inputs'!F56+'1-Inputs'!F90</f>
        <v>0</v>
      </c>
      <c r="G15" s="101">
        <f>'1-Inputs'!G56+'1-Inputs'!G90</f>
        <v>2.4112191624262485</v>
      </c>
      <c r="H15" s="109">
        <f>'1-Inputs'!I56</f>
        <v>7.8E-2</v>
      </c>
      <c r="I15" s="100">
        <f t="shared" si="5"/>
        <v>0.18660934696886455</v>
      </c>
      <c r="J15" s="100">
        <f t="shared" si="6"/>
        <v>0</v>
      </c>
      <c r="K15" s="100">
        <f t="shared" si="7"/>
        <v>0.17175208093336236</v>
      </c>
      <c r="L15" s="100">
        <f t="shared" si="8"/>
        <v>0</v>
      </c>
      <c r="M15" s="101">
        <f t="shared" si="9"/>
        <v>0.17446669264308667</v>
      </c>
      <c r="N15" s="102">
        <f t="shared" si="14"/>
        <v>2.3924275252418519</v>
      </c>
      <c r="O15" s="100">
        <f t="shared" si="10"/>
        <v>0</v>
      </c>
      <c r="P15" s="100">
        <f t="shared" si="10"/>
        <v>2.2019497555559249</v>
      </c>
      <c r="Q15" s="100">
        <f t="shared" si="10"/>
        <v>0</v>
      </c>
      <c r="R15" s="101">
        <f t="shared" si="10"/>
        <v>2.2367524697831618</v>
      </c>
      <c r="S15" s="109">
        <f>'1-Inputs'!J56</f>
        <v>5.8299999999999998E-2</v>
      </c>
      <c r="T15" s="100">
        <f t="shared" si="15"/>
        <v>0.13947852472159997</v>
      </c>
      <c r="U15" s="100">
        <f t="shared" si="16"/>
        <v>0</v>
      </c>
      <c r="V15" s="100">
        <f t="shared" si="17"/>
        <v>0.1283736707489104</v>
      </c>
      <c r="W15" s="100">
        <f t="shared" si="18"/>
        <v>0</v>
      </c>
      <c r="X15" s="101">
        <f t="shared" si="19"/>
        <v>0.13040266898835834</v>
      </c>
      <c r="Y15" s="102">
        <f t="shared" si="20"/>
        <v>2.2529490005202519</v>
      </c>
      <c r="Z15" s="100">
        <f t="shared" si="21"/>
        <v>0</v>
      </c>
      <c r="AA15" s="100">
        <f t="shared" si="22"/>
        <v>2.0735760848070144</v>
      </c>
      <c r="AB15" s="100">
        <f t="shared" si="23"/>
        <v>0</v>
      </c>
      <c r="AC15" s="101">
        <f t="shared" si="24"/>
        <v>2.1063498007948036</v>
      </c>
      <c r="AD15" s="94">
        <f t="shared" si="25"/>
        <v>0.32608787169046449</v>
      </c>
      <c r="AE15" s="95">
        <f t="shared" si="26"/>
        <v>0</v>
      </c>
      <c r="AF15" s="95">
        <f t="shared" si="27"/>
        <v>0.30012575168227273</v>
      </c>
      <c r="AG15" s="95">
        <f t="shared" si="28"/>
        <v>0</v>
      </c>
      <c r="AH15" s="96">
        <f t="shared" si="29"/>
        <v>0.30486936163144501</v>
      </c>
    </row>
    <row r="16" spans="1:34" x14ac:dyDescent="0.3">
      <c r="B16" s="25" t="str">
        <f>'1-Inputs'!B57</f>
        <v>Easements</v>
      </c>
      <c r="C16" s="100">
        <f>'1-Inputs'!C57+'1-Inputs'!C91</f>
        <v>0</v>
      </c>
      <c r="D16" s="100">
        <f>'1-Inputs'!D57+'1-Inputs'!D91</f>
        <v>0</v>
      </c>
      <c r="E16" s="100">
        <f>'1-Inputs'!E57+'1-Inputs'!E91</f>
        <v>0</v>
      </c>
      <c r="F16" s="100">
        <f>'1-Inputs'!F57+'1-Inputs'!F91</f>
        <v>0</v>
      </c>
      <c r="G16" s="101">
        <f>'1-Inputs'!G57+'1-Inputs'!G91</f>
        <v>0</v>
      </c>
      <c r="H16" s="109">
        <f>'1-Inputs'!I57</f>
        <v>7.8E-2</v>
      </c>
      <c r="I16" s="100">
        <f t="shared" si="5"/>
        <v>0</v>
      </c>
      <c r="J16" s="100">
        <f t="shared" si="6"/>
        <v>0</v>
      </c>
      <c r="K16" s="100">
        <f t="shared" si="7"/>
        <v>0</v>
      </c>
      <c r="L16" s="100">
        <f t="shared" si="8"/>
        <v>0</v>
      </c>
      <c r="M16" s="101">
        <f t="shared" si="9"/>
        <v>0</v>
      </c>
      <c r="N16" s="102">
        <f t="shared" si="14"/>
        <v>0</v>
      </c>
      <c r="O16" s="100">
        <f t="shared" si="10"/>
        <v>0</v>
      </c>
      <c r="P16" s="100">
        <f t="shared" si="10"/>
        <v>0</v>
      </c>
      <c r="Q16" s="100">
        <f t="shared" si="10"/>
        <v>0</v>
      </c>
      <c r="R16" s="101">
        <f t="shared" si="10"/>
        <v>0</v>
      </c>
      <c r="S16" s="109">
        <f>'1-Inputs'!J57</f>
        <v>5.8299999999999998E-2</v>
      </c>
      <c r="T16" s="100">
        <f t="shared" si="15"/>
        <v>0</v>
      </c>
      <c r="U16" s="100">
        <f t="shared" si="16"/>
        <v>0</v>
      </c>
      <c r="V16" s="100">
        <f t="shared" si="17"/>
        <v>0</v>
      </c>
      <c r="W16" s="100">
        <f t="shared" si="18"/>
        <v>0</v>
      </c>
      <c r="X16" s="101">
        <f t="shared" si="19"/>
        <v>0</v>
      </c>
      <c r="Y16" s="102">
        <f t="shared" si="20"/>
        <v>0</v>
      </c>
      <c r="Z16" s="100">
        <f t="shared" si="21"/>
        <v>0</v>
      </c>
      <c r="AA16" s="100">
        <f t="shared" si="22"/>
        <v>0</v>
      </c>
      <c r="AB16" s="100">
        <f t="shared" si="23"/>
        <v>0</v>
      </c>
      <c r="AC16" s="101">
        <f t="shared" si="24"/>
        <v>0</v>
      </c>
      <c r="AD16" s="94">
        <f t="shared" si="25"/>
        <v>0</v>
      </c>
      <c r="AE16" s="95">
        <f t="shared" si="26"/>
        <v>0</v>
      </c>
      <c r="AF16" s="95">
        <f t="shared" si="27"/>
        <v>0</v>
      </c>
      <c r="AG16" s="95">
        <f t="shared" si="28"/>
        <v>0</v>
      </c>
      <c r="AH16" s="96">
        <f t="shared" si="29"/>
        <v>0</v>
      </c>
    </row>
    <row r="17" spans="2:34" x14ac:dyDescent="0.3">
      <c r="B17" s="25" t="str">
        <f>'1-Inputs'!B58</f>
        <v>Buildings</v>
      </c>
      <c r="C17" s="100">
        <f>'1-Inputs'!C58+'1-Inputs'!C92</f>
        <v>0</v>
      </c>
      <c r="D17" s="100">
        <f>'1-Inputs'!D58+'1-Inputs'!D92</f>
        <v>0</v>
      </c>
      <c r="E17" s="100">
        <f>'1-Inputs'!E58+'1-Inputs'!E92</f>
        <v>0</v>
      </c>
      <c r="F17" s="100">
        <f>'1-Inputs'!F58+'1-Inputs'!F92</f>
        <v>0</v>
      </c>
      <c r="G17" s="101">
        <f>'1-Inputs'!G58+'1-Inputs'!G92</f>
        <v>0</v>
      </c>
      <c r="H17" s="109">
        <f>'1-Inputs'!I58</f>
        <v>7.8E-2</v>
      </c>
      <c r="I17" s="100">
        <f t="shared" si="5"/>
        <v>0</v>
      </c>
      <c r="J17" s="100">
        <f t="shared" si="6"/>
        <v>0</v>
      </c>
      <c r="K17" s="100">
        <f t="shared" si="7"/>
        <v>0</v>
      </c>
      <c r="L17" s="100">
        <f t="shared" si="8"/>
        <v>0</v>
      </c>
      <c r="M17" s="101">
        <f t="shared" si="9"/>
        <v>0</v>
      </c>
      <c r="N17" s="102">
        <f t="shared" si="14"/>
        <v>0</v>
      </c>
      <c r="O17" s="100">
        <f t="shared" si="10"/>
        <v>0</v>
      </c>
      <c r="P17" s="100">
        <f t="shared" si="10"/>
        <v>0</v>
      </c>
      <c r="Q17" s="100">
        <f t="shared" si="10"/>
        <v>0</v>
      </c>
      <c r="R17" s="101">
        <f t="shared" si="10"/>
        <v>0</v>
      </c>
      <c r="S17" s="109">
        <f>'1-Inputs'!J58</f>
        <v>5.8299999999999998E-2</v>
      </c>
      <c r="T17" s="100">
        <f t="shared" si="15"/>
        <v>0</v>
      </c>
      <c r="U17" s="100">
        <f t="shared" si="16"/>
        <v>0</v>
      </c>
      <c r="V17" s="100">
        <f t="shared" si="17"/>
        <v>0</v>
      </c>
      <c r="W17" s="100">
        <f t="shared" si="18"/>
        <v>0</v>
      </c>
      <c r="X17" s="101">
        <f t="shared" si="19"/>
        <v>0</v>
      </c>
      <c r="Y17" s="102">
        <f t="shared" si="20"/>
        <v>0</v>
      </c>
      <c r="Z17" s="100">
        <f t="shared" si="21"/>
        <v>0</v>
      </c>
      <c r="AA17" s="100">
        <f t="shared" si="22"/>
        <v>0</v>
      </c>
      <c r="AB17" s="100">
        <f t="shared" si="23"/>
        <v>0</v>
      </c>
      <c r="AC17" s="101">
        <f t="shared" si="24"/>
        <v>0</v>
      </c>
      <c r="AD17" s="94">
        <f t="shared" si="25"/>
        <v>0</v>
      </c>
      <c r="AE17" s="95">
        <f t="shared" si="26"/>
        <v>0</v>
      </c>
      <c r="AF17" s="95">
        <f t="shared" si="27"/>
        <v>0</v>
      </c>
      <c r="AG17" s="95">
        <f t="shared" si="28"/>
        <v>0</v>
      </c>
      <c r="AH17" s="96">
        <f t="shared" si="29"/>
        <v>0</v>
      </c>
    </row>
    <row r="18" spans="2:34" x14ac:dyDescent="0.3">
      <c r="B18" s="25" t="str">
        <f>'1-Inputs'!B59</f>
        <v>Heavy Vehicles - 15 year</v>
      </c>
      <c r="C18" s="100">
        <f>'1-Inputs'!C59+'1-Inputs'!C93</f>
        <v>8.316891231576113</v>
      </c>
      <c r="D18" s="100">
        <f>'1-Inputs'!D59+'1-Inputs'!D93</f>
        <v>4.2134855733433296</v>
      </c>
      <c r="E18" s="100">
        <f>'1-Inputs'!E59+'1-Inputs'!E93</f>
        <v>11.941180202351724</v>
      </c>
      <c r="F18" s="100">
        <f>'1-Inputs'!F59+'1-Inputs'!F93</f>
        <v>14.522586365526672</v>
      </c>
      <c r="G18" s="101">
        <f>'1-Inputs'!G59+'1-Inputs'!G93</f>
        <v>10.093178499780697</v>
      </c>
      <c r="H18" s="109">
        <f>'1-Inputs'!I59</f>
        <v>7.8E-2</v>
      </c>
      <c r="I18" s="100">
        <f t="shared" si="5"/>
        <v>0.60177877185801254</v>
      </c>
      <c r="J18" s="100">
        <f t="shared" si="6"/>
        <v>0.30487186894320972</v>
      </c>
      <c r="K18" s="100">
        <f t="shared" si="7"/>
        <v>0.86401860462285285</v>
      </c>
      <c r="L18" s="100">
        <f t="shared" si="8"/>
        <v>1.0507993845186281</v>
      </c>
      <c r="M18" s="101">
        <f t="shared" si="9"/>
        <v>0.7303041957169718</v>
      </c>
      <c r="N18" s="102">
        <f t="shared" si="14"/>
        <v>7.7151124597181004</v>
      </c>
      <c r="O18" s="100">
        <f t="shared" si="10"/>
        <v>3.9086137044001199</v>
      </c>
      <c r="P18" s="100">
        <f t="shared" si="10"/>
        <v>11.077161597728871</v>
      </c>
      <c r="Q18" s="100">
        <f t="shared" si="10"/>
        <v>13.471786981008044</v>
      </c>
      <c r="R18" s="101">
        <f t="shared" si="10"/>
        <v>9.362874304063725</v>
      </c>
      <c r="S18" s="109">
        <f>'1-Inputs'!J59</f>
        <v>0</v>
      </c>
      <c r="T18" s="100">
        <f t="shared" si="15"/>
        <v>0</v>
      </c>
      <c r="U18" s="100">
        <f t="shared" si="16"/>
        <v>0</v>
      </c>
      <c r="V18" s="100">
        <f t="shared" si="17"/>
        <v>0</v>
      </c>
      <c r="W18" s="100">
        <f t="shared" si="18"/>
        <v>0</v>
      </c>
      <c r="X18" s="101">
        <f t="shared" si="19"/>
        <v>0</v>
      </c>
      <c r="Y18" s="102">
        <f t="shared" si="20"/>
        <v>7.7151124597181004</v>
      </c>
      <c r="Z18" s="100">
        <f t="shared" si="21"/>
        <v>3.9086137044001199</v>
      </c>
      <c r="AA18" s="100">
        <f t="shared" si="22"/>
        <v>11.077161597728871</v>
      </c>
      <c r="AB18" s="100">
        <f t="shared" si="23"/>
        <v>13.471786981008044</v>
      </c>
      <c r="AC18" s="101">
        <f t="shared" si="24"/>
        <v>9.362874304063725</v>
      </c>
      <c r="AD18" s="94">
        <f t="shared" si="25"/>
        <v>0.60177877185801254</v>
      </c>
      <c r="AE18" s="95">
        <f t="shared" si="26"/>
        <v>0.30487186894320972</v>
      </c>
      <c r="AF18" s="95">
        <f t="shared" si="27"/>
        <v>0.86401860462285285</v>
      </c>
      <c r="AG18" s="95">
        <f t="shared" si="28"/>
        <v>1.0507993845186281</v>
      </c>
      <c r="AH18" s="96">
        <f t="shared" si="29"/>
        <v>0.7303041957169718</v>
      </c>
    </row>
    <row r="19" spans="2:34" x14ac:dyDescent="0.3">
      <c r="B19" s="25" t="str">
        <f>'1-Inputs'!B60</f>
        <v>Heavy Vehicles - 10 year</v>
      </c>
      <c r="C19" s="100">
        <f>'1-Inputs'!C60+'1-Inputs'!C94</f>
        <v>9.4091785487145945</v>
      </c>
      <c r="D19" s="100">
        <f>'1-Inputs'!D60+'1-Inputs'!D94</f>
        <v>7.0287442062185859</v>
      </c>
      <c r="E19" s="100">
        <f>'1-Inputs'!E60+'1-Inputs'!E94</f>
        <v>8.1580361158649275</v>
      </c>
      <c r="F19" s="100">
        <f>'1-Inputs'!F60+'1-Inputs'!F94</f>
        <v>13.326777229650258</v>
      </c>
      <c r="G19" s="101">
        <f>'1-Inputs'!G60+'1-Inputs'!G94</f>
        <v>8.2787714377156547</v>
      </c>
      <c r="H19" s="109">
        <f>'1-Inputs'!I60</f>
        <v>0</v>
      </c>
      <c r="I19" s="100">
        <f t="shared" si="5"/>
        <v>0</v>
      </c>
      <c r="J19" s="100">
        <f t="shared" si="6"/>
        <v>0</v>
      </c>
      <c r="K19" s="100">
        <f t="shared" si="7"/>
        <v>0</v>
      </c>
      <c r="L19" s="100">
        <f t="shared" si="8"/>
        <v>0</v>
      </c>
      <c r="M19" s="101">
        <f t="shared" si="9"/>
        <v>0</v>
      </c>
      <c r="N19" s="102">
        <f t="shared" si="14"/>
        <v>9.4091785487145945</v>
      </c>
      <c r="O19" s="100">
        <f t="shared" si="10"/>
        <v>7.0287442062185859</v>
      </c>
      <c r="P19" s="100">
        <f t="shared" si="10"/>
        <v>8.1580361158649275</v>
      </c>
      <c r="Q19" s="100">
        <f t="shared" si="10"/>
        <v>13.326777229650258</v>
      </c>
      <c r="R19" s="101">
        <f t="shared" si="10"/>
        <v>8.2787714377156547</v>
      </c>
      <c r="S19" s="109">
        <f>'1-Inputs'!J60</f>
        <v>0</v>
      </c>
      <c r="T19" s="100">
        <f t="shared" si="15"/>
        <v>0</v>
      </c>
      <c r="U19" s="100">
        <f t="shared" si="16"/>
        <v>0</v>
      </c>
      <c r="V19" s="100">
        <f t="shared" si="17"/>
        <v>0</v>
      </c>
      <c r="W19" s="100">
        <f t="shared" si="18"/>
        <v>0</v>
      </c>
      <c r="X19" s="101">
        <f t="shared" si="19"/>
        <v>0</v>
      </c>
      <c r="Y19" s="102">
        <f t="shared" si="20"/>
        <v>9.4091785487145945</v>
      </c>
      <c r="Z19" s="100">
        <f t="shared" si="21"/>
        <v>7.0287442062185859</v>
      </c>
      <c r="AA19" s="100">
        <f t="shared" si="22"/>
        <v>8.1580361158649275</v>
      </c>
      <c r="AB19" s="100">
        <f t="shared" si="23"/>
        <v>13.326777229650258</v>
      </c>
      <c r="AC19" s="101">
        <f t="shared" si="24"/>
        <v>8.2787714377156547</v>
      </c>
      <c r="AD19" s="94">
        <f t="shared" si="25"/>
        <v>0</v>
      </c>
      <c r="AE19" s="95">
        <f t="shared" si="26"/>
        <v>0</v>
      </c>
      <c r="AF19" s="95">
        <f t="shared" si="27"/>
        <v>0</v>
      </c>
      <c r="AG19" s="95">
        <f t="shared" si="28"/>
        <v>0</v>
      </c>
      <c r="AH19" s="96">
        <f t="shared" si="29"/>
        <v>0</v>
      </c>
    </row>
    <row r="20" spans="2:34" x14ac:dyDescent="0.3">
      <c r="B20" s="25" t="str">
        <f>'1-Inputs'!B61</f>
        <v>Light Vehicles</v>
      </c>
      <c r="C20" s="100">
        <f>'1-Inputs'!C61+'1-Inputs'!C95</f>
        <v>9.2253005892523259</v>
      </c>
      <c r="D20" s="100">
        <f>'1-Inputs'!D61+'1-Inputs'!D95</f>
        <v>13.4736075483248</v>
      </c>
      <c r="E20" s="100">
        <f>'1-Inputs'!E61+'1-Inputs'!E95</f>
        <v>10.490435308731579</v>
      </c>
      <c r="F20" s="100">
        <f>'1-Inputs'!F61+'1-Inputs'!F95</f>
        <v>10.042703044244522</v>
      </c>
      <c r="G20" s="101">
        <f>'1-Inputs'!G61+'1-Inputs'!G95</f>
        <v>10.552117524770471</v>
      </c>
      <c r="H20" s="109">
        <f>'1-Inputs'!I61</f>
        <v>0</v>
      </c>
      <c r="I20" s="100">
        <f t="shared" si="5"/>
        <v>0</v>
      </c>
      <c r="J20" s="100">
        <f t="shared" si="6"/>
        <v>0</v>
      </c>
      <c r="K20" s="100">
        <f t="shared" si="7"/>
        <v>0</v>
      </c>
      <c r="L20" s="100">
        <f t="shared" si="8"/>
        <v>0</v>
      </c>
      <c r="M20" s="101">
        <f t="shared" si="9"/>
        <v>0</v>
      </c>
      <c r="N20" s="102">
        <f t="shared" si="14"/>
        <v>9.2253005892523259</v>
      </c>
      <c r="O20" s="100">
        <f t="shared" si="10"/>
        <v>13.4736075483248</v>
      </c>
      <c r="P20" s="100">
        <f t="shared" si="10"/>
        <v>10.490435308731579</v>
      </c>
      <c r="Q20" s="100">
        <f t="shared" si="10"/>
        <v>10.042703044244522</v>
      </c>
      <c r="R20" s="101">
        <f t="shared" si="10"/>
        <v>10.552117524770471</v>
      </c>
      <c r="S20" s="109">
        <f>'1-Inputs'!J61</f>
        <v>0</v>
      </c>
      <c r="T20" s="100">
        <f t="shared" si="15"/>
        <v>0</v>
      </c>
      <c r="U20" s="100">
        <f t="shared" si="16"/>
        <v>0</v>
      </c>
      <c r="V20" s="100">
        <f t="shared" si="17"/>
        <v>0</v>
      </c>
      <c r="W20" s="100">
        <f t="shared" si="18"/>
        <v>0</v>
      </c>
      <c r="X20" s="101">
        <f t="shared" si="19"/>
        <v>0</v>
      </c>
      <c r="Y20" s="102">
        <f t="shared" si="20"/>
        <v>9.2253005892523259</v>
      </c>
      <c r="Z20" s="100">
        <f t="shared" si="21"/>
        <v>13.4736075483248</v>
      </c>
      <c r="AA20" s="100">
        <f t="shared" si="22"/>
        <v>10.490435308731579</v>
      </c>
      <c r="AB20" s="100">
        <f t="shared" si="23"/>
        <v>10.042703044244522</v>
      </c>
      <c r="AC20" s="101">
        <f t="shared" si="24"/>
        <v>10.552117524770471</v>
      </c>
      <c r="AD20" s="94">
        <f t="shared" si="25"/>
        <v>0</v>
      </c>
      <c r="AE20" s="95">
        <f t="shared" si="26"/>
        <v>0</v>
      </c>
      <c r="AF20" s="95">
        <f t="shared" si="27"/>
        <v>0</v>
      </c>
      <c r="AG20" s="95">
        <f t="shared" si="28"/>
        <v>0</v>
      </c>
      <c r="AH20" s="96">
        <f t="shared" si="29"/>
        <v>0</v>
      </c>
    </row>
    <row r="21" spans="2:34" x14ac:dyDescent="0.3">
      <c r="B21" s="25" t="str">
        <f>'1-Inputs'!B62</f>
        <v>IT Assets</v>
      </c>
      <c r="C21" s="100">
        <f>'1-Inputs'!C62+'1-Inputs'!C96</f>
        <v>18.569758745962833</v>
      </c>
      <c r="D21" s="100">
        <f>'1-Inputs'!D62+'1-Inputs'!D96</f>
        <v>17.150910670829536</v>
      </c>
      <c r="E21" s="100">
        <f>'1-Inputs'!E62+'1-Inputs'!E96</f>
        <v>13.095557092111841</v>
      </c>
      <c r="F21" s="100">
        <f>'1-Inputs'!F62+'1-Inputs'!F96</f>
        <v>17.466199565577178</v>
      </c>
      <c r="G21" s="101">
        <f>'1-Inputs'!G62+'1-Inputs'!G96</f>
        <v>14.937255370583857</v>
      </c>
      <c r="H21" s="109">
        <f>'1-Inputs'!I62</f>
        <v>7.8E-2</v>
      </c>
      <c r="I21" s="100">
        <f t="shared" si="5"/>
        <v>1.343637460283027</v>
      </c>
      <c r="J21" s="100">
        <f t="shared" si="6"/>
        <v>1.2409749836036212</v>
      </c>
      <c r="K21" s="100">
        <f t="shared" si="7"/>
        <v>0.94754494729566296</v>
      </c>
      <c r="L21" s="100">
        <f t="shared" si="8"/>
        <v>1.2637880947263653</v>
      </c>
      <c r="M21" s="101">
        <f t="shared" si="9"/>
        <v>1.0808032642908554</v>
      </c>
      <c r="N21" s="102">
        <f t="shared" si="14"/>
        <v>17.226121285679806</v>
      </c>
      <c r="O21" s="100">
        <f t="shared" si="10"/>
        <v>15.909935687225914</v>
      </c>
      <c r="P21" s="100">
        <f t="shared" si="10"/>
        <v>12.148012144816178</v>
      </c>
      <c r="Q21" s="100">
        <f t="shared" si="10"/>
        <v>16.202411470850812</v>
      </c>
      <c r="R21" s="101">
        <f t="shared" si="10"/>
        <v>13.856452106293002</v>
      </c>
      <c r="S21" s="109">
        <f>'1-Inputs'!J62</f>
        <v>5.8299999999999998E-2</v>
      </c>
      <c r="T21" s="100">
        <f t="shared" si="15"/>
        <v>1.0042828709551326</v>
      </c>
      <c r="U21" s="100">
        <f t="shared" si="16"/>
        <v>0.92754925056527082</v>
      </c>
      <c r="V21" s="100">
        <f t="shared" si="17"/>
        <v>0.70822910804278316</v>
      </c>
      <c r="W21" s="100">
        <f t="shared" si="18"/>
        <v>0.94460058875060227</v>
      </c>
      <c r="X21" s="101">
        <f t="shared" si="19"/>
        <v>0.80783115779688197</v>
      </c>
      <c r="Y21" s="102">
        <f t="shared" si="20"/>
        <v>16.221838414724672</v>
      </c>
      <c r="Z21" s="100">
        <f t="shared" si="21"/>
        <v>14.982386436660644</v>
      </c>
      <c r="AA21" s="100">
        <f t="shared" si="22"/>
        <v>11.439783036773395</v>
      </c>
      <c r="AB21" s="100">
        <f t="shared" si="23"/>
        <v>15.257810882100211</v>
      </c>
      <c r="AC21" s="101">
        <f t="shared" si="24"/>
        <v>13.04862094849612</v>
      </c>
      <c r="AD21" s="94">
        <f t="shared" si="25"/>
        <v>2.3479203312381598</v>
      </c>
      <c r="AE21" s="95">
        <f t="shared" si="26"/>
        <v>2.168524234168892</v>
      </c>
      <c r="AF21" s="95">
        <f t="shared" si="27"/>
        <v>1.6557740553384461</v>
      </c>
      <c r="AG21" s="95">
        <f t="shared" si="28"/>
        <v>2.2083886834769677</v>
      </c>
      <c r="AH21" s="96">
        <f t="shared" si="29"/>
        <v>1.8886344220877374</v>
      </c>
    </row>
    <row r="22" spans="2:34" x14ac:dyDescent="0.3">
      <c r="B22" s="25" t="str">
        <f>'1-Inputs'!B63</f>
        <v>Plant &amp; Tools/Office Furniture</v>
      </c>
      <c r="C22" s="100">
        <f>'1-Inputs'!C63+'1-Inputs'!C97</f>
        <v>8.6342435285482875</v>
      </c>
      <c r="D22" s="100">
        <f>'1-Inputs'!D63+'1-Inputs'!D97</f>
        <v>8.2741358757710977</v>
      </c>
      <c r="E22" s="100">
        <f>'1-Inputs'!E63+'1-Inputs'!E97</f>
        <v>7.9978869006686741</v>
      </c>
      <c r="F22" s="100">
        <f>'1-Inputs'!F63+'1-Inputs'!F97</f>
        <v>6.5941280074389308</v>
      </c>
      <c r="G22" s="101">
        <f>'1-Inputs'!G63+'1-Inputs'!G97</f>
        <v>8.4210279335792269</v>
      </c>
      <c r="H22" s="109">
        <f>'1-Inputs'!I63</f>
        <v>7.8E-2</v>
      </c>
      <c r="I22" s="100">
        <f t="shared" si="5"/>
        <v>0.62474118295618375</v>
      </c>
      <c r="J22" s="100">
        <f t="shared" si="6"/>
        <v>0.59868515613186091</v>
      </c>
      <c r="K22" s="100">
        <f t="shared" si="7"/>
        <v>0.57869682583688054</v>
      </c>
      <c r="L22" s="100">
        <f t="shared" si="8"/>
        <v>0.47712614525068364</v>
      </c>
      <c r="M22" s="101">
        <f t="shared" si="9"/>
        <v>0.60931370947975871</v>
      </c>
      <c r="N22" s="102">
        <f t="shared" si="14"/>
        <v>8.0095023455921037</v>
      </c>
      <c r="O22" s="100">
        <f t="shared" si="10"/>
        <v>7.6754507196392368</v>
      </c>
      <c r="P22" s="100">
        <f t="shared" si="10"/>
        <v>7.4191900748317936</v>
      </c>
      <c r="Q22" s="100">
        <f t="shared" si="10"/>
        <v>6.1170018621882472</v>
      </c>
      <c r="R22" s="101">
        <f t="shared" si="10"/>
        <v>7.8117142240994681</v>
      </c>
      <c r="S22" s="109">
        <f>'1-Inputs'!J63</f>
        <v>5.8299999999999998E-2</v>
      </c>
      <c r="T22" s="100">
        <f t="shared" si="15"/>
        <v>0.46695398674801963</v>
      </c>
      <c r="U22" s="100">
        <f t="shared" si="16"/>
        <v>0.44747877695496746</v>
      </c>
      <c r="V22" s="100">
        <f t="shared" si="17"/>
        <v>0.43253878136269353</v>
      </c>
      <c r="W22" s="100">
        <f t="shared" si="18"/>
        <v>0.35662120856557478</v>
      </c>
      <c r="X22" s="101">
        <f t="shared" si="19"/>
        <v>0.45542293926499899</v>
      </c>
      <c r="Y22" s="102">
        <f t="shared" si="20"/>
        <v>7.5425483588440843</v>
      </c>
      <c r="Z22" s="100">
        <f t="shared" si="21"/>
        <v>7.2279719426842695</v>
      </c>
      <c r="AA22" s="100">
        <f t="shared" si="22"/>
        <v>6.9866512934690999</v>
      </c>
      <c r="AB22" s="100">
        <f t="shared" si="23"/>
        <v>5.760380653622672</v>
      </c>
      <c r="AC22" s="101">
        <f t="shared" si="24"/>
        <v>7.3562912848344695</v>
      </c>
      <c r="AD22" s="94">
        <f t="shared" si="25"/>
        <v>1.0916951697042034</v>
      </c>
      <c r="AE22" s="95">
        <f t="shared" si="26"/>
        <v>1.0461639330868284</v>
      </c>
      <c r="AF22" s="95">
        <f t="shared" si="27"/>
        <v>1.0112356071995741</v>
      </c>
      <c r="AG22" s="95">
        <f t="shared" si="28"/>
        <v>0.83374735381625842</v>
      </c>
      <c r="AH22" s="96">
        <f t="shared" si="29"/>
        <v>1.0647366487447578</v>
      </c>
    </row>
    <row r="23" spans="2:34" x14ac:dyDescent="0.3">
      <c r="B23" s="25" t="str">
        <f>'1-Inputs'!B64</f>
        <v>Distribution Lines-Refurbish and Shorter Life</v>
      </c>
      <c r="C23" s="100">
        <f>'1-Inputs'!C64+'1-Inputs'!C98</f>
        <v>7.5819033749337699</v>
      </c>
      <c r="D23" s="100">
        <f>'1-Inputs'!D64+'1-Inputs'!D98</f>
        <v>5.4567083516282446</v>
      </c>
      <c r="E23" s="100">
        <f>'1-Inputs'!E64+'1-Inputs'!E98</f>
        <v>3.3209266967192552</v>
      </c>
      <c r="F23" s="100">
        <f>'1-Inputs'!F64+'1-Inputs'!F98</f>
        <v>2.493581626287928</v>
      </c>
      <c r="G23" s="101">
        <f>'1-Inputs'!G64+'1-Inputs'!G98</f>
        <v>2.6262813101276334</v>
      </c>
      <c r="H23" s="109">
        <f>'1-Inputs'!I64</f>
        <v>7.8E-2</v>
      </c>
      <c r="I23" s="100">
        <f t="shared" si="5"/>
        <v>0.54859783232359405</v>
      </c>
      <c r="J23" s="100">
        <f t="shared" si="6"/>
        <v>0.39482676384694226</v>
      </c>
      <c r="K23" s="100">
        <f t="shared" si="7"/>
        <v>0.24028968677560503</v>
      </c>
      <c r="L23" s="100">
        <f t="shared" si="8"/>
        <v>0.18042612880376474</v>
      </c>
      <c r="M23" s="101">
        <f t="shared" si="9"/>
        <v>0.19002777568641527</v>
      </c>
      <c r="N23" s="102">
        <f t="shared" si="14"/>
        <v>7.0333055426101758</v>
      </c>
      <c r="O23" s="100">
        <f t="shared" ref="O23:O36" si="30">D23-J23</f>
        <v>5.0618815877813024</v>
      </c>
      <c r="P23" s="100">
        <f t="shared" ref="P23:P36" si="31">E23-K23</f>
        <v>3.0806370099436502</v>
      </c>
      <c r="Q23" s="100">
        <f t="shared" ref="Q23:Q36" si="32">F23-L23</f>
        <v>2.3131554974841633</v>
      </c>
      <c r="R23" s="101">
        <f t="shared" ref="R23:R36" si="33">G23-M23</f>
        <v>2.4362535344412182</v>
      </c>
      <c r="S23" s="109">
        <f>'1-Inputs'!J64</f>
        <v>5.8299999999999998E-2</v>
      </c>
      <c r="T23" s="100">
        <f t="shared" si="15"/>
        <v>0.41004171313417326</v>
      </c>
      <c r="U23" s="100">
        <f t="shared" si="16"/>
        <v>0.2951076965676499</v>
      </c>
      <c r="V23" s="100">
        <f t="shared" si="17"/>
        <v>0.17960113767971481</v>
      </c>
      <c r="W23" s="100">
        <f t="shared" si="18"/>
        <v>0.13485696550332671</v>
      </c>
      <c r="X23" s="101">
        <f t="shared" si="19"/>
        <v>0.14203358105792302</v>
      </c>
      <c r="Y23" s="102">
        <f t="shared" si="20"/>
        <v>6.6232638294760022</v>
      </c>
      <c r="Z23" s="100">
        <f t="shared" si="21"/>
        <v>4.7667738912136528</v>
      </c>
      <c r="AA23" s="100">
        <f t="shared" si="22"/>
        <v>2.9010358722639356</v>
      </c>
      <c r="AB23" s="100">
        <f t="shared" si="23"/>
        <v>2.1782985319808366</v>
      </c>
      <c r="AC23" s="101">
        <f t="shared" si="24"/>
        <v>2.294219953383295</v>
      </c>
      <c r="AD23" s="94">
        <f t="shared" si="25"/>
        <v>0.95863954545776731</v>
      </c>
      <c r="AE23" s="95">
        <f t="shared" si="26"/>
        <v>0.68993446041459217</v>
      </c>
      <c r="AF23" s="95">
        <f t="shared" si="27"/>
        <v>0.41989082445531983</v>
      </c>
      <c r="AG23" s="95">
        <f t="shared" si="28"/>
        <v>0.31528309430709145</v>
      </c>
      <c r="AH23" s="96">
        <f t="shared" si="29"/>
        <v>0.33206135674433829</v>
      </c>
    </row>
    <row r="24" spans="2:34" x14ac:dyDescent="0.3">
      <c r="B24" s="25" t="str">
        <f>'1-Inputs'!B65</f>
        <v>Substations-Refurbish and Shorter Life</v>
      </c>
      <c r="C24" s="100">
        <f>'1-Inputs'!C65+'1-Inputs'!C99</f>
        <v>0</v>
      </c>
      <c r="D24" s="100">
        <f>'1-Inputs'!D65+'1-Inputs'!D99</f>
        <v>0</v>
      </c>
      <c r="E24" s="100">
        <f>'1-Inputs'!E65+'1-Inputs'!E99</f>
        <v>0</v>
      </c>
      <c r="F24" s="100">
        <f>'1-Inputs'!F65+'1-Inputs'!F99</f>
        <v>0</v>
      </c>
      <c r="G24" s="101">
        <f>'1-Inputs'!G65+'1-Inputs'!G99</f>
        <v>0</v>
      </c>
      <c r="H24" s="109">
        <f>'1-Inputs'!I65</f>
        <v>7.8E-2</v>
      </c>
      <c r="I24" s="100">
        <f t="shared" si="5"/>
        <v>0</v>
      </c>
      <c r="J24" s="100">
        <f t="shared" si="6"/>
        <v>0</v>
      </c>
      <c r="K24" s="100">
        <f t="shared" si="7"/>
        <v>0</v>
      </c>
      <c r="L24" s="100">
        <f t="shared" si="8"/>
        <v>0</v>
      </c>
      <c r="M24" s="101">
        <f t="shared" si="9"/>
        <v>0</v>
      </c>
      <c r="N24" s="102">
        <f t="shared" si="14"/>
        <v>0</v>
      </c>
      <c r="O24" s="100">
        <f t="shared" si="30"/>
        <v>0</v>
      </c>
      <c r="P24" s="100">
        <f t="shared" si="31"/>
        <v>0</v>
      </c>
      <c r="Q24" s="100">
        <f t="shared" si="32"/>
        <v>0</v>
      </c>
      <c r="R24" s="101">
        <f t="shared" si="33"/>
        <v>0</v>
      </c>
      <c r="S24" s="109">
        <f>'1-Inputs'!J65</f>
        <v>5.8299999999999998E-2</v>
      </c>
      <c r="T24" s="100">
        <f t="shared" si="15"/>
        <v>0</v>
      </c>
      <c r="U24" s="100">
        <f t="shared" si="16"/>
        <v>0</v>
      </c>
      <c r="V24" s="100">
        <f t="shared" si="17"/>
        <v>0</v>
      </c>
      <c r="W24" s="100">
        <f t="shared" si="18"/>
        <v>0</v>
      </c>
      <c r="X24" s="101">
        <f t="shared" si="19"/>
        <v>0</v>
      </c>
      <c r="Y24" s="102">
        <f t="shared" si="20"/>
        <v>0</v>
      </c>
      <c r="Z24" s="100">
        <f t="shared" si="21"/>
        <v>0</v>
      </c>
      <c r="AA24" s="100">
        <f t="shared" si="22"/>
        <v>0</v>
      </c>
      <c r="AB24" s="100">
        <f t="shared" si="23"/>
        <v>0</v>
      </c>
      <c r="AC24" s="101">
        <f t="shared" si="24"/>
        <v>0</v>
      </c>
      <c r="AD24" s="94">
        <f t="shared" si="25"/>
        <v>0</v>
      </c>
      <c r="AE24" s="95">
        <f t="shared" si="26"/>
        <v>0</v>
      </c>
      <c r="AF24" s="95">
        <f t="shared" si="27"/>
        <v>0</v>
      </c>
      <c r="AG24" s="95">
        <f t="shared" si="28"/>
        <v>0</v>
      </c>
      <c r="AH24" s="96">
        <f t="shared" si="29"/>
        <v>0</v>
      </c>
    </row>
    <row r="25" spans="2:34" x14ac:dyDescent="0.3">
      <c r="B25" s="25" t="str">
        <f>'1-Inputs'!B66</f>
        <v xml:space="preserve">Electronic network assets </v>
      </c>
      <c r="C25" s="100">
        <f>'1-Inputs'!C66+'1-Inputs'!C100</f>
        <v>11.696237707670381</v>
      </c>
      <c r="D25" s="100">
        <f>'1-Inputs'!D66+'1-Inputs'!D100</f>
        <v>10.754751705615423</v>
      </c>
      <c r="E25" s="100">
        <f>'1-Inputs'!E66+'1-Inputs'!E100</f>
        <v>9.2126127986917599</v>
      </c>
      <c r="F25" s="100">
        <f>'1-Inputs'!F66+'1-Inputs'!F100</f>
        <v>8.451506940062929</v>
      </c>
      <c r="G25" s="101">
        <f>'1-Inputs'!G66+'1-Inputs'!G100</f>
        <v>9.1788073395562559</v>
      </c>
      <c r="H25" s="109">
        <f>'1-Inputs'!I66</f>
        <v>7.8E-2</v>
      </c>
      <c r="I25" s="100">
        <f t="shared" si="5"/>
        <v>0.84629549276279192</v>
      </c>
      <c r="J25" s="100">
        <f t="shared" si="6"/>
        <v>0.77817312897773938</v>
      </c>
      <c r="K25" s="100">
        <f t="shared" si="7"/>
        <v>0.66658979433947785</v>
      </c>
      <c r="L25" s="100">
        <f t="shared" si="8"/>
        <v>0.61151905503238257</v>
      </c>
      <c r="M25" s="101">
        <f t="shared" si="9"/>
        <v>0.66414375926288294</v>
      </c>
      <c r="N25" s="102">
        <f t="shared" si="14"/>
        <v>10.849942214907589</v>
      </c>
      <c r="O25" s="100">
        <f t="shared" si="30"/>
        <v>9.9765785766376833</v>
      </c>
      <c r="P25" s="100">
        <f t="shared" si="31"/>
        <v>8.546023004352282</v>
      </c>
      <c r="Q25" s="100">
        <f t="shared" si="32"/>
        <v>7.8399878850305464</v>
      </c>
      <c r="R25" s="101">
        <f t="shared" si="33"/>
        <v>8.514663580293373</v>
      </c>
      <c r="S25" s="109">
        <f>'1-Inputs'!J66</f>
        <v>5.8299999999999998E-2</v>
      </c>
      <c r="T25" s="100">
        <f t="shared" si="15"/>
        <v>0.63255163112911239</v>
      </c>
      <c r="U25" s="100">
        <f t="shared" si="16"/>
        <v>0.58163453101797691</v>
      </c>
      <c r="V25" s="100">
        <f t="shared" si="17"/>
        <v>0.49823314115373801</v>
      </c>
      <c r="W25" s="100">
        <f t="shared" si="18"/>
        <v>0.45707129369728083</v>
      </c>
      <c r="X25" s="101">
        <f t="shared" si="19"/>
        <v>0.49640488673110361</v>
      </c>
      <c r="Y25" s="102">
        <f t="shared" si="20"/>
        <v>10.217390583778476</v>
      </c>
      <c r="Z25" s="100">
        <f t="shared" si="21"/>
        <v>9.394944045619706</v>
      </c>
      <c r="AA25" s="100">
        <f t="shared" si="22"/>
        <v>8.0477898631985436</v>
      </c>
      <c r="AB25" s="100">
        <f t="shared" si="23"/>
        <v>7.3829165913332657</v>
      </c>
      <c r="AC25" s="101">
        <f t="shared" si="24"/>
        <v>8.0182586935622702</v>
      </c>
      <c r="AD25" s="94">
        <f t="shared" si="25"/>
        <v>1.4788471238919043</v>
      </c>
      <c r="AE25" s="95">
        <f t="shared" si="26"/>
        <v>1.3598076599957163</v>
      </c>
      <c r="AF25" s="95">
        <f t="shared" si="27"/>
        <v>1.1648229354932158</v>
      </c>
      <c r="AG25" s="95">
        <f t="shared" si="28"/>
        <v>1.0685903487296633</v>
      </c>
      <c r="AH25" s="96">
        <f t="shared" si="29"/>
        <v>1.1605486459939867</v>
      </c>
    </row>
    <row r="26" spans="2:34" x14ac:dyDescent="0.3">
      <c r="B26" s="25" t="str">
        <f>'1-Inputs'!B67</f>
        <v>Buildings - capital works</v>
      </c>
      <c r="C26" s="100">
        <f>'1-Inputs'!C67+'1-Inputs'!C101</f>
        <v>21.510220528661563</v>
      </c>
      <c r="D26" s="100">
        <f>'1-Inputs'!D67+'1-Inputs'!D101</f>
        <v>31.026534576062474</v>
      </c>
      <c r="E26" s="100">
        <f>'1-Inputs'!E67+'1-Inputs'!E101</f>
        <v>15.942396104884985</v>
      </c>
      <c r="F26" s="100">
        <f>'1-Inputs'!F67+'1-Inputs'!F101</f>
        <v>15.97539182919007</v>
      </c>
      <c r="G26" s="101">
        <f>'1-Inputs'!G67+'1-Inputs'!G101</f>
        <v>19.675838463396701</v>
      </c>
      <c r="H26" s="109">
        <f>'1-Inputs'!I67</f>
        <v>7.8E-2</v>
      </c>
      <c r="I26" s="100">
        <f t="shared" si="5"/>
        <v>1.5563981458586298</v>
      </c>
      <c r="J26" s="100">
        <f t="shared" si="6"/>
        <v>2.2449626131102747</v>
      </c>
      <c r="K26" s="100">
        <f t="shared" si="7"/>
        <v>1.1535314435816595</v>
      </c>
      <c r="L26" s="100">
        <f t="shared" si="8"/>
        <v>1.1559188893106001</v>
      </c>
      <c r="M26" s="101">
        <f t="shared" si="9"/>
        <v>1.4236692023608022</v>
      </c>
      <c r="N26" s="102">
        <f t="shared" si="14"/>
        <v>19.953822382802933</v>
      </c>
      <c r="O26" s="100">
        <f t="shared" si="30"/>
        <v>28.781571962952199</v>
      </c>
      <c r="P26" s="100">
        <f t="shared" si="31"/>
        <v>14.788864661303325</v>
      </c>
      <c r="Q26" s="100">
        <f t="shared" si="32"/>
        <v>14.81947293987947</v>
      </c>
      <c r="R26" s="101">
        <f t="shared" si="33"/>
        <v>18.252169261035899</v>
      </c>
      <c r="S26" s="109">
        <f>'1-Inputs'!J67</f>
        <v>5.8299999999999998E-2</v>
      </c>
      <c r="T26" s="100">
        <f t="shared" si="15"/>
        <v>1.163307844917411</v>
      </c>
      <c r="U26" s="100">
        <f t="shared" si="16"/>
        <v>1.6779656454401131</v>
      </c>
      <c r="V26" s="100">
        <f t="shared" si="17"/>
        <v>0.86219080975398388</v>
      </c>
      <c r="W26" s="100">
        <f t="shared" si="18"/>
        <v>0.86397527239497307</v>
      </c>
      <c r="X26" s="101">
        <f t="shared" si="19"/>
        <v>1.0641014679183929</v>
      </c>
      <c r="Y26" s="102">
        <f t="shared" si="20"/>
        <v>18.790514537885521</v>
      </c>
      <c r="Z26" s="100">
        <f t="shared" si="21"/>
        <v>27.103606317512085</v>
      </c>
      <c r="AA26" s="100">
        <f t="shared" si="22"/>
        <v>13.926673851549342</v>
      </c>
      <c r="AB26" s="100">
        <f t="shared" si="23"/>
        <v>13.955497667484497</v>
      </c>
      <c r="AC26" s="101">
        <f t="shared" si="24"/>
        <v>17.188067793117504</v>
      </c>
      <c r="AD26" s="94">
        <f t="shared" si="25"/>
        <v>2.719705990776041</v>
      </c>
      <c r="AE26" s="95">
        <f t="shared" si="26"/>
        <v>3.922928258550388</v>
      </c>
      <c r="AF26" s="95">
        <f t="shared" si="27"/>
        <v>2.0157222533356434</v>
      </c>
      <c r="AG26" s="95">
        <f t="shared" si="28"/>
        <v>2.0198941617055732</v>
      </c>
      <c r="AH26" s="96">
        <f t="shared" si="29"/>
        <v>2.4877706702791951</v>
      </c>
    </row>
    <row r="27" spans="2:34" x14ac:dyDescent="0.3">
      <c r="B27" s="25" t="str">
        <f>'1-Inputs'!B68</f>
        <v>in-house software</v>
      </c>
      <c r="C27" s="100">
        <f>'1-Inputs'!C68+'1-Inputs'!C102</f>
        <v>54.811106362827836</v>
      </c>
      <c r="D27" s="100">
        <f>'1-Inputs'!D68+'1-Inputs'!D102</f>
        <v>65.802592062057698</v>
      </c>
      <c r="E27" s="100">
        <f>'1-Inputs'!E68+'1-Inputs'!E102</f>
        <v>69.708200635768833</v>
      </c>
      <c r="F27" s="100">
        <f>'1-Inputs'!F68+'1-Inputs'!F102</f>
        <v>51.774489803397273</v>
      </c>
      <c r="G27" s="101">
        <f>'1-Inputs'!G68+'1-Inputs'!G102</f>
        <v>50.316110010705366</v>
      </c>
      <c r="H27" s="109">
        <f>'1-Inputs'!I68</f>
        <v>7.8E-2</v>
      </c>
      <c r="I27" s="100">
        <f t="shared" si="5"/>
        <v>3.96592420807103</v>
      </c>
      <c r="J27" s="100">
        <f t="shared" si="6"/>
        <v>4.761226512839059</v>
      </c>
      <c r="K27" s="100">
        <f t="shared" si="7"/>
        <v>5.0438215673376305</v>
      </c>
      <c r="L27" s="100">
        <f t="shared" si="8"/>
        <v>3.7462061267764284</v>
      </c>
      <c r="M27" s="101">
        <f t="shared" si="9"/>
        <v>3.640683284633603</v>
      </c>
      <c r="N27" s="102">
        <f t="shared" si="14"/>
        <v>50.845182154756806</v>
      </c>
      <c r="O27" s="100">
        <f t="shared" si="30"/>
        <v>61.041365549218639</v>
      </c>
      <c r="P27" s="100">
        <f t="shared" si="31"/>
        <v>64.664379068431202</v>
      </c>
      <c r="Q27" s="100">
        <f t="shared" si="32"/>
        <v>48.028283676620845</v>
      </c>
      <c r="R27" s="101">
        <f t="shared" si="33"/>
        <v>46.675426726071763</v>
      </c>
      <c r="S27" s="109">
        <f>'1-Inputs'!J68</f>
        <v>5.8299999999999998E-2</v>
      </c>
      <c r="T27" s="100">
        <f t="shared" si="15"/>
        <v>2.9642741196223215</v>
      </c>
      <c r="U27" s="100">
        <f t="shared" si="16"/>
        <v>3.5587116115194464</v>
      </c>
      <c r="V27" s="100">
        <f t="shared" si="17"/>
        <v>3.7699332996895389</v>
      </c>
      <c r="W27" s="100">
        <f t="shared" si="18"/>
        <v>2.8000489383469951</v>
      </c>
      <c r="X27" s="101">
        <f t="shared" si="19"/>
        <v>2.7211773781299837</v>
      </c>
      <c r="Y27" s="102">
        <f t="shared" si="20"/>
        <v>47.880908035134482</v>
      </c>
      <c r="Z27" s="100">
        <f t="shared" si="21"/>
        <v>57.48265393769919</v>
      </c>
      <c r="AA27" s="100">
        <f t="shared" si="22"/>
        <v>60.894445768741662</v>
      </c>
      <c r="AB27" s="100">
        <f t="shared" si="23"/>
        <v>45.228234738273848</v>
      </c>
      <c r="AC27" s="101">
        <f t="shared" si="24"/>
        <v>43.954249347941776</v>
      </c>
      <c r="AD27" s="94">
        <f t="shared" si="25"/>
        <v>6.9301983276933514</v>
      </c>
      <c r="AE27" s="95">
        <f t="shared" si="26"/>
        <v>8.3199381243585044</v>
      </c>
      <c r="AF27" s="95">
        <f t="shared" si="27"/>
        <v>8.8137548670271695</v>
      </c>
      <c r="AG27" s="95">
        <f t="shared" si="28"/>
        <v>6.5462550651234235</v>
      </c>
      <c r="AH27" s="96">
        <f t="shared" si="29"/>
        <v>6.3618606627635863</v>
      </c>
    </row>
    <row r="28" spans="2:34" x14ac:dyDescent="0.3">
      <c r="B28" s="25" t="str">
        <f>'1-Inputs'!B69</f>
        <v>Stobie Poles</v>
      </c>
      <c r="C28" s="100">
        <f>'1-Inputs'!C69+'1-Inputs'!C103</f>
        <v>0</v>
      </c>
      <c r="D28" s="100">
        <f>'1-Inputs'!D69+'1-Inputs'!D103</f>
        <v>0</v>
      </c>
      <c r="E28" s="100">
        <f>'1-Inputs'!E69+'1-Inputs'!E103</f>
        <v>0</v>
      </c>
      <c r="F28" s="100">
        <f>'1-Inputs'!F69+'1-Inputs'!F103</f>
        <v>0</v>
      </c>
      <c r="G28" s="101">
        <f>'1-Inputs'!G69+'1-Inputs'!G103</f>
        <v>0</v>
      </c>
      <c r="H28" s="109">
        <f>'1-Inputs'!I69</f>
        <v>7.8E-2</v>
      </c>
      <c r="I28" s="100">
        <f t="shared" si="5"/>
        <v>0</v>
      </c>
      <c r="J28" s="100">
        <f t="shared" si="6"/>
        <v>0</v>
      </c>
      <c r="K28" s="100">
        <f t="shared" si="7"/>
        <v>0</v>
      </c>
      <c r="L28" s="100">
        <f t="shared" si="8"/>
        <v>0</v>
      </c>
      <c r="M28" s="101">
        <f t="shared" si="9"/>
        <v>0</v>
      </c>
      <c r="N28" s="102">
        <f t="shared" si="14"/>
        <v>0</v>
      </c>
      <c r="O28" s="100">
        <f t="shared" si="30"/>
        <v>0</v>
      </c>
      <c r="P28" s="100">
        <f t="shared" si="31"/>
        <v>0</v>
      </c>
      <c r="Q28" s="100">
        <f t="shared" si="32"/>
        <v>0</v>
      </c>
      <c r="R28" s="101">
        <f t="shared" si="33"/>
        <v>0</v>
      </c>
      <c r="S28" s="109">
        <f>'1-Inputs'!J69</f>
        <v>5.8299999999999998E-2</v>
      </c>
      <c r="T28" s="100">
        <f t="shared" si="15"/>
        <v>0</v>
      </c>
      <c r="U28" s="100">
        <f t="shared" si="16"/>
        <v>0</v>
      </c>
      <c r="V28" s="100">
        <f t="shared" si="17"/>
        <v>0</v>
      </c>
      <c r="W28" s="100">
        <f t="shared" si="18"/>
        <v>0</v>
      </c>
      <c r="X28" s="101">
        <f t="shared" si="19"/>
        <v>0</v>
      </c>
      <c r="Y28" s="102">
        <f t="shared" si="20"/>
        <v>0</v>
      </c>
      <c r="Z28" s="100">
        <f t="shared" si="21"/>
        <v>0</v>
      </c>
      <c r="AA28" s="100">
        <f t="shared" si="22"/>
        <v>0</v>
      </c>
      <c r="AB28" s="100">
        <f t="shared" si="23"/>
        <v>0</v>
      </c>
      <c r="AC28" s="101">
        <f t="shared" si="24"/>
        <v>0</v>
      </c>
      <c r="AD28" s="94">
        <f t="shared" si="25"/>
        <v>0</v>
      </c>
      <c r="AE28" s="95">
        <f t="shared" si="26"/>
        <v>0</v>
      </c>
      <c r="AF28" s="95">
        <f t="shared" si="27"/>
        <v>0</v>
      </c>
      <c r="AG28" s="95">
        <f t="shared" si="28"/>
        <v>0</v>
      </c>
      <c r="AH28" s="96">
        <f t="shared" si="29"/>
        <v>0</v>
      </c>
    </row>
    <row r="29" spans="2:34" x14ac:dyDescent="0.3">
      <c r="B29" s="25" t="str">
        <f>'1-Inputs'!B70</f>
        <v/>
      </c>
      <c r="C29" s="100">
        <f>'1-Inputs'!C70+'1-Inputs'!C104</f>
        <v>0</v>
      </c>
      <c r="D29" s="100">
        <f>'1-Inputs'!D70+'1-Inputs'!D104</f>
        <v>0</v>
      </c>
      <c r="E29" s="100">
        <f>'1-Inputs'!E70+'1-Inputs'!E104</f>
        <v>0</v>
      </c>
      <c r="F29" s="100">
        <f>'1-Inputs'!F70+'1-Inputs'!F104</f>
        <v>0</v>
      </c>
      <c r="G29" s="101">
        <f>'1-Inputs'!G70+'1-Inputs'!G104</f>
        <v>0</v>
      </c>
      <c r="H29" s="109">
        <f>'1-Inputs'!I70</f>
        <v>0</v>
      </c>
      <c r="I29" s="100">
        <f t="shared" si="5"/>
        <v>0</v>
      </c>
      <c r="J29" s="100">
        <f t="shared" si="6"/>
        <v>0</v>
      </c>
      <c r="K29" s="100">
        <f t="shared" si="7"/>
        <v>0</v>
      </c>
      <c r="L29" s="100">
        <f t="shared" si="8"/>
        <v>0</v>
      </c>
      <c r="M29" s="101">
        <f t="shared" si="9"/>
        <v>0</v>
      </c>
      <c r="N29" s="102">
        <f t="shared" si="14"/>
        <v>0</v>
      </c>
      <c r="O29" s="100">
        <f t="shared" si="30"/>
        <v>0</v>
      </c>
      <c r="P29" s="100">
        <f t="shared" si="31"/>
        <v>0</v>
      </c>
      <c r="Q29" s="100">
        <f t="shared" si="32"/>
        <v>0</v>
      </c>
      <c r="R29" s="101">
        <f t="shared" si="33"/>
        <v>0</v>
      </c>
      <c r="S29" s="109">
        <f>'1-Inputs'!J70</f>
        <v>0</v>
      </c>
      <c r="T29" s="100">
        <f t="shared" si="15"/>
        <v>0</v>
      </c>
      <c r="U29" s="100">
        <f t="shared" si="16"/>
        <v>0</v>
      </c>
      <c r="V29" s="100">
        <f t="shared" si="17"/>
        <v>0</v>
      </c>
      <c r="W29" s="100">
        <f t="shared" si="18"/>
        <v>0</v>
      </c>
      <c r="X29" s="101">
        <f t="shared" si="19"/>
        <v>0</v>
      </c>
      <c r="Y29" s="102">
        <f t="shared" si="20"/>
        <v>0</v>
      </c>
      <c r="Z29" s="100">
        <f t="shared" si="21"/>
        <v>0</v>
      </c>
      <c r="AA29" s="100">
        <f t="shared" si="22"/>
        <v>0</v>
      </c>
      <c r="AB29" s="100">
        <f t="shared" si="23"/>
        <v>0</v>
      </c>
      <c r="AC29" s="101">
        <f t="shared" si="24"/>
        <v>0</v>
      </c>
      <c r="AD29" s="94">
        <f t="shared" si="25"/>
        <v>0</v>
      </c>
      <c r="AE29" s="95">
        <f t="shared" si="26"/>
        <v>0</v>
      </c>
      <c r="AF29" s="95">
        <f t="shared" si="27"/>
        <v>0</v>
      </c>
      <c r="AG29" s="95">
        <f t="shared" si="28"/>
        <v>0</v>
      </c>
      <c r="AH29" s="96">
        <f t="shared" si="29"/>
        <v>0</v>
      </c>
    </row>
    <row r="30" spans="2:34" x14ac:dyDescent="0.3">
      <c r="B30" s="25" t="str">
        <f>'1-Inputs'!B71</f>
        <v/>
      </c>
      <c r="C30" s="100">
        <f>'1-Inputs'!C71+'1-Inputs'!C105</f>
        <v>0</v>
      </c>
      <c r="D30" s="100">
        <f>'1-Inputs'!D71+'1-Inputs'!D105</f>
        <v>0</v>
      </c>
      <c r="E30" s="100">
        <f>'1-Inputs'!E71+'1-Inputs'!E105</f>
        <v>0</v>
      </c>
      <c r="F30" s="100">
        <f>'1-Inputs'!F71+'1-Inputs'!F105</f>
        <v>0</v>
      </c>
      <c r="G30" s="101">
        <f>'1-Inputs'!G71+'1-Inputs'!G105</f>
        <v>0</v>
      </c>
      <c r="H30" s="109">
        <f>'1-Inputs'!I71</f>
        <v>0</v>
      </c>
      <c r="I30" s="100">
        <f t="shared" si="5"/>
        <v>0</v>
      </c>
      <c r="J30" s="100">
        <f t="shared" si="6"/>
        <v>0</v>
      </c>
      <c r="K30" s="100">
        <f t="shared" si="7"/>
        <v>0</v>
      </c>
      <c r="L30" s="100">
        <f t="shared" si="8"/>
        <v>0</v>
      </c>
      <c r="M30" s="101">
        <f t="shared" si="9"/>
        <v>0</v>
      </c>
      <c r="N30" s="102">
        <f t="shared" si="14"/>
        <v>0</v>
      </c>
      <c r="O30" s="100">
        <f t="shared" si="30"/>
        <v>0</v>
      </c>
      <c r="P30" s="100">
        <f t="shared" si="31"/>
        <v>0</v>
      </c>
      <c r="Q30" s="100">
        <f t="shared" si="32"/>
        <v>0</v>
      </c>
      <c r="R30" s="101">
        <f t="shared" si="33"/>
        <v>0</v>
      </c>
      <c r="S30" s="109">
        <f>'1-Inputs'!J71</f>
        <v>0</v>
      </c>
      <c r="T30" s="100">
        <f t="shared" si="15"/>
        <v>0</v>
      </c>
      <c r="U30" s="100">
        <f t="shared" si="16"/>
        <v>0</v>
      </c>
      <c r="V30" s="100">
        <f t="shared" si="17"/>
        <v>0</v>
      </c>
      <c r="W30" s="100">
        <f t="shared" si="18"/>
        <v>0</v>
      </c>
      <c r="X30" s="101">
        <f t="shared" si="19"/>
        <v>0</v>
      </c>
      <c r="Y30" s="102">
        <f t="shared" si="20"/>
        <v>0</v>
      </c>
      <c r="Z30" s="100">
        <f t="shared" si="21"/>
        <v>0</v>
      </c>
      <c r="AA30" s="100">
        <f t="shared" si="22"/>
        <v>0</v>
      </c>
      <c r="AB30" s="100">
        <f t="shared" si="23"/>
        <v>0</v>
      </c>
      <c r="AC30" s="101">
        <f t="shared" si="24"/>
        <v>0</v>
      </c>
      <c r="AD30" s="94">
        <f t="shared" si="25"/>
        <v>0</v>
      </c>
      <c r="AE30" s="95">
        <f t="shared" si="26"/>
        <v>0</v>
      </c>
      <c r="AF30" s="95">
        <f t="shared" si="27"/>
        <v>0</v>
      </c>
      <c r="AG30" s="95">
        <f t="shared" si="28"/>
        <v>0</v>
      </c>
      <c r="AH30" s="96">
        <f t="shared" si="29"/>
        <v>0</v>
      </c>
    </row>
    <row r="31" spans="2:34" x14ac:dyDescent="0.3">
      <c r="B31" s="25" t="str">
        <f>'1-Inputs'!B72</f>
        <v/>
      </c>
      <c r="C31" s="100">
        <f>'1-Inputs'!C72+'1-Inputs'!C106</f>
        <v>0</v>
      </c>
      <c r="D31" s="100">
        <f>'1-Inputs'!D72+'1-Inputs'!D106</f>
        <v>0</v>
      </c>
      <c r="E31" s="100">
        <f>'1-Inputs'!E72+'1-Inputs'!E106</f>
        <v>0</v>
      </c>
      <c r="F31" s="100">
        <f>'1-Inputs'!F72+'1-Inputs'!F106</f>
        <v>0</v>
      </c>
      <c r="G31" s="101">
        <f>'1-Inputs'!G72+'1-Inputs'!G106</f>
        <v>0</v>
      </c>
      <c r="H31" s="109">
        <f>'1-Inputs'!I72</f>
        <v>0</v>
      </c>
      <c r="I31" s="100">
        <f t="shared" si="5"/>
        <v>0</v>
      </c>
      <c r="J31" s="100">
        <f t="shared" si="6"/>
        <v>0</v>
      </c>
      <c r="K31" s="100">
        <f t="shared" si="7"/>
        <v>0</v>
      </c>
      <c r="L31" s="100">
        <f t="shared" si="8"/>
        <v>0</v>
      </c>
      <c r="M31" s="101">
        <f t="shared" si="9"/>
        <v>0</v>
      </c>
      <c r="N31" s="102">
        <f t="shared" si="14"/>
        <v>0</v>
      </c>
      <c r="O31" s="100">
        <f t="shared" si="30"/>
        <v>0</v>
      </c>
      <c r="P31" s="100">
        <f t="shared" si="31"/>
        <v>0</v>
      </c>
      <c r="Q31" s="100">
        <f t="shared" si="32"/>
        <v>0</v>
      </c>
      <c r="R31" s="101">
        <f t="shared" si="33"/>
        <v>0</v>
      </c>
      <c r="S31" s="109">
        <f>'1-Inputs'!J72</f>
        <v>0</v>
      </c>
      <c r="T31" s="100">
        <f t="shared" si="15"/>
        <v>0</v>
      </c>
      <c r="U31" s="100">
        <f t="shared" si="16"/>
        <v>0</v>
      </c>
      <c r="V31" s="100">
        <f t="shared" si="17"/>
        <v>0</v>
      </c>
      <c r="W31" s="100">
        <f t="shared" si="18"/>
        <v>0</v>
      </c>
      <c r="X31" s="101">
        <f t="shared" si="19"/>
        <v>0</v>
      </c>
      <c r="Y31" s="102">
        <f t="shared" si="20"/>
        <v>0</v>
      </c>
      <c r="Z31" s="100">
        <f t="shared" si="21"/>
        <v>0</v>
      </c>
      <c r="AA31" s="100">
        <f t="shared" si="22"/>
        <v>0</v>
      </c>
      <c r="AB31" s="100">
        <f t="shared" si="23"/>
        <v>0</v>
      </c>
      <c r="AC31" s="101">
        <f t="shared" si="24"/>
        <v>0</v>
      </c>
      <c r="AD31" s="94">
        <f t="shared" si="25"/>
        <v>0</v>
      </c>
      <c r="AE31" s="95">
        <f t="shared" si="26"/>
        <v>0</v>
      </c>
      <c r="AF31" s="95">
        <f t="shared" si="27"/>
        <v>0</v>
      </c>
      <c r="AG31" s="95">
        <f t="shared" si="28"/>
        <v>0</v>
      </c>
      <c r="AH31" s="96">
        <f t="shared" si="29"/>
        <v>0</v>
      </c>
    </row>
    <row r="32" spans="2:34" x14ac:dyDescent="0.3">
      <c r="B32" s="25" t="str">
        <f>'1-Inputs'!B73</f>
        <v/>
      </c>
      <c r="C32" s="100">
        <f>'1-Inputs'!C73+'1-Inputs'!C107</f>
        <v>0</v>
      </c>
      <c r="D32" s="100">
        <f>'1-Inputs'!D73+'1-Inputs'!D107</f>
        <v>0</v>
      </c>
      <c r="E32" s="100">
        <f>'1-Inputs'!E73+'1-Inputs'!E107</f>
        <v>0</v>
      </c>
      <c r="F32" s="100">
        <f>'1-Inputs'!F73+'1-Inputs'!F107</f>
        <v>0</v>
      </c>
      <c r="G32" s="101">
        <f>'1-Inputs'!G73+'1-Inputs'!G107</f>
        <v>0</v>
      </c>
      <c r="H32" s="109">
        <f>'1-Inputs'!I73</f>
        <v>0</v>
      </c>
      <c r="I32" s="100">
        <f t="shared" si="5"/>
        <v>0</v>
      </c>
      <c r="J32" s="100">
        <f t="shared" si="6"/>
        <v>0</v>
      </c>
      <c r="K32" s="100">
        <f t="shared" si="7"/>
        <v>0</v>
      </c>
      <c r="L32" s="100">
        <f t="shared" si="8"/>
        <v>0</v>
      </c>
      <c r="M32" s="101">
        <f t="shared" si="9"/>
        <v>0</v>
      </c>
      <c r="N32" s="102">
        <f t="shared" si="14"/>
        <v>0</v>
      </c>
      <c r="O32" s="100">
        <f t="shared" si="30"/>
        <v>0</v>
      </c>
      <c r="P32" s="100">
        <f t="shared" si="31"/>
        <v>0</v>
      </c>
      <c r="Q32" s="100">
        <f t="shared" si="32"/>
        <v>0</v>
      </c>
      <c r="R32" s="101">
        <f t="shared" si="33"/>
        <v>0</v>
      </c>
      <c r="S32" s="109">
        <f>'1-Inputs'!J73</f>
        <v>0</v>
      </c>
      <c r="T32" s="100">
        <f t="shared" si="15"/>
        <v>0</v>
      </c>
      <c r="U32" s="100">
        <f t="shared" si="16"/>
        <v>0</v>
      </c>
      <c r="V32" s="100">
        <f t="shared" si="17"/>
        <v>0</v>
      </c>
      <c r="W32" s="100">
        <f t="shared" si="18"/>
        <v>0</v>
      </c>
      <c r="X32" s="101">
        <f t="shared" si="19"/>
        <v>0</v>
      </c>
      <c r="Y32" s="102">
        <f t="shared" si="20"/>
        <v>0</v>
      </c>
      <c r="Z32" s="100">
        <f t="shared" si="21"/>
        <v>0</v>
      </c>
      <c r="AA32" s="100">
        <f t="shared" si="22"/>
        <v>0</v>
      </c>
      <c r="AB32" s="100">
        <f t="shared" si="23"/>
        <v>0</v>
      </c>
      <c r="AC32" s="101">
        <f t="shared" si="24"/>
        <v>0</v>
      </c>
      <c r="AD32" s="94">
        <f t="shared" si="25"/>
        <v>0</v>
      </c>
      <c r="AE32" s="95">
        <f t="shared" si="26"/>
        <v>0</v>
      </c>
      <c r="AF32" s="95">
        <f t="shared" si="27"/>
        <v>0</v>
      </c>
      <c r="AG32" s="95">
        <f t="shared" si="28"/>
        <v>0</v>
      </c>
      <c r="AH32" s="96">
        <f t="shared" si="29"/>
        <v>0</v>
      </c>
    </row>
    <row r="33" spans="2:34" x14ac:dyDescent="0.3">
      <c r="B33" s="25" t="str">
        <f>'1-Inputs'!B74</f>
        <v/>
      </c>
      <c r="C33" s="100">
        <f>'1-Inputs'!C74+'1-Inputs'!C108</f>
        <v>0</v>
      </c>
      <c r="D33" s="100">
        <f>'1-Inputs'!D74+'1-Inputs'!D108</f>
        <v>0</v>
      </c>
      <c r="E33" s="100">
        <f>'1-Inputs'!E74+'1-Inputs'!E108</f>
        <v>0</v>
      </c>
      <c r="F33" s="100">
        <f>'1-Inputs'!F74+'1-Inputs'!F108</f>
        <v>0</v>
      </c>
      <c r="G33" s="101">
        <f>'1-Inputs'!G74+'1-Inputs'!G108</f>
        <v>0</v>
      </c>
      <c r="H33" s="109">
        <f>'1-Inputs'!I74</f>
        <v>0</v>
      </c>
      <c r="I33" s="100">
        <f t="shared" si="5"/>
        <v>0</v>
      </c>
      <c r="J33" s="100">
        <f t="shared" si="6"/>
        <v>0</v>
      </c>
      <c r="K33" s="100">
        <f t="shared" si="7"/>
        <v>0</v>
      </c>
      <c r="L33" s="100">
        <f t="shared" si="8"/>
        <v>0</v>
      </c>
      <c r="M33" s="101">
        <f t="shared" si="9"/>
        <v>0</v>
      </c>
      <c r="N33" s="102">
        <f t="shared" si="14"/>
        <v>0</v>
      </c>
      <c r="O33" s="100">
        <f t="shared" si="30"/>
        <v>0</v>
      </c>
      <c r="P33" s="100">
        <f t="shared" si="31"/>
        <v>0</v>
      </c>
      <c r="Q33" s="100">
        <f t="shared" si="32"/>
        <v>0</v>
      </c>
      <c r="R33" s="101">
        <f t="shared" si="33"/>
        <v>0</v>
      </c>
      <c r="S33" s="109">
        <f>'1-Inputs'!J74</f>
        <v>0</v>
      </c>
      <c r="T33" s="100">
        <f t="shared" si="15"/>
        <v>0</v>
      </c>
      <c r="U33" s="100">
        <f t="shared" si="16"/>
        <v>0</v>
      </c>
      <c r="V33" s="100">
        <f t="shared" si="17"/>
        <v>0</v>
      </c>
      <c r="W33" s="100">
        <f t="shared" si="18"/>
        <v>0</v>
      </c>
      <c r="X33" s="101">
        <f t="shared" si="19"/>
        <v>0</v>
      </c>
      <c r="Y33" s="102">
        <f t="shared" si="20"/>
        <v>0</v>
      </c>
      <c r="Z33" s="100">
        <f t="shared" si="21"/>
        <v>0</v>
      </c>
      <c r="AA33" s="100">
        <f t="shared" si="22"/>
        <v>0</v>
      </c>
      <c r="AB33" s="100">
        <f t="shared" si="23"/>
        <v>0</v>
      </c>
      <c r="AC33" s="101">
        <f t="shared" si="24"/>
        <v>0</v>
      </c>
      <c r="AD33" s="94">
        <f t="shared" si="25"/>
        <v>0</v>
      </c>
      <c r="AE33" s="95">
        <f t="shared" si="26"/>
        <v>0</v>
      </c>
      <c r="AF33" s="95">
        <f t="shared" si="27"/>
        <v>0</v>
      </c>
      <c r="AG33" s="95">
        <f t="shared" si="28"/>
        <v>0</v>
      </c>
      <c r="AH33" s="96">
        <f t="shared" si="29"/>
        <v>0</v>
      </c>
    </row>
    <row r="34" spans="2:34" x14ac:dyDescent="0.3">
      <c r="B34" s="25" t="str">
        <f>'1-Inputs'!B75</f>
        <v/>
      </c>
      <c r="C34" s="100">
        <f>'1-Inputs'!C75+'1-Inputs'!C109</f>
        <v>0</v>
      </c>
      <c r="D34" s="100">
        <f>'1-Inputs'!D75+'1-Inputs'!D109</f>
        <v>0</v>
      </c>
      <c r="E34" s="100">
        <f>'1-Inputs'!E75+'1-Inputs'!E109</f>
        <v>0</v>
      </c>
      <c r="F34" s="100">
        <f>'1-Inputs'!F75+'1-Inputs'!F109</f>
        <v>0</v>
      </c>
      <c r="G34" s="101">
        <f>'1-Inputs'!G75+'1-Inputs'!G109</f>
        <v>0</v>
      </c>
      <c r="H34" s="109">
        <f>'1-Inputs'!I75</f>
        <v>0</v>
      </c>
      <c r="I34" s="100">
        <f t="shared" si="5"/>
        <v>0</v>
      </c>
      <c r="J34" s="100">
        <f t="shared" si="6"/>
        <v>0</v>
      </c>
      <c r="K34" s="100">
        <f t="shared" si="7"/>
        <v>0</v>
      </c>
      <c r="L34" s="100">
        <f t="shared" si="8"/>
        <v>0</v>
      </c>
      <c r="M34" s="101">
        <f t="shared" si="9"/>
        <v>0</v>
      </c>
      <c r="N34" s="102">
        <f t="shared" si="14"/>
        <v>0</v>
      </c>
      <c r="O34" s="100">
        <f t="shared" si="30"/>
        <v>0</v>
      </c>
      <c r="P34" s="100">
        <f t="shared" si="31"/>
        <v>0</v>
      </c>
      <c r="Q34" s="100">
        <f t="shared" si="32"/>
        <v>0</v>
      </c>
      <c r="R34" s="101">
        <f t="shared" si="33"/>
        <v>0</v>
      </c>
      <c r="S34" s="109">
        <f>'1-Inputs'!J75</f>
        <v>0</v>
      </c>
      <c r="T34" s="100">
        <f t="shared" si="15"/>
        <v>0</v>
      </c>
      <c r="U34" s="100">
        <f t="shared" si="16"/>
        <v>0</v>
      </c>
      <c r="V34" s="100">
        <f t="shared" si="17"/>
        <v>0</v>
      </c>
      <c r="W34" s="100">
        <f t="shared" si="18"/>
        <v>0</v>
      </c>
      <c r="X34" s="101">
        <f t="shared" si="19"/>
        <v>0</v>
      </c>
      <c r="Y34" s="102">
        <f t="shared" si="20"/>
        <v>0</v>
      </c>
      <c r="Z34" s="100">
        <f t="shared" si="21"/>
        <v>0</v>
      </c>
      <c r="AA34" s="100">
        <f t="shared" si="22"/>
        <v>0</v>
      </c>
      <c r="AB34" s="100">
        <f t="shared" si="23"/>
        <v>0</v>
      </c>
      <c r="AC34" s="101">
        <f t="shared" si="24"/>
        <v>0</v>
      </c>
      <c r="AD34" s="94">
        <f t="shared" si="25"/>
        <v>0</v>
      </c>
      <c r="AE34" s="95">
        <f t="shared" si="26"/>
        <v>0</v>
      </c>
      <c r="AF34" s="95">
        <f t="shared" si="27"/>
        <v>0</v>
      </c>
      <c r="AG34" s="95">
        <f t="shared" si="28"/>
        <v>0</v>
      </c>
      <c r="AH34" s="96">
        <f t="shared" si="29"/>
        <v>0</v>
      </c>
    </row>
    <row r="35" spans="2:34" x14ac:dyDescent="0.3">
      <c r="B35" s="25" t="str">
        <f>'1-Inputs'!B76</f>
        <v/>
      </c>
      <c r="C35" s="100">
        <f>'1-Inputs'!C76+'1-Inputs'!C110</f>
        <v>0</v>
      </c>
      <c r="D35" s="100">
        <f>'1-Inputs'!D76+'1-Inputs'!D110</f>
        <v>0</v>
      </c>
      <c r="E35" s="100">
        <f>'1-Inputs'!E76+'1-Inputs'!E110</f>
        <v>0</v>
      </c>
      <c r="F35" s="100">
        <f>'1-Inputs'!F76+'1-Inputs'!F110</f>
        <v>0</v>
      </c>
      <c r="G35" s="101">
        <f>'1-Inputs'!G76+'1-Inputs'!G110</f>
        <v>0</v>
      </c>
      <c r="H35" s="109">
        <f>'1-Inputs'!I76</f>
        <v>0</v>
      </c>
      <c r="I35" s="100">
        <f t="shared" si="5"/>
        <v>0</v>
      </c>
      <c r="J35" s="100">
        <f t="shared" si="6"/>
        <v>0</v>
      </c>
      <c r="K35" s="100">
        <f t="shared" si="7"/>
        <v>0</v>
      </c>
      <c r="L35" s="100">
        <f t="shared" si="8"/>
        <v>0</v>
      </c>
      <c r="M35" s="101">
        <f t="shared" si="9"/>
        <v>0</v>
      </c>
      <c r="N35" s="102">
        <f t="shared" si="14"/>
        <v>0</v>
      </c>
      <c r="O35" s="100">
        <f t="shared" si="30"/>
        <v>0</v>
      </c>
      <c r="P35" s="100">
        <f t="shared" si="31"/>
        <v>0</v>
      </c>
      <c r="Q35" s="100">
        <f t="shared" si="32"/>
        <v>0</v>
      </c>
      <c r="R35" s="101">
        <f t="shared" si="33"/>
        <v>0</v>
      </c>
      <c r="S35" s="109">
        <f>'1-Inputs'!J76</f>
        <v>0</v>
      </c>
      <c r="T35" s="100">
        <f t="shared" si="15"/>
        <v>0</v>
      </c>
      <c r="U35" s="100">
        <f t="shared" si="16"/>
        <v>0</v>
      </c>
      <c r="V35" s="100">
        <f t="shared" si="17"/>
        <v>0</v>
      </c>
      <c r="W35" s="100">
        <f t="shared" si="18"/>
        <v>0</v>
      </c>
      <c r="X35" s="101">
        <f t="shared" si="19"/>
        <v>0</v>
      </c>
      <c r="Y35" s="102">
        <f t="shared" si="20"/>
        <v>0</v>
      </c>
      <c r="Z35" s="100">
        <f t="shared" si="21"/>
        <v>0</v>
      </c>
      <c r="AA35" s="100">
        <f t="shared" si="22"/>
        <v>0</v>
      </c>
      <c r="AB35" s="100">
        <f t="shared" si="23"/>
        <v>0</v>
      </c>
      <c r="AC35" s="101">
        <f t="shared" si="24"/>
        <v>0</v>
      </c>
      <c r="AD35" s="94">
        <f t="shared" si="25"/>
        <v>0</v>
      </c>
      <c r="AE35" s="95">
        <f t="shared" si="26"/>
        <v>0</v>
      </c>
      <c r="AF35" s="95">
        <f t="shared" si="27"/>
        <v>0</v>
      </c>
      <c r="AG35" s="95">
        <f t="shared" si="28"/>
        <v>0</v>
      </c>
      <c r="AH35" s="96">
        <f t="shared" si="29"/>
        <v>0</v>
      </c>
    </row>
    <row r="36" spans="2:34" x14ac:dyDescent="0.3">
      <c r="B36" s="25" t="str">
        <f>'1-Inputs'!B77</f>
        <v/>
      </c>
      <c r="C36" s="100">
        <f>'1-Inputs'!C77+'1-Inputs'!C111</f>
        <v>0</v>
      </c>
      <c r="D36" s="100">
        <f>'1-Inputs'!D77+'1-Inputs'!D111</f>
        <v>0</v>
      </c>
      <c r="E36" s="100">
        <f>'1-Inputs'!E77+'1-Inputs'!E111</f>
        <v>0</v>
      </c>
      <c r="F36" s="100">
        <f>'1-Inputs'!F77+'1-Inputs'!F111</f>
        <v>0</v>
      </c>
      <c r="G36" s="101">
        <f>'1-Inputs'!G77+'1-Inputs'!G111</f>
        <v>0</v>
      </c>
      <c r="H36" s="109">
        <f>'1-Inputs'!I77</f>
        <v>0</v>
      </c>
      <c r="I36" s="100">
        <f t="shared" si="5"/>
        <v>0</v>
      </c>
      <c r="J36" s="100">
        <f t="shared" si="6"/>
        <v>0</v>
      </c>
      <c r="K36" s="100">
        <f t="shared" si="7"/>
        <v>0</v>
      </c>
      <c r="L36" s="100">
        <f t="shared" si="8"/>
        <v>0</v>
      </c>
      <c r="M36" s="101">
        <f t="shared" si="9"/>
        <v>0</v>
      </c>
      <c r="N36" s="102">
        <f t="shared" si="14"/>
        <v>0</v>
      </c>
      <c r="O36" s="100">
        <f t="shared" si="30"/>
        <v>0</v>
      </c>
      <c r="P36" s="100">
        <f t="shared" si="31"/>
        <v>0</v>
      </c>
      <c r="Q36" s="100">
        <f t="shared" si="32"/>
        <v>0</v>
      </c>
      <c r="R36" s="101">
        <f t="shared" si="33"/>
        <v>0</v>
      </c>
      <c r="S36" s="109">
        <f>'1-Inputs'!J77</f>
        <v>0</v>
      </c>
      <c r="T36" s="100">
        <f t="shared" si="15"/>
        <v>0</v>
      </c>
      <c r="U36" s="100">
        <f t="shared" si="16"/>
        <v>0</v>
      </c>
      <c r="V36" s="100">
        <f t="shared" si="17"/>
        <v>0</v>
      </c>
      <c r="W36" s="100">
        <f t="shared" si="18"/>
        <v>0</v>
      </c>
      <c r="X36" s="101">
        <f t="shared" si="19"/>
        <v>0</v>
      </c>
      <c r="Y36" s="102">
        <f t="shared" si="20"/>
        <v>0</v>
      </c>
      <c r="Z36" s="100">
        <f t="shared" si="21"/>
        <v>0</v>
      </c>
      <c r="AA36" s="100">
        <f t="shared" si="22"/>
        <v>0</v>
      </c>
      <c r="AB36" s="100">
        <f t="shared" si="23"/>
        <v>0</v>
      </c>
      <c r="AC36" s="101">
        <f t="shared" si="24"/>
        <v>0</v>
      </c>
      <c r="AD36" s="94">
        <f t="shared" si="25"/>
        <v>0</v>
      </c>
      <c r="AE36" s="95">
        <f t="shared" si="26"/>
        <v>0</v>
      </c>
      <c r="AF36" s="95">
        <f t="shared" si="27"/>
        <v>0</v>
      </c>
      <c r="AG36" s="95">
        <f t="shared" si="28"/>
        <v>0</v>
      </c>
      <c r="AH36" s="96">
        <f t="shared" si="29"/>
        <v>0</v>
      </c>
    </row>
    <row r="37" spans="2:34" ht="12.75" customHeight="1" thickBot="1" x14ac:dyDescent="0.35">
      <c r="B37" s="28" t="str">
        <f>'1-Inputs'!B78</f>
        <v>Total</v>
      </c>
      <c r="C37" s="98">
        <f>SUM(C7:C36)</f>
        <v>301.33607406987073</v>
      </c>
      <c r="D37" s="98">
        <f>SUM(D7:D36)</f>
        <v>299.85487910374798</v>
      </c>
      <c r="E37" s="98">
        <f>SUM(E7:E36)</f>
        <v>290.35721763338569</v>
      </c>
      <c r="F37" s="98">
        <f>SUM(F7:F36)</f>
        <v>284.68329455707567</v>
      </c>
      <c r="G37" s="99">
        <f>SUM(G7:G36)</f>
        <v>281.84221832680339</v>
      </c>
      <c r="H37" s="103"/>
      <c r="I37" s="98">
        <f t="shared" ref="I37:R37" si="34">SUM(I7:I36)</f>
        <v>28.217939008306658</v>
      </c>
      <c r="J37" s="98">
        <f t="shared" si="34"/>
        <v>27.609000161340717</v>
      </c>
      <c r="K37" s="98">
        <f t="shared" si="34"/>
        <v>27.185532246441699</v>
      </c>
      <c r="L37" s="98">
        <f t="shared" si="34"/>
        <v>26.475742567922254</v>
      </c>
      <c r="M37" s="99">
        <f t="shared" si="34"/>
        <v>26.131093347280103</v>
      </c>
      <c r="N37" s="97">
        <f t="shared" si="34"/>
        <v>273.11813506156409</v>
      </c>
      <c r="O37" s="98">
        <f t="shared" si="34"/>
        <v>272.24587894240722</v>
      </c>
      <c r="P37" s="98">
        <f t="shared" si="34"/>
        <v>263.17168538694398</v>
      </c>
      <c r="Q37" s="98">
        <f t="shared" si="34"/>
        <v>258.20755198915344</v>
      </c>
      <c r="R37" s="99">
        <f t="shared" si="34"/>
        <v>255.71112497952328</v>
      </c>
      <c r="S37" s="103"/>
      <c r="T37" s="98">
        <f t="shared" ref="T37:AH37" si="35">SUM(T7:T36)</f>
        <v>14.386606083944148</v>
      </c>
      <c r="U37" s="98">
        <f t="shared" si="35"/>
        <v>14.448775456085933</v>
      </c>
      <c r="V37" s="98">
        <f t="shared" si="35"/>
        <v>13.609904852857264</v>
      </c>
      <c r="W37" s="98">
        <f t="shared" si="35"/>
        <v>12.905654400006808</v>
      </c>
      <c r="X37" s="99">
        <f t="shared" si="35"/>
        <v>13.264262187866347</v>
      </c>
      <c r="Y37" s="97">
        <f t="shared" si="35"/>
        <v>258.73152897761992</v>
      </c>
      <c r="Z37" s="98">
        <f t="shared" si="35"/>
        <v>257.79710348632125</v>
      </c>
      <c r="AA37" s="98">
        <f t="shared" si="35"/>
        <v>249.56178053408672</v>
      </c>
      <c r="AB37" s="98">
        <f t="shared" si="35"/>
        <v>245.30189758914659</v>
      </c>
      <c r="AC37" s="99">
        <f t="shared" si="35"/>
        <v>242.44686279165688</v>
      </c>
      <c r="AD37" s="97">
        <f t="shared" si="35"/>
        <v>42.604545092250802</v>
      </c>
      <c r="AE37" s="98">
        <f t="shared" si="35"/>
        <v>42.057775617426643</v>
      </c>
      <c r="AF37" s="98">
        <f t="shared" si="35"/>
        <v>40.795437099298965</v>
      </c>
      <c r="AG37" s="98">
        <f t="shared" si="35"/>
        <v>39.381396967929064</v>
      </c>
      <c r="AH37" s="99">
        <f t="shared" si="35"/>
        <v>39.39535553514645</v>
      </c>
    </row>
    <row r="38" spans="2:34" x14ac:dyDescent="0.3">
      <c r="C38" s="17"/>
      <c r="D38" s="17"/>
      <c r="E38" s="17"/>
      <c r="F38" s="17"/>
      <c r="G38" s="17"/>
      <c r="M38" s="18"/>
      <c r="R38" s="18"/>
      <c r="X38" s="18"/>
      <c r="AC38" s="18"/>
      <c r="AD38" s="5"/>
      <c r="AH38" s="18"/>
    </row>
    <row r="39" spans="2:34" x14ac:dyDescent="0.3">
      <c r="B39" s="3" t="s">
        <v>32</v>
      </c>
      <c r="C39" s="5">
        <f>C37-'1-Inputs'!C78</f>
        <v>0</v>
      </c>
      <c r="D39" s="5">
        <f>D37-'1-Inputs'!D78</f>
        <v>0</v>
      </c>
      <c r="E39" s="5">
        <f>E37-'1-Inputs'!E78</f>
        <v>0</v>
      </c>
      <c r="F39" s="5">
        <f>F37-'1-Inputs'!F78</f>
        <v>0</v>
      </c>
      <c r="G39" s="5">
        <f>G37-'1-Inputs'!G78</f>
        <v>0</v>
      </c>
      <c r="AD39" s="5"/>
    </row>
    <row r="40" spans="2:34" ht="14.5" x14ac:dyDescent="0.35">
      <c r="B40"/>
      <c r="C40" s="73"/>
      <c r="D40" s="73"/>
      <c r="E40" s="73"/>
      <c r="F40" s="73"/>
      <c r="G40" s="73"/>
      <c r="H40"/>
      <c r="T40"/>
      <c r="U40"/>
      <c r="V40"/>
      <c r="W40"/>
      <c r="X40"/>
    </row>
    <row r="41" spans="2:34" ht="14.5" x14ac:dyDescent="0.35">
      <c r="B41"/>
      <c r="C41" s="73"/>
      <c r="D41" s="73"/>
      <c r="E41" s="73"/>
      <c r="F41" s="73"/>
      <c r="G41" s="73"/>
      <c r="H41"/>
      <c r="T41"/>
      <c r="U41"/>
      <c r="V41"/>
      <c r="W41"/>
      <c r="X41"/>
    </row>
    <row r="42" spans="2:34" ht="14.5" x14ac:dyDescent="0.35">
      <c r="B42"/>
      <c r="C42" s="72"/>
      <c r="D42" s="72"/>
      <c r="E42" s="72"/>
      <c r="F42" s="72"/>
      <c r="G42" s="72"/>
      <c r="H42"/>
      <c r="T42"/>
      <c r="U42"/>
      <c r="V42"/>
      <c r="W42"/>
      <c r="X42"/>
    </row>
    <row r="43" spans="2:34" ht="14.5" x14ac:dyDescent="0.35">
      <c r="B43"/>
      <c r="C43" s="73"/>
      <c r="D43" s="73"/>
      <c r="E43" s="73"/>
      <c r="F43" s="73"/>
      <c r="G43" s="73"/>
      <c r="H43"/>
      <c r="T43"/>
      <c r="U43"/>
      <c r="V43"/>
      <c r="W43"/>
      <c r="X43"/>
    </row>
    <row r="44" spans="2:34" ht="14.5" x14ac:dyDescent="0.35">
      <c r="H44"/>
    </row>
    <row r="45" spans="2:34" ht="14.5" x14ac:dyDescent="0.35">
      <c r="B45"/>
      <c r="C45" s="73"/>
      <c r="D45" s="73"/>
      <c r="E45" s="73"/>
      <c r="F45" s="73"/>
      <c r="G45" s="73"/>
      <c r="H45"/>
    </row>
    <row r="46" spans="2:34" ht="14.5" x14ac:dyDescent="0.35">
      <c r="B46"/>
      <c r="C46"/>
      <c r="D46"/>
      <c r="E46"/>
      <c r="F46"/>
      <c r="G46"/>
      <c r="H46"/>
    </row>
    <row r="47" spans="2:34" ht="14.5" x14ac:dyDescent="0.35">
      <c r="B47"/>
      <c r="C47" s="73"/>
      <c r="D47" s="73"/>
      <c r="E47" s="73"/>
      <c r="F47" s="73"/>
      <c r="G47" s="73"/>
      <c r="H47"/>
    </row>
    <row r="48" spans="2:34" ht="14.5" x14ac:dyDescent="0.35">
      <c r="B48"/>
      <c r="C48" s="73"/>
      <c r="D48" s="73"/>
      <c r="E48" s="73"/>
      <c r="F48" s="73"/>
      <c r="G48" s="73"/>
      <c r="H48"/>
    </row>
    <row r="49" spans="2:9" ht="14.5" x14ac:dyDescent="0.35">
      <c r="B49"/>
      <c r="C49"/>
      <c r="D49"/>
      <c r="E49"/>
      <c r="F49"/>
      <c r="G49"/>
      <c r="H49"/>
    </row>
    <row r="50" spans="2:9" ht="14.5" x14ac:dyDescent="0.35">
      <c r="B50"/>
      <c r="C50" s="73"/>
      <c r="D50" s="73"/>
      <c r="E50" s="73"/>
      <c r="F50" s="73"/>
      <c r="G50" s="73"/>
      <c r="H50"/>
    </row>
    <row r="51" spans="2:9" ht="14.5" x14ac:dyDescent="0.35">
      <c r="B51"/>
      <c r="C51" s="73"/>
      <c r="D51" s="73"/>
      <c r="E51" s="73"/>
      <c r="F51" s="73"/>
      <c r="G51" s="73"/>
      <c r="H51"/>
    </row>
    <row r="52" spans="2:9" ht="14.5" x14ac:dyDescent="0.35">
      <c r="B52"/>
      <c r="C52"/>
      <c r="D52"/>
      <c r="E52"/>
      <c r="F52"/>
      <c r="G52"/>
      <c r="H52"/>
    </row>
    <row r="53" spans="2:9" ht="14.5" x14ac:dyDescent="0.35">
      <c r="B53"/>
      <c r="C53"/>
      <c r="D53"/>
      <c r="E53"/>
      <c r="F53"/>
      <c r="G53"/>
      <c r="H53"/>
    </row>
    <row r="59" spans="2:9" x14ac:dyDescent="0.3">
      <c r="E59" s="6"/>
      <c r="F59" s="6"/>
      <c r="G59" s="6"/>
      <c r="H59" s="6"/>
      <c r="I59" s="6"/>
    </row>
    <row r="60" spans="2:9" x14ac:dyDescent="0.3">
      <c r="E60" s="6"/>
      <c r="F60" s="6"/>
      <c r="G60" s="6"/>
      <c r="H60" s="6"/>
      <c r="I60" s="6"/>
    </row>
    <row r="61" spans="2:9" x14ac:dyDescent="0.3">
      <c r="E61" s="6"/>
      <c r="F61" s="6"/>
      <c r="G61" s="6"/>
      <c r="H61" s="6"/>
      <c r="I61" s="6"/>
    </row>
    <row r="62" spans="2:9" x14ac:dyDescent="0.3">
      <c r="E62" s="6"/>
      <c r="F62" s="6"/>
      <c r="G62" s="6"/>
      <c r="H62" s="6"/>
      <c r="I62" s="6"/>
    </row>
    <row r="63" spans="2:9" x14ac:dyDescent="0.3">
      <c r="E63" s="6"/>
      <c r="F63" s="6"/>
      <c r="G63" s="6"/>
      <c r="H63" s="6"/>
      <c r="I63" s="6"/>
    </row>
    <row r="64" spans="2:9" x14ac:dyDescent="0.3">
      <c r="E64" s="6"/>
      <c r="F64" s="6"/>
      <c r="G64" s="6"/>
      <c r="H64" s="6"/>
      <c r="I64" s="6"/>
    </row>
    <row r="65" spans="5:9" x14ac:dyDescent="0.3">
      <c r="E65" s="6"/>
      <c r="F65" s="6"/>
      <c r="G65" s="6"/>
      <c r="H65" s="6"/>
      <c r="I65" s="6"/>
    </row>
    <row r="66" spans="5:9" x14ac:dyDescent="0.3">
      <c r="E66" s="6"/>
      <c r="F66" s="6"/>
      <c r="G66" s="6"/>
      <c r="H66" s="6"/>
      <c r="I66" s="6"/>
    </row>
    <row r="67" spans="5:9" x14ac:dyDescent="0.3">
      <c r="E67" s="6"/>
      <c r="F67" s="6"/>
      <c r="G67" s="6"/>
      <c r="H67" s="6"/>
      <c r="I67" s="6"/>
    </row>
    <row r="68" spans="5:9" x14ac:dyDescent="0.3">
      <c r="E68" s="6"/>
      <c r="F68" s="6"/>
      <c r="G68" s="6"/>
      <c r="H68" s="6"/>
      <c r="I68" s="6"/>
    </row>
    <row r="69" spans="5:9" x14ac:dyDescent="0.3">
      <c r="E69" s="6"/>
      <c r="F69" s="6"/>
      <c r="G69" s="6"/>
      <c r="H69" s="6"/>
      <c r="I69" s="6"/>
    </row>
    <row r="70" spans="5:9" x14ac:dyDescent="0.3">
      <c r="E70" s="6"/>
      <c r="F70" s="6"/>
      <c r="G70" s="6"/>
      <c r="H70" s="6"/>
      <c r="I70" s="6"/>
    </row>
    <row r="71" spans="5:9" x14ac:dyDescent="0.3">
      <c r="E71" s="6"/>
      <c r="F71" s="6"/>
      <c r="G71" s="6"/>
      <c r="H71" s="6"/>
      <c r="I71" s="6"/>
    </row>
  </sheetData>
  <mergeCells count="7">
    <mergeCell ref="AD5:AH5"/>
    <mergeCell ref="B5:G5"/>
    <mergeCell ref="B4:AH4"/>
    <mergeCell ref="Y5:AC5"/>
    <mergeCell ref="H5:M5"/>
    <mergeCell ref="N5:R5"/>
    <mergeCell ref="S5:X5"/>
  </mergeCells>
  <pageMargins left="0.46" right="0.24" top="0.55000000000000004" bottom="0.64" header="0.24" footer="0.2"/>
  <pageSetup paperSize="8" scale="64" fitToHeight="0" orientation="landscape" r:id="rId1"/>
  <headerFooter alignWithMargins="0">
    <oddFooter>&amp;L&amp;8&amp;F
&amp;A
Printed: &amp;T on &amp;D&amp;C&amp;8Page &amp;P of &amp;N</oddFooter>
  </headerFooter>
  <ignoredErrors>
    <ignoredError sqref="C6:G6 I6:AH6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D869D-E266-4578-8D58-3C108A9F6524}">
  <sheetPr codeName="Sheet10"/>
  <dimension ref="A1:M45"/>
  <sheetViews>
    <sheetView workbookViewId="0">
      <selection activeCell="C13" sqref="C13:G13"/>
    </sheetView>
  </sheetViews>
  <sheetFormatPr defaultColWidth="9.1796875" defaultRowHeight="13" x14ac:dyDescent="0.3"/>
  <cols>
    <col min="1" max="1" width="2.26953125" style="17" customWidth="1"/>
    <col min="2" max="2" width="59.453125" style="17" bestFit="1" customWidth="1"/>
    <col min="3" max="5" width="13" style="17" bestFit="1" customWidth="1"/>
    <col min="6" max="6" width="12" style="17" bestFit="1" customWidth="1"/>
    <col min="7" max="7" width="13" style="17" bestFit="1" customWidth="1"/>
    <col min="8" max="8" width="11" style="17" customWidth="1"/>
    <col min="9" max="9" width="13.81640625" style="17" customWidth="1"/>
    <col min="10" max="10" width="12.453125" style="17" customWidth="1"/>
    <col min="11" max="16384" width="9.1796875" style="17"/>
  </cols>
  <sheetData>
    <row r="1" spans="1:13" ht="21" x14ac:dyDescent="0.5">
      <c r="A1" s="15" t="s">
        <v>11</v>
      </c>
    </row>
    <row r="2" spans="1:13" ht="18.5" x14ac:dyDescent="0.45">
      <c r="A2" s="13" t="s">
        <v>104</v>
      </c>
    </row>
    <row r="3" spans="1:13" ht="13.5" thickBot="1" x14ac:dyDescent="0.35"/>
    <row r="4" spans="1:13" x14ac:dyDescent="0.3">
      <c r="B4" s="133" t="s">
        <v>34</v>
      </c>
      <c r="C4" s="134"/>
      <c r="D4" s="134"/>
      <c r="E4" s="134"/>
      <c r="F4" s="134"/>
      <c r="G4" s="134"/>
      <c r="H4" s="135"/>
    </row>
    <row r="5" spans="1:13" x14ac:dyDescent="0.3">
      <c r="A5" s="37"/>
      <c r="B5" s="40" t="s">
        <v>35</v>
      </c>
      <c r="C5" s="38"/>
      <c r="D5" s="38"/>
      <c r="E5" s="38"/>
      <c r="F5" s="38"/>
      <c r="G5" s="38"/>
      <c r="H5" s="41"/>
    </row>
    <row r="6" spans="1:13" x14ac:dyDescent="0.3">
      <c r="B6" s="42"/>
      <c r="C6" s="39" t="str">
        <f>Admin!B14</f>
        <v>2025/26</v>
      </c>
      <c r="D6" s="39" t="str">
        <f>Admin!C14</f>
        <v>2026/27</v>
      </c>
      <c r="E6" s="39" t="str">
        <f>Admin!D14</f>
        <v>2027/28</v>
      </c>
      <c r="F6" s="39" t="str">
        <f>Admin!E14</f>
        <v>2028/29</v>
      </c>
      <c r="G6" s="39" t="str">
        <f>Admin!F14</f>
        <v>2029/30</v>
      </c>
      <c r="H6" s="43" t="str">
        <f>Admin!G14</f>
        <v>2025-30</v>
      </c>
    </row>
    <row r="7" spans="1:13" x14ac:dyDescent="0.3">
      <c r="A7" s="3"/>
      <c r="B7" s="44" t="str">
        <f>IF('1-Inputs'!B14="","",'1-Inputs'!B14)</f>
        <v>Sub-transmission lines</v>
      </c>
      <c r="C7" s="36">
        <f>IF(B7="","",'1-Inputs'!C14+'2-Proposal Overheads'!AD7)</f>
        <v>3.8066546363186635</v>
      </c>
      <c r="D7" s="36">
        <f>IF(C7="","",'1-Inputs'!D14+'2-Proposal Overheads'!AE7)</f>
        <v>2.8422610987466985</v>
      </c>
      <c r="E7" s="36">
        <f>IF(D7="","",'1-Inputs'!E14+'2-Proposal Overheads'!AF7)</f>
        <v>2.0607047816883135</v>
      </c>
      <c r="F7" s="36">
        <f>IF(E7="","",'1-Inputs'!F14+'2-Proposal Overheads'!AG7)</f>
        <v>1.9676268981817286</v>
      </c>
      <c r="G7" s="36">
        <f>IF(F7="","",'1-Inputs'!G14+'2-Proposal Overheads'!AH7)</f>
        <v>2.250418491902801</v>
      </c>
      <c r="H7" s="45">
        <f>SUM(C7:G7)</f>
        <v>12.927665906838206</v>
      </c>
    </row>
    <row r="8" spans="1:13" x14ac:dyDescent="0.3">
      <c r="A8" s="3"/>
      <c r="B8" s="44" t="str">
        <f>IF('1-Inputs'!B15="","",'1-Inputs'!B15)</f>
        <v>Distribution Lines</v>
      </c>
      <c r="C8" s="36">
        <f>IF(B8="","",'1-Inputs'!C15+'2-Proposal Overheads'!AD8)</f>
        <v>106.41627867909996</v>
      </c>
      <c r="D8" s="36">
        <f>IF(C8="","",'1-Inputs'!D15+'2-Proposal Overheads'!AE8)</f>
        <v>106.13812555369742</v>
      </c>
      <c r="E8" s="36">
        <f>IF(D8="","",'1-Inputs'!E15+'2-Proposal Overheads'!AF8)</f>
        <v>108.82006281842256</v>
      </c>
      <c r="F8" s="36">
        <f>IF(E8="","",'1-Inputs'!F15+'2-Proposal Overheads'!AG8)</f>
        <v>113.13690748360023</v>
      </c>
      <c r="G8" s="36">
        <f>IF(F8="","",'1-Inputs'!G15+'2-Proposal Overheads'!AH8)</f>
        <v>114.98764001841789</v>
      </c>
      <c r="H8" s="45">
        <f t="shared" ref="H8:H36" si="0">SUM(C8:G8)</f>
        <v>549.49901455323811</v>
      </c>
    </row>
    <row r="9" spans="1:13" x14ac:dyDescent="0.3">
      <c r="A9" s="3"/>
      <c r="B9" s="44" t="str">
        <f>IF('1-Inputs'!B16="","",'1-Inputs'!B16)</f>
        <v>Substations</v>
      </c>
      <c r="C9" s="36">
        <f>IF(B9="","",'1-Inputs'!C16+'2-Proposal Overheads'!AD9)</f>
        <v>41.954548001433814</v>
      </c>
      <c r="D9" s="36">
        <f>IF(C9="","",'1-Inputs'!D16+'2-Proposal Overheads'!AE9)</f>
        <v>44.448837200784723</v>
      </c>
      <c r="E9" s="36">
        <f>IF(D9="","",'1-Inputs'!E16+'2-Proposal Overheads'!AF9)</f>
        <v>57.987165659837991</v>
      </c>
      <c r="F9" s="36">
        <f>IF(E9="","",'1-Inputs'!F16+'2-Proposal Overheads'!AG9)</f>
        <v>36.119216083054951</v>
      </c>
      <c r="G9" s="36">
        <f>IF(F9="","",'1-Inputs'!G16+'2-Proposal Overheads'!AH9)</f>
        <v>32.405602708363531</v>
      </c>
      <c r="H9" s="45">
        <f t="shared" si="0"/>
        <v>212.91536965347501</v>
      </c>
    </row>
    <row r="10" spans="1:13" ht="14.5" x14ac:dyDescent="0.35">
      <c r="A10" s="3"/>
      <c r="B10" s="44" t="str">
        <f>IF('1-Inputs'!B17="","",'1-Inputs'!B17)</f>
        <v>Distribution Transformers</v>
      </c>
      <c r="C10" s="36">
        <f>IF(B10="","",'1-Inputs'!C17+'2-Proposal Overheads'!AD10)</f>
        <v>4.0928687968790003</v>
      </c>
      <c r="D10" s="36">
        <f>IF(C10="","",'1-Inputs'!D17+'2-Proposal Overheads'!AE10)</f>
        <v>2.0878683214708449</v>
      </c>
      <c r="E10" s="36">
        <f>IF(D10="","",'1-Inputs'!E17+'2-Proposal Overheads'!AF10)</f>
        <v>2.5734246523154418</v>
      </c>
      <c r="F10" s="36">
        <f>IF(E10="","",'1-Inputs'!F17+'2-Proposal Overheads'!AG10)</f>
        <v>1.8952594178625384</v>
      </c>
      <c r="G10" s="36">
        <f>IF(F10="","",'1-Inputs'!G17+'2-Proposal Overheads'!AH10)</f>
        <v>2.0134349477504339</v>
      </c>
      <c r="H10" s="45">
        <f t="shared" si="0"/>
        <v>12.662856136278261</v>
      </c>
      <c r="J10"/>
      <c r="K10"/>
      <c r="L10"/>
      <c r="M10"/>
    </row>
    <row r="11" spans="1:13" ht="14.5" x14ac:dyDescent="0.35">
      <c r="A11" s="3"/>
      <c r="B11" s="44" t="str">
        <f>IF('1-Inputs'!B18="","",'1-Inputs'!B18)</f>
        <v>LVS</v>
      </c>
      <c r="C11" s="36">
        <f>IF(B11="","",'1-Inputs'!C18+'2-Proposal Overheads'!AD11)</f>
        <v>2.4078268374691549</v>
      </c>
      <c r="D11" s="36">
        <f>IF(C11="","",'1-Inputs'!D18+'2-Proposal Overheads'!AE11)</f>
        <v>2.6458259015973322</v>
      </c>
      <c r="E11" s="36">
        <f>IF(D11="","",'1-Inputs'!E18+'2-Proposal Overheads'!AF11)</f>
        <v>2.7596797656872947</v>
      </c>
      <c r="F11" s="36">
        <f>IF(E11="","",'1-Inputs'!F18+'2-Proposal Overheads'!AG11)</f>
        <v>2.8134753939465345</v>
      </c>
      <c r="G11" s="36">
        <f>IF(F11="","",'1-Inputs'!G18+'2-Proposal Overheads'!AH11)</f>
        <v>2.8292950461102202</v>
      </c>
      <c r="H11" s="45">
        <f t="shared" si="0"/>
        <v>13.456102944810537</v>
      </c>
      <c r="J11"/>
      <c r="K11"/>
      <c r="L11"/>
      <c r="M11"/>
    </row>
    <row r="12" spans="1:13" ht="14.5" x14ac:dyDescent="0.35">
      <c r="A12" s="3"/>
      <c r="B12" s="44" t="str">
        <f>IF('1-Inputs'!B19="","",'1-Inputs'!B19)</f>
        <v>Communications</v>
      </c>
      <c r="C12" s="36">
        <f>IF(B12="","",'1-Inputs'!C19+'2-Proposal Overheads'!AD12)</f>
        <v>9.7041873234242715</v>
      </c>
      <c r="D12" s="36">
        <f>IF(C12="","",'1-Inputs'!D19+'2-Proposal Overheads'!AE12)</f>
        <v>9.5264313179309035</v>
      </c>
      <c r="E12" s="36">
        <f>IF(D12="","",'1-Inputs'!E19+'2-Proposal Overheads'!AF12)</f>
        <v>7.6832124478574171</v>
      </c>
      <c r="F12" s="36">
        <f>IF(E12="","",'1-Inputs'!F19+'2-Proposal Overheads'!AG12)</f>
        <v>7.5600598543601514</v>
      </c>
      <c r="G12" s="36">
        <f>IF(F12="","",'1-Inputs'!G19+'2-Proposal Overheads'!AH12)</f>
        <v>7.515646517957264</v>
      </c>
      <c r="H12" s="45">
        <f t="shared" si="0"/>
        <v>41.989537461530006</v>
      </c>
      <c r="J12"/>
      <c r="K12"/>
      <c r="L12"/>
      <c r="M12"/>
    </row>
    <row r="13" spans="1:13" ht="14.5" x14ac:dyDescent="0.35">
      <c r="A13" s="3"/>
      <c r="B13" s="44" t="str">
        <f>IF('1-Inputs'!B20="","",'1-Inputs'!B20)</f>
        <v>Contributions</v>
      </c>
      <c r="C13" s="110">
        <f>IF(B13="","",'1-Inputs'!C20+'2-Proposal Overheads'!AD13)</f>
        <v>-6.2547034261193897</v>
      </c>
      <c r="D13" s="110">
        <f>IF(C13="","",'1-Inputs'!D20+'2-Proposal Overheads'!AE13)</f>
        <v>-5.9593101778470645</v>
      </c>
      <c r="E13" s="110">
        <f>IF(D13="","",'1-Inputs'!E20+'2-Proposal Overheads'!AF13)</f>
        <v>-6.0637393178868173</v>
      </c>
      <c r="F13" s="110">
        <f>IF(E13="","",'1-Inputs'!F20+'2-Proposal Overheads'!AG13)</f>
        <v>-6.0978608255371647</v>
      </c>
      <c r="G13" s="110">
        <f>IF(F13="","",'1-Inputs'!G20+'2-Proposal Overheads'!AH13)</f>
        <v>-5.7211994472122178</v>
      </c>
      <c r="H13" s="45">
        <f t="shared" si="0"/>
        <v>-30.096813194602653</v>
      </c>
      <c r="J13"/>
      <c r="K13"/>
      <c r="L13"/>
      <c r="M13"/>
    </row>
    <row r="14" spans="1:13" ht="14.5" x14ac:dyDescent="0.35">
      <c r="A14" s="3"/>
      <c r="B14" s="44" t="str">
        <f>IF('1-Inputs'!B21="","",'1-Inputs'!B21)</f>
        <v>Land</v>
      </c>
      <c r="C14" s="110">
        <f>IF(B14="","",'1-Inputs'!C21+'2-Proposal Overheads'!AD14)</f>
        <v>0</v>
      </c>
      <c r="D14" s="110">
        <f>IF(C14="","",'1-Inputs'!D21+'2-Proposal Overheads'!AE14)</f>
        <v>0</v>
      </c>
      <c r="E14" s="110">
        <f>IF(D14="","",'1-Inputs'!E21+'2-Proposal Overheads'!AF14)</f>
        <v>0</v>
      </c>
      <c r="F14" s="110">
        <f>IF(E14="","",'1-Inputs'!F21+'2-Proposal Overheads'!AG14)</f>
        <v>0</v>
      </c>
      <c r="G14" s="110">
        <f>IF(F14="","",'1-Inputs'!G21+'2-Proposal Overheads'!AH14)</f>
        <v>0</v>
      </c>
      <c r="H14" s="45">
        <f t="shared" si="0"/>
        <v>0</v>
      </c>
      <c r="J14"/>
      <c r="K14"/>
      <c r="L14"/>
      <c r="M14"/>
    </row>
    <row r="15" spans="1:13" ht="14.5" x14ac:dyDescent="0.35">
      <c r="A15" s="3"/>
      <c r="B15" s="44" t="str">
        <f>IF('1-Inputs'!B22="","",'1-Inputs'!B22)</f>
        <v>Substation Land</v>
      </c>
      <c r="C15" s="110">
        <f>IF(B15="","",'1-Inputs'!C22+'2-Proposal Overheads'!AD15)</f>
        <v>0.32608787169046449</v>
      </c>
      <c r="D15" s="110">
        <f>IF(C15="","",'1-Inputs'!D22+'2-Proposal Overheads'!AE15)</f>
        <v>0</v>
      </c>
      <c r="E15" s="110">
        <f>IF(D15="","",'1-Inputs'!E22+'2-Proposal Overheads'!AF15)</f>
        <v>0.30012575168227273</v>
      </c>
      <c r="F15" s="110">
        <f>IF(E15="","",'1-Inputs'!F22+'2-Proposal Overheads'!AG15)</f>
        <v>0</v>
      </c>
      <c r="G15" s="110">
        <f>IF(F15="","",'1-Inputs'!G22+'2-Proposal Overheads'!AH15)</f>
        <v>0.30486936163144501</v>
      </c>
      <c r="H15" s="45">
        <f t="shared" si="0"/>
        <v>0.93108298500418218</v>
      </c>
      <c r="J15"/>
      <c r="K15"/>
      <c r="L15"/>
      <c r="M15"/>
    </row>
    <row r="16" spans="1:13" ht="14.5" x14ac:dyDescent="0.35">
      <c r="A16" s="3"/>
      <c r="B16" s="44" t="str">
        <f>IF('1-Inputs'!B23="","",'1-Inputs'!B23)</f>
        <v>Easements</v>
      </c>
      <c r="C16" s="110">
        <f>IF(B16="","",'1-Inputs'!C23+'2-Proposal Overheads'!AD16)</f>
        <v>0</v>
      </c>
      <c r="D16" s="110">
        <f>IF(C16="","",'1-Inputs'!D23+'2-Proposal Overheads'!AE16)</f>
        <v>0</v>
      </c>
      <c r="E16" s="110">
        <f>IF(D16="","",'1-Inputs'!E23+'2-Proposal Overheads'!AF16)</f>
        <v>0</v>
      </c>
      <c r="F16" s="110">
        <f>IF(E16="","",'1-Inputs'!F23+'2-Proposal Overheads'!AG16)</f>
        <v>0</v>
      </c>
      <c r="G16" s="110">
        <f>IF(F16="","",'1-Inputs'!G23+'2-Proposal Overheads'!AH16)</f>
        <v>0</v>
      </c>
      <c r="H16" s="45">
        <f t="shared" si="0"/>
        <v>0</v>
      </c>
      <c r="J16"/>
      <c r="K16"/>
      <c r="L16"/>
      <c r="M16"/>
    </row>
    <row r="17" spans="1:13" ht="14.5" x14ac:dyDescent="0.35">
      <c r="A17" s="3"/>
      <c r="B17" s="44" t="str">
        <f>IF('1-Inputs'!B24="","",'1-Inputs'!B24)</f>
        <v>Buildings</v>
      </c>
      <c r="C17" s="110">
        <f>IF(B17="","",'1-Inputs'!C24+'2-Proposal Overheads'!AD17)</f>
        <v>0</v>
      </c>
      <c r="D17" s="110">
        <f>IF(C17="","",'1-Inputs'!D24+'2-Proposal Overheads'!AE17)</f>
        <v>0</v>
      </c>
      <c r="E17" s="110">
        <f>IF(D17="","",'1-Inputs'!E24+'2-Proposal Overheads'!AF17)</f>
        <v>0</v>
      </c>
      <c r="F17" s="110">
        <f>IF(E17="","",'1-Inputs'!F24+'2-Proposal Overheads'!AG17)</f>
        <v>0</v>
      </c>
      <c r="G17" s="110">
        <f>IF(F17="","",'1-Inputs'!G24+'2-Proposal Overheads'!AH17)</f>
        <v>0</v>
      </c>
      <c r="H17" s="45">
        <f t="shared" si="0"/>
        <v>0</v>
      </c>
      <c r="J17"/>
      <c r="K17"/>
      <c r="L17"/>
      <c r="M17"/>
    </row>
    <row r="18" spans="1:13" ht="14.5" x14ac:dyDescent="0.35">
      <c r="A18" s="3"/>
      <c r="B18" s="44" t="str">
        <f>IF('1-Inputs'!B25="","",'1-Inputs'!B25)</f>
        <v>Heavy Vehicles - 15 year</v>
      </c>
      <c r="C18" s="110">
        <f>IF(B18="","",'1-Inputs'!C25+'2-Proposal Overheads'!AD18)</f>
        <v>0.60177877185801254</v>
      </c>
      <c r="D18" s="110">
        <f>IF(C18="","",'1-Inputs'!D25+'2-Proposal Overheads'!AE18)</f>
        <v>0.30487186894320972</v>
      </c>
      <c r="E18" s="110">
        <f>IF(D18="","",'1-Inputs'!E25+'2-Proposal Overheads'!AF18)</f>
        <v>0.86401860462285285</v>
      </c>
      <c r="F18" s="110">
        <f>IF(E18="","",'1-Inputs'!F25+'2-Proposal Overheads'!AG18)</f>
        <v>1.0507993845186281</v>
      </c>
      <c r="G18" s="110">
        <f>IF(F18="","",'1-Inputs'!G25+'2-Proposal Overheads'!AH18)</f>
        <v>0.7303041957169718</v>
      </c>
      <c r="H18" s="45">
        <f t="shared" si="0"/>
        <v>3.551772825659675</v>
      </c>
      <c r="J18"/>
      <c r="K18"/>
      <c r="L18"/>
      <c r="M18"/>
    </row>
    <row r="19" spans="1:13" ht="14.5" x14ac:dyDescent="0.35">
      <c r="A19" s="3"/>
      <c r="B19" s="44" t="str">
        <f>IF('1-Inputs'!B26="","",'1-Inputs'!B26)</f>
        <v>Heavy Vehicles - 10 year</v>
      </c>
      <c r="C19" s="110">
        <f>IF(B19="","",'1-Inputs'!C26+'2-Proposal Overheads'!AD19)</f>
        <v>0</v>
      </c>
      <c r="D19" s="110">
        <f>IF(C19="","",'1-Inputs'!D26+'2-Proposal Overheads'!AE19)</f>
        <v>0</v>
      </c>
      <c r="E19" s="110">
        <f>IF(D19="","",'1-Inputs'!E26+'2-Proposal Overheads'!AF19)</f>
        <v>0</v>
      </c>
      <c r="F19" s="110">
        <f>IF(E19="","",'1-Inputs'!F26+'2-Proposal Overheads'!AG19)</f>
        <v>0</v>
      </c>
      <c r="G19" s="110">
        <f>IF(F19="","",'1-Inputs'!G26+'2-Proposal Overheads'!AH19)</f>
        <v>0</v>
      </c>
      <c r="H19" s="45">
        <f t="shared" si="0"/>
        <v>0</v>
      </c>
      <c r="J19"/>
      <c r="K19"/>
      <c r="L19"/>
      <c r="M19"/>
    </row>
    <row r="20" spans="1:13" x14ac:dyDescent="0.3">
      <c r="A20" s="3"/>
      <c r="B20" s="44" t="str">
        <f>IF('1-Inputs'!B27="","",'1-Inputs'!B27)</f>
        <v>Light Vehicles</v>
      </c>
      <c r="C20" s="110">
        <f>IF(B20="","",'1-Inputs'!C27+'2-Proposal Overheads'!AD20)</f>
        <v>0</v>
      </c>
      <c r="D20" s="110">
        <f>IF(C20="","",'1-Inputs'!D27+'2-Proposal Overheads'!AE20)</f>
        <v>0</v>
      </c>
      <c r="E20" s="110">
        <f>IF(D20="","",'1-Inputs'!E27+'2-Proposal Overheads'!AF20)</f>
        <v>0</v>
      </c>
      <c r="F20" s="110">
        <f>IF(E20="","",'1-Inputs'!F27+'2-Proposal Overheads'!AG20)</f>
        <v>0</v>
      </c>
      <c r="G20" s="110">
        <f>IF(F20="","",'1-Inputs'!G27+'2-Proposal Overheads'!AH20)</f>
        <v>0</v>
      </c>
      <c r="H20" s="45">
        <f t="shared" si="0"/>
        <v>0</v>
      </c>
    </row>
    <row r="21" spans="1:13" x14ac:dyDescent="0.3">
      <c r="A21" s="3"/>
      <c r="B21" s="44" t="str">
        <f>IF('1-Inputs'!B28="","",'1-Inputs'!B28)</f>
        <v>IT Assets</v>
      </c>
      <c r="C21" s="110">
        <f>IF(B21="","",'1-Inputs'!C28+'2-Proposal Overheads'!AD21)</f>
        <v>2.3479203312381598</v>
      </c>
      <c r="D21" s="110">
        <f>IF(C21="","",'1-Inputs'!D28+'2-Proposal Overheads'!AE21)</f>
        <v>2.168524234168892</v>
      </c>
      <c r="E21" s="110">
        <f>IF(D21="","",'1-Inputs'!E28+'2-Proposal Overheads'!AF21)</f>
        <v>1.6557740553384461</v>
      </c>
      <c r="F21" s="110">
        <f>IF(E21="","",'1-Inputs'!F28+'2-Proposal Overheads'!AG21)</f>
        <v>2.2083886834769677</v>
      </c>
      <c r="G21" s="110">
        <f>IF(F21="","",'1-Inputs'!G28+'2-Proposal Overheads'!AH21)</f>
        <v>1.8886344220877374</v>
      </c>
      <c r="H21" s="45">
        <f t="shared" si="0"/>
        <v>10.269241726310202</v>
      </c>
    </row>
    <row r="22" spans="1:13" x14ac:dyDescent="0.3">
      <c r="A22" s="3"/>
      <c r="B22" s="44" t="str">
        <f>IF('1-Inputs'!B29="","",'1-Inputs'!B29)</f>
        <v>Plant &amp; Tools/Office Furniture</v>
      </c>
      <c r="C22" s="110">
        <f>IF(B22="","",'1-Inputs'!C29+'2-Proposal Overheads'!AD22)</f>
        <v>1.0916951697042034</v>
      </c>
      <c r="D22" s="110">
        <f>IF(C22="","",'1-Inputs'!D29+'2-Proposal Overheads'!AE22)</f>
        <v>1.0461639330868284</v>
      </c>
      <c r="E22" s="110">
        <f>IF(D22="","",'1-Inputs'!E29+'2-Proposal Overheads'!AF22)</f>
        <v>1.0112356071995741</v>
      </c>
      <c r="F22" s="110">
        <f>IF(E22="","",'1-Inputs'!F29+'2-Proposal Overheads'!AG22)</f>
        <v>0.83374735381625842</v>
      </c>
      <c r="G22" s="110">
        <f>IF(F22="","",'1-Inputs'!G29+'2-Proposal Overheads'!AH22)</f>
        <v>1.0647366487447578</v>
      </c>
      <c r="H22" s="45">
        <f t="shared" si="0"/>
        <v>5.0475787125516218</v>
      </c>
    </row>
    <row r="23" spans="1:13" x14ac:dyDescent="0.3">
      <c r="A23" s="3"/>
      <c r="B23" s="44" t="str">
        <f>IF('1-Inputs'!B30="","",'1-Inputs'!B30)</f>
        <v>Distribution Lines-Refurbish and Shorter Life</v>
      </c>
      <c r="C23" s="110">
        <f>IF(B23="","",'1-Inputs'!C30+'2-Proposal Overheads'!AD23)</f>
        <v>3.3271909139434088</v>
      </c>
      <c r="D23" s="110">
        <f>IF(C23="","",'1-Inputs'!D30+'2-Proposal Overheads'!AE23)</f>
        <v>5.8352938017136626</v>
      </c>
      <c r="E23" s="110">
        <f>IF(D23="","",'1-Inputs'!E30+'2-Proposal Overheads'!AF23)</f>
        <v>8.46097412712726</v>
      </c>
      <c r="F23" s="110">
        <f>IF(E23="","",'1-Inputs'!F30+'2-Proposal Overheads'!AG23)</f>
        <v>11.37248266571415</v>
      </c>
      <c r="G23" s="110">
        <f>IF(F23="","",'1-Inputs'!G30+'2-Proposal Overheads'!AH23)</f>
        <v>14.404412620200089</v>
      </c>
      <c r="H23" s="45">
        <f t="shared" si="0"/>
        <v>43.400354128698574</v>
      </c>
    </row>
    <row r="24" spans="1:13" x14ac:dyDescent="0.3">
      <c r="A24" s="3"/>
      <c r="B24" s="44" t="str">
        <f>IF('1-Inputs'!B31="","",'1-Inputs'!B31)</f>
        <v>Substations-Refurbish and Shorter Life</v>
      </c>
      <c r="C24" s="110">
        <f>IF(B24="","",'1-Inputs'!C31+'2-Proposal Overheads'!AD24)</f>
        <v>5.5387800345034162</v>
      </c>
      <c r="D24" s="110">
        <f>IF(C24="","",'1-Inputs'!D31+'2-Proposal Overheads'!AE24)</f>
        <v>5.4455860516842565</v>
      </c>
      <c r="E24" s="110">
        <f>IF(D24="","",'1-Inputs'!E31+'2-Proposal Overheads'!AF24)</f>
        <v>5.4209010278247751</v>
      </c>
      <c r="F24" s="110">
        <f>IF(E24="","",'1-Inputs'!F31+'2-Proposal Overheads'!AG24)</f>
        <v>5.4661063114208215</v>
      </c>
      <c r="G24" s="110">
        <f>IF(F24="","",'1-Inputs'!G31+'2-Proposal Overheads'!AH24)</f>
        <v>5.4962132937570383</v>
      </c>
      <c r="H24" s="45">
        <f t="shared" si="0"/>
        <v>27.367586719190307</v>
      </c>
    </row>
    <row r="25" spans="1:13" x14ac:dyDescent="0.3">
      <c r="A25" s="3"/>
      <c r="B25" s="44" t="str">
        <f>IF('1-Inputs'!B32="","",'1-Inputs'!B32)</f>
        <v xml:space="preserve">Electronic network assets </v>
      </c>
      <c r="C25" s="110">
        <f>IF(B25="","",'1-Inputs'!C32+'2-Proposal Overheads'!AD25)</f>
        <v>5.9949584413303185</v>
      </c>
      <c r="D25" s="110">
        <f>IF(C25="","",'1-Inputs'!D32+'2-Proposal Overheads'!AE25)</f>
        <v>5.7984404328734929</v>
      </c>
      <c r="E25" s="110">
        <f>IF(D25="","",'1-Inputs'!E32+'2-Proposal Overheads'!AF25)</f>
        <v>5.5818300054830203</v>
      </c>
      <c r="F25" s="110">
        <f>IF(E25="","",'1-Inputs'!F32+'2-Proposal Overheads'!AG25)</f>
        <v>5.5206555877598813</v>
      </c>
      <c r="G25" s="110">
        <f>IF(F25="","",'1-Inputs'!G32+'2-Proposal Overheads'!AH25)</f>
        <v>5.6350708199833646</v>
      </c>
      <c r="H25" s="45">
        <f t="shared" si="0"/>
        <v>28.530955287430078</v>
      </c>
    </row>
    <row r="26" spans="1:13" x14ac:dyDescent="0.3">
      <c r="A26" s="3"/>
      <c r="B26" s="44" t="str">
        <f>IF('1-Inputs'!B33="","",'1-Inputs'!B33)</f>
        <v>Buildings - capital works</v>
      </c>
      <c r="C26" s="110">
        <f>IF(B26="","",'1-Inputs'!C33+'2-Proposal Overheads'!AD26)</f>
        <v>2.719705990776041</v>
      </c>
      <c r="D26" s="110">
        <f>IF(C26="","",'1-Inputs'!D33+'2-Proposal Overheads'!AE26)</f>
        <v>3.922928258550388</v>
      </c>
      <c r="E26" s="110">
        <f>IF(D26="","",'1-Inputs'!E33+'2-Proposal Overheads'!AF26)</f>
        <v>2.0157222533356434</v>
      </c>
      <c r="F26" s="110">
        <f>IF(E26="","",'1-Inputs'!F33+'2-Proposal Overheads'!AG26)</f>
        <v>2.0198941617055732</v>
      </c>
      <c r="G26" s="110">
        <f>IF(F26="","",'1-Inputs'!G33+'2-Proposal Overheads'!AH26)</f>
        <v>2.4877706702791951</v>
      </c>
      <c r="H26" s="45">
        <f t="shared" si="0"/>
        <v>13.166021334646841</v>
      </c>
    </row>
    <row r="27" spans="1:13" x14ac:dyDescent="0.3">
      <c r="A27" s="3"/>
      <c r="B27" s="44" t="str">
        <f>IF('1-Inputs'!B34="","",'1-Inputs'!B34)</f>
        <v>in-house software</v>
      </c>
      <c r="C27" s="110">
        <f>IF(B27="","",'1-Inputs'!C34+'2-Proposal Overheads'!AD27)</f>
        <v>6.9301983276933514</v>
      </c>
      <c r="D27" s="110">
        <f>IF(C27="","",'1-Inputs'!D34+'2-Proposal Overheads'!AE27)</f>
        <v>8.3199381243585044</v>
      </c>
      <c r="E27" s="110">
        <f>IF(D27="","",'1-Inputs'!E34+'2-Proposal Overheads'!AF27)</f>
        <v>8.8137548670271695</v>
      </c>
      <c r="F27" s="110">
        <f>IF(E27="","",'1-Inputs'!F34+'2-Proposal Overheads'!AG27)</f>
        <v>6.5462550651234235</v>
      </c>
      <c r="G27" s="110">
        <f>IF(F27="","",'1-Inputs'!G34+'2-Proposal Overheads'!AH27)</f>
        <v>6.3618606627635863</v>
      </c>
      <c r="H27" s="45">
        <f t="shared" si="0"/>
        <v>36.972007046966041</v>
      </c>
    </row>
    <row r="28" spans="1:13" x14ac:dyDescent="0.3">
      <c r="A28" s="3"/>
      <c r="B28" s="44" t="str">
        <f>IF('1-Inputs'!B35="","",'1-Inputs'!B35)</f>
        <v>Stobie Poles</v>
      </c>
      <c r="C28" s="110">
        <f>IF(B28="","",'1-Inputs'!C35+'2-Proposal Overheads'!AD28)</f>
        <v>24.629849045930946</v>
      </c>
      <c r="D28" s="110">
        <f>IF(C28="","",'1-Inputs'!D35+'2-Proposal Overheads'!AE28)</f>
        <v>24.343983942789929</v>
      </c>
      <c r="E28" s="110">
        <f>IF(D28="","",'1-Inputs'!E35+'2-Proposal Overheads'!AF28)</f>
        <v>24.367563836586314</v>
      </c>
      <c r="F28" s="110">
        <f>IF(E28="","",'1-Inputs'!F35+'2-Proposal Overheads'!AG28)</f>
        <v>24.701634404646644</v>
      </c>
      <c r="G28" s="110">
        <f>IF(F28="","",'1-Inputs'!G35+'2-Proposal Overheads'!AH28)</f>
        <v>24.963802143700477</v>
      </c>
      <c r="H28" s="45">
        <f t="shared" si="0"/>
        <v>123.0068333736543</v>
      </c>
    </row>
    <row r="29" spans="1:13" x14ac:dyDescent="0.3">
      <c r="A29" s="3"/>
      <c r="B29" s="44" t="str">
        <f>IF('1-Inputs'!B36="","",'1-Inputs'!B36)</f>
        <v/>
      </c>
      <c r="C29" s="36" t="str">
        <f>IF(B29="","",'1-Inputs'!C36+'2-Proposal Overheads'!AD29)</f>
        <v/>
      </c>
      <c r="D29" s="36" t="str">
        <f>IF(C29="","",'1-Inputs'!D36+'2-Proposal Overheads'!AE29)</f>
        <v/>
      </c>
      <c r="E29" s="36" t="str">
        <f>IF(D29="","",'1-Inputs'!E36+'2-Proposal Overheads'!AF29)</f>
        <v/>
      </c>
      <c r="F29" s="36" t="str">
        <f>IF(E29="","",'1-Inputs'!F36+'2-Proposal Overheads'!AG29)</f>
        <v/>
      </c>
      <c r="G29" s="36" t="str">
        <f>IF(F29="","",'1-Inputs'!G36+'2-Proposal Overheads'!AH29)</f>
        <v/>
      </c>
      <c r="H29" s="45">
        <f t="shared" si="0"/>
        <v>0</v>
      </c>
    </row>
    <row r="30" spans="1:13" x14ac:dyDescent="0.3">
      <c r="A30" s="3"/>
      <c r="B30" s="44" t="str">
        <f>IF('1-Inputs'!B37="","",'1-Inputs'!B37)</f>
        <v/>
      </c>
      <c r="C30" s="36" t="str">
        <f>IF(B30="","",'1-Inputs'!C37+'2-Proposal Overheads'!AD30)</f>
        <v/>
      </c>
      <c r="D30" s="36" t="str">
        <f>IF(C30="","",'1-Inputs'!D37+'2-Proposal Overheads'!AE30)</f>
        <v/>
      </c>
      <c r="E30" s="36" t="str">
        <f>IF(D30="","",'1-Inputs'!E37+'2-Proposal Overheads'!AF30)</f>
        <v/>
      </c>
      <c r="F30" s="36" t="str">
        <f>IF(E30="","",'1-Inputs'!F37+'2-Proposal Overheads'!AG30)</f>
        <v/>
      </c>
      <c r="G30" s="36" t="str">
        <f>IF(F30="","",'1-Inputs'!G37+'2-Proposal Overheads'!AH30)</f>
        <v/>
      </c>
      <c r="H30" s="45">
        <f t="shared" si="0"/>
        <v>0</v>
      </c>
    </row>
    <row r="31" spans="1:13" x14ac:dyDescent="0.3">
      <c r="A31" s="3"/>
      <c r="B31" s="44" t="str">
        <f>IF('1-Inputs'!B38="","",'1-Inputs'!B38)</f>
        <v/>
      </c>
      <c r="C31" s="36" t="str">
        <f>IF(B31="","",'1-Inputs'!C38+'2-Proposal Overheads'!AD31)</f>
        <v/>
      </c>
      <c r="D31" s="36" t="str">
        <f>IF(C31="","",'1-Inputs'!D38+'2-Proposal Overheads'!AE31)</f>
        <v/>
      </c>
      <c r="E31" s="36" t="str">
        <f>IF(D31="","",'1-Inputs'!E38+'2-Proposal Overheads'!AF31)</f>
        <v/>
      </c>
      <c r="F31" s="36" t="str">
        <f>IF(E31="","",'1-Inputs'!F38+'2-Proposal Overheads'!AG31)</f>
        <v/>
      </c>
      <c r="G31" s="36" t="str">
        <f>IF(F31="","",'1-Inputs'!G38+'2-Proposal Overheads'!AH31)</f>
        <v/>
      </c>
      <c r="H31" s="45">
        <f t="shared" si="0"/>
        <v>0</v>
      </c>
    </row>
    <row r="32" spans="1:13" x14ac:dyDescent="0.3">
      <c r="A32" s="3"/>
      <c r="B32" s="44" t="str">
        <f>IF('1-Inputs'!B39="","",'1-Inputs'!B39)</f>
        <v/>
      </c>
      <c r="C32" s="36" t="str">
        <f>IF(B32="","",'1-Inputs'!C39+'2-Proposal Overheads'!AD32)</f>
        <v/>
      </c>
      <c r="D32" s="36" t="str">
        <f>IF(C32="","",'1-Inputs'!D39+'2-Proposal Overheads'!AE32)</f>
        <v/>
      </c>
      <c r="E32" s="36" t="str">
        <f>IF(D32="","",'1-Inputs'!E39+'2-Proposal Overheads'!AF32)</f>
        <v/>
      </c>
      <c r="F32" s="36" t="str">
        <f>IF(E32="","",'1-Inputs'!F39+'2-Proposal Overheads'!AG32)</f>
        <v/>
      </c>
      <c r="G32" s="36" t="str">
        <f>IF(F32="","",'1-Inputs'!G39+'2-Proposal Overheads'!AH32)</f>
        <v/>
      </c>
      <c r="H32" s="45">
        <f t="shared" si="0"/>
        <v>0</v>
      </c>
    </row>
    <row r="33" spans="1:9" x14ac:dyDescent="0.3">
      <c r="A33" s="3"/>
      <c r="B33" s="44"/>
      <c r="C33" s="36"/>
      <c r="D33" s="36"/>
      <c r="E33" s="36"/>
      <c r="F33" s="36"/>
      <c r="G33" s="36"/>
      <c r="H33" s="45">
        <f t="shared" si="0"/>
        <v>0</v>
      </c>
    </row>
    <row r="34" spans="1:9" x14ac:dyDescent="0.3">
      <c r="A34" s="3"/>
      <c r="B34" s="44"/>
      <c r="C34" s="36"/>
      <c r="D34" s="36"/>
      <c r="E34" s="36"/>
      <c r="F34" s="36"/>
      <c r="G34" s="36"/>
      <c r="H34" s="45">
        <f t="shared" si="0"/>
        <v>0</v>
      </c>
    </row>
    <row r="35" spans="1:9" x14ac:dyDescent="0.3">
      <c r="A35" s="3"/>
      <c r="B35" s="44"/>
      <c r="C35" s="36"/>
      <c r="D35" s="36"/>
      <c r="E35" s="36"/>
      <c r="F35" s="36"/>
      <c r="G35" s="36"/>
      <c r="H35" s="45">
        <f t="shared" si="0"/>
        <v>0</v>
      </c>
    </row>
    <row r="36" spans="1:9" x14ac:dyDescent="0.3">
      <c r="A36" s="3"/>
      <c r="B36" s="44"/>
      <c r="C36" s="36"/>
      <c r="D36" s="36"/>
      <c r="E36" s="36"/>
      <c r="F36" s="36"/>
      <c r="G36" s="36"/>
      <c r="H36" s="45">
        <f t="shared" si="0"/>
        <v>0</v>
      </c>
    </row>
    <row r="37" spans="1:9" ht="13.5" thickBot="1" x14ac:dyDescent="0.35">
      <c r="A37" s="3"/>
      <c r="B37" s="46" t="s">
        <v>83</v>
      </c>
      <c r="C37" s="47">
        <f>SUM(C7:C36)</f>
        <v>215.63582574717378</v>
      </c>
      <c r="D37" s="47">
        <f t="shared" ref="D37:G37" si="1">SUM(D7:D36)</f>
        <v>218.91576986455004</v>
      </c>
      <c r="E37" s="47">
        <f t="shared" si="1"/>
        <v>234.31241094414952</v>
      </c>
      <c r="F37" s="47">
        <f t="shared" si="1"/>
        <v>217.11464792365132</v>
      </c>
      <c r="G37" s="47">
        <f t="shared" si="1"/>
        <v>219.61851312215452</v>
      </c>
      <c r="H37" s="48">
        <f>SUM(C37:G37)</f>
        <v>1105.5971676016793</v>
      </c>
    </row>
    <row r="38" spans="1:9" ht="13.5" thickBot="1" x14ac:dyDescent="0.35">
      <c r="A38" s="3"/>
      <c r="C38" s="36"/>
      <c r="D38" s="36"/>
      <c r="E38" s="36"/>
      <c r="F38" s="36"/>
      <c r="G38" s="36"/>
      <c r="H38" s="36"/>
      <c r="I38" s="3"/>
    </row>
    <row r="39" spans="1:9" s="3" customFormat="1" x14ac:dyDescent="0.3">
      <c r="B39" s="136" t="s">
        <v>32</v>
      </c>
      <c r="C39" s="137"/>
      <c r="D39" s="137"/>
      <c r="E39" s="137"/>
      <c r="F39" s="137"/>
      <c r="G39" s="137"/>
      <c r="H39" s="138"/>
    </row>
    <row r="40" spans="1:9" s="3" customFormat="1" x14ac:dyDescent="0.3">
      <c r="B40" s="25" t="s">
        <v>17</v>
      </c>
      <c r="C40" s="30">
        <f>'1-Inputs'!C44</f>
        <v>173.03128065492297</v>
      </c>
      <c r="D40" s="30">
        <f>'1-Inputs'!D44</f>
        <v>176.85799424712337</v>
      </c>
      <c r="E40" s="30">
        <f>'1-Inputs'!E44</f>
        <v>193.51697384485055</v>
      </c>
      <c r="F40" s="30">
        <f>'1-Inputs'!F44</f>
        <v>177.73325095572227</v>
      </c>
      <c r="G40" s="30">
        <f>'1-Inputs'!G44</f>
        <v>180.22315758700813</v>
      </c>
      <c r="H40" s="31">
        <f>SUM(C40:G40)</f>
        <v>901.36265728962724</v>
      </c>
    </row>
    <row r="41" spans="1:9" s="3" customFormat="1" x14ac:dyDescent="0.3">
      <c r="B41" s="25" t="s">
        <v>15</v>
      </c>
      <c r="C41" s="30">
        <f>'2-Proposal Overheads'!I37</f>
        <v>28.217939008306658</v>
      </c>
      <c r="D41" s="30">
        <f>'2-Proposal Overheads'!J37</f>
        <v>27.609000161340717</v>
      </c>
      <c r="E41" s="30">
        <f>'2-Proposal Overheads'!K37</f>
        <v>27.185532246441699</v>
      </c>
      <c r="F41" s="30">
        <f>'2-Proposal Overheads'!L37</f>
        <v>26.475742567922254</v>
      </c>
      <c r="G41" s="30">
        <f>'2-Proposal Overheads'!M37</f>
        <v>26.131093347280103</v>
      </c>
      <c r="H41" s="31">
        <f>SUM(C41:G41)</f>
        <v>135.61930733129142</v>
      </c>
    </row>
    <row r="42" spans="1:9" s="3" customFormat="1" x14ac:dyDescent="0.3">
      <c r="B42" s="25" t="s">
        <v>16</v>
      </c>
      <c r="C42" s="30">
        <f>'2-Proposal Overheads'!T37</f>
        <v>14.386606083944148</v>
      </c>
      <c r="D42" s="30">
        <f>'2-Proposal Overheads'!U37</f>
        <v>14.448775456085933</v>
      </c>
      <c r="E42" s="30">
        <f>'2-Proposal Overheads'!V37</f>
        <v>13.609904852857264</v>
      </c>
      <c r="F42" s="30">
        <f>'2-Proposal Overheads'!W37</f>
        <v>12.905654400006808</v>
      </c>
      <c r="G42" s="30">
        <f>'2-Proposal Overheads'!X37</f>
        <v>13.264262187866347</v>
      </c>
      <c r="H42" s="31">
        <f>SUM(C42:G42)</f>
        <v>68.6152029807605</v>
      </c>
    </row>
    <row r="43" spans="1:9" s="3" customFormat="1" x14ac:dyDescent="0.3">
      <c r="B43" s="32" t="s">
        <v>40</v>
      </c>
      <c r="C43" s="29">
        <f>SUM(C40:C42)</f>
        <v>215.63582574717375</v>
      </c>
      <c r="D43" s="29">
        <f>SUM(D40:D42)</f>
        <v>218.91576986455001</v>
      </c>
      <c r="E43" s="29">
        <f>SUM(E40:E42)</f>
        <v>234.31241094414952</v>
      </c>
      <c r="F43" s="29">
        <f>SUM(F40:F42)</f>
        <v>217.11464792365132</v>
      </c>
      <c r="G43" s="29">
        <f>SUM(G40:G42)</f>
        <v>219.61851312215458</v>
      </c>
      <c r="H43" s="33">
        <f>SUM(C43:G43)</f>
        <v>1105.5971676016793</v>
      </c>
    </row>
    <row r="44" spans="1:9" s="3" customFormat="1" ht="13.5" thickBot="1" x14ac:dyDescent="0.35">
      <c r="B44" s="53" t="s">
        <v>32</v>
      </c>
      <c r="C44" s="34">
        <f t="shared" ref="C44:H44" si="2">C43-C37</f>
        <v>0</v>
      </c>
      <c r="D44" s="34">
        <f t="shared" si="2"/>
        <v>0</v>
      </c>
      <c r="E44" s="34">
        <f t="shared" si="2"/>
        <v>0</v>
      </c>
      <c r="F44" s="34">
        <f t="shared" si="2"/>
        <v>0</v>
      </c>
      <c r="G44" s="34">
        <f t="shared" si="2"/>
        <v>0</v>
      </c>
      <c r="H44" s="35">
        <f t="shared" si="2"/>
        <v>0</v>
      </c>
    </row>
    <row r="45" spans="1:9" s="3" customFormat="1" x14ac:dyDescent="0.3"/>
  </sheetData>
  <mergeCells count="2">
    <mergeCell ref="B4:H4"/>
    <mergeCell ref="B39:H39"/>
  </mergeCells>
  <conditionalFormatting sqref="C44:H44">
    <cfRule type="cellIs" dxfId="2" priority="1" operator="equal">
      <formula>0</formula>
    </cfRule>
    <cfRule type="cellIs" dxfId="1" priority="2" operator="lessThan">
      <formula>0</formula>
    </cfRule>
    <cfRule type="cellIs" dxfId="0" priority="3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22F5E-066F-4FF2-9153-97732BC2489E}">
  <sheetPr codeName="Sheet11">
    <tabColor theme="0" tint="-0.499984740745262"/>
  </sheetPr>
  <dimension ref="A5:G27"/>
  <sheetViews>
    <sheetView workbookViewId="0">
      <selection activeCell="K30" sqref="K30"/>
    </sheetView>
  </sheetViews>
  <sheetFormatPr defaultRowHeight="14.5" x14ac:dyDescent="0.35"/>
  <sheetData>
    <row r="5" spans="1:7" x14ac:dyDescent="0.35">
      <c r="A5" s="7" t="s">
        <v>48</v>
      </c>
      <c r="B5" s="8" t="s">
        <v>49</v>
      </c>
      <c r="C5" s="8" t="s">
        <v>50</v>
      </c>
      <c r="D5" s="8" t="s">
        <v>51</v>
      </c>
      <c r="E5" s="8" t="s">
        <v>52</v>
      </c>
      <c r="F5" s="9" t="s">
        <v>53</v>
      </c>
    </row>
    <row r="6" spans="1:7" x14ac:dyDescent="0.35">
      <c r="A6" s="7" t="s">
        <v>54</v>
      </c>
      <c r="B6" s="8" t="s">
        <v>55</v>
      </c>
      <c r="C6" s="8" t="s">
        <v>56</v>
      </c>
      <c r="D6" s="8" t="s">
        <v>57</v>
      </c>
      <c r="E6" s="8" t="s">
        <v>58</v>
      </c>
      <c r="F6" s="9" t="s">
        <v>59</v>
      </c>
    </row>
    <row r="7" spans="1:7" x14ac:dyDescent="0.35">
      <c r="A7" s="7" t="s">
        <v>60</v>
      </c>
      <c r="B7" s="8" t="s">
        <v>61</v>
      </c>
      <c r="C7" s="8" t="s">
        <v>62</v>
      </c>
      <c r="D7" s="8" t="s">
        <v>63</v>
      </c>
      <c r="E7" s="8" t="s">
        <v>64</v>
      </c>
      <c r="F7" s="9" t="s">
        <v>65</v>
      </c>
    </row>
    <row r="8" spans="1:7" x14ac:dyDescent="0.35">
      <c r="A8" s="7" t="s">
        <v>44</v>
      </c>
      <c r="B8" s="8" t="s">
        <v>20</v>
      </c>
      <c r="C8" s="8" t="s">
        <v>21</v>
      </c>
      <c r="D8" s="8" t="s">
        <v>22</v>
      </c>
      <c r="E8" s="8" t="s">
        <v>23</v>
      </c>
      <c r="F8" s="9" t="s">
        <v>24</v>
      </c>
    </row>
    <row r="9" spans="1:7" x14ac:dyDescent="0.35">
      <c r="A9" s="7" t="s">
        <v>45</v>
      </c>
      <c r="B9" s="8" t="s">
        <v>66</v>
      </c>
      <c r="C9" s="8" t="s">
        <v>67</v>
      </c>
      <c r="D9" s="8" t="s">
        <v>68</v>
      </c>
      <c r="E9" s="8" t="s">
        <v>69</v>
      </c>
      <c r="F9" s="9" t="s">
        <v>70</v>
      </c>
    </row>
    <row r="10" spans="1:7" x14ac:dyDescent="0.35">
      <c r="A10" s="7" t="s">
        <v>46</v>
      </c>
      <c r="B10" s="8" t="s">
        <v>71</v>
      </c>
      <c r="C10" s="8" t="s">
        <v>72</v>
      </c>
      <c r="D10" s="8" t="s">
        <v>73</v>
      </c>
      <c r="E10" s="8" t="s">
        <v>74</v>
      </c>
      <c r="F10" s="9" t="s">
        <v>75</v>
      </c>
    </row>
    <row r="11" spans="1:7" ht="15" thickBot="1" x14ac:dyDescent="0.4">
      <c r="A11" s="10" t="s">
        <v>47</v>
      </c>
      <c r="B11" s="11" t="s">
        <v>76</v>
      </c>
      <c r="C11" s="11" t="s">
        <v>77</v>
      </c>
      <c r="D11" s="11" t="s">
        <v>78</v>
      </c>
      <c r="E11" s="11" t="s">
        <v>79</v>
      </c>
      <c r="F11" s="12" t="s">
        <v>80</v>
      </c>
    </row>
    <row r="13" spans="1:7" x14ac:dyDescent="0.35">
      <c r="A13" s="2" t="s">
        <v>82</v>
      </c>
    </row>
    <row r="14" spans="1:7" x14ac:dyDescent="0.35">
      <c r="A14" t="str">
        <f>'1-Inputs'!C5</f>
        <v>2025-30</v>
      </c>
      <c r="B14" t="str">
        <f>_xlfn.XLOOKUP($A$14,$A$5:$A$11,B$5:B$11)</f>
        <v>2025/26</v>
      </c>
      <c r="C14" t="str">
        <f t="shared" ref="C14:F14" si="0">_xlfn.XLOOKUP($A$14,$A$5:$A$11,C$5:C$11)</f>
        <v>2026/27</v>
      </c>
      <c r="D14" t="str">
        <f t="shared" si="0"/>
        <v>2027/28</v>
      </c>
      <c r="E14" t="str">
        <f t="shared" si="0"/>
        <v>2028/29</v>
      </c>
      <c r="F14" t="str">
        <f t="shared" si="0"/>
        <v>2029/30</v>
      </c>
      <c r="G14" t="str">
        <f>A14</f>
        <v>2025-30</v>
      </c>
    </row>
    <row r="16" spans="1:7" x14ac:dyDescent="0.35">
      <c r="A16" t="s">
        <v>88</v>
      </c>
    </row>
    <row r="17" spans="1:2" x14ac:dyDescent="0.35">
      <c r="A17" t="s">
        <v>87</v>
      </c>
      <c r="B17">
        <v>1000000</v>
      </c>
    </row>
    <row r="18" spans="1:2" x14ac:dyDescent="0.35">
      <c r="A18" t="s">
        <v>85</v>
      </c>
      <c r="B18">
        <v>1000</v>
      </c>
    </row>
    <row r="19" spans="1:2" x14ac:dyDescent="0.35">
      <c r="A19" t="s">
        <v>86</v>
      </c>
      <c r="B19">
        <v>1</v>
      </c>
    </row>
    <row r="22" spans="1:2" x14ac:dyDescent="0.35">
      <c r="A22" t="s">
        <v>89</v>
      </c>
    </row>
    <row r="23" spans="1:2" x14ac:dyDescent="0.35">
      <c r="A23" t="s">
        <v>90</v>
      </c>
    </row>
    <row r="25" spans="1:2" x14ac:dyDescent="0.35">
      <c r="A25" t="s">
        <v>124</v>
      </c>
    </row>
    <row r="26" spans="1:2" x14ac:dyDescent="0.35">
      <c r="A26" t="s">
        <v>125</v>
      </c>
    </row>
    <row r="27" spans="1:2" x14ac:dyDescent="0.35">
      <c r="A27" t="s">
        <v>126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3f9e2a3-ddce-444d-9f34-47b009369a7d">
      <Terms xmlns="http://schemas.microsoft.com/office/infopath/2007/PartnerControls"/>
    </lcf76f155ced4ddcb4097134ff3c332f>
    <TaxCatchAll xmlns="a7057c79-7d51-421d-a905-1d0948ddf619" xsi:nil="true"/>
    <SharedWithUsers xmlns="a7057c79-7d51-421d-a905-1d0948ddf619">
      <UserInfo>
        <DisplayName/>
        <AccountId xsi:nil="true"/>
        <AccountType/>
      </UserInfo>
    </SharedWithUsers>
    <MediaLengthInSeconds xmlns="d3f9e2a3-ddce-444d-9f34-47b009369a7d" xsi:nil="true"/>
    <Hyperlink xmlns="d3f9e2a3-ddce-444d-9f34-47b009369a7d">
      <Url xsi:nil="true"/>
      <Description xsi:nil="true"/>
    </Hyperlink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47192EE784F942B38F164D75803B86" ma:contentTypeVersion="19" ma:contentTypeDescription="Create a new document." ma:contentTypeScope="" ma:versionID="3dcfea43a2e7df21d442815db8ea03ac">
  <xsd:schema xmlns:xsd="http://www.w3.org/2001/XMLSchema" xmlns:xs="http://www.w3.org/2001/XMLSchema" xmlns:p="http://schemas.microsoft.com/office/2006/metadata/properties" xmlns:ns2="d3f9e2a3-ddce-444d-9f34-47b009369a7d" xmlns:ns3="a7057c79-7d51-421d-a905-1d0948ddf619" targetNamespace="http://schemas.microsoft.com/office/2006/metadata/properties" ma:root="true" ma:fieldsID="4f910c383628dac07f170b7d88f101d8" ns2:_="" ns3:_="">
    <xsd:import namespace="d3f9e2a3-ddce-444d-9f34-47b009369a7d"/>
    <xsd:import namespace="a7057c79-7d51-421d-a905-1d0948ddf6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Hyperlink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f9e2a3-ddce-444d-9f34-47b009369a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a3fa0c65-e2e5-4f28-bda6-cd98279e42d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Hyperlink" ma:index="24" nillable="true" ma:displayName="Hyperlink" ma:format="Hyperlink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057c79-7d51-421d-a905-1d0948ddf61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e3cf351-d332-41a0-914e-1463d64445e7}" ma:internalName="TaxCatchAll" ma:showField="CatchAllData" ma:web="a7057c79-7d51-421d-a905-1d0948ddf6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65EFF0-FEA8-4685-8FD6-C399D74E6570}">
  <ds:schemaRefs>
    <ds:schemaRef ds:uri="http://schemas.microsoft.com/office/2006/documentManagement/types"/>
    <ds:schemaRef ds:uri="http://purl.org/dc/elements/1.1/"/>
    <ds:schemaRef ds:uri="http://www.w3.org/XML/1998/namespace"/>
    <ds:schemaRef ds:uri="d3f9e2a3-ddce-444d-9f34-47b009369a7d"/>
    <ds:schemaRef ds:uri="http://schemas.microsoft.com/office/infopath/2007/PartnerControls"/>
    <ds:schemaRef ds:uri="http://schemas.openxmlformats.org/package/2006/metadata/core-properties"/>
    <ds:schemaRef ds:uri="a7057c79-7d51-421d-a905-1d0948ddf619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4D0749A-A014-4EF8-A00D-4700C7BE78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2C8F73-F8B8-4939-B723-7890DC91BF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f9e2a3-ddce-444d-9f34-47b009369a7d"/>
    <ds:schemaRef ds:uri="a7057c79-7d51-421d-a905-1d0948ddf6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c9b06d0-cb4a-4a03-b449-1f5a2548a910}" enabled="0" method="" siteId="{8c9b06d0-cb4a-4a03-b449-1f5a2548a91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Overview</vt:lpstr>
      <vt:lpstr>1-Inputs</vt:lpstr>
      <vt:lpstr>2-Proposal Overheads</vt:lpstr>
      <vt:lpstr>3-Summary</vt:lpstr>
      <vt:lpstr>Admin</vt:lpstr>
      <vt:lpstr>'1-Inputs'!Print_Area</vt:lpstr>
      <vt:lpstr>'2-Proposal Overheads'!Print_Area</vt:lpstr>
      <vt:lpstr>'2-Proposal Overheads'!Print_Titles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D.Craig</dc:creator>
  <cp:keywords/>
  <dc:description/>
  <cp:lastModifiedBy>Craig Parsons</cp:lastModifiedBy>
  <cp:revision/>
  <dcterms:created xsi:type="dcterms:W3CDTF">2019-03-04T22:12:44Z</dcterms:created>
  <dcterms:modified xsi:type="dcterms:W3CDTF">2024-11-30T07:04:16Z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0x010100F847192EE784F942B38F164D75803B86</vt:lpwstr>
  </property>
  <property fmtid="{D5CDD505-2E9C-101B-9397-08002B2CF9AE}" pid="3" name="Order">
    <vt:r8>2798400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MediaServiceImageTags">
    <vt:lpwstr/>
  </property>
</Properties>
</file>