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0" documentId="13_ncr:1_{7B7DC380-DBB1-47D1-9570-637F3A87EF7A}" xr6:coauthVersionLast="47" xr6:coauthVersionMax="47" xr10:uidLastSave="{00000000-0000-0000-0000-000000000000}"/>
  <bookViews>
    <workbookView xWindow="-120" yWindow="-120" windowWidth="29040" windowHeight="15840" xr2:uid="{F50128F0-FBA9-4C07-B01C-B6CCE9B0C370}"/>
  </bookViews>
  <sheets>
    <sheet name="Cover page" sheetId="4" r:id="rId1"/>
    <sheet name="AER change log" sheetId="5" r:id="rId2"/>
    <sheet name="Summary" sheetId="2" r:id="rId3"/>
    <sheet name="Detail" sheetId="1" r:id="rId4"/>
  </sheets>
  <definedNames>
    <definedName name="_Order1" hidden="1">0</definedName>
    <definedName name="AAA" hidden="1">#REF!</definedName>
    <definedName name="AER_capex_category">OFFSET(#REF!,1,0,COUNTA(#REF!),1)</definedName>
    <definedName name="AERinflation">#REF!</definedName>
    <definedName name="after_hours">#REF!</definedName>
    <definedName name="anscount" hidden="1">1</definedName>
    <definedName name="BaseYear">#REF!</definedName>
    <definedName name="Basis_Capex">#REF!</definedName>
    <definedName name="Basis_CapexEY">#REF!</definedName>
    <definedName name="Basis_OpexForecast">#REF!</definedName>
    <definedName name="Basis_OpexForecastEY">#REF!</definedName>
    <definedName name="Basis_OpexHist">#REF!</definedName>
    <definedName name="Basis_OpexHistEY">#REF!</definedName>
    <definedName name="Basis_Ptrm">#REF!</definedName>
    <definedName name="Basis_PTRM_Capex">#REF!</definedName>
    <definedName name="Basis_PtrmEY">#REF!</definedName>
    <definedName name="Basis_Rfm">#REF!</definedName>
    <definedName name="Basis_RfmEY">#REF!</definedName>
    <definedName name="bus_hours">#REF!</definedName>
    <definedName name="Capex_BaseYear">#REF!</definedName>
    <definedName name="CPI_Escalator_to_Y1">#REF!</definedName>
    <definedName name="currentyear">#REF!</definedName>
    <definedName name="day">#REF!</definedName>
    <definedName name="Dec19Jun21CPI">#REF!</definedName>
    <definedName name="DNSP">#REF!</definedName>
    <definedName name="Forecastinflation">#REF!</definedName>
    <definedName name="forecastyear">#REF!</definedName>
    <definedName name="FPFirstYear" localSheetId="0">#REF!</definedName>
    <definedName name="FPFirstYear">#REF!</definedName>
    <definedName name="FPLastYear" localSheetId="0">#REF!</definedName>
    <definedName name="ICC_Action">#REF!</definedName>
    <definedName name="ICC_AllocFields">#REF!</definedName>
    <definedName name="ICC_Calc_Equip">#REF!</definedName>
    <definedName name="ICC_Calc_Install">#REF!</definedName>
    <definedName name="ICC_Calc_PopImpact">#REF!</definedName>
    <definedName name="ICC_EquipType">#REF!</definedName>
    <definedName name="ICC_ProjectComCost">#REF!</definedName>
    <definedName name="ICC_ProjectComInclLab">#REF!</definedName>
    <definedName name="ICC_ProjectComInclNonLab">#REF!</definedName>
    <definedName name="ICC_ProjectComLabWeight">#REF!</definedName>
    <definedName name="ICC_ProjectComOH">#REF!</definedName>
    <definedName name="ICC_ProjectComSCS">#REF!</definedName>
    <definedName name="ICC_ProjectITCost">#REF!</definedName>
    <definedName name="ICC_ProjectITInclLab">#REF!</definedName>
    <definedName name="ICC_ProjectITInclNonLab">#REF!</definedName>
    <definedName name="ICC_ProjectITLabWeight">#REF!</definedName>
    <definedName name="ICC_ProjectITOH">#REF!</definedName>
    <definedName name="ICC_ProjectITSCS">#REF!</definedName>
    <definedName name="ICC_ProjectO1OH">#REF!</definedName>
    <definedName name="ICC_ProjectO1SCS">#REF!</definedName>
    <definedName name="ICC_ProjectO2OH">#REF!</definedName>
    <definedName name="ICC_ProjectO2SCS">#REF!</definedName>
    <definedName name="ICC_ProjectO3OH">#REF!</definedName>
    <definedName name="ICC_ProjectO3SCS">#REF!</definedName>
    <definedName name="ICC_ProjectO4OH">#REF!</definedName>
    <definedName name="ICC_ProjectO4SCS">#REF!</definedName>
    <definedName name="ICC_ScsAlloc">#REF!</definedName>
    <definedName name="ICM_AddMetReq">#REF!</definedName>
    <definedName name="ICM_D_TC1">#REF!</definedName>
    <definedName name="ICM_D_TC10">#REF!</definedName>
    <definedName name="ICM_D_TC2">#REF!</definedName>
    <definedName name="ICM_D_TC3">#REF!</definedName>
    <definedName name="ICM_D_TC4">#REF!</definedName>
    <definedName name="ICM_D_TC5">#REF!</definedName>
    <definedName name="ICM_D_TC6">#REF!</definedName>
    <definedName name="ICM_D_TC7">#REF!</definedName>
    <definedName name="ICM_D_TC8">#REF!</definedName>
    <definedName name="ICM_D_TC9">#REF!</definedName>
    <definedName name="ICM_Hrs">#REF!</definedName>
    <definedName name="ICM_LabourCost">#REF!</definedName>
    <definedName name="ICM_Rates">#REF!</definedName>
    <definedName name="ICM_UnitCost">#REF!</definedName>
    <definedName name="ICM_UnitCostSign">#REF!</definedName>
    <definedName name="ICM_Vol1">#REF!</definedName>
    <definedName name="ICM_Vol10">#REF!</definedName>
    <definedName name="ICM_Vol2">#REF!</definedName>
    <definedName name="ICM_Vol3">#REF!</definedName>
    <definedName name="ICM_Vol4">#REF!</definedName>
    <definedName name="ICM_Vol5">#REF!</definedName>
    <definedName name="ICM_Vol6">#REF!</definedName>
    <definedName name="ICM_Vol7">#REF!</definedName>
    <definedName name="ICM_Vol8">#REF!</definedName>
    <definedName name="ICM_Vol9">#REF!</definedName>
    <definedName name="IE_list">OFFSET(#REF!,0,0,COUNTA(#REF!),1)</definedName>
    <definedName name="IE_list_num">OFFSET(#REF!,0,0,COUNTA(#REF!),1)</definedName>
    <definedName name="Input_base_year">#REF!</definedName>
    <definedName name="InterveningYear">#REF!</definedName>
    <definedName name="Labour_types">OFFSET(#REF!,1,0,COUNTA(#REF!),1)</definedName>
    <definedName name="LUT_Basis">#REF!</definedName>
    <definedName name="LUT_Dollars">#REF!</definedName>
    <definedName name="millions" localSheetId="0">#REF!</definedName>
    <definedName name="month">#REF!</definedName>
    <definedName name="Nominal_to_Real">#REF!</definedName>
    <definedName name="Opex_BaseYear">#REF!</definedName>
    <definedName name="Output_first_year">#REF!</definedName>
    <definedName name="percent">#REF!</definedName>
    <definedName name="PPFirstYear" localSheetId="0">#REF!</definedName>
    <definedName name="PPFirstYear">#REF!</definedName>
    <definedName name="PPLastYear" localSheetId="0">#REF!</definedName>
    <definedName name="PPLastYear">#REF!</definedName>
    <definedName name="Project_list">OFFSET(#REF!,1,0,COUNTA(#REF!),1)</definedName>
    <definedName name="PTRM_Dx_Assets">OFFSET(#REF!,1,0,COUNTA(#REF!),1)</definedName>
    <definedName name="RCP_firstyear">#REF!</definedName>
    <definedName name="Real_to_Nominal">#REF!</definedName>
    <definedName name="RealContracts_Escalator_to_Y1">#REF!</definedName>
    <definedName name="RealLabour_Escalator_to_Y1">#REF!</definedName>
    <definedName name="RealMaterials_Escalator_to_Y1">#REF!</definedName>
    <definedName name="RealOther_Escalator_to_Y1">#REF!</definedName>
    <definedName name="RealVehicles_Escalator_to_Y1">#REF!</definedName>
    <definedName name="Tax_recovery">#REF!</definedName>
    <definedName name="thousands" localSheetId="0">#REF!</definedName>
    <definedName name="year">#REF!</definedName>
    <definedName name="yearending">#REF!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2" l="1"/>
  <c r="D24" i="2"/>
  <c r="E23" i="2"/>
  <c r="E24" i="2"/>
  <c r="F23" i="2"/>
  <c r="F24" i="2"/>
  <c r="G23" i="2"/>
  <c r="G24" i="2"/>
  <c r="C23" i="2"/>
  <c r="C24" i="2"/>
  <c r="C5" i="2"/>
  <c r="C6" i="2"/>
  <c r="C7" i="2"/>
  <c r="C18" i="2"/>
  <c r="D5" i="2"/>
  <c r="D6" i="2"/>
  <c r="D7" i="2"/>
  <c r="D18" i="2"/>
  <c r="E5" i="2"/>
  <c r="E6" i="2"/>
  <c r="E7" i="2"/>
  <c r="E18" i="2"/>
  <c r="F5" i="2"/>
  <c r="F6" i="2"/>
  <c r="F7" i="2"/>
  <c r="F18" i="2"/>
  <c r="G5" i="2"/>
  <c r="G6" i="2"/>
  <c r="G7" i="2"/>
  <c r="G18" i="2"/>
  <c r="D22" i="2"/>
  <c r="D25" i="2"/>
  <c r="C11" i="2"/>
  <c r="C12" i="2"/>
  <c r="D11" i="2"/>
  <c r="D12" i="2"/>
  <c r="D26" i="2"/>
  <c r="E22" i="2"/>
  <c r="E25" i="2"/>
  <c r="E11" i="2"/>
  <c r="E12" i="2"/>
  <c r="E26" i="2"/>
  <c r="F22" i="2"/>
  <c r="F25" i="2"/>
  <c r="F11" i="2"/>
  <c r="F12" i="2"/>
  <c r="F26" i="2"/>
  <c r="G22" i="2"/>
  <c r="G25" i="2"/>
  <c r="G11" i="2"/>
  <c r="G12" i="2"/>
  <c r="G26" i="2"/>
  <c r="C22" i="2"/>
  <c r="C25" i="2"/>
  <c r="C26" i="2"/>
  <c r="D13" i="2"/>
  <c r="D19" i="2"/>
  <c r="E13" i="2"/>
  <c r="E19" i="2"/>
  <c r="F13" i="2"/>
  <c r="F19" i="2"/>
  <c r="G13" i="2"/>
  <c r="G19" i="2"/>
  <c r="C13" i="2"/>
  <c r="C19" i="2"/>
  <c r="P106" i="1"/>
  <c r="O106" i="1"/>
  <c r="N106" i="1"/>
  <c r="M106" i="1"/>
  <c r="L106" i="1"/>
  <c r="K106" i="1"/>
  <c r="J106" i="1"/>
  <c r="P104" i="1"/>
  <c r="O104" i="1"/>
  <c r="N104" i="1"/>
  <c r="M104" i="1"/>
  <c r="L104" i="1"/>
  <c r="K104" i="1"/>
  <c r="J104" i="1"/>
  <c r="P102" i="1"/>
  <c r="O102" i="1"/>
  <c r="N102" i="1"/>
  <c r="M102" i="1"/>
  <c r="L102" i="1"/>
  <c r="K102" i="1"/>
  <c r="J102" i="1"/>
</calcChain>
</file>

<file path=xl/sharedStrings.xml><?xml version="1.0" encoding="utf-8"?>
<sst xmlns="http://schemas.openxmlformats.org/spreadsheetml/2006/main" count="177" uniqueCount="106">
  <si>
    <t>MAMP Reduction</t>
  </si>
  <si>
    <t>Notes</t>
  </si>
  <si>
    <t>FY</t>
  </si>
  <si>
    <t>MAMP Total</t>
  </si>
  <si>
    <t>Employee Services</t>
  </si>
  <si>
    <t>Meter Maintenance</t>
  </si>
  <si>
    <t>Meter Data Services</t>
  </si>
  <si>
    <t xml:space="preserve">MAMP </t>
  </si>
  <si>
    <t>Final Meter Read</t>
  </si>
  <si>
    <t>Meter Reading</t>
  </si>
  <si>
    <t>Other</t>
  </si>
  <si>
    <t>42500P048</t>
  </si>
  <si>
    <t>42500P081</t>
  </si>
  <si>
    <t>42500P084</t>
  </si>
  <si>
    <t>42500P086 &amp; 42500P087</t>
  </si>
  <si>
    <t>42500P102</t>
  </si>
  <si>
    <t>43500P083</t>
  </si>
  <si>
    <t xml:space="preserve">Meter Churn Rate Reduction </t>
  </si>
  <si>
    <t>Churn Total</t>
  </si>
  <si>
    <t>MAMP</t>
  </si>
  <si>
    <t>Churn Rate %</t>
  </si>
  <si>
    <t>2023/24</t>
  </si>
  <si>
    <t>2024/25</t>
  </si>
  <si>
    <t>2025/26</t>
  </si>
  <si>
    <t>2026/27</t>
  </si>
  <si>
    <t>2027/28</t>
  </si>
  <si>
    <t>2028/29</t>
  </si>
  <si>
    <t>2029/30</t>
  </si>
  <si>
    <t>Contracts Total</t>
  </si>
  <si>
    <t xml:space="preserve">Other Meter Maintenance </t>
  </si>
  <si>
    <t>Other Total</t>
  </si>
  <si>
    <t>Reductions Relative to Base Year 2022/2023</t>
  </si>
  <si>
    <t>Churn Opex</t>
  </si>
  <si>
    <t>Churn Reduction</t>
  </si>
  <si>
    <t>Churn $million</t>
  </si>
  <si>
    <t>Contracts Opex</t>
  </si>
  <si>
    <t>Contracts Reduction</t>
  </si>
  <si>
    <t>Contracts $million</t>
  </si>
  <si>
    <t>MAMP Opex</t>
  </si>
  <si>
    <t>MAMP $million</t>
  </si>
  <si>
    <t>Other Maint. Opex</t>
  </si>
  <si>
    <t>Other Maint. Reduction</t>
  </si>
  <si>
    <t>Other Maint. $million</t>
  </si>
  <si>
    <t>Total Opex Excl. Contractor</t>
  </si>
  <si>
    <t>Total Opex</t>
  </si>
  <si>
    <t xml:space="preserve">Total Reductions </t>
  </si>
  <si>
    <t>Total Reductions $million</t>
  </si>
  <si>
    <t>Base Year</t>
  </si>
  <si>
    <t>Reg Period</t>
  </si>
  <si>
    <t>Total Reduction 23-30</t>
  </si>
  <si>
    <t>Total Reduction 25-30</t>
  </si>
  <si>
    <t xml:space="preserve">Ordinary Time </t>
  </si>
  <si>
    <t>Overtime</t>
  </si>
  <si>
    <t>Contractor</t>
  </si>
  <si>
    <t xml:space="preserve">Stores Materials </t>
  </si>
  <si>
    <t xml:space="preserve">Other </t>
  </si>
  <si>
    <t>Total Direct Cost</t>
  </si>
  <si>
    <t>Network</t>
  </si>
  <si>
    <t>Corporate</t>
  </si>
  <si>
    <t>Total Costs</t>
  </si>
  <si>
    <t>Amount $</t>
  </si>
  <si>
    <t xml:space="preserve">Amount $ </t>
  </si>
  <si>
    <t>Forecast RP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</si>
  <si>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</si>
  <si>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</si>
  <si>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</si>
  <si>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</si>
  <si>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</si>
  <si>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</si>
  <si>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</si>
  <si>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</si>
  <si>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Total Opex $m</t>
  </si>
  <si>
    <t>Financial Year</t>
  </si>
  <si>
    <t>Directs, Oncosts &amp; Overheads combined</t>
  </si>
  <si>
    <t>Energex Bottom Up Forecast (2025-2030 Regulatory Period)</t>
  </si>
  <si>
    <t xml:space="preserve">Total Network &amp; Corporate costs $m </t>
  </si>
  <si>
    <t>Contractor Forecast</t>
  </si>
  <si>
    <t>Total Opex ($m, Nominal)</t>
  </si>
  <si>
    <t xml:space="preserve">Total Network &amp; Corporate costs ($m, Nominal) </t>
  </si>
  <si>
    <t>Energex - Legacy Metering Expenditure Model 2025-30</t>
  </si>
  <si>
    <t>(Bottom Up Model)</t>
  </si>
  <si>
    <t>AER Notes</t>
  </si>
  <si>
    <t>Changes</t>
  </si>
  <si>
    <t>Updated forecast inflation for August 2023 RBA Statement on Monetary Policy and draft decision inflation</t>
  </si>
  <si>
    <t>AER change log'</t>
  </si>
  <si>
    <t>Forecast inflation</t>
  </si>
  <si>
    <t>Compounding</t>
  </si>
  <si>
    <t>Cummulative compounding</t>
  </si>
  <si>
    <t>Summary'!B10:G14</t>
  </si>
  <si>
    <t>Added a new table to convert the Nominal opex to real opex using the forecast inflation.</t>
  </si>
  <si>
    <t>Forecast Opex ($m, Real 2024-25)</t>
  </si>
  <si>
    <t>Summary'!C11:G11</t>
  </si>
  <si>
    <t>Added a changelog (separate worksheet)</t>
  </si>
  <si>
    <t>Total opex per determination ($m, nominal)</t>
  </si>
  <si>
    <t xml:space="preserve">Total opex per determination ($m, real 2024–25) </t>
  </si>
  <si>
    <t>Forecast volumes per determination</t>
  </si>
  <si>
    <t>Updated volumes</t>
  </si>
  <si>
    <t>Variance</t>
  </si>
  <si>
    <t>Applicable unit rate ($nominal)</t>
  </si>
  <si>
    <t>Adjustment ($m, nominal)</t>
  </si>
  <si>
    <t>Updated total opex ($m, nominal)</t>
  </si>
  <si>
    <t>Updated total opex ($m, real 2024–25)</t>
  </si>
  <si>
    <t>Opex True-Up Calaculation</t>
  </si>
  <si>
    <t>Volume</t>
  </si>
  <si>
    <t>$/Meter</t>
  </si>
  <si>
    <t xml:space="preserve"> Unit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</si>
</sst>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$&quot;* #,##0_-;\-&quot;$&quot;* #,##0_-;_-&quot;$&quot;* &quot;-&quot;??_-;_-@_-"/>
    <numFmt numFmtId="167" formatCode="_-* #,##0_-;\-* #,##0_-;_-* &quot;-&quot;??_-;_-@_-"/>
    <numFmt numFmtId="168" formatCode="_-&quot;$&quot;* #,##0.000_-;\-&quot;$&quot;* #,##0.000_-;_-&quot;$&quot;* &quot;-&quot;??_-;_-@_-"/>
    <numFmt numFmtId="169" formatCode="_-* #,##0.0_-;\-* #,##0.0_-;_-* &quot;-&quot;??_-;_-@_-"/>
    <numFmt numFmtId="170" formatCode="[$-C09]dd\-mmm\-yy;@"/>
    <numFmt numFmtId="171" formatCode="_(&quot;$&quot;* #,##0.000_);_(&quot;$&quot;* \(#,##0.000\);_(&quot;$&quot;* &quot;-&quot;???_);_(@_)"/>
    <numFmt numFmtId="172" formatCode=";;_(&quot;-&quot;_)"/>
    <numFmt numFmtId="173" formatCode="#,##0.00;\-#,##0.00;&quot;-&quot;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20"/>
      <color rgb="FF000000"/>
      <name val="Arial"/>
      <family val="2"/>
    </font>
    <font>
      <sz val="20"/>
      <color theme="1"/>
      <name val="Calibri"/>
      <family val="2"/>
    </font>
    <font>
      <b/>
      <sz val="20"/>
      <color theme="0"/>
      <name val="Arial"/>
      <family val="2"/>
    </font>
    <font>
      <b/>
      <sz val="20"/>
      <color theme="1"/>
      <name val="Calibri"/>
      <family val="2"/>
    </font>
    <font>
      <sz val="8"/>
      <color indexed="8"/>
      <name val="Arial"/>
      <family val="2"/>
    </font>
    <font>
      <b/>
      <sz val="26"/>
      <color theme="1"/>
      <name val="Arial"/>
      <family val="2"/>
    </font>
    <font>
      <b/>
      <sz val="12"/>
      <color theme="1"/>
      <name val="Arial"/>
      <family val="2"/>
    </font>
    <font>
      <sz val="8"/>
      <color indexed="9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2"/>
      <name val="Calibri"/>
      <family val="2"/>
      <scheme val="minor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8"/>
      <name val="Arial"/>
      <family val="2"/>
    </font>
    <font>
      <b/>
      <i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rgb="FFA9D08E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92D050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ED28A"/>
        <bgColor rgb="FF00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1" fillId="2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1" fillId="0" borderId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06">
    <xf numFmtId="0" fontId="0" fillId="0" borderId="0" xfId="0"/>
    <xf numFmtId="164" fontId="5" fillId="0" borderId="0" xfId="0" applyNumberFormat="1" applyFont="1" applyAlignment="1">
      <alignment horizontal="center" wrapText="1"/>
    </xf>
    <xf numFmtId="0" fontId="5" fillId="0" borderId="0" xfId="0" applyFont="1"/>
    <xf numFmtId="164" fontId="5" fillId="0" borderId="0" xfId="0" applyNumberFormat="1" applyFont="1"/>
    <xf numFmtId="0" fontId="6" fillId="0" borderId="0" xfId="0" applyFont="1"/>
    <xf numFmtId="0" fontId="6" fillId="5" borderId="0" xfId="5" applyFont="1" applyFill="1" applyBorder="1" applyAlignment="1">
      <alignment horizontal="center"/>
    </xf>
    <xf numFmtId="10" fontId="5" fillId="0" borderId="0" xfId="0" applyNumberFormat="1" applyFont="1"/>
    <xf numFmtId="0" fontId="5" fillId="0" borderId="0" xfId="0" applyFont="1" applyAlignment="1">
      <alignment horizontal="right"/>
    </xf>
    <xf numFmtId="9" fontId="5" fillId="0" borderId="0" xfId="1" applyFont="1" applyFill="1" applyBorder="1"/>
    <xf numFmtId="0" fontId="7" fillId="0" borderId="0" xfId="2" applyFont="1" applyFill="1" applyBorder="1" applyAlignment="1"/>
    <xf numFmtId="0" fontId="6" fillId="0" borderId="0" xfId="5" applyFont="1" applyFill="1" applyBorder="1" applyAlignment="1">
      <alignment wrapText="1"/>
    </xf>
    <xf numFmtId="0" fontId="6" fillId="5" borderId="7" xfId="5" applyFont="1" applyFill="1" applyBorder="1" applyAlignment="1">
      <alignment horizontal="center"/>
    </xf>
    <xf numFmtId="164" fontId="6" fillId="5" borderId="6" xfId="5" applyNumberFormat="1" applyFont="1" applyFill="1" applyBorder="1" applyAlignment="1">
      <alignment horizontal="center"/>
    </xf>
    <xf numFmtId="164" fontId="6" fillId="5" borderId="5" xfId="5" applyNumberFormat="1" applyFont="1" applyFill="1" applyBorder="1" applyAlignment="1">
      <alignment horizontal="center"/>
    </xf>
    <xf numFmtId="164" fontId="6" fillId="5" borderId="7" xfId="5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12" xfId="0" applyNumberFormat="1" applyFont="1" applyBorder="1"/>
    <xf numFmtId="164" fontId="5" fillId="0" borderId="14" xfId="0" applyNumberFormat="1" applyFont="1" applyBorder="1"/>
    <xf numFmtId="164" fontId="6" fillId="4" borderId="10" xfId="0" applyNumberFormat="1" applyFont="1" applyFill="1" applyBorder="1"/>
    <xf numFmtId="0" fontId="5" fillId="7" borderId="0" xfId="0" applyFont="1" applyFill="1" applyAlignment="1">
      <alignment vertical="center"/>
    </xf>
    <xf numFmtId="0" fontId="6" fillId="5" borderId="11" xfId="5" applyFont="1" applyFill="1" applyBorder="1" applyAlignment="1">
      <alignment horizontal="center"/>
    </xf>
    <xf numFmtId="0" fontId="11" fillId="8" borderId="0" xfId="14" applyFont="1" applyFill="1"/>
    <xf numFmtId="0" fontId="5" fillId="8" borderId="0" xfId="14" applyFont="1" applyFill="1"/>
    <xf numFmtId="0" fontId="5" fillId="8" borderId="16" xfId="14" applyFont="1" applyFill="1" applyBorder="1"/>
    <xf numFmtId="0" fontId="5" fillId="0" borderId="0" xfId="4" applyFont="1" applyFill="1" applyBorder="1" applyProtection="1">
      <protection locked="0"/>
    </xf>
    <xf numFmtId="0" fontId="11" fillId="7" borderId="0" xfId="14" applyFont="1" applyFill="1" applyAlignment="1">
      <alignment horizontal="center"/>
    </xf>
    <xf numFmtId="0" fontId="11" fillId="9" borderId="7" xfId="14" applyFont="1" applyFill="1" applyBorder="1" applyAlignment="1">
      <alignment horizontal="center"/>
    </xf>
    <xf numFmtId="0" fontId="11" fillId="9" borderId="6" xfId="14" applyFont="1" applyFill="1" applyBorder="1" applyAlignment="1">
      <alignment horizontal="center"/>
    </xf>
    <xf numFmtId="0" fontId="11" fillId="9" borderId="5" xfId="14" applyFont="1" applyFill="1" applyBorder="1" applyAlignment="1">
      <alignment horizontal="center"/>
    </xf>
    <xf numFmtId="0" fontId="11" fillId="0" borderId="0" xfId="4" applyFont="1" applyFill="1" applyBorder="1" applyProtection="1">
      <protection locked="0"/>
    </xf>
    <xf numFmtId="0" fontId="5" fillId="4" borderId="0" xfId="0" applyFont="1" applyFill="1"/>
    <xf numFmtId="164" fontId="5" fillId="4" borderId="0" xfId="0" applyNumberFormat="1" applyFont="1" applyFill="1"/>
    <xf numFmtId="164" fontId="5" fillId="7" borderId="0" xfId="0" applyNumberFormat="1" applyFont="1" applyFill="1" applyAlignment="1">
      <alignment horizontal="center"/>
    </xf>
    <xf numFmtId="0" fontId="6" fillId="4" borderId="19" xfId="5" applyFont="1" applyFill="1" applyBorder="1" applyAlignment="1">
      <alignment horizontal="left"/>
    </xf>
    <xf numFmtId="164" fontId="6" fillId="4" borderId="20" xfId="0" applyNumberFormat="1" applyFont="1" applyFill="1" applyBorder="1"/>
    <xf numFmtId="0" fontId="5" fillId="0" borderId="6" xfId="0" applyFont="1" applyBorder="1"/>
    <xf numFmtId="168" fontId="5" fillId="0" borderId="14" xfId="0" applyNumberFormat="1" applyFont="1" applyBorder="1"/>
    <xf numFmtId="0" fontId="6" fillId="5" borderId="10" xfId="5" applyFont="1" applyFill="1" applyBorder="1" applyAlignment="1">
      <alignment horizontal="center"/>
    </xf>
    <xf numFmtId="0" fontId="11" fillId="0" borderId="0" xfId="14" applyFont="1" applyAlignment="1">
      <alignment horizontal="center"/>
    </xf>
    <xf numFmtId="0" fontId="5" fillId="0" borderId="12" xfId="0" applyFont="1" applyBorder="1"/>
    <xf numFmtId="0" fontId="5" fillId="0" borderId="14" xfId="0" applyFont="1" applyBorder="1"/>
    <xf numFmtId="164" fontId="5" fillId="4" borderId="12" xfId="0" applyNumberFormat="1" applyFont="1" applyFill="1" applyBorder="1"/>
    <xf numFmtId="164" fontId="5" fillId="4" borderId="14" xfId="0" applyNumberFormat="1" applyFont="1" applyFill="1" applyBorder="1"/>
    <xf numFmtId="0" fontId="14" fillId="3" borderId="22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5" fillId="0" borderId="18" xfId="0" applyNumberFormat="1" applyFont="1" applyBorder="1"/>
    <xf numFmtId="164" fontId="5" fillId="0" borderId="13" xfId="0" applyNumberFormat="1" applyFont="1" applyBorder="1"/>
    <xf numFmtId="164" fontId="5" fillId="0" borderId="15" xfId="0" applyNumberFormat="1" applyFont="1" applyBorder="1"/>
    <xf numFmtId="166" fontId="5" fillId="0" borderId="0" xfId="0" applyNumberFormat="1" applyFont="1"/>
    <xf numFmtId="166" fontId="6" fillId="0" borderId="14" xfId="0" applyNumberFormat="1" applyFont="1" applyBorder="1"/>
    <xf numFmtId="166" fontId="5" fillId="0" borderId="13" xfId="0" applyNumberFormat="1" applyFont="1" applyBorder="1"/>
    <xf numFmtId="166" fontId="6" fillId="0" borderId="15" xfId="0" applyNumberFormat="1" applyFont="1" applyBorder="1"/>
    <xf numFmtId="164" fontId="5" fillId="0" borderId="0" xfId="7" applyFont="1"/>
    <xf numFmtId="164" fontId="5" fillId="0" borderId="0" xfId="0" applyNumberFormat="1" applyFont="1" applyAlignment="1">
      <alignment wrapText="1"/>
    </xf>
    <xf numFmtId="0" fontId="5" fillId="0" borderId="0" xfId="0" applyFont="1" applyBorder="1"/>
    <xf numFmtId="0" fontId="0" fillId="0" borderId="0" xfId="0" applyBorder="1"/>
    <xf numFmtId="0" fontId="6" fillId="5" borderId="6" xfId="5" applyFont="1" applyFill="1" applyBorder="1" applyAlignment="1">
      <alignment horizontal="center"/>
    </xf>
    <xf numFmtId="0" fontId="6" fillId="4" borderId="6" xfId="5" applyFont="1" applyFill="1" applyBorder="1" applyAlignment="1">
      <alignment horizontal="center"/>
    </xf>
    <xf numFmtId="0" fontId="6" fillId="5" borderId="5" xfId="5" applyFont="1" applyFill="1" applyBorder="1" applyAlignment="1">
      <alignment vertical="center"/>
    </xf>
    <xf numFmtId="0" fontId="6" fillId="5" borderId="12" xfId="5" applyFont="1" applyFill="1" applyBorder="1" applyAlignment="1">
      <alignment horizontal="center"/>
    </xf>
    <xf numFmtId="164" fontId="5" fillId="0" borderId="0" xfId="0" applyNumberFormat="1" applyFont="1" applyBorder="1"/>
    <xf numFmtId="0" fontId="5" fillId="0" borderId="18" xfId="0" applyFont="1" applyBorder="1"/>
    <xf numFmtId="0" fontId="6" fillId="5" borderId="5" xfId="5" applyFont="1" applyFill="1" applyBorder="1" applyAlignment="1">
      <alignment horizontal="center" vertical="center"/>
    </xf>
    <xf numFmtId="0" fontId="6" fillId="5" borderId="14" xfId="5" applyFont="1" applyFill="1" applyBorder="1" applyAlignment="1">
      <alignment horizontal="center" vertical="center"/>
    </xf>
    <xf numFmtId="0" fontId="6" fillId="6" borderId="7" xfId="5" applyFont="1" applyFill="1" applyBorder="1" applyAlignment="1">
      <alignment wrapText="1"/>
    </xf>
    <xf numFmtId="0" fontId="6" fillId="6" borderId="5" xfId="0" applyFont="1" applyFill="1" applyBorder="1"/>
    <xf numFmtId="0" fontId="5" fillId="0" borderId="12" xfId="0" applyFont="1" applyBorder="1" applyAlignment="1">
      <alignment horizontal="right"/>
    </xf>
    <xf numFmtId="10" fontId="5" fillId="0" borderId="12" xfId="0" applyNumberFormat="1" applyFont="1" applyBorder="1"/>
    <xf numFmtId="0" fontId="5" fillId="0" borderId="14" xfId="0" applyFont="1" applyBorder="1" applyAlignment="1">
      <alignment horizontal="right"/>
    </xf>
    <xf numFmtId="10" fontId="5" fillId="0" borderId="18" xfId="0" applyNumberFormat="1" applyFont="1" applyBorder="1"/>
    <xf numFmtId="0" fontId="5" fillId="0" borderId="15" xfId="0" applyFont="1" applyBorder="1" applyAlignment="1">
      <alignment horizontal="right"/>
    </xf>
    <xf numFmtId="0" fontId="0" fillId="0" borderId="6" xfId="0" applyBorder="1"/>
    <xf numFmtId="0" fontId="6" fillId="5" borderId="18" xfId="5" applyFont="1" applyFill="1" applyBorder="1" applyAlignment="1">
      <alignment horizontal="center"/>
    </xf>
    <xf numFmtId="0" fontId="6" fillId="5" borderId="13" xfId="5" applyFont="1" applyFill="1" applyBorder="1" applyAlignment="1">
      <alignment horizontal="center"/>
    </xf>
    <xf numFmtId="0" fontId="6" fillId="4" borderId="13" xfId="5" applyFont="1" applyFill="1" applyBorder="1" applyAlignment="1">
      <alignment horizontal="center"/>
    </xf>
    <xf numFmtId="0" fontId="6" fillId="5" borderId="15" xfId="5" applyFont="1" applyFill="1" applyBorder="1" applyAlignment="1">
      <alignment horizontal="center" vertical="center"/>
    </xf>
    <xf numFmtId="0" fontId="6" fillId="6" borderId="18" xfId="5" applyFont="1" applyFill="1" applyBorder="1" applyAlignment="1">
      <alignment wrapText="1"/>
    </xf>
    <xf numFmtId="0" fontId="6" fillId="6" borderId="15" xfId="0" applyFont="1" applyFill="1" applyBorder="1"/>
    <xf numFmtId="0" fontId="0" fillId="0" borderId="13" xfId="0" applyBorder="1"/>
    <xf numFmtId="0" fontId="6" fillId="5" borderId="15" xfId="5" applyFont="1" applyFill="1" applyBorder="1" applyAlignment="1">
      <alignment vertical="center"/>
    </xf>
    <xf numFmtId="0" fontId="5" fillId="0" borderId="7" xfId="0" applyFont="1" applyBorder="1"/>
    <xf numFmtId="164" fontId="5" fillId="0" borderId="6" xfId="0" applyNumberFormat="1" applyFont="1" applyBorder="1"/>
    <xf numFmtId="164" fontId="5" fillId="0" borderId="5" xfId="0" applyNumberFormat="1" applyFont="1" applyBorder="1"/>
    <xf numFmtId="0" fontId="5" fillId="0" borderId="18" xfId="0" applyFont="1" applyBorder="1" applyAlignment="1">
      <alignment horizontal="center"/>
    </xf>
    <xf numFmtId="168" fontId="5" fillId="0" borderId="15" xfId="0" applyNumberFormat="1" applyFont="1" applyBorder="1"/>
    <xf numFmtId="0" fontId="6" fillId="5" borderId="4" xfId="5" applyFont="1" applyFill="1" applyBorder="1" applyAlignment="1">
      <alignment horizontal="center"/>
    </xf>
    <xf numFmtId="0" fontId="8" fillId="0" borderId="0" xfId="3" applyFont="1" applyFill="1" applyBorder="1" applyAlignment="1"/>
    <xf numFmtId="0" fontId="6" fillId="5" borderId="3" xfId="5" applyFont="1" applyFill="1" applyBorder="1" applyAlignment="1">
      <alignment horizontal="center"/>
    </xf>
    <xf numFmtId="0" fontId="6" fillId="5" borderId="9" xfId="5" applyFont="1" applyFill="1" applyBorder="1" applyAlignment="1">
      <alignment horizontal="center"/>
    </xf>
    <xf numFmtId="164" fontId="5" fillId="0" borderId="7" xfId="0" applyNumberFormat="1" applyFont="1" applyBorder="1"/>
    <xf numFmtId="0" fontId="6" fillId="4" borderId="24" xfId="5" applyFont="1" applyFill="1" applyBorder="1" applyAlignment="1"/>
    <xf numFmtId="0" fontId="5" fillId="0" borderId="0" xfId="0" applyFont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164" fontId="6" fillId="4" borderId="25" xfId="0" applyNumberFormat="1" applyFont="1" applyFill="1" applyBorder="1"/>
    <xf numFmtId="164" fontId="6" fillId="4" borderId="24" xfId="0" applyNumberFormat="1" applyFont="1" applyFill="1" applyBorder="1"/>
    <xf numFmtId="0" fontId="5" fillId="0" borderId="7" xfId="0" applyFont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16" fillId="12" borderId="11" xfId="0" applyFont="1" applyFill="1" applyBorder="1"/>
    <xf numFmtId="0" fontId="16" fillId="11" borderId="8" xfId="0" applyFont="1" applyFill="1" applyBorder="1"/>
    <xf numFmtId="10" fontId="5" fillId="0" borderId="0" xfId="0" applyNumberFormat="1" applyFont="1" applyBorder="1"/>
    <xf numFmtId="0" fontId="5" fillId="0" borderId="0" xfId="0" applyFont="1" applyBorder="1" applyAlignment="1">
      <alignment horizontal="right"/>
    </xf>
    <xf numFmtId="164" fontId="16" fillId="12" borderId="3" xfId="0" applyNumberFormat="1" applyFont="1" applyFill="1" applyBorder="1"/>
    <xf numFmtId="164" fontId="16" fillId="11" borderId="3" xfId="0" applyNumberFormat="1" applyFont="1" applyFill="1" applyBorder="1"/>
    <xf numFmtId="166" fontId="5" fillId="0" borderId="0" xfId="0" applyNumberFormat="1" applyFont="1" applyBorder="1"/>
    <xf numFmtId="166" fontId="6" fillId="0" borderId="0" xfId="0" applyNumberFormat="1" applyFont="1" applyBorder="1"/>
    <xf numFmtId="164" fontId="5" fillId="7" borderId="0" xfId="0" applyNumberFormat="1" applyFont="1" applyFill="1" applyBorder="1"/>
    <xf numFmtId="164" fontId="5" fillId="7" borderId="12" xfId="0" applyNumberFormat="1" applyFont="1" applyFill="1" applyBorder="1"/>
    <xf numFmtId="164" fontId="5" fillId="7" borderId="14" xfId="0" applyNumberFormat="1" applyFont="1" applyFill="1" applyBorder="1"/>
    <xf numFmtId="0" fontId="6" fillId="4" borderId="0" xfId="5" applyFont="1" applyFill="1" applyBorder="1" applyAlignment="1">
      <alignment horizontal="center"/>
    </xf>
    <xf numFmtId="164" fontId="5" fillId="13" borderId="12" xfId="0" applyNumberFormat="1" applyFont="1" applyFill="1" applyBorder="1"/>
    <xf numFmtId="164" fontId="5" fillId="13" borderId="0" xfId="0" applyNumberFormat="1" applyFont="1" applyFill="1"/>
    <xf numFmtId="164" fontId="5" fillId="13" borderId="14" xfId="0" applyNumberFormat="1" applyFont="1" applyFill="1" applyBorder="1"/>
    <xf numFmtId="166" fontId="5" fillId="13" borderId="0" xfId="0" applyNumberFormat="1" applyFont="1" applyFill="1"/>
    <xf numFmtId="166" fontId="12" fillId="13" borderId="14" xfId="0" applyNumberFormat="1" applyFont="1" applyFill="1" applyBorder="1"/>
    <xf numFmtId="0" fontId="17" fillId="14" borderId="11" xfId="0" applyFont="1" applyFill="1" applyBorder="1" applyAlignment="1">
      <alignment horizontal="center" vertical="center"/>
    </xf>
    <xf numFmtId="0" fontId="17" fillId="14" borderId="3" xfId="0" applyFont="1" applyFill="1" applyBorder="1" applyAlignment="1">
      <alignment horizontal="center" vertical="center"/>
    </xf>
    <xf numFmtId="0" fontId="18" fillId="12" borderId="4" xfId="0" applyFont="1" applyFill="1" applyBorder="1"/>
    <xf numFmtId="164" fontId="18" fillId="12" borderId="3" xfId="0" applyNumberFormat="1" applyFont="1" applyFill="1" applyBorder="1"/>
    <xf numFmtId="167" fontId="19" fillId="0" borderId="0" xfId="14" applyNumberFormat="1" applyFont="1"/>
    <xf numFmtId="0" fontId="13" fillId="15" borderId="0" xfId="14" applyFill="1"/>
    <xf numFmtId="0" fontId="20" fillId="15" borderId="0" xfId="14" applyFont="1" applyFill="1" applyAlignment="1">
      <alignment horizontal="center" vertical="center"/>
    </xf>
    <xf numFmtId="0" fontId="21" fillId="15" borderId="0" xfId="14" applyFont="1" applyFill="1" applyAlignment="1">
      <alignment horizontal="left" vertical="center"/>
    </xf>
    <xf numFmtId="0" fontId="22" fillId="16" borderId="0" xfId="14" applyFont="1" applyFill="1"/>
    <xf numFmtId="0" fontId="22" fillId="16" borderId="0" xfId="14" applyFont="1" applyFill="1" applyAlignment="1">
      <alignment horizontal="right"/>
    </xf>
    <xf numFmtId="0" fontId="19" fillId="16" borderId="0" xfId="14" applyFont="1" applyFill="1" applyAlignment="1">
      <alignment horizontal="center"/>
    </xf>
    <xf numFmtId="0" fontId="19" fillId="16" borderId="0" xfId="14" applyFont="1" applyFill="1"/>
    <xf numFmtId="0" fontId="13" fillId="15" borderId="26" xfId="14" applyFill="1" applyBorder="1"/>
    <xf numFmtId="0" fontId="23" fillId="15" borderId="26" xfId="14" applyFont="1" applyFill="1" applyBorder="1" applyAlignment="1">
      <alignment horizontal="center"/>
    </xf>
    <xf numFmtId="0" fontId="24" fillId="15" borderId="26" xfId="14" applyFont="1" applyFill="1" applyBorder="1" applyAlignment="1">
      <alignment horizontal="left"/>
    </xf>
    <xf numFmtId="0" fontId="22" fillId="16" borderId="26" xfId="14" applyFont="1" applyFill="1" applyBorder="1"/>
    <xf numFmtId="0" fontId="25" fillId="17" borderId="13" xfId="15" applyFont="1" applyFill="1" applyBorder="1"/>
    <xf numFmtId="0" fontId="14" fillId="18" borderId="27" xfId="14" applyFont="1" applyFill="1" applyBorder="1" applyAlignment="1">
      <alignment vertical="center"/>
    </xf>
    <xf numFmtId="0" fontId="13" fillId="18" borderId="27" xfId="14" applyFill="1" applyBorder="1" applyAlignment="1">
      <alignment wrapText="1"/>
    </xf>
    <xf numFmtId="164" fontId="14" fillId="18" borderId="27" xfId="14" applyNumberFormat="1" applyFont="1" applyFill="1" applyBorder="1" applyAlignment="1">
      <alignment horizontal="center" wrapText="1"/>
    </xf>
    <xf numFmtId="0" fontId="13" fillId="19" borderId="0" xfId="14" applyFill="1" applyAlignment="1">
      <alignment wrapText="1"/>
    </xf>
    <xf numFmtId="0" fontId="13" fillId="19" borderId="0" xfId="14" applyFill="1"/>
    <xf numFmtId="0" fontId="13" fillId="0" borderId="0" xfId="14"/>
    <xf numFmtId="167" fontId="27" fillId="0" borderId="0" xfId="16" applyNumberFormat="1" applyFont="1" applyAlignment="1" applyProtection="1"/>
    <xf numFmtId="167" fontId="28" fillId="0" borderId="0" xfId="14" applyNumberFormat="1" applyFont="1"/>
    <xf numFmtId="169" fontId="28" fillId="0" borderId="0" xfId="14" applyNumberFormat="1" applyFont="1"/>
    <xf numFmtId="0" fontId="28" fillId="0" borderId="0" xfId="14" applyFont="1"/>
    <xf numFmtId="0" fontId="28" fillId="0" borderId="0" xfId="14" applyFont="1" applyAlignment="1">
      <alignment wrapText="1"/>
    </xf>
    <xf numFmtId="167" fontId="27" fillId="0" borderId="0" xfId="16" applyNumberFormat="1" applyFont="1" applyFill="1" applyBorder="1" applyAlignment="1" applyProtection="1"/>
    <xf numFmtId="167" fontId="29" fillId="0" borderId="0" xfId="14" applyNumberFormat="1" applyFont="1"/>
    <xf numFmtId="167" fontId="28" fillId="0" borderId="0" xfId="14" applyNumberFormat="1" applyFont="1" applyAlignment="1">
      <alignment wrapText="1"/>
    </xf>
    <xf numFmtId="0" fontId="30" fillId="0" borderId="0" xfId="14" applyFont="1"/>
    <xf numFmtId="0" fontId="14" fillId="0" borderId="0" xfId="14" applyFont="1" applyAlignment="1">
      <alignment vertical="center"/>
    </xf>
    <xf numFmtId="0" fontId="13" fillId="0" borderId="0" xfId="14" applyAlignment="1">
      <alignment wrapText="1"/>
    </xf>
    <xf numFmtId="164" fontId="14" fillId="0" borderId="0" xfId="14" applyNumberFormat="1" applyFont="1" applyAlignment="1">
      <alignment horizontal="center" wrapText="1"/>
    </xf>
    <xf numFmtId="170" fontId="19" fillId="0" borderId="0" xfId="14" applyNumberFormat="1" applyFont="1"/>
    <xf numFmtId="171" fontId="0" fillId="0" borderId="0" xfId="0" applyNumberFormat="1"/>
    <xf numFmtId="0" fontId="12" fillId="10" borderId="0" xfId="0" applyFont="1" applyFill="1"/>
    <xf numFmtId="164" fontId="12" fillId="10" borderId="0" xfId="0" applyNumberFormat="1" applyFont="1" applyFill="1"/>
    <xf numFmtId="164" fontId="12" fillId="10" borderId="18" xfId="0" applyNumberFormat="1" applyFont="1" applyFill="1" applyBorder="1"/>
    <xf numFmtId="164" fontId="12" fillId="10" borderId="13" xfId="0" applyNumberFormat="1" applyFont="1" applyFill="1" applyBorder="1"/>
    <xf numFmtId="164" fontId="12" fillId="10" borderId="15" xfId="0" applyNumberFormat="1" applyFont="1" applyFill="1" applyBorder="1"/>
    <xf numFmtId="0" fontId="32" fillId="0" borderId="0" xfId="0" applyFont="1"/>
    <xf numFmtId="0" fontId="0" fillId="0" borderId="0" xfId="0" quotePrefix="1"/>
    <xf numFmtId="0" fontId="14" fillId="20" borderId="29" xfId="0" applyFont="1" applyFill="1" applyBorder="1" applyAlignment="1">
      <alignment horizontal="center" vertical="center"/>
    </xf>
    <xf numFmtId="0" fontId="14" fillId="20" borderId="28" xfId="0" applyFont="1" applyFill="1" applyBorder="1" applyAlignment="1">
      <alignment horizontal="left" vertical="center"/>
    </xf>
    <xf numFmtId="10" fontId="9" fillId="20" borderId="28" xfId="0" applyNumberFormat="1" applyFont="1" applyFill="1" applyBorder="1" applyAlignment="1">
      <alignment horizontal="center" vertical="center"/>
    </xf>
    <xf numFmtId="10" fontId="9" fillId="20" borderId="29" xfId="0" applyNumberFormat="1" applyFont="1" applyFill="1" applyBorder="1" applyAlignment="1">
      <alignment horizontal="center" vertical="center"/>
    </xf>
    <xf numFmtId="0" fontId="31" fillId="0" borderId="0" xfId="0" applyFont="1"/>
    <xf numFmtId="172" fontId="34" fillId="21" borderId="30" xfId="14" applyNumberFormat="1" applyFont="1" applyFill="1" applyBorder="1" applyAlignment="1">
      <alignment horizontal="left" indent="1"/>
    </xf>
    <xf numFmtId="173" fontId="14" fillId="22" borderId="28" xfId="0" applyNumberFormat="1" applyFont="1" applyFill="1" applyBorder="1" applyAlignment="1">
      <alignment horizontal="center" vertical="center"/>
    </xf>
    <xf numFmtId="43" fontId="0" fillId="0" borderId="0" xfId="17" applyFont="1"/>
    <xf numFmtId="0" fontId="35" fillId="0" borderId="36" xfId="0" applyFont="1" applyBorder="1" applyAlignment="1">
      <alignment horizontal="center"/>
    </xf>
    <xf numFmtId="0" fontId="35" fillId="0" borderId="37" xfId="0" applyFont="1" applyBorder="1" applyAlignment="1">
      <alignment horizontal="center"/>
    </xf>
    <xf numFmtId="167" fontId="0" fillId="0" borderId="38" xfId="17" applyNumberFormat="1" applyFont="1" applyBorder="1"/>
    <xf numFmtId="167" fontId="0" fillId="0" borderId="39" xfId="17" applyNumberFormat="1" applyFont="1" applyBorder="1"/>
    <xf numFmtId="173" fontId="0" fillId="0" borderId="31" xfId="0" applyNumberFormat="1" applyBorder="1"/>
    <xf numFmtId="167" fontId="0" fillId="0" borderId="31" xfId="17" applyNumberFormat="1" applyFont="1" applyBorder="1"/>
    <xf numFmtId="167" fontId="0" fillId="23" borderId="31" xfId="17" applyNumberFormat="1" applyFont="1" applyFill="1" applyBorder="1"/>
    <xf numFmtId="43" fontId="0" fillId="0" borderId="31" xfId="17" applyFont="1" applyBorder="1"/>
    <xf numFmtId="43" fontId="0" fillId="0" borderId="32" xfId="17" applyFont="1" applyBorder="1"/>
    <xf numFmtId="0" fontId="0" fillId="0" borderId="41" xfId="0" applyBorder="1"/>
    <xf numFmtId="0" fontId="0" fillId="0" borderId="42" xfId="0" applyBorder="1"/>
    <xf numFmtId="0" fontId="31" fillId="0" borderId="35" xfId="0" applyFont="1" applyBorder="1"/>
    <xf numFmtId="173" fontId="0" fillId="0" borderId="38" xfId="0" applyNumberFormat="1" applyBorder="1"/>
    <xf numFmtId="167" fontId="0" fillId="23" borderId="38" xfId="17" applyNumberFormat="1" applyFont="1" applyFill="1" applyBorder="1"/>
    <xf numFmtId="43" fontId="0" fillId="0" borderId="38" xfId="17" applyFont="1" applyBorder="1"/>
    <xf numFmtId="43" fontId="0" fillId="0" borderId="39" xfId="17" applyFont="1" applyBorder="1"/>
    <xf numFmtId="0" fontId="35" fillId="0" borderId="43" xfId="0" applyFont="1" applyBorder="1" applyAlignment="1">
      <alignment horizontal="center"/>
    </xf>
    <xf numFmtId="173" fontId="0" fillId="0" borderId="8" xfId="0" applyNumberFormat="1" applyBorder="1"/>
    <xf numFmtId="167" fontId="0" fillId="0" borderId="8" xfId="17" applyNumberFormat="1" applyFont="1" applyBorder="1"/>
    <xf numFmtId="167" fontId="0" fillId="23" borderId="8" xfId="17" applyNumberFormat="1" applyFont="1" applyFill="1" applyBorder="1"/>
    <xf numFmtId="43" fontId="0" fillId="0" borderId="8" xfId="17" applyFont="1" applyBorder="1"/>
    <xf numFmtId="43" fontId="0" fillId="0" borderId="44" xfId="17" applyFont="1" applyBorder="1"/>
    <xf numFmtId="43" fontId="0" fillId="24" borderId="31" xfId="17" applyNumberFormat="1" applyFont="1" applyFill="1" applyBorder="1"/>
    <xf numFmtId="43" fontId="0" fillId="24" borderId="32" xfId="17" applyNumberFormat="1" applyFont="1" applyFill="1" applyBorder="1"/>
    <xf numFmtId="43" fontId="0" fillId="0" borderId="0" xfId="0" applyNumberFormat="1"/>
    <xf numFmtId="9" fontId="0" fillId="0" borderId="0" xfId="1" applyFont="1"/>
    <xf numFmtId="44" fontId="0" fillId="0" borderId="0" xfId="0" applyNumberFormat="1"/>
    <xf numFmtId="0" fontId="15" fillId="0" borderId="0" xfId="14" applyFont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31" fillId="0" borderId="40" xfId="0" applyFont="1" applyBorder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wrapText="1"/>
    </xf>
    <xf numFmtId="0" fontId="5" fillId="0" borderId="0" xfId="0" applyFont="1" applyBorder="1" applyAlignment="1">
      <alignment horizontal="left"/>
    </xf>
  </cellXfs>
  <cellStyles count="18">
    <cellStyle name="40% - Accent5" xfId="5" builtinId="47"/>
    <cellStyle name="Comma" xfId="17" builtinId="3"/>
    <cellStyle name="Comma 2" xfId="6" xr:uid="{2E4C063E-E963-48C2-877B-DD427726B13E}"/>
    <cellStyle name="Comma 3" xfId="12" xr:uid="{529703FF-5CB2-4034-8AC1-5F10886E087C}"/>
    <cellStyle name="Currency 2" xfId="10" xr:uid="{9DB9891E-BA1B-4892-86F7-CB472F3F41B4}"/>
    <cellStyle name="Currency 3" xfId="7" xr:uid="{FEC3E005-F08C-43B4-B6F9-68036B2675ED}"/>
    <cellStyle name="Explanatory Text" xfId="4" builtinId="53"/>
    <cellStyle name="Heading 1" xfId="2" builtinId="16"/>
    <cellStyle name="Heading 2" xfId="3" builtinId="17"/>
    <cellStyle name="Hyperlink 2" xfId="16" xr:uid="{F77AEEA7-666D-4D2E-8282-9C6221EEDCD2}"/>
    <cellStyle name="Normal" xfId="0" builtinId="0"/>
    <cellStyle name="Normal 2" xfId="14" xr:uid="{50BD64FB-CF99-46FE-A8EB-134FC666FD16}"/>
    <cellStyle name="Normal 3" xfId="11" xr:uid="{F94E07CE-E2FD-4725-B73A-43774DB429C2}"/>
    <cellStyle name="Normal 3 2 2" xfId="9" xr:uid="{814B8526-F0D6-4925-9C54-E2A4ED9EF095}"/>
    <cellStyle name="Normal 4" xfId="8" xr:uid="{CE2F19E6-C006-43A3-B337-988EBA81BEF2}"/>
    <cellStyle name="Normal 4 2" xfId="15" xr:uid="{9E229BB2-E843-4AC6-B314-CAF17855CDF1}"/>
    <cellStyle name="Percent" xfId="1" builtinId="5"/>
    <cellStyle name="Percent 2" xfId="13" xr:uid="{B7EC770E-60D4-4177-8BBE-F90E7409EB2B}"/>
  </cellStyles>
  <dxfs count="8">
    <dxf>
      <border>
        <left style="dashDotDot">
          <color auto="1"/>
        </left>
        <right style="dashDotDot">
          <color auto="1"/>
        </right>
        <vertical/>
        <horizontal/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AF72CBD2-966C-4777-BED8-8B6E749A9526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590550</xdr:colOff>
      <xdr:row>5</xdr:row>
      <xdr:rowOff>112395</xdr:rowOff>
    </xdr:from>
    <xdr:ext cx="7758123" cy="6365703"/>
    <xdr:pic>
      <xdr:nvPicPr>
        <xdr:cNvPr id="2" name="Picture 1">
          <a:extLst>
            <a:ext uri="{FF2B5EF4-FFF2-40B4-BE49-F238E27FC236}">
              <a16:creationId xmlns:a16="http://schemas.microsoft.com/office/drawing/2014/main" id="{55074D6D-81A6-4D06-A1B4-522A68CA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5115" y="1436370"/>
          <a:ext cx="7758123" cy="636570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326F2-2CEB-4A2F-8297-589FAB0C85F9}">
  <sheetPr>
    <tabColor rgb="FF7030A0"/>
  </sheetPr>
  <dimension ref="A1:AJ83"/>
  <sheetViews>
    <sheetView showGridLines="0" tabSelected="1" topLeftCell="A3" zoomScaleNormal="100" workbookViewId="0">
      <selection activeCell="J13" sqref="J13"/>
    </sheetView>
  </sheetViews>
  <sheetFormatPr defaultColWidth="0" defaultRowHeight="0" customHeight="1" zeroHeight="1" x14ac:dyDescent="0.2"/>
  <cols>
    <col min="1" max="2" width="1.28515625" style="122" customWidth="1"/>
    <col min="3" max="3" width="24.5703125" style="122" customWidth="1"/>
    <col min="4" max="4" width="5.28515625" style="122" customWidth="1"/>
    <col min="5" max="5" width="40.85546875" style="122" customWidth="1"/>
    <col min="6" max="6" width="12.85546875" style="122" customWidth="1"/>
    <col min="7" max="7" width="17" style="122" customWidth="1"/>
    <col min="8" max="8" width="11.140625" style="122" customWidth="1"/>
    <col min="9" max="10" width="36" style="122" customWidth="1"/>
    <col min="11" max="11" width="5.5703125" style="122" customWidth="1"/>
    <col min="12" max="12" width="8" style="122" hidden="1" customWidth="1"/>
    <col min="13" max="20" width="8.42578125" style="122" hidden="1" customWidth="1"/>
    <col min="21" max="21" width="1.28515625" style="122" hidden="1" customWidth="1"/>
    <col min="22" max="22" width="9" style="122" hidden="1" customWidth="1"/>
    <col min="23" max="23" width="1.28515625" style="122" hidden="1" customWidth="1"/>
    <col min="24" max="16384" width="9" style="122" hidden="1"/>
  </cols>
  <sheetData>
    <row r="1" spans="1:36" ht="11.25" customHeight="1" x14ac:dyDescent="0.2"/>
    <row r="2" spans="1:36" s="126" customFormat="1" ht="33.75" x14ac:dyDescent="0.2">
      <c r="A2" s="123"/>
      <c r="B2" s="123"/>
      <c r="C2" s="123"/>
      <c r="D2" s="123"/>
      <c r="E2" s="123"/>
      <c r="F2" s="123"/>
      <c r="G2" s="124" t="s">
        <v>79</v>
      </c>
      <c r="H2" s="125"/>
      <c r="I2" s="123"/>
      <c r="J2" s="123"/>
      <c r="K2" s="123"/>
      <c r="M2" s="127"/>
      <c r="N2" s="128"/>
      <c r="O2" s="129"/>
    </row>
    <row r="3" spans="1:36" s="126" customFormat="1" ht="33.75" x14ac:dyDescent="0.2">
      <c r="A3" s="123"/>
      <c r="B3" s="123"/>
      <c r="C3" s="123"/>
      <c r="D3" s="123"/>
      <c r="E3" s="123"/>
      <c r="F3" s="123"/>
      <c r="G3" s="124" t="s">
        <v>80</v>
      </c>
      <c r="H3" s="125"/>
      <c r="I3" s="123"/>
      <c r="J3" s="123"/>
      <c r="K3" s="123"/>
      <c r="M3" s="127"/>
      <c r="N3" s="128"/>
      <c r="O3" s="129"/>
    </row>
    <row r="4" spans="1:36" s="133" customFormat="1" ht="13.5" customHeight="1" thickBot="1" x14ac:dyDescent="0.25">
      <c r="A4" s="130"/>
      <c r="B4" s="130"/>
      <c r="C4" s="130"/>
      <c r="D4" s="130"/>
      <c r="E4" s="130"/>
      <c r="F4" s="130"/>
      <c r="G4" s="131"/>
      <c r="H4" s="132"/>
      <c r="I4" s="130"/>
      <c r="J4" s="130"/>
      <c r="K4" s="130"/>
    </row>
    <row r="5" spans="1:36" s="140" customFormat="1" ht="15" x14ac:dyDescent="0.2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5"/>
      <c r="M5" s="135"/>
      <c r="N5" s="135"/>
      <c r="O5" s="135"/>
      <c r="P5" s="136"/>
      <c r="Q5" s="137"/>
      <c r="R5" s="136"/>
      <c r="S5" s="137"/>
      <c r="T5" s="136"/>
      <c r="U5" s="136"/>
      <c r="V5" s="136"/>
      <c r="W5" s="136"/>
      <c r="X5" s="136"/>
      <c r="Y5" s="136"/>
      <c r="Z5" s="136"/>
      <c r="AA5" s="136"/>
      <c r="AB5" s="137"/>
      <c r="AC5" s="137"/>
      <c r="AD5" s="138"/>
      <c r="AE5" s="138"/>
      <c r="AF5" s="138"/>
      <c r="AG5" s="138"/>
      <c r="AH5" s="138"/>
      <c r="AI5" s="139"/>
      <c r="AJ5" s="139"/>
    </row>
    <row r="6" spans="1:36" ht="11.25" x14ac:dyDescent="0.2">
      <c r="C6" s="141"/>
      <c r="D6" s="142"/>
      <c r="E6" s="142"/>
      <c r="F6" s="142"/>
      <c r="G6" s="143"/>
      <c r="H6" s="144"/>
      <c r="I6" s="145"/>
      <c r="J6" s="145"/>
    </row>
    <row r="7" spans="1:36" ht="11.25" hidden="1" x14ac:dyDescent="0.2">
      <c r="C7" s="141"/>
      <c r="D7" s="142"/>
      <c r="E7" s="142"/>
      <c r="F7" s="142"/>
      <c r="G7" s="143"/>
      <c r="H7" s="144"/>
      <c r="I7" s="145"/>
      <c r="J7" s="145"/>
    </row>
    <row r="8" spans="1:36" ht="11.25" x14ac:dyDescent="0.2">
      <c r="C8" s="141"/>
      <c r="D8" s="142"/>
      <c r="E8" s="142"/>
      <c r="F8" s="142"/>
      <c r="G8" s="143"/>
      <c r="H8" s="144"/>
      <c r="I8" s="145"/>
      <c r="J8" s="145"/>
    </row>
    <row r="9" spans="1:36" ht="11.25" x14ac:dyDescent="0.2">
      <c r="C9" s="141"/>
      <c r="D9" s="142"/>
      <c r="E9" s="142"/>
      <c r="F9" s="142"/>
      <c r="G9" s="143"/>
      <c r="H9" s="144"/>
      <c r="I9" s="145"/>
      <c r="J9" s="145"/>
    </row>
    <row r="10" spans="1:36" ht="11.25" x14ac:dyDescent="0.2">
      <c r="C10" s="141"/>
      <c r="D10" s="142"/>
      <c r="E10" s="142"/>
      <c r="F10" s="142"/>
      <c r="G10" s="143"/>
      <c r="H10" s="144"/>
      <c r="I10" s="145"/>
      <c r="J10" s="145"/>
    </row>
    <row r="11" spans="1:36" ht="11.25" x14ac:dyDescent="0.2">
      <c r="C11" s="141"/>
      <c r="D11" s="142"/>
      <c r="E11" s="142"/>
      <c r="F11" s="142"/>
      <c r="G11" s="143"/>
      <c r="H11" s="144"/>
      <c r="I11" s="145"/>
      <c r="J11" s="145"/>
    </row>
    <row r="12" spans="1:36" ht="11.25" x14ac:dyDescent="0.2">
      <c r="C12" s="141"/>
      <c r="D12" s="142"/>
      <c r="E12" s="142"/>
      <c r="F12" s="142"/>
      <c r="G12" s="143"/>
      <c r="H12" s="144"/>
      <c r="I12" s="145"/>
      <c r="J12" s="145"/>
    </row>
    <row r="13" spans="1:36" ht="11.25" x14ac:dyDescent="0.2">
      <c r="C13" s="141"/>
      <c r="D13" s="142"/>
      <c r="E13" s="142"/>
      <c r="F13" s="142"/>
      <c r="G13" s="143"/>
      <c r="H13" s="144"/>
      <c r="I13" s="145"/>
      <c r="J13" s="145"/>
    </row>
    <row r="14" spans="1:36" ht="11.25" x14ac:dyDescent="0.2">
      <c r="C14" s="146"/>
      <c r="D14" s="142"/>
      <c r="E14" s="142"/>
      <c r="F14" s="142"/>
      <c r="G14" s="143"/>
      <c r="H14" s="144"/>
      <c r="I14" s="145"/>
      <c r="J14" s="145"/>
    </row>
    <row r="15" spans="1:36" ht="11.25" x14ac:dyDescent="0.2">
      <c r="C15" s="146"/>
      <c r="D15" s="142"/>
      <c r="E15" s="142"/>
      <c r="F15" s="142"/>
      <c r="G15" s="143"/>
      <c r="H15" s="144"/>
      <c r="I15" s="145"/>
      <c r="J15" s="145"/>
    </row>
    <row r="16" spans="1:36" ht="11.25" x14ac:dyDescent="0.2">
      <c r="C16" s="146"/>
      <c r="D16" s="142"/>
      <c r="E16" s="142"/>
      <c r="F16" s="142"/>
      <c r="G16" s="143"/>
      <c r="H16" s="144"/>
      <c r="I16" s="145"/>
      <c r="J16" s="145"/>
    </row>
    <row r="17" spans="2:34" ht="11.25" x14ac:dyDescent="0.2">
      <c r="C17" s="146"/>
      <c r="D17" s="142"/>
      <c r="E17" s="142"/>
      <c r="F17" s="142"/>
      <c r="G17" s="143"/>
      <c r="H17" s="144"/>
      <c r="I17" s="145"/>
      <c r="J17" s="145"/>
    </row>
    <row r="18" spans="2:34" ht="12.75" x14ac:dyDescent="0.2">
      <c r="C18" s="147"/>
      <c r="D18" s="142"/>
      <c r="E18" s="142"/>
      <c r="F18" s="142"/>
      <c r="G18" s="142"/>
      <c r="H18" s="142"/>
      <c r="I18" s="148"/>
      <c r="J18" s="148"/>
    </row>
    <row r="19" spans="2:34" s="140" customFormat="1" ht="12.75" x14ac:dyDescent="0.2">
      <c r="B19" s="149"/>
      <c r="L19" s="150"/>
      <c r="M19" s="150"/>
      <c r="N19" s="150"/>
      <c r="O19" s="150"/>
      <c r="P19" s="151"/>
      <c r="Q19" s="152"/>
      <c r="R19" s="151"/>
      <c r="S19" s="152"/>
      <c r="T19" s="151"/>
      <c r="U19" s="151"/>
      <c r="V19" s="151"/>
      <c r="W19" s="151"/>
      <c r="X19" s="151"/>
      <c r="Y19" s="151"/>
      <c r="Z19" s="151"/>
      <c r="AA19" s="151"/>
      <c r="AB19" s="152"/>
      <c r="AC19" s="152"/>
      <c r="AD19" s="151"/>
      <c r="AE19" s="151"/>
      <c r="AF19" s="151"/>
      <c r="AG19" s="151"/>
      <c r="AH19" s="151"/>
    </row>
    <row r="20" spans="2:34" ht="11.25" hidden="1" x14ac:dyDescent="0.2">
      <c r="D20" s="142"/>
      <c r="E20" s="142"/>
      <c r="F20" s="142"/>
      <c r="G20" s="142"/>
      <c r="H20" s="142"/>
      <c r="I20" s="142"/>
      <c r="J20" s="142"/>
      <c r="L20" s="153"/>
    </row>
    <row r="21" spans="2:34" ht="11.25" hidden="1" x14ac:dyDescent="0.2">
      <c r="D21" s="142"/>
      <c r="E21" s="142"/>
      <c r="F21" s="142"/>
      <c r="G21" s="142"/>
      <c r="H21" s="142"/>
      <c r="I21" s="142"/>
      <c r="J21" s="142"/>
      <c r="L21" s="153"/>
    </row>
    <row r="22" spans="2:34" ht="11.25" hidden="1" x14ac:dyDescent="0.2">
      <c r="D22" s="142"/>
      <c r="E22" s="142"/>
      <c r="F22" s="142"/>
      <c r="G22" s="142"/>
      <c r="H22" s="142"/>
      <c r="I22" s="142"/>
      <c r="J22" s="142"/>
      <c r="L22" s="153"/>
    </row>
    <row r="23" spans="2:34" ht="11.25" hidden="1" x14ac:dyDescent="0.2">
      <c r="D23" s="142"/>
      <c r="E23" s="142"/>
      <c r="F23" s="142"/>
      <c r="G23" s="142"/>
      <c r="H23" s="142"/>
      <c r="I23" s="142"/>
      <c r="J23" s="142"/>
      <c r="L23" s="153"/>
    </row>
    <row r="24" spans="2:34" ht="11.25" hidden="1" x14ac:dyDescent="0.2">
      <c r="D24" s="142"/>
      <c r="E24" s="142"/>
      <c r="F24" s="142"/>
      <c r="G24" s="142"/>
      <c r="H24" s="142"/>
      <c r="I24" s="142"/>
      <c r="J24" s="142"/>
      <c r="L24" s="153"/>
    </row>
    <row r="25" spans="2:34" ht="11.25" hidden="1" x14ac:dyDescent="0.2">
      <c r="C25" s="142"/>
      <c r="D25" s="142"/>
      <c r="E25" s="142"/>
      <c r="F25" s="142"/>
      <c r="G25" s="142"/>
      <c r="H25" s="142"/>
      <c r="I25" s="142"/>
      <c r="J25" s="142"/>
      <c r="L25" s="153"/>
    </row>
    <row r="26" spans="2:34" ht="11.25" hidden="1" x14ac:dyDescent="0.2">
      <c r="C26" s="142"/>
      <c r="D26" s="142"/>
      <c r="E26" s="142"/>
      <c r="F26" s="142"/>
      <c r="G26" s="142"/>
      <c r="H26" s="142"/>
      <c r="I26" s="142"/>
      <c r="J26" s="142"/>
      <c r="L26" s="153"/>
    </row>
    <row r="27" spans="2:34" ht="11.25" hidden="1" x14ac:dyDescent="0.2">
      <c r="C27" s="142"/>
      <c r="D27" s="142"/>
      <c r="E27" s="142"/>
      <c r="F27" s="142"/>
      <c r="G27" s="142"/>
      <c r="H27" s="142"/>
      <c r="I27" s="142"/>
      <c r="J27" s="142"/>
    </row>
    <row r="28" spans="2:34" ht="11.25" hidden="1" x14ac:dyDescent="0.2">
      <c r="D28" s="142"/>
      <c r="E28" s="142"/>
      <c r="F28" s="142"/>
      <c r="G28" s="142"/>
      <c r="H28" s="142"/>
      <c r="I28" s="142"/>
      <c r="J28" s="142"/>
    </row>
    <row r="29" spans="2:34" ht="11.25" hidden="1" x14ac:dyDescent="0.2">
      <c r="D29" s="142"/>
      <c r="E29" s="142"/>
      <c r="F29" s="142"/>
      <c r="G29" s="142"/>
      <c r="H29" s="142"/>
      <c r="I29" s="142"/>
      <c r="J29" s="142"/>
    </row>
    <row r="30" spans="2:34" ht="11.25" hidden="1" x14ac:dyDescent="0.2">
      <c r="D30" s="142"/>
      <c r="E30" s="142"/>
      <c r="F30" s="142"/>
      <c r="G30" s="142"/>
      <c r="H30" s="142"/>
      <c r="I30" s="142"/>
      <c r="J30" s="142"/>
    </row>
    <row r="31" spans="2:34" ht="11.25" hidden="1" x14ac:dyDescent="0.2">
      <c r="D31" s="142"/>
      <c r="E31" s="142"/>
      <c r="F31" s="142"/>
      <c r="G31" s="142"/>
      <c r="H31" s="142"/>
      <c r="I31" s="142"/>
      <c r="J31" s="142"/>
    </row>
    <row r="32" spans="2:34" ht="11.25" hidden="1" x14ac:dyDescent="0.2">
      <c r="D32" s="142"/>
      <c r="E32" s="142"/>
      <c r="F32" s="142"/>
      <c r="G32" s="142"/>
      <c r="H32" s="142"/>
      <c r="I32" s="142"/>
      <c r="J32" s="142"/>
    </row>
    <row r="33" spans="3:10" ht="12.75" hidden="1" x14ac:dyDescent="0.2">
      <c r="C33" s="147"/>
      <c r="D33" s="142"/>
      <c r="E33" s="142"/>
      <c r="F33" s="142"/>
      <c r="G33" s="142"/>
      <c r="H33" s="142"/>
      <c r="I33" s="142"/>
      <c r="J33" s="142"/>
    </row>
    <row r="34" spans="3:10" ht="11.25" customHeight="1" x14ac:dyDescent="0.2"/>
    <row r="35" spans="3:10" ht="11.25" customHeight="1" x14ac:dyDescent="0.2"/>
    <row r="36" spans="3:10" ht="11.25" customHeight="1" x14ac:dyDescent="0.2"/>
    <row r="37" spans="3:10" ht="11.25" customHeight="1" x14ac:dyDescent="0.2"/>
    <row r="38" spans="3:10" ht="11.25" customHeight="1" x14ac:dyDescent="0.2"/>
    <row r="39" spans="3:10" ht="11.25" customHeight="1" x14ac:dyDescent="0.2"/>
    <row r="40" spans="3:10" ht="11.25" customHeight="1" x14ac:dyDescent="0.2"/>
    <row r="41" spans="3:10" ht="11.25" customHeight="1" x14ac:dyDescent="0.2"/>
    <row r="42" spans="3:10" ht="11.25" customHeight="1" x14ac:dyDescent="0.2"/>
    <row r="43" spans="3:10" ht="11.25" customHeight="1" x14ac:dyDescent="0.2"/>
    <row r="44" spans="3:10" ht="11.25" customHeight="1" x14ac:dyDescent="0.2"/>
    <row r="45" spans="3:10" ht="11.25" customHeight="1" x14ac:dyDescent="0.2"/>
    <row r="46" spans="3:10" ht="11.25" customHeight="1" x14ac:dyDescent="0.2"/>
    <row r="47" spans="3:10" ht="11.25" customHeight="1" x14ac:dyDescent="0.2"/>
    <row r="48" spans="3:10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96A23-570C-408C-B87B-35199D014BDE}">
  <dimension ref="B3:C7"/>
  <sheetViews>
    <sheetView workbookViewId="0">
      <selection activeCell="B4" sqref="B4"/>
    </sheetView>
  </sheetViews>
  <sheetFormatPr defaultRowHeight="15" x14ac:dyDescent="0.25"/>
  <cols>
    <col min="2" max="2" width="38.28515625" customWidth="1"/>
  </cols>
  <sheetData>
    <row r="3" spans="2:3" x14ac:dyDescent="0.25">
      <c r="B3" s="160" t="s">
        <v>81</v>
      </c>
      <c r="C3" s="160" t="s">
        <v>82</v>
      </c>
    </row>
    <row r="4" spans="2:3" x14ac:dyDescent="0.25">
      <c r="B4" s="161" t="s">
        <v>91</v>
      </c>
      <c r="C4" t="s">
        <v>83</v>
      </c>
    </row>
    <row r="5" spans="2:3" x14ac:dyDescent="0.25">
      <c r="B5" s="161" t="s">
        <v>84</v>
      </c>
      <c r="C5" t="s">
        <v>92</v>
      </c>
    </row>
    <row r="6" spans="2:3" x14ac:dyDescent="0.25">
      <c r="B6" s="161" t="s">
        <v>88</v>
      </c>
      <c r="C6" t="s">
        <v>89</v>
      </c>
    </row>
    <row r="7" spans="2:3" x14ac:dyDescent="0.25">
      <c r="B7" s="16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F7DD4-3002-491D-89E7-057A14559F16}">
  <dimension ref="B2:J34"/>
  <sheetViews>
    <sheetView zoomScale="90" zoomScaleNormal="90" workbookViewId="0">
      <selection activeCell="J24" sqref="J24"/>
    </sheetView>
  </sheetViews>
  <sheetFormatPr defaultRowHeight="15" x14ac:dyDescent="0.25"/>
  <cols>
    <col min="2" max="2" width="78.7109375" bestFit="1" customWidth="1"/>
    <col min="3" max="7" width="15.85546875" bestFit="1" customWidth="1"/>
    <col min="9" max="9" width="11.140625" bestFit="1" customWidth="1"/>
    <col min="10" max="10" width="9" bestFit="1" customWidth="1"/>
  </cols>
  <sheetData>
    <row r="2" spans="2:10" ht="15.75" thickBot="1" x14ac:dyDescent="0.3"/>
    <row r="3" spans="2:10" ht="25.15" customHeight="1" thickBot="1" x14ac:dyDescent="0.45">
      <c r="B3" s="197" t="s">
        <v>74</v>
      </c>
      <c r="C3" s="197"/>
      <c r="D3" s="197"/>
      <c r="E3" s="197"/>
      <c r="F3" s="197"/>
      <c r="G3" s="197"/>
      <c r="I3" s="198" t="s">
        <v>105</v>
      </c>
      <c r="J3" s="199"/>
    </row>
    <row r="4" spans="2:10" ht="25.15" customHeight="1" x14ac:dyDescent="0.25">
      <c r="B4" s="118" t="s">
        <v>72</v>
      </c>
      <c r="C4" s="119" t="s">
        <v>66</v>
      </c>
      <c r="D4" s="119" t="s">
        <v>67</v>
      </c>
      <c r="E4" s="119" t="s">
        <v>68</v>
      </c>
      <c r="F4" s="119" t="s">
        <v>69</v>
      </c>
      <c r="G4" s="119" t="s">
        <v>70</v>
      </c>
      <c r="I4" s="171" t="s">
        <v>103</v>
      </c>
      <c r="J4" s="170" t="s">
        <v>104</v>
      </c>
    </row>
    <row r="5" spans="2:10" ht="25.15" customHeight="1" x14ac:dyDescent="0.4">
      <c r="B5" s="101" t="s">
        <v>77</v>
      </c>
      <c r="C5" s="105">
        <f>Detail!L102</f>
        <v>16.753486375600517</v>
      </c>
      <c r="D5" s="105">
        <f>Detail!M102</f>
        <v>17.401770540060056</v>
      </c>
      <c r="E5" s="105">
        <f>Detail!N102</f>
        <v>16.84767270542293</v>
      </c>
      <c r="F5" s="105">
        <f>Detail!O102</f>
        <v>15.87241060749238</v>
      </c>
      <c r="G5" s="105">
        <f>Detail!P102</f>
        <v>14.094798923246731</v>
      </c>
      <c r="I5" s="172">
        <v>200000</v>
      </c>
      <c r="J5" s="192">
        <v>90</v>
      </c>
    </row>
    <row r="6" spans="2:10" ht="25.15" customHeight="1" x14ac:dyDescent="0.4">
      <c r="B6" s="102" t="s">
        <v>78</v>
      </c>
      <c r="C6" s="106">
        <f>Detail!L104</f>
        <v>9.1728008264176246</v>
      </c>
      <c r="D6" s="106">
        <f>Detail!M104</f>
        <v>9.3287433106029809</v>
      </c>
      <c r="E6" s="106">
        <f>Detail!N104</f>
        <v>9.1872632869972133</v>
      </c>
      <c r="F6" s="106">
        <f>Detail!O104</f>
        <v>8.8505875522729678</v>
      </c>
      <c r="G6" s="106">
        <f>Detail!P104</f>
        <v>8.1998495601752932</v>
      </c>
      <c r="I6" s="172">
        <v>300000</v>
      </c>
      <c r="J6" s="192">
        <v>78</v>
      </c>
    </row>
    <row r="7" spans="2:10" ht="25.15" customHeight="1" x14ac:dyDescent="0.4">
      <c r="B7" s="120" t="s">
        <v>77</v>
      </c>
      <c r="C7" s="121">
        <f>SUM(C5:C6)</f>
        <v>25.926287202018141</v>
      </c>
      <c r="D7" s="121">
        <f t="shared" ref="D7:G7" si="0">SUM(D5:D6)</f>
        <v>26.730513850663037</v>
      </c>
      <c r="E7" s="121">
        <f t="shared" si="0"/>
        <v>26.034935992420145</v>
      </c>
      <c r="F7" s="121">
        <f t="shared" si="0"/>
        <v>24.722998159765346</v>
      </c>
      <c r="G7" s="121">
        <f t="shared" si="0"/>
        <v>22.294648483422023</v>
      </c>
      <c r="I7" s="172">
        <v>400000</v>
      </c>
      <c r="J7" s="192">
        <v>63</v>
      </c>
    </row>
    <row r="8" spans="2:10" x14ac:dyDescent="0.25">
      <c r="I8" s="172">
        <v>500000</v>
      </c>
      <c r="J8" s="192">
        <v>52</v>
      </c>
    </row>
    <row r="9" spans="2:10" x14ac:dyDescent="0.25">
      <c r="B9" s="163" t="s">
        <v>72</v>
      </c>
      <c r="C9" s="162" t="s">
        <v>66</v>
      </c>
      <c r="D9" s="162" t="s">
        <v>67</v>
      </c>
      <c r="E9" s="162" t="s">
        <v>68</v>
      </c>
      <c r="F9" s="162" t="s">
        <v>69</v>
      </c>
      <c r="G9" s="162" t="s">
        <v>70</v>
      </c>
      <c r="I9" s="172">
        <v>600000</v>
      </c>
      <c r="J9" s="192">
        <v>44</v>
      </c>
    </row>
    <row r="10" spans="2:10" x14ac:dyDescent="0.25">
      <c r="B10" s="166" t="s">
        <v>85</v>
      </c>
      <c r="C10" s="164">
        <v>3.2000000000000001E-2</v>
      </c>
      <c r="D10" s="165">
        <v>3.0249999999999999E-2</v>
      </c>
      <c r="E10" s="165">
        <v>2.8500000000000001E-2</v>
      </c>
      <c r="F10" s="165">
        <v>2.6750000000000003E-2</v>
      </c>
      <c r="G10" s="165">
        <v>2.5000000000000001E-2</v>
      </c>
      <c r="I10" s="172">
        <v>700000</v>
      </c>
      <c r="J10" s="192">
        <v>38</v>
      </c>
    </row>
    <row r="11" spans="2:10" x14ac:dyDescent="0.25">
      <c r="B11" s="166" t="s">
        <v>86</v>
      </c>
      <c r="C11" s="164">
        <f>1+C10</f>
        <v>1.032</v>
      </c>
      <c r="D11" s="165">
        <f t="shared" ref="D11:G11" si="1">1+D10</f>
        <v>1.0302500000000001</v>
      </c>
      <c r="E11" s="165">
        <f t="shared" si="1"/>
        <v>1.0285</v>
      </c>
      <c r="F11" s="165">
        <f t="shared" si="1"/>
        <v>1.0267500000000001</v>
      </c>
      <c r="G11" s="165">
        <f t="shared" si="1"/>
        <v>1.0249999999999999</v>
      </c>
      <c r="I11" s="172">
        <v>800000</v>
      </c>
      <c r="J11" s="192">
        <v>33</v>
      </c>
    </row>
    <row r="12" spans="2:10" x14ac:dyDescent="0.25">
      <c r="B12" s="166" t="s">
        <v>87</v>
      </c>
      <c r="C12" s="164">
        <f>C11</f>
        <v>1.032</v>
      </c>
      <c r="D12" s="165">
        <f>C12*D11</f>
        <v>1.0632180000000002</v>
      </c>
      <c r="E12" s="165">
        <f t="shared" ref="E12:G12" si="2">D12*E11</f>
        <v>1.0935197130000003</v>
      </c>
      <c r="F12" s="165">
        <f t="shared" si="2"/>
        <v>1.1227713653227502</v>
      </c>
      <c r="G12" s="165">
        <f t="shared" si="2"/>
        <v>1.150840649455819</v>
      </c>
      <c r="I12" s="172">
        <v>900000</v>
      </c>
      <c r="J12" s="192">
        <v>28</v>
      </c>
    </row>
    <row r="13" spans="2:10" ht="15.75" thickBot="1" x14ac:dyDescent="0.3">
      <c r="B13" s="167" t="s">
        <v>90</v>
      </c>
      <c r="C13" s="168">
        <f>C7/C12</f>
        <v>25.122371319785021</v>
      </c>
      <c r="D13" s="168">
        <f>D7/D12</f>
        <v>25.141141187097126</v>
      </c>
      <c r="E13" s="168">
        <f>E7/E12</f>
        <v>23.808382860328134</v>
      </c>
      <c r="F13" s="168">
        <f>F7/F12</f>
        <v>22.019619419719088</v>
      </c>
      <c r="G13" s="168">
        <f>G7/G12</f>
        <v>19.372489574437751</v>
      </c>
      <c r="I13" s="173">
        <v>1000000</v>
      </c>
      <c r="J13" s="193">
        <v>25</v>
      </c>
    </row>
    <row r="14" spans="2:10" x14ac:dyDescent="0.25">
      <c r="G14" s="154"/>
    </row>
    <row r="15" spans="2:10" ht="15.75" thickBot="1" x14ac:dyDescent="0.3">
      <c r="G15" s="154"/>
    </row>
    <row r="16" spans="2:10" ht="15.75" thickBot="1" x14ac:dyDescent="0.3">
      <c r="B16" s="198" t="s">
        <v>102</v>
      </c>
      <c r="C16" s="200"/>
      <c r="D16" s="200"/>
      <c r="E16" s="200"/>
      <c r="F16" s="200"/>
      <c r="G16" s="199"/>
    </row>
    <row r="17" spans="2:7" x14ac:dyDescent="0.25">
      <c r="B17" s="181"/>
      <c r="C17" s="171" t="s">
        <v>66</v>
      </c>
      <c r="D17" s="186" t="s">
        <v>67</v>
      </c>
      <c r="E17" s="186" t="s">
        <v>68</v>
      </c>
      <c r="F17" s="186" t="s">
        <v>69</v>
      </c>
      <c r="G17" s="170" t="s">
        <v>70</v>
      </c>
    </row>
    <row r="18" spans="2:7" x14ac:dyDescent="0.25">
      <c r="B18" s="179" t="s">
        <v>93</v>
      </c>
      <c r="C18" s="182">
        <f>C7</f>
        <v>25.926287202018141</v>
      </c>
      <c r="D18" s="187">
        <f t="shared" ref="D18:G18" si="3">D7</f>
        <v>26.730513850663037</v>
      </c>
      <c r="E18" s="187">
        <f t="shared" si="3"/>
        <v>26.034935992420145</v>
      </c>
      <c r="F18" s="187">
        <f t="shared" si="3"/>
        <v>24.722998159765346</v>
      </c>
      <c r="G18" s="174">
        <f t="shared" si="3"/>
        <v>22.294648483422023</v>
      </c>
    </row>
    <row r="19" spans="2:7" x14ac:dyDescent="0.25">
      <c r="B19" s="179" t="s">
        <v>94</v>
      </c>
      <c r="C19" s="182">
        <f>C13</f>
        <v>25.122371319785021</v>
      </c>
      <c r="D19" s="187">
        <f t="shared" ref="D19:G19" si="4">D13</f>
        <v>25.141141187097126</v>
      </c>
      <c r="E19" s="187">
        <f t="shared" si="4"/>
        <v>23.808382860328134</v>
      </c>
      <c r="F19" s="187">
        <f t="shared" si="4"/>
        <v>22.019619419719088</v>
      </c>
      <c r="G19" s="174">
        <f t="shared" si="4"/>
        <v>19.372489574437751</v>
      </c>
    </row>
    <row r="20" spans="2:7" x14ac:dyDescent="0.25">
      <c r="B20" s="179" t="s">
        <v>95</v>
      </c>
      <c r="C20" s="172">
        <v>989044</v>
      </c>
      <c r="D20" s="188">
        <v>764012</v>
      </c>
      <c r="E20" s="188">
        <v>583987</v>
      </c>
      <c r="F20" s="188">
        <v>448968</v>
      </c>
      <c r="G20" s="175">
        <v>313949</v>
      </c>
    </row>
    <row r="21" spans="2:7" x14ac:dyDescent="0.25">
      <c r="B21" s="179" t="s">
        <v>96</v>
      </c>
      <c r="C21" s="183">
        <v>1100000</v>
      </c>
      <c r="D21" s="189">
        <v>900000</v>
      </c>
      <c r="E21" s="189">
        <v>650000</v>
      </c>
      <c r="F21" s="189">
        <v>450000</v>
      </c>
      <c r="G21" s="176">
        <v>250000</v>
      </c>
    </row>
    <row r="22" spans="2:7" x14ac:dyDescent="0.25">
      <c r="B22" s="179" t="s">
        <v>97</v>
      </c>
      <c r="C22" s="172">
        <f>C21-C20</f>
        <v>110956</v>
      </c>
      <c r="D22" s="188">
        <f t="shared" ref="D22:G22" si="5">D21-D20</f>
        <v>135988</v>
      </c>
      <c r="E22" s="188">
        <f t="shared" si="5"/>
        <v>66013</v>
      </c>
      <c r="F22" s="188">
        <f t="shared" si="5"/>
        <v>1032</v>
      </c>
      <c r="G22" s="175">
        <f t="shared" si="5"/>
        <v>-63949</v>
      </c>
    </row>
    <row r="23" spans="2:7" x14ac:dyDescent="0.25">
      <c r="B23" s="179" t="s">
        <v>98</v>
      </c>
      <c r="C23" s="184">
        <f>INDEX($J$5:$J$13,MATCH(C21,$I$5:$I$13,1))</f>
        <v>25</v>
      </c>
      <c r="D23" s="190">
        <f t="shared" ref="D23:G23" si="6">INDEX($J$5:$J$13,MATCH(D21,$I$5:$I$13,1))</f>
        <v>28</v>
      </c>
      <c r="E23" s="190">
        <f t="shared" si="6"/>
        <v>44</v>
      </c>
      <c r="F23" s="190">
        <f t="shared" si="6"/>
        <v>63</v>
      </c>
      <c r="G23" s="177">
        <f t="shared" si="6"/>
        <v>90</v>
      </c>
    </row>
    <row r="24" spans="2:7" x14ac:dyDescent="0.25">
      <c r="B24" s="179" t="s">
        <v>99</v>
      </c>
      <c r="C24" s="184">
        <f>C22*C23/1000000</f>
        <v>2.7738999999999998</v>
      </c>
      <c r="D24" s="190">
        <f t="shared" ref="D24:G24" si="7">D22*D23/1000000</f>
        <v>3.8076639999999999</v>
      </c>
      <c r="E24" s="190">
        <f t="shared" si="7"/>
        <v>2.9045719999999999</v>
      </c>
      <c r="F24" s="190">
        <f t="shared" si="7"/>
        <v>6.5016000000000004E-2</v>
      </c>
      <c r="G24" s="177">
        <f t="shared" si="7"/>
        <v>-5.7554100000000004</v>
      </c>
    </row>
    <row r="25" spans="2:7" x14ac:dyDescent="0.25">
      <c r="B25" s="179" t="s">
        <v>100</v>
      </c>
      <c r="C25" s="184">
        <f>C18+C24</f>
        <v>28.700187202018142</v>
      </c>
      <c r="D25" s="190">
        <f>D18+D24</f>
        <v>30.538177850663036</v>
      </c>
      <c r="E25" s="190">
        <f>E18+E24</f>
        <v>28.939507992420147</v>
      </c>
      <c r="F25" s="190">
        <f>F18+F24</f>
        <v>24.788014159765346</v>
      </c>
      <c r="G25" s="177">
        <f>G18+G24</f>
        <v>16.539238483422022</v>
      </c>
    </row>
    <row r="26" spans="2:7" ht="15.75" thickBot="1" x14ac:dyDescent="0.3">
      <c r="B26" s="180" t="s">
        <v>101</v>
      </c>
      <c r="C26" s="185">
        <f>C25/C12</f>
        <v>27.810258916684244</v>
      </c>
      <c r="D26" s="191">
        <f>D25/D12</f>
        <v>28.722404860210258</v>
      </c>
      <c r="E26" s="191">
        <f>E25/E12</f>
        <v>26.464550797192754</v>
      </c>
      <c r="F26" s="191">
        <f>F25/F12</f>
        <v>22.077526133417038</v>
      </c>
      <c r="G26" s="178">
        <f>G25/G12</f>
        <v>14.37144099075983</v>
      </c>
    </row>
    <row r="28" spans="2:7" x14ac:dyDescent="0.25">
      <c r="C28" s="194"/>
      <c r="D28" s="194"/>
      <c r="E28" s="194"/>
      <c r="F28" s="194"/>
      <c r="G28" s="194"/>
    </row>
    <row r="29" spans="2:7" x14ac:dyDescent="0.25">
      <c r="C29" s="196"/>
      <c r="D29" s="196"/>
      <c r="E29" s="196"/>
      <c r="F29" s="196"/>
    </row>
    <row r="30" spans="2:7" x14ac:dyDescent="0.25">
      <c r="C30" s="169"/>
      <c r="D30" s="169"/>
      <c r="E30" s="169"/>
      <c r="F30" s="169"/>
      <c r="G30" s="169"/>
    </row>
    <row r="32" spans="2:7" x14ac:dyDescent="0.25">
      <c r="C32" s="194"/>
      <c r="D32" s="194"/>
      <c r="E32" s="194"/>
      <c r="F32" s="194"/>
      <c r="G32" s="194"/>
    </row>
    <row r="34" spans="3:7" x14ac:dyDescent="0.25">
      <c r="C34" s="195"/>
      <c r="D34" s="195"/>
      <c r="E34" s="195"/>
      <c r="F34" s="195"/>
      <c r="G34" s="195"/>
    </row>
  </sheetData>
  <mergeCells count="3">
    <mergeCell ref="B3:G3"/>
    <mergeCell ref="I3:J3"/>
    <mergeCell ref="B16:G16"/>
  </mergeCells>
  <phoneticPr fontId="33" type="noConversion"/>
  <conditionalFormatting sqref="C13:G13">
    <cfRule type="expression" dxfId="0" priority="1">
      <formula>#REF!=Opex_BaseYear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DDC41-37E9-4532-90F8-52FE459D4C6C}">
  <dimension ref="A2:AE118"/>
  <sheetViews>
    <sheetView workbookViewId="0">
      <selection activeCell="C24" sqref="C24"/>
    </sheetView>
  </sheetViews>
  <sheetFormatPr defaultRowHeight="15" x14ac:dyDescent="0.25"/>
  <cols>
    <col min="2" max="2" width="55.42578125" bestFit="1" customWidth="1"/>
    <col min="3" max="3" width="36.7109375" bestFit="1" customWidth="1"/>
    <col min="4" max="4" width="17.7109375" bestFit="1" customWidth="1"/>
    <col min="5" max="6" width="19" bestFit="1" customWidth="1"/>
    <col min="7" max="7" width="22.28515625" bestFit="1" customWidth="1"/>
    <col min="8" max="8" width="18.7109375" bestFit="1" customWidth="1"/>
    <col min="9" max="9" width="33.28515625" customWidth="1"/>
    <col min="10" max="10" width="18.28515625" bestFit="1" customWidth="1"/>
    <col min="11" max="11" width="16.42578125" bestFit="1" customWidth="1"/>
    <col min="12" max="12" width="19.28515625" bestFit="1" customWidth="1"/>
    <col min="13" max="13" width="23.7109375" bestFit="1" customWidth="1"/>
    <col min="14" max="14" width="22" bestFit="1" customWidth="1"/>
    <col min="15" max="15" width="26.7109375" bestFit="1" customWidth="1"/>
    <col min="16" max="16" width="16.28515625" bestFit="1" customWidth="1"/>
    <col min="17" max="17" width="17.7109375" bestFit="1" customWidth="1"/>
    <col min="18" max="18" width="25.28515625" bestFit="1" customWidth="1"/>
    <col min="19" max="19" width="14.7109375" bestFit="1" customWidth="1"/>
    <col min="25" max="25" width="6.28515625" bestFit="1" customWidth="1"/>
  </cols>
  <sheetData>
    <row r="2" spans="2:25" x14ac:dyDescent="0.25">
      <c r="B2" s="201" t="s">
        <v>0</v>
      </c>
    </row>
    <row r="3" spans="2:25" s="59" customFormat="1" ht="13.5" customHeight="1" x14ac:dyDescent="0.3">
      <c r="B3" s="202"/>
      <c r="C3" s="9"/>
      <c r="D3" s="9"/>
      <c r="E3" s="9"/>
      <c r="F3" s="9"/>
      <c r="G3" s="9"/>
      <c r="H3" s="9"/>
      <c r="I3" s="9"/>
      <c r="J3" s="9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 t="s">
        <v>1</v>
      </c>
    </row>
    <row r="4" spans="2:25" x14ac:dyDescent="0.25">
      <c r="B4" s="11" t="s">
        <v>2</v>
      </c>
      <c r="C4" s="60" t="s">
        <v>3</v>
      </c>
      <c r="D4" s="60" t="s">
        <v>4</v>
      </c>
      <c r="E4" s="60" t="s">
        <v>5</v>
      </c>
      <c r="F4" s="60" t="s">
        <v>6</v>
      </c>
      <c r="G4" s="60" t="s">
        <v>7</v>
      </c>
      <c r="H4" s="60" t="s">
        <v>8</v>
      </c>
      <c r="I4" s="61" t="s">
        <v>9</v>
      </c>
      <c r="J4" s="62" t="s">
        <v>10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2:25" x14ac:dyDescent="0.25">
      <c r="B5" s="76"/>
      <c r="C5" s="77"/>
      <c r="D5" s="77" t="s">
        <v>11</v>
      </c>
      <c r="E5" s="77" t="s">
        <v>12</v>
      </c>
      <c r="F5" s="77" t="s">
        <v>13</v>
      </c>
      <c r="G5" s="77" t="s">
        <v>14</v>
      </c>
      <c r="H5" s="77" t="s">
        <v>15</v>
      </c>
      <c r="I5" s="78" t="s">
        <v>16</v>
      </c>
      <c r="J5" s="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2:25" x14ac:dyDescent="0.25">
      <c r="B6" s="39">
        <v>2021</v>
      </c>
      <c r="C6" s="64">
        <v>479435.93</v>
      </c>
      <c r="D6" s="64">
        <v>0</v>
      </c>
      <c r="E6" s="64">
        <v>0</v>
      </c>
      <c r="F6" s="64">
        <v>0</v>
      </c>
      <c r="G6" s="64">
        <v>479435.93</v>
      </c>
      <c r="H6" s="64">
        <v>0</v>
      </c>
      <c r="I6" s="64">
        <v>0</v>
      </c>
      <c r="J6" s="17">
        <v>0</v>
      </c>
      <c r="K6" s="3"/>
      <c r="L6" s="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2:25" x14ac:dyDescent="0.25">
      <c r="B7" s="39">
        <v>2022</v>
      </c>
      <c r="C7" s="64">
        <v>649771.92999999935</v>
      </c>
      <c r="D7" s="64">
        <v>0</v>
      </c>
      <c r="E7" s="64">
        <v>0</v>
      </c>
      <c r="F7" s="64">
        <v>0</v>
      </c>
      <c r="G7" s="64">
        <v>649771.92999999935</v>
      </c>
      <c r="H7" s="64">
        <v>0</v>
      </c>
      <c r="I7" s="64">
        <v>0</v>
      </c>
      <c r="J7" s="17">
        <v>0</v>
      </c>
      <c r="K7" s="3"/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2:25" x14ac:dyDescent="0.25">
      <c r="B8" s="39">
        <v>2023</v>
      </c>
      <c r="C8" s="64">
        <v>766062.64000000432</v>
      </c>
      <c r="D8" s="64">
        <v>0</v>
      </c>
      <c r="E8" s="64">
        <v>0</v>
      </c>
      <c r="F8" s="64">
        <v>0</v>
      </c>
      <c r="G8" s="64">
        <v>766062.64000000432</v>
      </c>
      <c r="H8" s="64">
        <v>0</v>
      </c>
      <c r="I8" s="64">
        <v>0</v>
      </c>
      <c r="J8" s="17">
        <v>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2:25" x14ac:dyDescent="0.25">
      <c r="B9" s="39">
        <v>2024</v>
      </c>
      <c r="C9" s="64">
        <v>990040.22083336115</v>
      </c>
      <c r="D9" s="64">
        <v>0</v>
      </c>
      <c r="E9" s="64">
        <v>0</v>
      </c>
      <c r="F9" s="64">
        <v>0</v>
      </c>
      <c r="G9" s="64">
        <v>990040.22083336115</v>
      </c>
      <c r="H9" s="64">
        <v>0</v>
      </c>
      <c r="I9" s="64">
        <v>0</v>
      </c>
      <c r="J9" s="17">
        <v>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2:25" x14ac:dyDescent="0.25">
      <c r="B10" s="39">
        <v>2025</v>
      </c>
      <c r="C10" s="64">
        <v>990040.22083336115</v>
      </c>
      <c r="D10" s="64">
        <v>0</v>
      </c>
      <c r="E10" s="64">
        <v>0</v>
      </c>
      <c r="F10" s="64">
        <v>0</v>
      </c>
      <c r="G10" s="64">
        <v>990040.22083336115</v>
      </c>
      <c r="H10" s="64">
        <v>0</v>
      </c>
      <c r="I10" s="64">
        <v>0</v>
      </c>
      <c r="J10" s="17"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2:25" x14ac:dyDescent="0.25">
      <c r="B11" s="39">
        <v>2026</v>
      </c>
      <c r="C11" s="64">
        <v>0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17">
        <v>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2:25" x14ac:dyDescent="0.25">
      <c r="B12" s="39">
        <v>2027</v>
      </c>
      <c r="C12" s="64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17">
        <v>0</v>
      </c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"/>
      <c r="Y12" s="2"/>
    </row>
    <row r="13" spans="2:25" x14ac:dyDescent="0.25">
      <c r="B13" s="39">
        <v>2028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17">
        <v>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2:25" x14ac:dyDescent="0.25">
      <c r="B14" s="39">
        <v>2029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0</v>
      </c>
      <c r="J14" s="17">
        <v>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2:25" x14ac:dyDescent="0.25">
      <c r="B15" s="65">
        <v>2030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1">
        <v>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2:25" x14ac:dyDescent="0.25">
      <c r="B16" s="2"/>
      <c r="C16" s="2"/>
      <c r="D16" s="3"/>
      <c r="E16" s="3"/>
      <c r="F16" s="57"/>
      <c r="G16" s="3"/>
      <c r="H16" s="3"/>
      <c r="I16" s="57"/>
      <c r="J16" s="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x14ac:dyDescent="0.25">
      <c r="B17" s="2"/>
      <c r="C17" s="2"/>
      <c r="D17" s="3"/>
      <c r="E17" s="3"/>
      <c r="F17" s="57"/>
      <c r="G17" s="2"/>
      <c r="H17" s="2"/>
      <c r="I17" s="3"/>
      <c r="J17" s="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x14ac:dyDescent="0.25">
      <c r="B18" s="201" t="s">
        <v>17</v>
      </c>
    </row>
    <row r="19" spans="1:25" s="59" customFormat="1" ht="15" customHeight="1" x14ac:dyDescent="0.3">
      <c r="B19" s="202"/>
      <c r="C19" s="9"/>
      <c r="D19" s="9"/>
      <c r="E19" s="9"/>
      <c r="F19" s="9"/>
      <c r="G19" s="9"/>
      <c r="H19" s="9"/>
      <c r="I19" s="9"/>
      <c r="J19" s="9"/>
      <c r="K19" s="9"/>
      <c r="L19" s="58"/>
    </row>
    <row r="20" spans="1:25" s="75" customFormat="1" x14ac:dyDescent="0.25">
      <c r="A20" s="59"/>
      <c r="B20" s="11" t="s">
        <v>2</v>
      </c>
      <c r="C20" s="60" t="s">
        <v>18</v>
      </c>
      <c r="D20" s="60" t="s">
        <v>4</v>
      </c>
      <c r="E20" s="60" t="s">
        <v>5</v>
      </c>
      <c r="F20" s="60" t="s">
        <v>6</v>
      </c>
      <c r="G20" s="60" t="s">
        <v>19</v>
      </c>
      <c r="H20" s="60" t="s">
        <v>8</v>
      </c>
      <c r="I20" s="61" t="s">
        <v>9</v>
      </c>
      <c r="J20" s="66" t="s">
        <v>10</v>
      </c>
      <c r="K20" s="68" t="s">
        <v>20</v>
      </c>
      <c r="L20" s="69" t="s">
        <v>2</v>
      </c>
    </row>
    <row r="21" spans="1:25" s="82" customFormat="1" x14ac:dyDescent="0.25">
      <c r="A21" s="59"/>
      <c r="B21" s="76"/>
      <c r="C21" s="77"/>
      <c r="D21" s="77" t="s">
        <v>11</v>
      </c>
      <c r="E21" s="77" t="s">
        <v>12</v>
      </c>
      <c r="F21" s="77" t="s">
        <v>13</v>
      </c>
      <c r="G21" s="77" t="s">
        <v>14</v>
      </c>
      <c r="H21" s="77" t="s">
        <v>15</v>
      </c>
      <c r="I21" s="78" t="s">
        <v>16</v>
      </c>
      <c r="J21" s="79"/>
      <c r="K21" s="80"/>
      <c r="L21" s="81"/>
    </row>
    <row r="22" spans="1:25" x14ac:dyDescent="0.25">
      <c r="B22" s="39">
        <v>2021</v>
      </c>
      <c r="C22" s="64">
        <v>846.89999999999418</v>
      </c>
      <c r="D22" s="64">
        <v>0</v>
      </c>
      <c r="E22" s="64">
        <v>0</v>
      </c>
      <c r="F22" s="64">
        <v>0</v>
      </c>
      <c r="G22" s="64">
        <v>0</v>
      </c>
      <c r="H22" s="64">
        <v>846.89999999999418</v>
      </c>
      <c r="I22" s="64">
        <v>0</v>
      </c>
      <c r="J22" s="17">
        <v>0</v>
      </c>
      <c r="K22" s="70"/>
      <c r="L22" s="40"/>
    </row>
    <row r="23" spans="1:25" x14ac:dyDescent="0.25">
      <c r="B23" s="39">
        <v>2022</v>
      </c>
      <c r="C23" s="64">
        <v>2506.5999999999767</v>
      </c>
      <c r="D23" s="64">
        <v>0</v>
      </c>
      <c r="E23" s="64">
        <v>0</v>
      </c>
      <c r="F23" s="64">
        <v>0</v>
      </c>
      <c r="G23" s="64">
        <v>0</v>
      </c>
      <c r="H23" s="64">
        <v>2506.5999999999767</v>
      </c>
      <c r="I23" s="64">
        <v>0</v>
      </c>
      <c r="J23" s="17">
        <v>0</v>
      </c>
      <c r="K23" s="39"/>
      <c r="L23" s="40"/>
    </row>
    <row r="24" spans="1:25" x14ac:dyDescent="0.25">
      <c r="B24" s="39">
        <v>2023</v>
      </c>
      <c r="C24" s="64">
        <v>32950.130000000005</v>
      </c>
      <c r="D24" s="64">
        <v>0</v>
      </c>
      <c r="E24" s="64">
        <v>0</v>
      </c>
      <c r="F24" s="64">
        <v>0</v>
      </c>
      <c r="G24" s="64">
        <v>0</v>
      </c>
      <c r="H24" s="64">
        <v>32950.130000000005</v>
      </c>
      <c r="I24" s="64">
        <v>0</v>
      </c>
      <c r="J24" s="17">
        <v>0</v>
      </c>
      <c r="K24" s="71"/>
      <c r="L24" s="40"/>
    </row>
    <row r="25" spans="1:25" x14ac:dyDescent="0.25">
      <c r="B25" s="39">
        <v>2024</v>
      </c>
      <c r="C25" s="64">
        <v>29943.096319791202</v>
      </c>
      <c r="D25" s="64">
        <v>0</v>
      </c>
      <c r="E25" s="64">
        <v>0</v>
      </c>
      <c r="F25" s="64">
        <v>0</v>
      </c>
      <c r="G25" s="64">
        <v>0</v>
      </c>
      <c r="H25" s="64">
        <v>29943.096319791202</v>
      </c>
      <c r="I25" s="64">
        <v>0</v>
      </c>
      <c r="J25" s="17">
        <v>0</v>
      </c>
      <c r="K25" s="71">
        <v>9.1260146172679843E-2</v>
      </c>
      <c r="L25" s="72" t="s">
        <v>21</v>
      </c>
    </row>
    <row r="26" spans="1:25" x14ac:dyDescent="0.25">
      <c r="B26" s="39">
        <v>2025</v>
      </c>
      <c r="C26" s="64">
        <v>26076.91015952274</v>
      </c>
      <c r="D26" s="64">
        <v>0</v>
      </c>
      <c r="E26" s="64">
        <v>0</v>
      </c>
      <c r="F26" s="64">
        <v>0</v>
      </c>
      <c r="G26" s="64">
        <v>0</v>
      </c>
      <c r="H26" s="64">
        <v>26076.91015952274</v>
      </c>
      <c r="I26" s="64">
        <v>0</v>
      </c>
      <c r="J26" s="17">
        <v>0</v>
      </c>
      <c r="K26" s="71">
        <v>0.12911778124004716</v>
      </c>
      <c r="L26" s="72" t="s">
        <v>22</v>
      </c>
    </row>
    <row r="27" spans="1:25" x14ac:dyDescent="0.25">
      <c r="B27" s="39">
        <v>2026</v>
      </c>
      <c r="C27" s="64">
        <v>21243.493627510063</v>
      </c>
      <c r="D27" s="64">
        <v>0</v>
      </c>
      <c r="E27" s="64">
        <v>0</v>
      </c>
      <c r="F27" s="64">
        <v>0</v>
      </c>
      <c r="G27" s="64">
        <v>0</v>
      </c>
      <c r="H27" s="64">
        <v>21243.493627510063</v>
      </c>
      <c r="I27" s="64">
        <v>0</v>
      </c>
      <c r="J27" s="17">
        <v>0</v>
      </c>
      <c r="K27" s="71">
        <v>0.18535234820554894</v>
      </c>
      <c r="L27" s="72" t="s">
        <v>23</v>
      </c>
    </row>
    <row r="28" spans="1:25" x14ac:dyDescent="0.25">
      <c r="B28" s="39">
        <v>2027</v>
      </c>
      <c r="C28" s="64">
        <v>16410.077095497389</v>
      </c>
      <c r="D28" s="64">
        <v>0</v>
      </c>
      <c r="E28" s="64">
        <v>0</v>
      </c>
      <c r="F28" s="64">
        <v>0</v>
      </c>
      <c r="G28" s="64">
        <v>0</v>
      </c>
      <c r="H28" s="64">
        <v>16410.077095497389</v>
      </c>
      <c r="I28" s="64">
        <v>0</v>
      </c>
      <c r="J28" s="17">
        <v>0</v>
      </c>
      <c r="K28" s="71">
        <v>0.22752455960226148</v>
      </c>
      <c r="L28" s="72" t="s">
        <v>24</v>
      </c>
    </row>
    <row r="29" spans="1:25" x14ac:dyDescent="0.25">
      <c r="B29" s="39">
        <v>2028</v>
      </c>
      <c r="C29" s="64">
        <v>12543.343869887249</v>
      </c>
      <c r="D29" s="64">
        <v>0</v>
      </c>
      <c r="E29" s="64">
        <v>0</v>
      </c>
      <c r="F29" s="64">
        <v>0</v>
      </c>
      <c r="G29" s="64">
        <v>0</v>
      </c>
      <c r="H29" s="64">
        <v>12543.343869887249</v>
      </c>
      <c r="I29" s="64">
        <v>0</v>
      </c>
      <c r="J29" s="17">
        <v>0</v>
      </c>
      <c r="K29" s="71">
        <v>0.2356316306808271</v>
      </c>
      <c r="L29" s="72" t="s">
        <v>25</v>
      </c>
    </row>
    <row r="30" spans="1:25" x14ac:dyDescent="0.25">
      <c r="B30" s="39">
        <v>2029</v>
      </c>
      <c r="C30" s="64">
        <v>9643.2939506796429</v>
      </c>
      <c r="D30" s="64">
        <v>0</v>
      </c>
      <c r="E30" s="64">
        <v>0</v>
      </c>
      <c r="F30" s="64">
        <v>0</v>
      </c>
      <c r="G30" s="64">
        <v>0</v>
      </c>
      <c r="H30" s="64">
        <v>9643.2939506796429</v>
      </c>
      <c r="I30" s="64">
        <v>0</v>
      </c>
      <c r="J30" s="17">
        <v>0</v>
      </c>
      <c r="K30" s="71">
        <v>0.23120229735308001</v>
      </c>
      <c r="L30" s="72" t="s">
        <v>26</v>
      </c>
    </row>
    <row r="31" spans="1:25" x14ac:dyDescent="0.25">
      <c r="B31" s="65">
        <v>2030</v>
      </c>
      <c r="C31" s="50">
        <v>6743.2440314720388</v>
      </c>
      <c r="D31" s="50">
        <v>0</v>
      </c>
      <c r="E31" s="50">
        <v>0</v>
      </c>
      <c r="F31" s="50">
        <v>0</v>
      </c>
      <c r="G31" s="50">
        <v>0</v>
      </c>
      <c r="H31" s="50">
        <v>6743.2440314720388</v>
      </c>
      <c r="I31" s="50">
        <v>0</v>
      </c>
      <c r="J31" s="51">
        <v>0</v>
      </c>
      <c r="K31" s="73">
        <v>0.30073229479883418</v>
      </c>
      <c r="L31" s="74" t="s">
        <v>27</v>
      </c>
    </row>
    <row r="32" spans="1:25" x14ac:dyDescent="0.25">
      <c r="B32" s="58"/>
      <c r="C32" s="64"/>
      <c r="D32" s="64"/>
      <c r="E32" s="64"/>
      <c r="F32" s="64"/>
      <c r="G32" s="64"/>
      <c r="H32" s="64"/>
      <c r="I32" s="64"/>
      <c r="J32" s="64"/>
      <c r="K32" s="103"/>
      <c r="L32" s="104"/>
    </row>
    <row r="33" spans="2:12" x14ac:dyDescent="0.25">
      <c r="B33" s="2"/>
      <c r="C33" s="3"/>
      <c r="D33" s="3"/>
      <c r="E33" s="3"/>
      <c r="F33" s="3"/>
      <c r="G33" s="3"/>
      <c r="H33" s="2"/>
      <c r="I33" s="3"/>
      <c r="J33" s="3"/>
      <c r="K33" s="6"/>
      <c r="L33" s="7"/>
    </row>
    <row r="34" spans="2:12" x14ac:dyDescent="0.25">
      <c r="B34" s="201" t="s">
        <v>76</v>
      </c>
    </row>
    <row r="35" spans="2:12" ht="12.4" customHeight="1" x14ac:dyDescent="0.3">
      <c r="B35" s="202"/>
      <c r="C35" s="9"/>
      <c r="D35" s="9"/>
      <c r="E35" s="9"/>
      <c r="F35" s="9"/>
      <c r="G35" s="9"/>
      <c r="H35" s="9"/>
      <c r="I35" s="9"/>
      <c r="J35" s="9"/>
    </row>
    <row r="36" spans="2:12" x14ac:dyDescent="0.25">
      <c r="B36" s="11" t="s">
        <v>2</v>
      </c>
      <c r="C36" s="60" t="s">
        <v>28</v>
      </c>
      <c r="D36" s="60" t="s">
        <v>4</v>
      </c>
      <c r="E36" s="60" t="s">
        <v>5</v>
      </c>
      <c r="F36" s="60" t="s">
        <v>6</v>
      </c>
      <c r="G36" s="60" t="s">
        <v>7</v>
      </c>
      <c r="H36" s="60" t="s">
        <v>8</v>
      </c>
      <c r="I36" s="61" t="s">
        <v>9</v>
      </c>
      <c r="J36" s="62" t="s">
        <v>10</v>
      </c>
    </row>
    <row r="37" spans="2:12" x14ac:dyDescent="0.25">
      <c r="B37" s="76"/>
      <c r="C37" s="77"/>
      <c r="D37" s="77" t="s">
        <v>11</v>
      </c>
      <c r="E37" s="77" t="s">
        <v>12</v>
      </c>
      <c r="F37" s="77" t="s">
        <v>13</v>
      </c>
      <c r="G37" s="77" t="s">
        <v>14</v>
      </c>
      <c r="H37" s="77" t="s">
        <v>15</v>
      </c>
      <c r="I37" s="78" t="s">
        <v>16</v>
      </c>
      <c r="J37" s="83"/>
    </row>
    <row r="38" spans="2:12" x14ac:dyDescent="0.25">
      <c r="B38" s="84">
        <v>2021</v>
      </c>
      <c r="C38" s="85">
        <v>9439254.7800000012</v>
      </c>
      <c r="D38" s="85">
        <v>0</v>
      </c>
      <c r="E38" s="85">
        <v>900152.81999999972</v>
      </c>
      <c r="F38" s="85">
        <v>0</v>
      </c>
      <c r="G38" s="85">
        <v>77124.179999999993</v>
      </c>
      <c r="H38" s="85">
        <v>125808.75</v>
      </c>
      <c r="I38" s="85">
        <v>8336169.0300000021</v>
      </c>
      <c r="J38" s="86">
        <v>0</v>
      </c>
    </row>
    <row r="39" spans="2:12" x14ac:dyDescent="0.25">
      <c r="B39" s="39">
        <v>2022</v>
      </c>
      <c r="C39" s="64">
        <v>9276783.959999999</v>
      </c>
      <c r="D39" s="64">
        <v>0</v>
      </c>
      <c r="E39" s="64">
        <v>1282228.5499999998</v>
      </c>
      <c r="F39" s="64">
        <v>0</v>
      </c>
      <c r="G39" s="64">
        <v>0</v>
      </c>
      <c r="H39" s="64">
        <v>542651.90999999992</v>
      </c>
      <c r="I39" s="64">
        <v>7451903.4999999991</v>
      </c>
      <c r="J39" s="17">
        <v>0</v>
      </c>
    </row>
    <row r="40" spans="2:12" x14ac:dyDescent="0.25">
      <c r="B40" s="39">
        <v>2023</v>
      </c>
      <c r="C40" s="64">
        <v>10503242.939999999</v>
      </c>
      <c r="D40" s="64">
        <v>0</v>
      </c>
      <c r="E40" s="64">
        <v>1117078.1299999999</v>
      </c>
      <c r="F40" s="64">
        <v>0</v>
      </c>
      <c r="G40" s="64">
        <v>0</v>
      </c>
      <c r="H40" s="64">
        <v>524582.79</v>
      </c>
      <c r="I40" s="64">
        <v>8861582.0199999996</v>
      </c>
      <c r="J40" s="17">
        <v>0</v>
      </c>
    </row>
    <row r="41" spans="2:12" x14ac:dyDescent="0.25">
      <c r="B41" s="39">
        <v>2024</v>
      </c>
      <c r="C41" s="64">
        <v>11611178.732434876</v>
      </c>
      <c r="D41" s="64">
        <v>0</v>
      </c>
      <c r="E41" s="64">
        <v>729424.52280008607</v>
      </c>
      <c r="F41" s="64">
        <v>0</v>
      </c>
      <c r="G41" s="64">
        <v>0</v>
      </c>
      <c r="H41" s="64">
        <v>342539.64963479136</v>
      </c>
      <c r="I41" s="64">
        <v>10539214.559999999</v>
      </c>
      <c r="J41" s="17">
        <v>0</v>
      </c>
    </row>
    <row r="42" spans="2:12" x14ac:dyDescent="0.25">
      <c r="B42" s="39">
        <v>2025</v>
      </c>
      <c r="C42" s="64">
        <v>13110161.516429182</v>
      </c>
      <c r="D42" s="64">
        <v>0</v>
      </c>
      <c r="E42" s="64">
        <v>1600757.1718510855</v>
      </c>
      <c r="F42" s="64">
        <v>0</v>
      </c>
      <c r="G42" s="64">
        <v>0</v>
      </c>
      <c r="H42" s="64">
        <v>751719.72377809626</v>
      </c>
      <c r="I42" s="64">
        <v>10757684.6208</v>
      </c>
      <c r="J42" s="17">
        <v>0</v>
      </c>
    </row>
    <row r="43" spans="2:12" x14ac:dyDescent="0.25">
      <c r="B43" s="39">
        <v>2026</v>
      </c>
      <c r="C43" s="64">
        <v>13707992.978223003</v>
      </c>
      <c r="D43" s="64">
        <v>0</v>
      </c>
      <c r="E43" s="64">
        <v>620667.94371826015</v>
      </c>
      <c r="F43" s="64">
        <v>0</v>
      </c>
      <c r="G43" s="64">
        <v>0</v>
      </c>
      <c r="H43" s="64">
        <v>291467.27774474258</v>
      </c>
      <c r="I43" s="64">
        <v>12795857.756760001</v>
      </c>
      <c r="J43" s="17">
        <v>0</v>
      </c>
    </row>
    <row r="44" spans="2:12" x14ac:dyDescent="0.25">
      <c r="B44" s="39">
        <v>2027</v>
      </c>
      <c r="C44" s="64">
        <v>14502975.380964559</v>
      </c>
      <c r="D44" s="64">
        <v>0</v>
      </c>
      <c r="E44" s="64">
        <v>1715305.4111719057</v>
      </c>
      <c r="F44" s="64">
        <v>0</v>
      </c>
      <c r="G44" s="64">
        <v>0</v>
      </c>
      <c r="H44" s="64">
        <v>805511.87435265223</v>
      </c>
      <c r="I44" s="64">
        <v>11982158.09544</v>
      </c>
      <c r="J44" s="17">
        <v>0</v>
      </c>
    </row>
    <row r="45" spans="2:12" x14ac:dyDescent="0.25">
      <c r="B45" s="39">
        <v>2028</v>
      </c>
      <c r="C45" s="64">
        <v>13861592.279553045</v>
      </c>
      <c r="D45" s="64">
        <v>0</v>
      </c>
      <c r="E45" s="64">
        <v>1563496.2659531683</v>
      </c>
      <c r="F45" s="64">
        <v>0</v>
      </c>
      <c r="G45" s="64">
        <v>0</v>
      </c>
      <c r="H45" s="64">
        <v>734221.90563187806</v>
      </c>
      <c r="I45" s="64">
        <v>11563874.107967999</v>
      </c>
      <c r="J45" s="17">
        <v>0</v>
      </c>
    </row>
    <row r="46" spans="2:12" x14ac:dyDescent="0.25">
      <c r="B46" s="39">
        <v>2029</v>
      </c>
      <c r="C46" s="64">
        <v>12833225.231541701</v>
      </c>
      <c r="D46" s="64">
        <v>0</v>
      </c>
      <c r="E46" s="64">
        <v>1844212.530239135</v>
      </c>
      <c r="F46" s="64">
        <v>0</v>
      </c>
      <c r="G46" s="64">
        <v>0</v>
      </c>
      <c r="H46" s="64">
        <v>866046.99213456537</v>
      </c>
      <c r="I46" s="64">
        <v>10122965.709168</v>
      </c>
      <c r="J46" s="17">
        <v>0</v>
      </c>
    </row>
    <row r="47" spans="2:12" x14ac:dyDescent="0.25">
      <c r="B47" s="65">
        <v>2030</v>
      </c>
      <c r="C47" s="50">
        <v>11001346.983606882</v>
      </c>
      <c r="D47" s="50">
        <v>0</v>
      </c>
      <c r="E47" s="50">
        <v>1789407.4690509047</v>
      </c>
      <c r="F47" s="50">
        <v>0</v>
      </c>
      <c r="G47" s="50">
        <v>0</v>
      </c>
      <c r="H47" s="50">
        <v>840310.39311597904</v>
      </c>
      <c r="I47" s="50">
        <v>8371629.121439998</v>
      </c>
      <c r="J47" s="51">
        <v>0</v>
      </c>
    </row>
    <row r="48" spans="2:12" x14ac:dyDescent="0.25">
      <c r="B48" s="58"/>
      <c r="C48" s="64"/>
      <c r="D48" s="64"/>
      <c r="E48" s="64"/>
      <c r="F48" s="64"/>
      <c r="G48" s="64"/>
      <c r="H48" s="64"/>
      <c r="I48" s="64"/>
      <c r="J48" s="64"/>
    </row>
    <row r="49" spans="2:22" x14ac:dyDescent="0.25">
      <c r="I49" s="1"/>
    </row>
    <row r="50" spans="2:22" x14ac:dyDescent="0.25">
      <c r="B50" s="201" t="s">
        <v>29</v>
      </c>
      <c r="I50" s="1"/>
    </row>
    <row r="51" spans="2:22" ht="13.9" customHeight="1" x14ac:dyDescent="0.3">
      <c r="B51" s="202"/>
      <c r="C51" s="9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6"/>
    </row>
    <row r="52" spans="2:22" x14ac:dyDescent="0.25">
      <c r="B52" s="11" t="s">
        <v>2</v>
      </c>
      <c r="C52" s="60" t="s">
        <v>30</v>
      </c>
      <c r="D52" s="60" t="s">
        <v>4</v>
      </c>
      <c r="E52" s="60" t="s">
        <v>5</v>
      </c>
      <c r="F52" s="60" t="s">
        <v>6</v>
      </c>
      <c r="G52" s="60" t="s">
        <v>19</v>
      </c>
      <c r="H52" s="60" t="s">
        <v>8</v>
      </c>
      <c r="I52" s="61" t="s">
        <v>9</v>
      </c>
      <c r="J52" s="66" t="s">
        <v>10</v>
      </c>
      <c r="K52" s="10"/>
      <c r="L52" s="4"/>
      <c r="M52" s="2"/>
      <c r="N52" s="2"/>
      <c r="O52" s="2"/>
      <c r="P52" s="2"/>
      <c r="Q52" s="2"/>
      <c r="R52" s="2"/>
      <c r="S52" s="2"/>
      <c r="T52" s="2"/>
      <c r="U52" s="2"/>
      <c r="V52" s="6"/>
    </row>
    <row r="53" spans="2:22" x14ac:dyDescent="0.25">
      <c r="B53" s="63"/>
      <c r="C53" s="5"/>
      <c r="D53" s="5" t="s">
        <v>11</v>
      </c>
      <c r="E53" s="5" t="s">
        <v>12</v>
      </c>
      <c r="F53" s="5" t="s">
        <v>13</v>
      </c>
      <c r="G53" s="5" t="s">
        <v>14</v>
      </c>
      <c r="H53" s="5" t="s">
        <v>15</v>
      </c>
      <c r="I53" s="112" t="s">
        <v>16</v>
      </c>
      <c r="J53" s="67"/>
      <c r="K53" s="10"/>
      <c r="L53" s="4"/>
      <c r="M53" s="2"/>
      <c r="N53" s="2"/>
      <c r="O53" s="2"/>
      <c r="P53" s="2"/>
      <c r="Q53" s="2"/>
      <c r="R53" s="2"/>
      <c r="S53" s="2"/>
      <c r="T53" s="2"/>
      <c r="U53" s="2"/>
      <c r="V53" s="6"/>
    </row>
    <row r="54" spans="2:22" x14ac:dyDescent="0.25">
      <c r="B54" s="39">
        <v>2021</v>
      </c>
      <c r="C54" s="64">
        <v>2430637.2700000023</v>
      </c>
      <c r="D54" s="64">
        <v>0</v>
      </c>
      <c r="E54" s="64">
        <v>563451.46000000241</v>
      </c>
      <c r="F54" s="64">
        <v>1574103.6599999995</v>
      </c>
      <c r="G54" s="64">
        <v>0</v>
      </c>
      <c r="H54" s="64">
        <v>0</v>
      </c>
      <c r="I54" s="64">
        <v>0</v>
      </c>
      <c r="J54" s="17">
        <v>293082.1500000002</v>
      </c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6"/>
    </row>
    <row r="55" spans="2:22" x14ac:dyDescent="0.25">
      <c r="B55" s="39">
        <v>2022</v>
      </c>
      <c r="C55" s="64">
        <v>2351154.9300000025</v>
      </c>
      <c r="D55" s="64">
        <v>0</v>
      </c>
      <c r="E55" s="64">
        <v>363309.46000000159</v>
      </c>
      <c r="F55" s="64">
        <v>1987845.4700000011</v>
      </c>
      <c r="G55" s="64">
        <v>0</v>
      </c>
      <c r="H55" s="64">
        <v>0</v>
      </c>
      <c r="I55" s="64">
        <v>0</v>
      </c>
      <c r="J55" s="17"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6"/>
    </row>
    <row r="56" spans="2:22" x14ac:dyDescent="0.25">
      <c r="B56" s="39">
        <v>2023</v>
      </c>
      <c r="C56" s="64">
        <v>3212416.5200000014</v>
      </c>
      <c r="D56" s="64">
        <v>192.8</v>
      </c>
      <c r="E56" s="64">
        <v>1366810.410000002</v>
      </c>
      <c r="F56" s="64">
        <v>1845413.3099999994</v>
      </c>
      <c r="G56" s="64">
        <v>0</v>
      </c>
      <c r="H56" s="64">
        <v>0</v>
      </c>
      <c r="I56" s="64">
        <v>0</v>
      </c>
      <c r="J56" s="17">
        <v>0</v>
      </c>
      <c r="K56" s="6"/>
      <c r="L56" s="2"/>
      <c r="M56" s="2"/>
      <c r="N56" s="2"/>
      <c r="O56" s="2"/>
      <c r="P56" s="2"/>
      <c r="Q56" s="2"/>
      <c r="R56" s="2"/>
      <c r="S56" s="2"/>
      <c r="T56" s="2"/>
      <c r="U56" s="2"/>
      <c r="V56" s="6"/>
    </row>
    <row r="57" spans="2:22" x14ac:dyDescent="0.25">
      <c r="B57" s="39">
        <v>2024</v>
      </c>
      <c r="C57" s="64">
        <v>3429878.2890000017</v>
      </c>
      <c r="D57" s="64">
        <v>0</v>
      </c>
      <c r="E57" s="64">
        <v>1230129.3690000018</v>
      </c>
      <c r="F57" s="64">
        <v>2199748.92</v>
      </c>
      <c r="G57" s="64">
        <v>0</v>
      </c>
      <c r="H57" s="64">
        <v>0</v>
      </c>
      <c r="I57" s="64">
        <v>0</v>
      </c>
      <c r="J57" s="17">
        <v>0</v>
      </c>
      <c r="K57" s="6"/>
      <c r="L57" s="7"/>
      <c r="M57" s="8"/>
      <c r="N57" s="2"/>
      <c r="O57" s="2"/>
      <c r="P57" s="2"/>
      <c r="Q57" s="2"/>
      <c r="R57" s="2"/>
      <c r="S57" s="2"/>
      <c r="T57" s="2"/>
      <c r="U57" s="2"/>
      <c r="V57" s="6"/>
    </row>
    <row r="58" spans="2:22" x14ac:dyDescent="0.25">
      <c r="B58" s="39">
        <v>2025</v>
      </c>
      <c r="C58" s="64">
        <v>3220042.2460000012</v>
      </c>
      <c r="D58" s="64">
        <v>0</v>
      </c>
      <c r="E58" s="64">
        <v>820086.24600000121</v>
      </c>
      <c r="F58" s="64">
        <v>2399956</v>
      </c>
      <c r="G58" s="64">
        <v>0</v>
      </c>
      <c r="H58" s="64">
        <v>0</v>
      </c>
      <c r="I58" s="64">
        <v>0</v>
      </c>
      <c r="J58" s="17">
        <v>0</v>
      </c>
      <c r="K58" s="6"/>
      <c r="L58" s="7"/>
      <c r="M58" s="2"/>
      <c r="N58" s="2"/>
      <c r="O58" s="2"/>
      <c r="P58" s="2"/>
      <c r="Q58" s="2"/>
      <c r="R58" s="2"/>
      <c r="S58" s="2"/>
      <c r="T58" s="2"/>
      <c r="U58" s="2"/>
      <c r="V58" s="6"/>
    </row>
    <row r="59" spans="2:22" x14ac:dyDescent="0.25">
      <c r="B59" s="39">
        <v>2026</v>
      </c>
      <c r="C59" s="64">
        <v>3024249.9037500005</v>
      </c>
      <c r="D59" s="64">
        <v>0</v>
      </c>
      <c r="E59" s="64">
        <v>512553.90375000075</v>
      </c>
      <c r="F59" s="64">
        <v>2511696</v>
      </c>
      <c r="G59" s="64">
        <v>0</v>
      </c>
      <c r="H59" s="64">
        <v>0</v>
      </c>
      <c r="I59" s="64">
        <v>0</v>
      </c>
      <c r="J59" s="17">
        <v>0</v>
      </c>
      <c r="K59" s="56"/>
      <c r="L59" s="7"/>
      <c r="M59" s="2"/>
      <c r="N59" s="2"/>
      <c r="O59" s="2"/>
      <c r="P59" s="2"/>
      <c r="Q59" s="2"/>
      <c r="R59" s="2"/>
      <c r="S59" s="2"/>
      <c r="T59" s="2"/>
      <c r="U59" s="2"/>
      <c r="V59" s="6"/>
    </row>
    <row r="60" spans="2:22" x14ac:dyDescent="0.25">
      <c r="B60" s="39">
        <v>2027</v>
      </c>
      <c r="C60" s="64">
        <v>2882385.0820000004</v>
      </c>
      <c r="D60" s="64">
        <v>0</v>
      </c>
      <c r="E60" s="64">
        <v>273362.0820000004</v>
      </c>
      <c r="F60" s="64">
        <v>2609023</v>
      </c>
      <c r="G60" s="64">
        <v>0</v>
      </c>
      <c r="H60" s="64">
        <v>0</v>
      </c>
      <c r="I60" s="64">
        <v>0</v>
      </c>
      <c r="J60" s="17">
        <v>0</v>
      </c>
      <c r="K60" s="3"/>
      <c r="L60" s="7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2:22" x14ac:dyDescent="0.25">
      <c r="B61" s="39">
        <v>2028</v>
      </c>
      <c r="C61" s="64">
        <v>2973537.0820000004</v>
      </c>
      <c r="D61" s="64">
        <v>0</v>
      </c>
      <c r="E61" s="64">
        <v>273362.0820000004</v>
      </c>
      <c r="F61" s="64">
        <v>2700175</v>
      </c>
      <c r="G61" s="64">
        <v>0</v>
      </c>
      <c r="H61" s="64">
        <v>0</v>
      </c>
      <c r="I61" s="64">
        <v>0</v>
      </c>
      <c r="J61" s="17">
        <v>0</v>
      </c>
      <c r="K61" s="6"/>
      <c r="L61" s="7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2:22" x14ac:dyDescent="0.25">
      <c r="B62" s="39">
        <v>2029</v>
      </c>
      <c r="C62" s="64">
        <v>3029542.0820000004</v>
      </c>
      <c r="D62" s="64">
        <v>0</v>
      </c>
      <c r="E62" s="64">
        <v>273362.0820000004</v>
      </c>
      <c r="F62" s="64">
        <v>2756180</v>
      </c>
      <c r="G62" s="64">
        <v>0</v>
      </c>
      <c r="H62" s="64">
        <v>0</v>
      </c>
      <c r="I62" s="64">
        <v>0</v>
      </c>
      <c r="J62" s="17">
        <v>0</v>
      </c>
      <c r="K62" s="6"/>
      <c r="L62" s="7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2:22" x14ac:dyDescent="0.25">
      <c r="B63" s="65">
        <v>2030</v>
      </c>
      <c r="C63" s="50">
        <v>3086708.6956083775</v>
      </c>
      <c r="D63" s="50">
        <v>0</v>
      </c>
      <c r="E63" s="50">
        <v>273362.0820000004</v>
      </c>
      <c r="F63" s="50">
        <v>2813346.6136083771</v>
      </c>
      <c r="G63" s="50">
        <v>0</v>
      </c>
      <c r="H63" s="50">
        <v>0</v>
      </c>
      <c r="I63" s="50">
        <v>0</v>
      </c>
      <c r="J63" s="51">
        <v>0</v>
      </c>
      <c r="K63" s="6"/>
      <c r="L63" s="7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2:22" x14ac:dyDescent="0.25">
      <c r="B64" s="58"/>
      <c r="C64" s="64"/>
      <c r="D64" s="64"/>
      <c r="E64" s="64"/>
      <c r="F64" s="64"/>
      <c r="G64" s="64"/>
      <c r="H64" s="64"/>
      <c r="I64" s="64"/>
      <c r="J64" s="64"/>
      <c r="K64" s="6"/>
      <c r="L64" s="7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2:24" x14ac:dyDescent="0.25">
      <c r="B65" s="2"/>
      <c r="C65" s="3"/>
      <c r="D65" s="3"/>
      <c r="E65" s="204"/>
      <c r="F65" s="3"/>
      <c r="G65" s="3"/>
      <c r="H65" s="2"/>
      <c r="I65" s="2"/>
      <c r="J65" s="3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2:24" x14ac:dyDescent="0.25">
      <c r="B66" s="201" t="s">
        <v>31</v>
      </c>
      <c r="C66" s="3"/>
      <c r="D66" s="3"/>
      <c r="E66" s="204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2:24" ht="15.4" customHeight="1" x14ac:dyDescent="0.3">
      <c r="B67" s="20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2"/>
      <c r="S67" s="2"/>
      <c r="T67" s="2"/>
      <c r="U67" s="2"/>
      <c r="V67" s="2"/>
    </row>
    <row r="68" spans="2:24" x14ac:dyDescent="0.25">
      <c r="B68" s="11" t="s">
        <v>2</v>
      </c>
      <c r="C68" s="14" t="s">
        <v>32</v>
      </c>
      <c r="D68" s="12" t="s">
        <v>33</v>
      </c>
      <c r="E68" s="13" t="s">
        <v>34</v>
      </c>
      <c r="F68" s="14" t="s">
        <v>35</v>
      </c>
      <c r="G68" s="12" t="s">
        <v>36</v>
      </c>
      <c r="H68" s="13" t="s">
        <v>37</v>
      </c>
      <c r="I68" s="12" t="s">
        <v>38</v>
      </c>
      <c r="J68" s="12" t="s">
        <v>0</v>
      </c>
      <c r="K68" s="13" t="s">
        <v>39</v>
      </c>
      <c r="L68" s="14" t="s">
        <v>40</v>
      </c>
      <c r="M68" s="12" t="s">
        <v>41</v>
      </c>
      <c r="N68" s="12" t="s">
        <v>42</v>
      </c>
      <c r="O68" s="14" t="s">
        <v>43</v>
      </c>
      <c r="P68" s="14" t="s">
        <v>44</v>
      </c>
      <c r="Q68" s="12" t="s">
        <v>45</v>
      </c>
      <c r="R68" s="13" t="s">
        <v>46</v>
      </c>
      <c r="S68" s="2"/>
      <c r="T68" s="2"/>
      <c r="U68" s="2"/>
      <c r="V68" s="2"/>
    </row>
    <row r="69" spans="2:24" x14ac:dyDescent="0.25">
      <c r="B69" s="99">
        <v>2021</v>
      </c>
      <c r="C69" s="93">
        <v>846.89999999999418</v>
      </c>
      <c r="D69" s="85">
        <v>0</v>
      </c>
      <c r="E69" s="86">
        <v>0</v>
      </c>
      <c r="F69" s="93">
        <v>9439254.7800000012</v>
      </c>
      <c r="G69" s="85">
        <v>0</v>
      </c>
      <c r="H69" s="86">
        <v>0</v>
      </c>
      <c r="I69" s="85">
        <v>556560.11</v>
      </c>
      <c r="J69" s="85">
        <v>0</v>
      </c>
      <c r="K69" s="86">
        <v>0</v>
      </c>
      <c r="L69" s="93">
        <v>2430637.2700000023</v>
      </c>
      <c r="M69" s="85">
        <v>0</v>
      </c>
      <c r="N69" s="85">
        <v>0</v>
      </c>
      <c r="O69" s="93">
        <v>2988044.2800000021</v>
      </c>
      <c r="P69" s="93">
        <v>12427299.060000004</v>
      </c>
      <c r="Q69" s="85">
        <v>0</v>
      </c>
      <c r="R69" s="86">
        <v>0</v>
      </c>
      <c r="S69" s="2"/>
      <c r="T69" s="2"/>
      <c r="U69" s="2"/>
      <c r="V69" s="2"/>
    </row>
    <row r="70" spans="2:24" x14ac:dyDescent="0.25">
      <c r="B70" s="15">
        <v>2022</v>
      </c>
      <c r="C70" s="16">
        <v>2506.5999999999767</v>
      </c>
      <c r="D70" s="64">
        <v>0</v>
      </c>
      <c r="E70" s="17">
        <v>0</v>
      </c>
      <c r="F70" s="16">
        <v>9276783.959999999</v>
      </c>
      <c r="G70" s="64">
        <v>0</v>
      </c>
      <c r="H70" s="17">
        <v>0</v>
      </c>
      <c r="I70" s="64">
        <v>649771.92999999935</v>
      </c>
      <c r="J70" s="64">
        <v>0</v>
      </c>
      <c r="K70" s="17">
        <v>0</v>
      </c>
      <c r="L70" s="16">
        <v>2351154.9300000025</v>
      </c>
      <c r="M70" s="64">
        <v>0</v>
      </c>
      <c r="N70" s="64">
        <v>0</v>
      </c>
      <c r="O70" s="16">
        <v>3003433.4600000018</v>
      </c>
      <c r="P70" s="16">
        <v>12280217.42</v>
      </c>
      <c r="Q70" s="64">
        <v>0</v>
      </c>
      <c r="R70" s="17">
        <v>0</v>
      </c>
      <c r="S70" s="2"/>
      <c r="T70" s="2"/>
      <c r="U70" s="2"/>
      <c r="V70" s="2"/>
      <c r="W70" s="2"/>
      <c r="X70" s="2"/>
    </row>
    <row r="71" spans="2:24" x14ac:dyDescent="0.25">
      <c r="B71" s="100">
        <v>2023</v>
      </c>
      <c r="C71" s="110">
        <v>32950.130000000005</v>
      </c>
      <c r="D71" s="109">
        <v>0</v>
      </c>
      <c r="E71" s="109">
        <v>0</v>
      </c>
      <c r="F71" s="109">
        <v>10503242.939999999</v>
      </c>
      <c r="G71" s="109">
        <v>0</v>
      </c>
      <c r="H71" s="109">
        <v>0</v>
      </c>
      <c r="I71" s="109">
        <v>766062.64000000432</v>
      </c>
      <c r="J71" s="109">
        <v>0</v>
      </c>
      <c r="K71" s="109">
        <v>0</v>
      </c>
      <c r="L71" s="109">
        <v>3212416.5200000014</v>
      </c>
      <c r="M71" s="109">
        <v>0</v>
      </c>
      <c r="N71" s="109">
        <v>0</v>
      </c>
      <c r="O71" s="109">
        <v>4011429.2900000056</v>
      </c>
      <c r="P71" s="109">
        <v>14514672.230000006</v>
      </c>
      <c r="Q71" s="109">
        <v>0</v>
      </c>
      <c r="R71" s="111">
        <v>0</v>
      </c>
      <c r="S71" s="32" t="s">
        <v>47</v>
      </c>
      <c r="T71" s="2"/>
      <c r="U71" s="2"/>
      <c r="V71" s="2"/>
      <c r="W71" s="2"/>
      <c r="X71" s="2"/>
    </row>
    <row r="72" spans="2:24" x14ac:dyDescent="0.25">
      <c r="B72" s="15">
        <v>2024</v>
      </c>
      <c r="C72" s="16">
        <v>29943.096319791202</v>
      </c>
      <c r="D72" s="64">
        <v>-3007.0336802088023</v>
      </c>
      <c r="E72" s="36">
        <v>-3.0070336802088021E-3</v>
      </c>
      <c r="F72" s="16">
        <v>11611178.732434876</v>
      </c>
      <c r="G72" s="64">
        <v>1107935.7924348768</v>
      </c>
      <c r="H72" s="17">
        <v>1.1079357924348767</v>
      </c>
      <c r="I72" s="64">
        <v>990040.22083336115</v>
      </c>
      <c r="J72" s="64">
        <v>223977.58083335683</v>
      </c>
      <c r="K72" s="17">
        <v>0.22397758083335684</v>
      </c>
      <c r="L72" s="16">
        <v>3429878.2890000017</v>
      </c>
      <c r="M72" s="64">
        <v>217461.76900000032</v>
      </c>
      <c r="N72" s="64">
        <v>0.21746176900000033</v>
      </c>
      <c r="O72" s="16">
        <v>4449861.6061531538</v>
      </c>
      <c r="P72" s="16">
        <v>16061040.338588029</v>
      </c>
      <c r="Q72" s="64">
        <v>1546368.1085880231</v>
      </c>
      <c r="R72" s="17">
        <v>1.5463681085880232</v>
      </c>
      <c r="S72" s="2"/>
      <c r="T72" s="2"/>
      <c r="U72" s="2"/>
      <c r="V72" s="2"/>
      <c r="W72" s="2"/>
      <c r="X72" s="2"/>
    </row>
    <row r="73" spans="2:24" x14ac:dyDescent="0.25">
      <c r="B73" s="15">
        <v>2025</v>
      </c>
      <c r="C73" s="16">
        <v>26076.91015952274</v>
      </c>
      <c r="D73" s="64">
        <v>-6873.2198404772644</v>
      </c>
      <c r="E73" s="36">
        <v>-6.873219840477264E-3</v>
      </c>
      <c r="F73" s="16">
        <v>13110161.516429182</v>
      </c>
      <c r="G73" s="64">
        <v>2606918.5764291827</v>
      </c>
      <c r="H73" s="17">
        <v>2.6069185764291825</v>
      </c>
      <c r="I73" s="64">
        <v>990040.22083336115</v>
      </c>
      <c r="J73" s="64">
        <v>223977.58083335683</v>
      </c>
      <c r="K73" s="17">
        <v>0.22397758083335684</v>
      </c>
      <c r="L73" s="16">
        <v>3220042.2460000012</v>
      </c>
      <c r="M73" s="64">
        <v>7625.7259999997914</v>
      </c>
      <c r="N73" s="64">
        <v>7.6257259999997912E-3</v>
      </c>
      <c r="O73" s="16">
        <v>4236159.376992885</v>
      </c>
      <c r="P73" s="16">
        <v>17346320.893422071</v>
      </c>
      <c r="Q73" s="64">
        <v>2831648.6634220649</v>
      </c>
      <c r="R73" s="17">
        <v>2.8316486634220648</v>
      </c>
      <c r="S73" s="2"/>
      <c r="T73" s="24"/>
      <c r="U73" s="24"/>
      <c r="V73" s="24"/>
      <c r="W73" s="2"/>
      <c r="X73" s="2"/>
    </row>
    <row r="74" spans="2:24" x14ac:dyDescent="0.25">
      <c r="B74" s="15">
        <v>2026</v>
      </c>
      <c r="C74" s="16">
        <v>21243.493627510063</v>
      </c>
      <c r="D74" s="64">
        <v>-11706.636372489942</v>
      </c>
      <c r="E74" s="36">
        <v>-1.1706636372489943E-2</v>
      </c>
      <c r="F74" s="16">
        <v>13707992.978223003</v>
      </c>
      <c r="G74" s="64">
        <v>3204750.038223004</v>
      </c>
      <c r="H74" s="17">
        <v>3.2047500382230041</v>
      </c>
      <c r="I74" s="64">
        <v>0</v>
      </c>
      <c r="J74" s="64">
        <v>-766062.64000000432</v>
      </c>
      <c r="K74" s="17">
        <v>-0.76606264000000435</v>
      </c>
      <c r="L74" s="16">
        <v>3024249.9037500005</v>
      </c>
      <c r="M74" s="64">
        <v>-188166.61625000089</v>
      </c>
      <c r="N74" s="64">
        <v>-0.18816661625000089</v>
      </c>
      <c r="O74" s="16">
        <v>3045493.3973775106</v>
      </c>
      <c r="P74" s="16">
        <v>16753486.375600515</v>
      </c>
      <c r="Q74" s="64">
        <v>2238814.1456005089</v>
      </c>
      <c r="R74" s="17">
        <v>2.2388141456005091</v>
      </c>
      <c r="S74" s="19" t="s">
        <v>48</v>
      </c>
      <c r="T74" s="2"/>
      <c r="U74" s="2"/>
      <c r="V74" s="2"/>
      <c r="W74" s="2"/>
      <c r="X74" s="2"/>
    </row>
    <row r="75" spans="2:24" x14ac:dyDescent="0.25">
      <c r="B75" s="15">
        <v>2027</v>
      </c>
      <c r="C75" s="16">
        <v>16410.077095497389</v>
      </c>
      <c r="D75" s="64">
        <v>-16540.052904502616</v>
      </c>
      <c r="E75" s="36">
        <v>-1.6540052904502615E-2</v>
      </c>
      <c r="F75" s="16">
        <v>14502975.380964559</v>
      </c>
      <c r="G75" s="64">
        <v>3999732.4409645591</v>
      </c>
      <c r="H75" s="17">
        <v>3.9997324409645589</v>
      </c>
      <c r="I75" s="64">
        <v>0</v>
      </c>
      <c r="J75" s="64">
        <v>-766062.64000000432</v>
      </c>
      <c r="K75" s="17">
        <v>-0.76606264000000435</v>
      </c>
      <c r="L75" s="16">
        <v>2882385.0820000004</v>
      </c>
      <c r="M75" s="64">
        <v>-330031.43800000101</v>
      </c>
      <c r="N75" s="64">
        <v>-0.33003143800000101</v>
      </c>
      <c r="O75" s="16">
        <v>2898795.1590954978</v>
      </c>
      <c r="P75" s="16">
        <v>17401770.540060055</v>
      </c>
      <c r="Q75" s="64">
        <v>2887098.3100600485</v>
      </c>
      <c r="R75" s="17">
        <v>2.8870983100600487</v>
      </c>
      <c r="S75" s="19"/>
      <c r="T75" s="2"/>
      <c r="U75" s="2"/>
      <c r="V75" s="2"/>
      <c r="W75" s="2"/>
      <c r="X75" s="2"/>
    </row>
    <row r="76" spans="2:24" x14ac:dyDescent="0.25">
      <c r="B76" s="15">
        <v>2028</v>
      </c>
      <c r="C76" s="16">
        <v>12543.343869887249</v>
      </c>
      <c r="D76" s="64">
        <v>-20406.786130112756</v>
      </c>
      <c r="E76" s="36">
        <v>-2.0406786130112757E-2</v>
      </c>
      <c r="F76" s="16">
        <v>13861592.279553045</v>
      </c>
      <c r="G76" s="64">
        <v>3358349.3395530451</v>
      </c>
      <c r="H76" s="17">
        <v>3.3583493395530453</v>
      </c>
      <c r="I76" s="64">
        <v>0</v>
      </c>
      <c r="J76" s="64">
        <v>-766062.64000000432</v>
      </c>
      <c r="K76" s="17">
        <v>-0.76606264000000435</v>
      </c>
      <c r="L76" s="16">
        <v>2973537.0820000004</v>
      </c>
      <c r="M76" s="64">
        <v>-238879.43800000101</v>
      </c>
      <c r="N76" s="64">
        <v>-0.23887943800000103</v>
      </c>
      <c r="O76" s="16">
        <v>2986080.4258698877</v>
      </c>
      <c r="P76" s="16">
        <v>16847672.70542293</v>
      </c>
      <c r="Q76" s="64">
        <v>2333000.4754229244</v>
      </c>
      <c r="R76" s="17">
        <v>2.3330004754229243</v>
      </c>
      <c r="S76" s="19"/>
      <c r="T76" s="2"/>
      <c r="U76" s="2"/>
      <c r="V76" s="2"/>
      <c r="W76" s="2"/>
      <c r="X76" s="2"/>
    </row>
    <row r="77" spans="2:24" x14ac:dyDescent="0.25">
      <c r="B77" s="15">
        <v>2029</v>
      </c>
      <c r="C77" s="16">
        <v>9643.2939506796429</v>
      </c>
      <c r="D77" s="64">
        <v>-23306.836049320362</v>
      </c>
      <c r="E77" s="36">
        <v>-2.3306836049320361E-2</v>
      </c>
      <c r="F77" s="16">
        <v>12833225.231541701</v>
      </c>
      <c r="G77" s="64">
        <v>2329982.2915417012</v>
      </c>
      <c r="H77" s="17">
        <v>2.3299822915417012</v>
      </c>
      <c r="I77" s="64">
        <v>0</v>
      </c>
      <c r="J77" s="64">
        <v>-766062.64000000432</v>
      </c>
      <c r="K77" s="17">
        <v>-0.76606264000000435</v>
      </c>
      <c r="L77" s="16">
        <v>3029542.0820000004</v>
      </c>
      <c r="M77" s="64">
        <v>-182874.43800000101</v>
      </c>
      <c r="N77" s="64">
        <v>-0.182874438000001</v>
      </c>
      <c r="O77" s="16">
        <v>3039185.3759506801</v>
      </c>
      <c r="P77" s="16">
        <v>15872410.60749238</v>
      </c>
      <c r="Q77" s="64">
        <v>1357738.3774923738</v>
      </c>
      <c r="R77" s="17">
        <v>1.3577383774923739</v>
      </c>
      <c r="S77" s="19"/>
      <c r="T77" s="2"/>
      <c r="U77" s="2"/>
      <c r="V77" s="2"/>
      <c r="W77" s="2"/>
      <c r="X77" s="2"/>
    </row>
    <row r="78" spans="2:24" x14ac:dyDescent="0.25">
      <c r="B78" s="87">
        <v>2030</v>
      </c>
      <c r="C78" s="49">
        <v>6743.2440314720388</v>
      </c>
      <c r="D78" s="50">
        <v>-26206.885968527968</v>
      </c>
      <c r="E78" s="88">
        <v>-2.6206885968527969E-2</v>
      </c>
      <c r="F78" s="49">
        <v>11001346.983606882</v>
      </c>
      <c r="G78" s="50">
        <v>498104.04360688291</v>
      </c>
      <c r="H78" s="51">
        <v>0.49810404360688293</v>
      </c>
      <c r="I78" s="50">
        <v>0</v>
      </c>
      <c r="J78" s="50">
        <v>-766062.64000000432</v>
      </c>
      <c r="K78" s="51">
        <v>-0.76606264000000435</v>
      </c>
      <c r="L78" s="49">
        <v>3086708.6956083775</v>
      </c>
      <c r="M78" s="50">
        <v>-125707.82439162396</v>
      </c>
      <c r="N78" s="50">
        <v>-0.12570782439162395</v>
      </c>
      <c r="O78" s="49">
        <v>3093451.9396398496</v>
      </c>
      <c r="P78" s="49">
        <v>14094798.923246732</v>
      </c>
      <c r="Q78" s="50">
        <v>-419873.30675327405</v>
      </c>
      <c r="R78" s="51">
        <v>-0.41987330675327406</v>
      </c>
      <c r="S78" s="19"/>
      <c r="T78" s="2"/>
      <c r="U78" s="2"/>
      <c r="V78" s="2"/>
      <c r="W78" s="2"/>
      <c r="X78" s="2"/>
    </row>
    <row r="79" spans="2:24" ht="15.75" thickBot="1" x14ac:dyDescent="0.3">
      <c r="B79" s="94" t="s">
        <v>49</v>
      </c>
      <c r="C79" s="97"/>
      <c r="D79" s="97">
        <v>-108047.45094563972</v>
      </c>
      <c r="E79" s="97">
        <v>-0.10804745094563971</v>
      </c>
      <c r="F79" s="97">
        <v>119847754.78275323</v>
      </c>
      <c r="G79" s="97">
        <v>17105772.522753254</v>
      </c>
      <c r="H79" s="97">
        <v>17.105772522753252</v>
      </c>
      <c r="I79" s="97">
        <v>3952475.1216667257</v>
      </c>
      <c r="J79" s="97">
        <v>-3382358.038333308</v>
      </c>
      <c r="K79" s="97">
        <v>-3.3823580383333081</v>
      </c>
      <c r="L79" s="97">
        <v>29640552.100358389</v>
      </c>
      <c r="M79" s="97">
        <v>-840572.25964162778</v>
      </c>
      <c r="N79" s="97">
        <v>-0.84057225964162774</v>
      </c>
      <c r="O79" s="98">
        <v>33751934.311079472</v>
      </c>
      <c r="P79" s="97">
        <v>153599689.09383273</v>
      </c>
      <c r="Q79" s="97">
        <v>12774794.773832669</v>
      </c>
      <c r="R79" s="97">
        <v>12.774794773832671</v>
      </c>
      <c r="S79" s="3"/>
      <c r="T79" s="2"/>
      <c r="U79" s="2"/>
      <c r="V79" s="2"/>
      <c r="W79" s="2"/>
      <c r="X79" s="2"/>
    </row>
    <row r="80" spans="2:24" ht="15.75" thickTop="1" x14ac:dyDescent="0.25">
      <c r="B80" s="33" t="s">
        <v>50</v>
      </c>
      <c r="C80" s="34"/>
      <c r="D80" s="34">
        <v>-98167.197424953658</v>
      </c>
      <c r="E80" s="34">
        <v>-9.8167197424953639E-2</v>
      </c>
      <c r="F80" s="34">
        <v>65907132.85388919</v>
      </c>
      <c r="G80" s="34">
        <v>13390918.153889192</v>
      </c>
      <c r="H80" s="34">
        <v>13.390918153889192</v>
      </c>
      <c r="I80" s="34">
        <v>0</v>
      </c>
      <c r="J80" s="34">
        <v>-3830313.2000000216</v>
      </c>
      <c r="K80" s="34">
        <v>-3.8303132000000217</v>
      </c>
      <c r="L80" s="34">
        <v>14996422.845358379</v>
      </c>
      <c r="M80" s="34">
        <v>-1065659.7546416279</v>
      </c>
      <c r="N80" s="34">
        <v>-1.0656597546416278</v>
      </c>
      <c r="O80" s="18">
        <v>15063006.297933424</v>
      </c>
      <c r="P80" s="34">
        <v>80970139.151822612</v>
      </c>
      <c r="Q80" s="34">
        <v>8396778.0018225815</v>
      </c>
      <c r="R80" s="34">
        <v>8.3967780018225824</v>
      </c>
      <c r="S80" s="2"/>
      <c r="T80" s="2"/>
      <c r="U80" s="2"/>
      <c r="V80" s="2"/>
      <c r="W80" s="2"/>
      <c r="X80" s="2"/>
    </row>
    <row r="81" spans="2:24" x14ac:dyDescent="0.25">
      <c r="B81" s="3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2:24" x14ac:dyDescent="0.2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2:24" ht="19.5" x14ac:dyDescent="0.3">
      <c r="B83" s="201" t="s">
        <v>73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2:24" s="59" customFormat="1" ht="17.25" x14ac:dyDescent="0.3">
      <c r="B84" s="202"/>
      <c r="C84" s="205"/>
      <c r="D84" s="205"/>
      <c r="E84" s="205"/>
      <c r="F84" s="205"/>
      <c r="G84" s="205"/>
      <c r="H84" s="205"/>
      <c r="I84" s="90"/>
      <c r="J84" s="90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</row>
    <row r="85" spans="2:24" x14ac:dyDescent="0.25">
      <c r="B85" s="20" t="s">
        <v>2</v>
      </c>
      <c r="C85" s="37" t="s">
        <v>51</v>
      </c>
      <c r="D85" s="37" t="s">
        <v>52</v>
      </c>
      <c r="E85" s="37" t="s">
        <v>53</v>
      </c>
      <c r="F85" s="37" t="s">
        <v>54</v>
      </c>
      <c r="G85" s="37" t="s">
        <v>55</v>
      </c>
      <c r="H85" s="91" t="s">
        <v>56</v>
      </c>
      <c r="I85" s="91" t="s">
        <v>57</v>
      </c>
      <c r="J85" s="91" t="s">
        <v>58</v>
      </c>
      <c r="K85" s="92" t="s">
        <v>59</v>
      </c>
      <c r="L85" s="2"/>
      <c r="M85" s="2"/>
      <c r="N85" s="2"/>
      <c r="O85" s="2"/>
      <c r="P85" s="2"/>
    </row>
    <row r="86" spans="2:24" x14ac:dyDescent="0.25">
      <c r="B86" s="89"/>
      <c r="C86" s="37" t="s">
        <v>60</v>
      </c>
      <c r="D86" s="37" t="s">
        <v>60</v>
      </c>
      <c r="E86" s="37" t="s">
        <v>61</v>
      </c>
      <c r="F86" s="37" t="s">
        <v>61</v>
      </c>
      <c r="G86" s="37" t="s">
        <v>60</v>
      </c>
      <c r="H86" s="37" t="s">
        <v>60</v>
      </c>
      <c r="I86" s="37" t="s">
        <v>60</v>
      </c>
      <c r="J86" s="37" t="s">
        <v>60</v>
      </c>
      <c r="K86" s="37" t="s">
        <v>60</v>
      </c>
      <c r="L86" s="2"/>
      <c r="M86" s="2"/>
      <c r="N86" s="2"/>
      <c r="O86" s="2"/>
      <c r="P86" s="2"/>
    </row>
    <row r="87" spans="2:24" x14ac:dyDescent="0.25">
      <c r="B87" s="47">
        <v>2021</v>
      </c>
      <c r="C87" s="16">
        <v>2677125.5200000033</v>
      </c>
      <c r="D87" s="3">
        <v>44339.080000000016</v>
      </c>
      <c r="E87" s="3">
        <v>9439254.7800000012</v>
      </c>
      <c r="F87" s="3">
        <v>176299.81999999995</v>
      </c>
      <c r="G87" s="3">
        <v>13155.680000000002</v>
      </c>
      <c r="H87" s="17">
        <v>12350174.880000005</v>
      </c>
      <c r="I87" s="52">
        <v>4372897.9507527165</v>
      </c>
      <c r="J87" s="52">
        <v>2910952.0845997436</v>
      </c>
      <c r="K87" s="53">
        <v>19634024.915352464</v>
      </c>
      <c r="L87" s="2"/>
      <c r="M87" s="2"/>
      <c r="N87" s="2"/>
      <c r="O87" s="2"/>
      <c r="P87" s="2"/>
    </row>
    <row r="88" spans="2:24" x14ac:dyDescent="0.25">
      <c r="B88" s="47">
        <v>2022</v>
      </c>
      <c r="C88" s="16">
        <v>2885636.5900000022</v>
      </c>
      <c r="D88" s="3">
        <v>163794.43</v>
      </c>
      <c r="E88" s="3">
        <v>9276783.959999999</v>
      </c>
      <c r="F88" s="3">
        <v>-80660.450000000128</v>
      </c>
      <c r="G88" s="3">
        <v>34662.89</v>
      </c>
      <c r="H88" s="17">
        <v>12280217.420000002</v>
      </c>
      <c r="I88" s="52">
        <v>4537934.569804919</v>
      </c>
      <c r="J88" s="52">
        <v>2951305.9135892624</v>
      </c>
      <c r="K88" s="53">
        <v>19769457.903394181</v>
      </c>
      <c r="L88" s="2"/>
      <c r="M88" s="2"/>
      <c r="N88" s="2"/>
      <c r="O88" s="2"/>
      <c r="P88" s="2"/>
    </row>
    <row r="89" spans="2:24" x14ac:dyDescent="0.25">
      <c r="B89" s="96">
        <v>2023</v>
      </c>
      <c r="C89" s="113">
        <v>3158464.5100000068</v>
      </c>
      <c r="D89" s="114">
        <v>73504.730000000025</v>
      </c>
      <c r="E89" s="114">
        <v>10503242.939999999</v>
      </c>
      <c r="F89" s="114">
        <v>743032.16999999899</v>
      </c>
      <c r="G89" s="114">
        <v>36427.880000000005</v>
      </c>
      <c r="H89" s="115">
        <v>14514672.230000006</v>
      </c>
      <c r="I89" s="116">
        <v>5262764.3987891879</v>
      </c>
      <c r="J89" s="116">
        <v>3443643.3718813076</v>
      </c>
      <c r="K89" s="117">
        <v>23221080.0006705</v>
      </c>
      <c r="L89" s="2"/>
      <c r="M89" s="2"/>
      <c r="N89" s="2"/>
      <c r="O89" s="2"/>
      <c r="P89" s="2"/>
    </row>
    <row r="90" spans="2:24" x14ac:dyDescent="0.25">
      <c r="B90" s="47">
        <v>2024</v>
      </c>
      <c r="C90" s="16">
        <v>3916946.4254182759</v>
      </c>
      <c r="D90" s="3">
        <v>81538.487220262949</v>
      </c>
      <c r="E90" s="3">
        <v>11611178.732434876</v>
      </c>
      <c r="F90" s="3">
        <v>411239.31368160516</v>
      </c>
      <c r="G90" s="3">
        <v>40137.379833009174</v>
      </c>
      <c r="H90" s="17">
        <v>16061040.338588029</v>
      </c>
      <c r="I90" s="52">
        <v>6038808.9309241269</v>
      </c>
      <c r="J90" s="52">
        <v>3877499.9211798133</v>
      </c>
      <c r="K90" s="53">
        <v>25977349.190691967</v>
      </c>
      <c r="L90" s="2"/>
      <c r="M90" s="2"/>
      <c r="N90" s="2"/>
      <c r="O90" s="2"/>
      <c r="P90" s="2"/>
    </row>
    <row r="91" spans="2:24" x14ac:dyDescent="0.25">
      <c r="B91" s="47">
        <v>2025</v>
      </c>
      <c r="C91" s="16">
        <v>3785017.3535570526</v>
      </c>
      <c r="D91" s="3">
        <v>77622.644880979526</v>
      </c>
      <c r="E91" s="3">
        <v>13110161.516429182</v>
      </c>
      <c r="F91" s="3">
        <v>335287.52456848673</v>
      </c>
      <c r="G91" s="3">
        <v>38231.8539863654</v>
      </c>
      <c r="H91" s="17">
        <v>17346320.893422063</v>
      </c>
      <c r="I91" s="52">
        <v>6186164.6898374213</v>
      </c>
      <c r="J91" s="52">
        <v>4098769.13207928</v>
      </c>
      <c r="K91" s="53">
        <v>27631254.715338767</v>
      </c>
      <c r="L91" s="2"/>
      <c r="M91" s="2"/>
      <c r="N91" s="2"/>
      <c r="O91" s="2"/>
      <c r="P91" s="2"/>
    </row>
    <row r="92" spans="2:24" x14ac:dyDescent="0.25">
      <c r="B92" s="47">
        <v>2026</v>
      </c>
      <c r="C92" s="16">
        <v>2867285.2899574824</v>
      </c>
      <c r="D92" s="3">
        <v>55805.089335381585</v>
      </c>
      <c r="E92" s="3">
        <v>13707992.978223003</v>
      </c>
      <c r="F92" s="3">
        <v>94939.736391398066</v>
      </c>
      <c r="G92" s="3">
        <v>27463.281693248144</v>
      </c>
      <c r="H92" s="17">
        <v>16753486.375600513</v>
      </c>
      <c r="I92" s="52">
        <v>5372922.9843041059</v>
      </c>
      <c r="J92" s="52">
        <v>3799877.8421135191</v>
      </c>
      <c r="K92" s="53">
        <v>25926287.202018134</v>
      </c>
      <c r="L92" s="2"/>
      <c r="M92" s="2"/>
      <c r="N92" s="2"/>
      <c r="O92" s="2"/>
      <c r="P92" s="2"/>
    </row>
    <row r="93" spans="2:24" x14ac:dyDescent="0.25">
      <c r="B93" s="47">
        <v>2027</v>
      </c>
      <c r="C93" s="16">
        <v>2768868.6125503662</v>
      </c>
      <c r="D93" s="3">
        <v>53117.01642748421</v>
      </c>
      <c r="E93" s="3">
        <v>14502975.380964559</v>
      </c>
      <c r="F93" s="3">
        <v>50634.526075412301</v>
      </c>
      <c r="G93" s="3">
        <v>26175.004042234035</v>
      </c>
      <c r="H93" s="17">
        <v>17401770.540060055</v>
      </c>
      <c r="I93" s="52">
        <v>5423569.5216831509</v>
      </c>
      <c r="J93" s="52">
        <v>3905173.7889198307</v>
      </c>
      <c r="K93" s="53">
        <v>26730513.850663036</v>
      </c>
      <c r="L93" s="2"/>
      <c r="M93" s="2"/>
      <c r="N93" s="2"/>
      <c r="O93" s="2"/>
      <c r="P93" s="2"/>
    </row>
    <row r="94" spans="2:24" x14ac:dyDescent="0.25">
      <c r="B94" s="47">
        <v>2028</v>
      </c>
      <c r="C94" s="16">
        <v>2853726.7259634193</v>
      </c>
      <c r="D94" s="3">
        <v>54716.416417713001</v>
      </c>
      <c r="E94" s="3">
        <v>13861592.279553045</v>
      </c>
      <c r="F94" s="3">
        <v>50634.526075412301</v>
      </c>
      <c r="G94" s="3">
        <v>27002.757413342315</v>
      </c>
      <c r="H94" s="17">
        <v>16847672.70542293</v>
      </c>
      <c r="I94" s="52">
        <v>5373225.0568928346</v>
      </c>
      <c r="J94" s="52">
        <v>3814038.2301043798</v>
      </c>
      <c r="K94" s="53">
        <v>26034935.992420144</v>
      </c>
      <c r="L94" s="2"/>
      <c r="M94" s="2"/>
      <c r="N94" s="2"/>
      <c r="O94" s="2"/>
      <c r="P94" s="2"/>
    </row>
    <row r="95" spans="2:24" x14ac:dyDescent="0.25">
      <c r="B95" s="47">
        <v>2029</v>
      </c>
      <c r="C95" s="16">
        <v>2905350.0075397789</v>
      </c>
      <c r="D95" s="3">
        <v>55689.502252002283</v>
      </c>
      <c r="E95" s="3">
        <v>12833225.231541701</v>
      </c>
      <c r="F95" s="3">
        <v>50634.526075412301</v>
      </c>
      <c r="G95" s="3">
        <v>27511.340083485804</v>
      </c>
      <c r="H95" s="17">
        <v>15872410.607492378</v>
      </c>
      <c r="I95" s="52">
        <v>5215685.0799649907</v>
      </c>
      <c r="J95" s="52">
        <v>3634902.4723079777</v>
      </c>
      <c r="K95" s="53">
        <v>24722998.159765344</v>
      </c>
      <c r="L95" s="2"/>
      <c r="M95" s="2"/>
      <c r="N95" s="2"/>
      <c r="O95" s="2"/>
      <c r="P95" s="2"/>
    </row>
    <row r="96" spans="2:24" x14ac:dyDescent="0.25">
      <c r="B96" s="48">
        <v>2030</v>
      </c>
      <c r="C96" s="49">
        <v>2958103.0688801301</v>
      </c>
      <c r="D96" s="50">
        <v>56683.873291258526</v>
      </c>
      <c r="E96" s="50">
        <v>11001346.983606882</v>
      </c>
      <c r="F96" s="50">
        <v>50634.526075412301</v>
      </c>
      <c r="G96" s="50">
        <v>28030.471393047621</v>
      </c>
      <c r="H96" s="51">
        <v>14094798.92324673</v>
      </c>
      <c r="I96" s="54">
        <v>4899380.2892728541</v>
      </c>
      <c r="J96" s="54">
        <v>3300469.2709024395</v>
      </c>
      <c r="K96" s="55">
        <v>22294648.483422026</v>
      </c>
      <c r="L96" s="2"/>
      <c r="M96" s="2"/>
      <c r="N96" s="2"/>
      <c r="O96" s="2"/>
      <c r="P96" s="2"/>
    </row>
    <row r="97" spans="2:31" x14ac:dyDescent="0.25">
      <c r="B97" s="95"/>
      <c r="C97" s="64"/>
      <c r="D97" s="64"/>
      <c r="E97" s="64"/>
      <c r="F97" s="64"/>
      <c r="G97" s="64"/>
      <c r="H97" s="64"/>
      <c r="I97" s="107"/>
      <c r="J97" s="107"/>
      <c r="K97" s="108"/>
      <c r="L97" s="2"/>
      <c r="M97" s="2"/>
      <c r="N97" s="2"/>
      <c r="O97" s="2"/>
      <c r="P97" s="2"/>
    </row>
    <row r="98" spans="2:31" x14ac:dyDescent="0.25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31" x14ac:dyDescent="0.25">
      <c r="B99" s="21"/>
      <c r="C99" s="22"/>
      <c r="D99" s="22"/>
      <c r="E99" s="22"/>
      <c r="F99" s="22"/>
      <c r="G99" s="22"/>
      <c r="H99" s="22"/>
      <c r="I99" s="22"/>
      <c r="J99" s="22"/>
      <c r="K99" s="23"/>
      <c r="L99" s="22"/>
      <c r="M99" s="22"/>
      <c r="N99" s="22"/>
      <c r="O99" s="22"/>
      <c r="P99" s="22"/>
    </row>
    <row r="100" spans="2:31" x14ac:dyDescent="0.25">
      <c r="B100" s="29"/>
      <c r="C100" s="24"/>
      <c r="D100" s="24"/>
      <c r="E100" s="24"/>
      <c r="F100" s="24"/>
      <c r="G100" s="24"/>
      <c r="H100" s="24"/>
      <c r="I100" s="25" t="s">
        <v>47</v>
      </c>
      <c r="J100" s="38"/>
      <c r="K100" s="2"/>
      <c r="L100" s="26" t="s">
        <v>62</v>
      </c>
      <c r="M100" s="27"/>
      <c r="N100" s="27"/>
      <c r="O100" s="27"/>
      <c r="P100" s="28"/>
    </row>
    <row r="101" spans="2:31" x14ac:dyDescent="0.25">
      <c r="B101" s="29"/>
      <c r="C101" s="29"/>
      <c r="D101" s="24"/>
      <c r="E101" s="24"/>
      <c r="F101" s="24"/>
      <c r="G101" s="24"/>
      <c r="H101" s="24"/>
      <c r="I101" s="43" t="s">
        <v>63</v>
      </c>
      <c r="J101" s="43" t="s">
        <v>64</v>
      </c>
      <c r="K101" s="44" t="s">
        <v>65</v>
      </c>
      <c r="L101" s="45" t="s">
        <v>66</v>
      </c>
      <c r="M101" s="43" t="s">
        <v>67</v>
      </c>
      <c r="N101" s="43" t="s">
        <v>68</v>
      </c>
      <c r="O101" s="43" t="s">
        <v>69</v>
      </c>
      <c r="P101" s="46" t="s">
        <v>70</v>
      </c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2:31" x14ac:dyDescent="0.25">
      <c r="B102" s="2"/>
      <c r="C102" s="2"/>
      <c r="D102" s="2"/>
      <c r="E102" s="2"/>
      <c r="F102" s="2"/>
      <c r="G102" s="2"/>
      <c r="H102" s="2"/>
      <c r="I102" s="30" t="s">
        <v>71</v>
      </c>
      <c r="J102" s="31">
        <f>P72/1000000</f>
        <v>16.061040338588029</v>
      </c>
      <c r="K102" s="31">
        <f>P73/1000000</f>
        <v>17.346320893422071</v>
      </c>
      <c r="L102" s="41">
        <f>P74/1000000</f>
        <v>16.753486375600517</v>
      </c>
      <c r="M102" s="31">
        <f>P75/1000000</f>
        <v>17.401770540060056</v>
      </c>
      <c r="N102" s="31">
        <f>P76/1000000</f>
        <v>16.84767270542293</v>
      </c>
      <c r="O102" s="31">
        <f>P77/1000000</f>
        <v>15.87241060749238</v>
      </c>
      <c r="P102" s="42">
        <f>P78/1000000</f>
        <v>14.094798923246731</v>
      </c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2:31" x14ac:dyDescent="0.25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9"/>
      <c r="M103" s="2"/>
      <c r="N103" s="2"/>
      <c r="O103" s="2"/>
      <c r="P103" s="40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2:31" x14ac:dyDescent="0.25">
      <c r="B104" s="2"/>
      <c r="C104" s="2"/>
      <c r="D104" s="2"/>
      <c r="E104" s="2"/>
      <c r="F104" s="2"/>
      <c r="G104" s="2"/>
      <c r="H104" s="2"/>
      <c r="I104" s="30" t="s">
        <v>75</v>
      </c>
      <c r="J104" s="31">
        <f>(I90+J90)/1000000</f>
        <v>9.916308852103942</v>
      </c>
      <c r="K104" s="31">
        <f>(I91+J91)/1000000</f>
        <v>10.284933821916701</v>
      </c>
      <c r="L104" s="41">
        <f>(I92+J92)/1000000</f>
        <v>9.1728008264176246</v>
      </c>
      <c r="M104" s="31">
        <f>(I93+J93)/1000000</f>
        <v>9.3287433106029809</v>
      </c>
      <c r="N104" s="31">
        <f>(I94+J94)/1000000</f>
        <v>9.1872632869972133</v>
      </c>
      <c r="O104" s="31">
        <f>(I95+J95)/1000000</f>
        <v>8.8505875522729678</v>
      </c>
      <c r="P104" s="42">
        <f>(I96+J96)/1000000</f>
        <v>8.1998495601752932</v>
      </c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2:31" x14ac:dyDescent="0.25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9"/>
      <c r="M105" s="2"/>
      <c r="N105" s="2"/>
      <c r="O105" s="2"/>
      <c r="P105" s="40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2:31" x14ac:dyDescent="0.25">
      <c r="B106" s="2"/>
      <c r="C106" s="2"/>
      <c r="D106" s="2"/>
      <c r="E106" s="2"/>
      <c r="F106" s="2"/>
      <c r="G106" s="2"/>
      <c r="H106" s="2"/>
      <c r="I106" s="155" t="s">
        <v>71</v>
      </c>
      <c r="J106" s="156">
        <f>J102+J104</f>
        <v>25.977349190691971</v>
      </c>
      <c r="K106" s="156">
        <f t="shared" ref="K106:P106" si="0">K102+K104</f>
        <v>27.63125471533877</v>
      </c>
      <c r="L106" s="157">
        <f t="shared" si="0"/>
        <v>25.926287202018141</v>
      </c>
      <c r="M106" s="158">
        <f t="shared" si="0"/>
        <v>26.730513850663037</v>
      </c>
      <c r="N106" s="158">
        <f t="shared" si="0"/>
        <v>26.034935992420145</v>
      </c>
      <c r="O106" s="158">
        <f t="shared" si="0"/>
        <v>24.722998159765346</v>
      </c>
      <c r="P106" s="159">
        <f t="shared" si="0"/>
        <v>22.294648483422023</v>
      </c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2:31" x14ac:dyDescent="0.25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2:31" x14ac:dyDescent="0.25">
      <c r="B108" s="2"/>
      <c r="C108" s="2"/>
      <c r="D108" s="2"/>
      <c r="E108" s="2"/>
      <c r="F108" s="2"/>
      <c r="G108" s="2"/>
      <c r="H108" s="2"/>
      <c r="I108" s="2"/>
      <c r="J108" s="3"/>
      <c r="K108" s="3"/>
      <c r="L108" s="3"/>
      <c r="M108" s="3"/>
      <c r="N108" s="3"/>
      <c r="O108" s="3"/>
      <c r="P108" s="3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2:31" x14ac:dyDescent="0.25">
      <c r="X109" s="2"/>
      <c r="Y109" s="2"/>
      <c r="Z109" s="2"/>
      <c r="AA109" s="2"/>
      <c r="AB109" s="2"/>
      <c r="AC109" s="2"/>
      <c r="AD109" s="2"/>
      <c r="AE109" s="2"/>
    </row>
    <row r="110" spans="2:31" x14ac:dyDescent="0.25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2:31" x14ac:dyDescent="0.25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2:31" x14ac:dyDescent="0.2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7:31" x14ac:dyDescent="0.25">
      <c r="Q113" s="3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7:31" x14ac:dyDescent="0.2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7:31" x14ac:dyDescent="0.2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7:31" x14ac:dyDescent="0.2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7:31" x14ac:dyDescent="0.25">
      <c r="Q117" s="2"/>
      <c r="R117" s="2"/>
      <c r="S117" s="2"/>
      <c r="T117" s="2"/>
      <c r="U117" s="2"/>
      <c r="V117" s="2"/>
      <c r="W117" s="2"/>
    </row>
    <row r="118" spans="17:31" x14ac:dyDescent="0.25">
      <c r="Q118" s="2"/>
      <c r="R118" s="2"/>
      <c r="S118" s="2"/>
      <c r="T118" s="2"/>
      <c r="U118" s="2"/>
      <c r="V118" s="2"/>
      <c r="W118" s="2"/>
    </row>
  </sheetData>
  <mergeCells count="9">
    <mergeCell ref="B2:B3"/>
    <mergeCell ref="K12:W12"/>
    <mergeCell ref="E65:E66"/>
    <mergeCell ref="C84:H84"/>
    <mergeCell ref="B83:B84"/>
    <mergeCell ref="B66:B67"/>
    <mergeCell ref="B50:B51"/>
    <mergeCell ref="B34:B35"/>
    <mergeCell ref="B18:B19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_ip_UnifiedCompliancePolicyProperties xmlns="http://schemas.microsoft.com/sharepoint/v3" xsi:nil="true"/>
    <TaxCatchAll xmlns="2b6314a3-02c5-49ae-9e9b-4170ca21d125" xsi:nil="true"/>
  </documentManagement>
</p:properties>
</file>

<file path=customXml/itemProps1.xml><?xml version="1.0" encoding="utf-8"?>
<ds:datastoreItem xmlns:ds="http://schemas.openxmlformats.org/officeDocument/2006/customXml" ds:itemID="{4A8F9847-62E6-417D-9590-08BF844D7181}"/>
</file>

<file path=customXml/itemProps2.xml><?xml version="1.0" encoding="utf-8"?>
<ds:datastoreItem xmlns:ds="http://schemas.openxmlformats.org/officeDocument/2006/customXml" ds:itemID="{D479786A-1AEF-4CE0-AA15-EE651314288B}"/>
</file>

<file path=customXml/itemProps3.xml><?xml version="1.0" encoding="utf-8"?>
<ds:datastoreItem xmlns:ds="http://schemas.openxmlformats.org/officeDocument/2006/customXml" ds:itemID="{7510CF07-414B-4FEC-8092-0597D3961C3C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AER change log</vt:lpstr>
      <vt:lpstr>Summary</vt:lpstr>
      <vt:lpstr>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2024-09-10T07:04:11Z</dcterms:created>
  <dcterms:modified xsi:type="dcterms:W3CDTF">2024-11-13T23:30:33Z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MediaServiceImageTags">
    <vt:lpwstr/>
  </property>
</Properties>
</file>