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ER\Opex modelling\AER opex models\28. JGN 2025-30\5. ECM\Publication DD\"/>
    </mc:Choice>
  </mc:AlternateContent>
  <xr:revisionPtr revIDLastSave="0" documentId="13_ncr:1_{D3E95B34-2102-4C51-9031-57E4CB835D1B}" xr6:coauthVersionLast="47" xr6:coauthVersionMax="47" xr10:uidLastSave="{00000000-0000-0000-0000-000000000000}"/>
  <bookViews>
    <workbookView xWindow="-120" yWindow="-120" windowWidth="29040" windowHeight="15840" xr2:uid="{731ED27A-481D-49DD-A550-71FEB24A8D2B}"/>
  </bookViews>
  <sheets>
    <sheet name="Draft decision" sheetId="9" r:id="rId1"/>
  </sheets>
  <definedNames>
    <definedName name="CRCP_span">CONCATENATE(CRCP_y1, " to ",CRCP_y5)</definedName>
    <definedName name="dms_PRCP_BaseYear" localSheetId="0">'Draft decision'!$D$24</definedName>
    <definedName name="FRCP_1to5">"2015-16 to 2019-20"</definedName>
    <definedName name="FRCP_span">CONCATENATE(FRCP_y1, " to ", FRCP_y5)</definedName>
    <definedName name="RCP_1to5">"2015-16 to 2019-20"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9" l="1"/>
  <c r="M6" i="9" l="1"/>
  <c r="D31" i="9" l="1"/>
  <c r="C14" i="9"/>
  <c r="I18" i="9" l="1"/>
  <c r="Q18" i="9" s="1"/>
  <c r="Q31" i="9" s="1"/>
  <c r="M4" i="9"/>
  <c r="L4" i="9" s="1"/>
  <c r="K4" i="9" s="1"/>
  <c r="J4" i="9" s="1"/>
  <c r="I4" i="9" s="1"/>
  <c r="H4" i="9" s="1"/>
  <c r="G4" i="9" s="1"/>
  <c r="F4" i="9" s="1"/>
  <c r="E4" i="9" s="1"/>
  <c r="D4" i="9" s="1"/>
  <c r="C4" i="9" s="1"/>
  <c r="I31" i="9" l="1"/>
  <c r="H18" i="9"/>
  <c r="F18" i="9"/>
  <c r="E18" i="9"/>
  <c r="G18" i="9"/>
  <c r="F26" i="9"/>
  <c r="D41" i="9"/>
  <c r="C41" i="9"/>
  <c r="K31" i="9"/>
  <c r="C31" i="9"/>
  <c r="D26" i="9"/>
  <c r="C26" i="9"/>
  <c r="K18" i="9"/>
  <c r="C18" i="9"/>
  <c r="L6" i="9"/>
  <c r="K6" i="9"/>
  <c r="J6" i="9"/>
  <c r="I6" i="9"/>
  <c r="H6" i="9"/>
  <c r="G6" i="9"/>
  <c r="F6" i="9"/>
  <c r="E6" i="9"/>
  <c r="O18" i="9" l="1"/>
  <c r="O31" i="9" s="1"/>
  <c r="G31" i="9"/>
  <c r="E31" i="9"/>
  <c r="M18" i="9"/>
  <c r="M31" i="9" s="1"/>
  <c r="F31" i="9"/>
  <c r="N18" i="9"/>
  <c r="N31" i="9" s="1"/>
  <c r="H31" i="9"/>
  <c r="P18" i="9"/>
  <c r="P31" i="9" s="1"/>
  <c r="G26" i="9"/>
  <c r="H26" i="9"/>
  <c r="H41" i="9"/>
  <c r="M7" i="9"/>
  <c r="E26" i="9"/>
  <c r="F41" i="9"/>
  <c r="I26" i="9"/>
  <c r="P32" i="9" l="1"/>
  <c r="P34" i="9"/>
  <c r="P37" i="9"/>
  <c r="P39" i="9"/>
  <c r="L7" i="9"/>
  <c r="P40" i="9"/>
  <c r="P35" i="9"/>
  <c r="P38" i="9"/>
  <c r="P36" i="9"/>
  <c r="O34" i="9" l="1"/>
  <c r="O35" i="9"/>
  <c r="O39" i="9"/>
  <c r="O32" i="9"/>
  <c r="O40" i="9"/>
  <c r="O36" i="9"/>
  <c r="K7" i="9"/>
  <c r="P41" i="9"/>
  <c r="N32" i="9" l="1"/>
  <c r="N40" i="9"/>
  <c r="N35" i="9"/>
  <c r="N37" i="9"/>
  <c r="N38" i="9"/>
  <c r="N36" i="9"/>
  <c r="N34" i="9"/>
  <c r="J7" i="9"/>
  <c r="N39" i="9"/>
  <c r="M34" i="9" l="1"/>
  <c r="I7" i="9"/>
  <c r="M35" i="9"/>
  <c r="M38" i="9"/>
  <c r="M37" i="9"/>
  <c r="M40" i="9"/>
  <c r="M32" i="9"/>
  <c r="M39" i="9"/>
  <c r="N41" i="9"/>
  <c r="L37" i="9" l="1"/>
  <c r="O24" i="9"/>
  <c r="O19" i="9"/>
  <c r="Q23" i="9"/>
  <c r="Q25" i="9"/>
  <c r="L39" i="9"/>
  <c r="M21" i="9"/>
  <c r="Q19" i="9"/>
  <c r="M25" i="9"/>
  <c r="L36" i="9"/>
  <c r="Q22" i="9"/>
  <c r="O22" i="9"/>
  <c r="M23" i="9"/>
  <c r="O25" i="9"/>
  <c r="L32" i="9"/>
  <c r="N21" i="9"/>
  <c r="O21" i="9"/>
  <c r="L35" i="9"/>
  <c r="L34" i="9"/>
  <c r="P21" i="9"/>
  <c r="P19" i="9"/>
  <c r="H7" i="9"/>
  <c r="M22" i="9"/>
  <c r="N23" i="9"/>
  <c r="L38" i="9"/>
  <c r="P25" i="9"/>
  <c r="M24" i="9"/>
  <c r="P23" i="9"/>
  <c r="N19" i="9"/>
  <c r="P22" i="9"/>
  <c r="L40" i="9"/>
  <c r="Q21" i="9"/>
  <c r="N25" i="9"/>
  <c r="Q24" i="9"/>
  <c r="P24" i="9"/>
  <c r="N22" i="9"/>
  <c r="N24" i="9"/>
  <c r="M19" i="9"/>
  <c r="O23" i="9"/>
  <c r="G7" i="9" l="1"/>
  <c r="O26" i="9"/>
  <c r="L41" i="9"/>
  <c r="M26" i="9"/>
  <c r="P26" i="9"/>
  <c r="Q26" i="9"/>
  <c r="N26" i="9"/>
  <c r="K40" i="9" l="1"/>
  <c r="K38" i="9"/>
  <c r="K36" i="9"/>
  <c r="K34" i="9"/>
  <c r="K32" i="9"/>
  <c r="K39" i="9"/>
  <c r="K35" i="9"/>
  <c r="K37" i="9"/>
  <c r="Q41" i="9"/>
  <c r="F7" i="9"/>
  <c r="Q44" i="9" l="1"/>
  <c r="U54" i="9" s="1"/>
  <c r="E7" i="9"/>
  <c r="K41" i="9"/>
  <c r="D7" i="9"/>
  <c r="V54" i="9" l="1"/>
  <c r="V55" i="9" s="1"/>
  <c r="S54" i="9"/>
  <c r="R54" i="9"/>
  <c r="T54" i="9"/>
  <c r="L19" i="9"/>
  <c r="K19" i="9"/>
  <c r="V57" i="9"/>
  <c r="K24" i="9"/>
  <c r="K23" i="9"/>
  <c r="L21" i="9"/>
  <c r="L23" i="9"/>
  <c r="L25" i="9"/>
  <c r="K25" i="9"/>
  <c r="K22" i="9"/>
  <c r="L24" i="9"/>
  <c r="L22" i="9"/>
  <c r="K21" i="9"/>
  <c r="L26" i="9" l="1"/>
  <c r="K26" i="9"/>
  <c r="O37" i="9" l="1"/>
  <c r="O38" i="9"/>
  <c r="O41" i="9" l="1"/>
  <c r="G41" i="9"/>
  <c r="O44" i="9" l="1"/>
  <c r="P44" i="9"/>
  <c r="T53" i="9" l="1"/>
  <c r="U53" i="9"/>
  <c r="U55" i="9" s="1"/>
  <c r="Q53" i="9"/>
  <c r="S53" i="9"/>
  <c r="R53" i="9"/>
  <c r="T52" i="9"/>
  <c r="P52" i="9"/>
  <c r="S52" i="9"/>
  <c r="Q52" i="9"/>
  <c r="R52" i="9"/>
  <c r="T55" i="9" l="1"/>
  <c r="U57" i="9"/>
  <c r="T57" i="9" l="1"/>
  <c r="E41" i="9" l="1"/>
  <c r="M36" i="9"/>
  <c r="M41" i="9" s="1"/>
  <c r="M44" i="9" l="1"/>
  <c r="N44" i="9"/>
  <c r="P51" i="9" l="1"/>
  <c r="Q51" i="9"/>
  <c r="O51" i="9"/>
  <c r="R51" i="9"/>
  <c r="S51" i="9"/>
  <c r="S55" i="9" s="1"/>
  <c r="R50" i="9"/>
  <c r="O50" i="9"/>
  <c r="P50" i="9"/>
  <c r="Q50" i="9"/>
  <c r="N50" i="9"/>
  <c r="R55" i="9" l="1"/>
  <c r="S57" i="9"/>
  <c r="W55" i="9"/>
  <c r="R57" i="9" l="1"/>
  <c r="W57" i="9" s="1"/>
</calcChain>
</file>

<file path=xl/sharedStrings.xml><?xml version="1.0" encoding="utf-8"?>
<sst xmlns="http://schemas.openxmlformats.org/spreadsheetml/2006/main" count="72" uniqueCount="52">
  <si>
    <t>Actual and estimated inflation</t>
  </si>
  <si>
    <t>Actual</t>
  </si>
  <si>
    <t>Estimated</t>
  </si>
  <si>
    <t>ABS CPI index - June</t>
  </si>
  <si>
    <t xml:space="preserve">Inflation rate (per cent) </t>
  </si>
  <si>
    <t>Base year used to forecast opex for the current period (drop down menu)</t>
  </si>
  <si>
    <t>Previous period</t>
  </si>
  <si>
    <t>Current regulatory control period</t>
  </si>
  <si>
    <t>Total opex allowance</t>
  </si>
  <si>
    <t xml:space="preserve">Approved excludable costs - allowance </t>
  </si>
  <si>
    <t>Debt raising costs</t>
  </si>
  <si>
    <t xml:space="preserve">$m, Actual </t>
  </si>
  <si>
    <t xml:space="preserve">Total opex </t>
  </si>
  <si>
    <t>Approved excludable costs</t>
  </si>
  <si>
    <t>Movements in provisions related to opex</t>
  </si>
  <si>
    <t>2022-23</t>
  </si>
  <si>
    <t>Carryover</t>
  </si>
  <si>
    <t>Forthcoming regulatory control period</t>
  </si>
  <si>
    <t>Total</t>
  </si>
  <si>
    <t>2019-20</t>
  </si>
  <si>
    <t>2020-21</t>
  </si>
  <si>
    <t>2021-22</t>
  </si>
  <si>
    <t>2023-24</t>
  </si>
  <si>
    <t>2024-25</t>
  </si>
  <si>
    <t>2025-26</t>
  </si>
  <si>
    <t>2026-27</t>
  </si>
  <si>
    <t>2027-28</t>
  </si>
  <si>
    <t>2028-29</t>
  </si>
  <si>
    <t>$m, real June 2025</t>
  </si>
  <si>
    <t>$m, real June 2020</t>
  </si>
  <si>
    <t>Incremental gain $m, real June 2025</t>
  </si>
  <si>
    <t>Total Carryover Amount ($m, June 2025)</t>
  </si>
  <si>
    <t>PTRM inputs ($m, June 2025)</t>
  </si>
  <si>
    <t>2029-30</t>
  </si>
  <si>
    <t>2017-18</t>
  </si>
  <si>
    <t>$m, real June 2015</t>
  </si>
  <si>
    <t>Actual opex for ECM purposes</t>
  </si>
  <si>
    <t>Forecast opex for ECM purposes</t>
  </si>
  <si>
    <t>7.5.1.2 - Actual and estimated opex applicable to ECM</t>
  </si>
  <si>
    <t xml:space="preserve">Other adjustments or exclusions required by the ECM </t>
  </si>
  <si>
    <t>7.5.1 -  The carryover amounts that arise from applying the ECM during the current regulatory control period</t>
  </si>
  <si>
    <t>7.5.1.1 - Opex allowance applicable to ECM (ECM target)</t>
  </si>
  <si>
    <t>JGN to nominate base year used to forecast opex 
(drop down menu)</t>
  </si>
  <si>
    <t>Unaccounted for gas (UAG) (clause 12.1(h)(i)</t>
  </si>
  <si>
    <t>Licence Fees (clause 12.1(h)(ii))</t>
  </si>
  <si>
    <t>Debt raising costs (clause 12.1(h)(iii))</t>
  </si>
  <si>
    <t>Carbon costs (clause 12.1(h)(iv)))</t>
  </si>
  <si>
    <t>Remove SaaS implementation costs</t>
  </si>
  <si>
    <t>Reconstructed cumulative index (2024-25=1)</t>
  </si>
  <si>
    <t>Base year non-recurrent efficiency gain $m, real June 2025</t>
  </si>
  <si>
    <t>Carbon costs (clause 12.1(h)(iv))</t>
  </si>
  <si>
    <t>Unaccounted for gas (UAG) (clause 12.1(h)(i))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</si>
</sst>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_(* #,##0.00_);_(* \(#,##0.00\);_(* &quot;-&quot;??_);_(@_)"/>
    <numFmt numFmtId="166" formatCode="0.000"/>
    <numFmt numFmtId="167" formatCode="_-* #,##0_-;\-* #,##0_-;_-* &quot;-&quot;??_-;_-@_-"/>
    <numFmt numFmtId="168" formatCode="0.0;\–0.0;&quot;–&quot;"/>
    <numFmt numFmtId="169" formatCode="#,##0;\(#,##0\)"/>
    <numFmt numFmtId="170" formatCode="#,##0.0_ ;\-#,##0.0\ "/>
    <numFmt numFmtId="171" formatCode="0.00;\–0.00;&quot;–&quot;"/>
    <numFmt numFmtId="172" formatCode="_(#,##0_);\(#,##0\);_(&quot;-&quot;_)"/>
    <numFmt numFmtId="173" formatCode="0.00000000"/>
  </numFmts>
  <fonts count="25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FFFFFF"/>
      <name val="Arial"/>
      <family val="2"/>
    </font>
    <font>
      <b/>
      <sz val="14"/>
      <color rgb="FFFFFFFF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0"/>
      <color rgb="FF000000"/>
      <name val="Arial"/>
      <family val="2"/>
    </font>
    <font>
      <i/>
      <sz val="11"/>
      <color rgb="FF000000"/>
      <name val="Arial"/>
      <family val="2"/>
    </font>
    <font>
      <b/>
      <sz val="12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FFFFFF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2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BFBFB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EAF1DD"/>
        <bgColor rgb="FFFFFFFF"/>
      </patternFill>
    </fill>
    <fill>
      <patternFill patternType="solid">
        <fgColor rgb="FFB8CCE4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rgb="FFFFFFCC"/>
        <bgColor rgb="FF000000"/>
      </patternFill>
    </fill>
    <fill>
      <patternFill patternType="solid">
        <fgColor rgb="FFA5B6CA"/>
        <bgColor rgb="FFFFFFFF"/>
      </patternFill>
    </fill>
    <fill>
      <patternFill patternType="solid">
        <fgColor rgb="FF95B3D7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3F3F3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1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medium">
        <color rgb="FF000000"/>
      </right>
      <top style="medium">
        <color rgb="FF000000"/>
      </top>
      <bottom style="thin">
        <color rgb="FFA5A5A5"/>
      </bottom>
      <diagonal/>
    </border>
    <border>
      <left style="medium">
        <color rgb="FF000000"/>
      </left>
      <right style="thin">
        <color rgb="FFA5A5A5"/>
      </right>
      <top/>
      <bottom/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medium">
        <color rgb="FF000000"/>
      </right>
      <top/>
      <bottom style="thin">
        <color rgb="FFA5A5A5"/>
      </bottom>
      <diagonal/>
    </border>
    <border>
      <left style="medium">
        <color rgb="FF000000"/>
      </left>
      <right/>
      <top style="thin">
        <color rgb="FFA5A5A5"/>
      </top>
      <bottom style="medium">
        <color rgb="FF000000"/>
      </bottom>
      <diagonal/>
    </border>
    <border>
      <left style="medium">
        <color rgb="FF000000"/>
      </left>
      <right style="thin">
        <color rgb="FFA5A5A5"/>
      </right>
      <top/>
      <bottom style="medium">
        <color rgb="FF000000"/>
      </bottom>
      <diagonal/>
    </border>
    <border>
      <left/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 style="thin">
        <color rgb="FFA5A5A5"/>
      </left>
      <right style="medium">
        <color rgb="FF000000"/>
      </right>
      <top style="thin">
        <color rgb="FFA5A5A5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000000"/>
      </right>
      <top/>
      <bottom style="thin">
        <color rgb="FFA5A5A5"/>
      </bottom>
      <diagonal/>
    </border>
    <border>
      <left style="medium">
        <color rgb="FF000000"/>
      </left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A5A5A5"/>
      </top>
      <bottom style="medium">
        <color rgb="FF000000"/>
      </bottom>
      <diagonal/>
    </border>
    <border>
      <left/>
      <right style="thin">
        <color rgb="FFA5A5A5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thin">
        <color rgb="FF000000"/>
      </right>
      <top style="medium">
        <color rgb="FF000000"/>
      </top>
      <bottom style="thin">
        <color rgb="FFA5A5A5"/>
      </bottom>
      <diagonal/>
    </border>
    <border>
      <left/>
      <right style="thin">
        <color rgb="FFA5A5A5"/>
      </right>
      <top style="medium">
        <color rgb="FF000000"/>
      </top>
      <bottom style="thin">
        <color rgb="FFA5A5A5"/>
      </bottom>
      <diagonal/>
    </border>
    <border>
      <left style="medium">
        <color rgb="FF000000"/>
      </left>
      <right style="thin">
        <color rgb="FF000000"/>
      </right>
      <top style="thin">
        <color rgb="FFA5A5A5"/>
      </top>
      <bottom style="thin">
        <color rgb="FFA5A5A5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000000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rgb="FF000000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000000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BFBFBF"/>
      </right>
      <top style="thin">
        <color rgb="FFBFBFBF"/>
      </top>
      <bottom style="medium">
        <color rgb="FF000000"/>
      </bottom>
      <diagonal/>
    </border>
    <border>
      <left style="thin">
        <color rgb="FFBFBFBF"/>
      </left>
      <right style="thin">
        <color rgb="FF000000"/>
      </right>
      <top style="thin">
        <color rgb="FFBFBFBF"/>
      </top>
      <bottom style="medium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000000"/>
      </bottom>
      <diagonal/>
    </border>
    <border>
      <left style="thin">
        <color rgb="FFA5A5A5"/>
      </left>
      <right style="thin">
        <color rgb="FFA5A5A5"/>
      </right>
      <top style="medium">
        <color rgb="FF000000"/>
      </top>
      <bottom style="medium">
        <color rgb="FF000000"/>
      </bottom>
      <diagonal/>
    </border>
    <border>
      <left style="thin">
        <color rgb="FFA5A5A5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A5A5A5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/>
      <top/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 style="medium">
        <color rgb="FF000000"/>
      </top>
      <bottom style="thin">
        <color rgb="FFA5A5A5"/>
      </bottom>
      <diagonal/>
    </border>
    <border>
      <left style="medium">
        <color rgb="FF000000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 style="thin">
        <color rgb="FFA5A5A5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rgb="FFA5A5A5"/>
      </left>
      <right style="thin">
        <color rgb="FF000000"/>
      </right>
      <top style="thin">
        <color rgb="FFA5A5A5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A5A5A5"/>
      </bottom>
      <diagonal/>
    </border>
    <border>
      <left/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medium">
        <color indexed="64"/>
      </left>
      <right style="thin">
        <color indexed="64"/>
      </right>
      <top style="thin">
        <color rgb="FFA5A5A5"/>
      </top>
      <bottom style="thin">
        <color rgb="FFA5A5A5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thin">
        <color indexed="64"/>
      </right>
      <top style="thin">
        <color rgb="FFA5A5A5"/>
      </top>
      <bottom style="medium">
        <color rgb="FF000000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thin">
        <color rgb="FFA5A5A5"/>
      </left>
      <right style="thin">
        <color rgb="FFA5A5A5"/>
      </right>
      <top style="medium">
        <color rgb="FF000000"/>
      </top>
      <bottom style="medium">
        <color indexed="64"/>
      </bottom>
      <diagonal/>
    </border>
    <border>
      <left style="thin">
        <color rgb="FFA5A5A5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medium">
        <color indexed="64"/>
      </right>
      <top/>
      <bottom style="thin">
        <color rgb="FFA5A5A5"/>
      </bottom>
      <diagonal/>
    </border>
    <border>
      <left style="medium">
        <color indexed="64"/>
      </left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A5A5A5"/>
      </right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medium">
        <color indexed="64"/>
      </right>
      <top style="medium">
        <color rgb="FF000000"/>
      </top>
      <bottom style="thin">
        <color rgb="FFA5A5A5"/>
      </bottom>
      <diagonal/>
    </border>
    <border>
      <left style="medium">
        <color indexed="64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indexed="64"/>
      </right>
      <top style="thin">
        <color rgb="FFA5A5A5"/>
      </top>
      <bottom style="thin">
        <color rgb="FFA5A5A5"/>
      </bottom>
      <diagonal/>
    </border>
    <border>
      <left/>
      <right style="medium">
        <color indexed="64"/>
      </right>
      <top style="thin">
        <color rgb="FFA5A5A5"/>
      </top>
      <bottom style="thin">
        <color rgb="FFA5A5A5"/>
      </bottom>
      <diagonal/>
    </border>
    <border>
      <left/>
      <right style="medium">
        <color indexed="64"/>
      </right>
      <top style="thin">
        <color rgb="FFA5A5A5"/>
      </top>
      <bottom style="medium">
        <color rgb="FF000000"/>
      </bottom>
      <diagonal/>
    </border>
    <border>
      <left style="medium">
        <color indexed="64"/>
      </left>
      <right style="thin">
        <color rgb="FFA5A5A5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A5A5A5"/>
      </right>
      <top style="thin">
        <color rgb="FFA5A5A5"/>
      </top>
      <bottom style="medium">
        <color indexed="64"/>
      </bottom>
      <diagonal/>
    </border>
    <border>
      <left style="thin">
        <color rgb="FFA5A5A5"/>
      </left>
      <right style="thin">
        <color rgb="FF000000"/>
      </right>
      <top style="thin">
        <color rgb="FFA5A5A5"/>
      </top>
      <bottom style="medium">
        <color indexed="64"/>
      </bottom>
      <diagonal/>
    </border>
    <border>
      <left/>
      <right style="thin">
        <color rgb="FFA5A5A5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medium">
        <color indexed="64"/>
      </left>
      <right style="thin">
        <color rgb="FFA5A5A5"/>
      </right>
      <top style="medium">
        <color indexed="64"/>
      </top>
      <bottom style="medium">
        <color indexed="64"/>
      </bottom>
      <diagonal/>
    </border>
    <border>
      <left style="thin">
        <color rgb="FFA5A5A5"/>
      </left>
      <right style="thin">
        <color rgb="FFA5A5A5"/>
      </right>
      <top style="medium">
        <color indexed="64"/>
      </top>
      <bottom style="medium">
        <color indexed="64"/>
      </bottom>
      <diagonal/>
    </border>
    <border>
      <left style="thin">
        <color rgb="FFA5A5A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A5A5A5"/>
      </left>
      <right style="thin">
        <color indexed="64"/>
      </right>
      <top style="medium">
        <color indexed="64"/>
      </top>
      <bottom style="thin">
        <color rgb="FFA5A5A5"/>
      </bottom>
      <diagonal/>
    </border>
    <border>
      <left style="thin">
        <color rgb="FFA5A5A5"/>
      </left>
      <right style="thin">
        <color indexed="64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indexed="64"/>
      </right>
      <top style="thin">
        <color rgb="FFA5A5A5"/>
      </top>
      <bottom style="medium">
        <color indexed="64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000000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medium">
        <color indexed="64"/>
      </right>
      <top/>
      <bottom style="thin">
        <color rgb="FFBFBFBF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A5A5A5"/>
      </right>
      <top style="thin">
        <color rgb="FF000000"/>
      </top>
      <bottom style="medium">
        <color indexed="64"/>
      </bottom>
      <diagonal/>
    </border>
    <border>
      <left style="thin">
        <color rgb="FFA5A5A5"/>
      </left>
      <right style="thin">
        <color rgb="FFA5A5A5"/>
      </right>
      <top style="thin">
        <color rgb="FF000000"/>
      </top>
      <bottom style="medium">
        <color indexed="64"/>
      </bottom>
      <diagonal/>
    </border>
    <border>
      <left style="thin">
        <color rgb="FFA5A5A5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BFBFBF"/>
      </left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/>
      <top style="medium">
        <color indexed="64"/>
      </top>
      <bottom style="thin">
        <color rgb="FFBFBFBF"/>
      </bottom>
      <diagonal/>
    </border>
    <border>
      <left/>
      <right/>
      <top style="medium">
        <color indexed="64"/>
      </top>
      <bottom style="thin">
        <color rgb="FFBFBFBF"/>
      </bottom>
      <diagonal/>
    </border>
    <border>
      <left/>
      <right style="medium">
        <color indexed="64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000000"/>
      </top>
      <bottom style="medium">
        <color indexed="64"/>
      </bottom>
      <diagonal/>
    </border>
    <border>
      <left style="thin">
        <color rgb="FFBFBFBF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BFBFBF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A5A5A5"/>
      </top>
      <bottom style="thin">
        <color rgb="FFA5A5A5"/>
      </bottom>
      <diagonal/>
    </border>
    <border>
      <left style="medium">
        <color indexed="64"/>
      </left>
      <right/>
      <top style="thin">
        <color rgb="FFA5A5A5"/>
      </top>
      <bottom style="medium">
        <color indexed="64"/>
      </bottom>
      <diagonal/>
    </border>
    <border>
      <left/>
      <right style="medium">
        <color indexed="64"/>
      </right>
      <top style="thin">
        <color rgb="FFA5A5A5"/>
      </top>
      <bottom style="medium">
        <color indexed="64"/>
      </bottom>
      <diagonal/>
    </border>
  </borders>
  <cellStyleXfs count="12">
    <xf numFmtId="0" fontId="0" fillId="0" borderId="0"/>
    <xf numFmtId="0" fontId="18" fillId="0" borderId="0"/>
    <xf numFmtId="0" fontId="19" fillId="0" borderId="0" applyNumberFormat="0" applyFill="0" applyBorder="0" applyAlignment="0" applyProtection="0"/>
    <xf numFmtId="9" fontId="18" fillId="0" borderId="0" applyFont="0" applyFill="0" applyBorder="0" applyAlignment="0" applyProtection="0"/>
    <xf numFmtId="172" fontId="20" fillId="0" borderId="72">
      <alignment horizontal="right" vertical="center"/>
      <protection locked="0"/>
    </xf>
    <xf numFmtId="0" fontId="22" fillId="0" borderId="0"/>
    <xf numFmtId="0" fontId="23" fillId="18" borderId="0">
      <alignment horizontal="left" vertical="center"/>
      <protection locked="0"/>
    </xf>
    <xf numFmtId="9" fontId="21" fillId="0" borderId="0" applyFont="0" applyFill="0" applyBorder="0" applyAlignment="0" applyProtection="0"/>
    <xf numFmtId="0" fontId="24" fillId="17" borderId="0">
      <alignment vertical="center"/>
      <protection locked="0"/>
    </xf>
    <xf numFmtId="49" fontId="22" fillId="19" borderId="84" applyAlignment="0">
      <alignment horizontal="left" vertical="center" wrapText="1"/>
      <protection locked="0"/>
    </xf>
    <xf numFmtId="0" fontId="21" fillId="0" borderId="0"/>
    <xf numFmtId="0" fontId="22" fillId="0" borderId="0"/>
  </cellStyleXfs>
  <cellXfs count="241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3" borderId="0" xfId="0" applyFont="1" applyFill="1"/>
    <xf numFmtId="0" fontId="1" fillId="2" borderId="3" xfId="0" applyFont="1" applyFill="1" applyBorder="1" applyAlignment="1">
      <alignment horizontal="left" vertical="center"/>
    </xf>
    <xf numFmtId="0" fontId="2" fillId="3" borderId="0" xfId="0" applyFont="1" applyFill="1" applyAlignment="1">
      <alignment vertical="center"/>
    </xf>
    <xf numFmtId="0" fontId="5" fillId="0" borderId="5" xfId="0" applyFont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left" vertical="center" wrapText="1" indent="1"/>
    </xf>
    <xf numFmtId="164" fontId="3" fillId="2" borderId="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 wrapText="1" indent="1"/>
    </xf>
    <xf numFmtId="10" fontId="5" fillId="3" borderId="10" xfId="0" applyNumberFormat="1" applyFont="1" applyFill="1" applyBorder="1" applyAlignment="1">
      <alignment horizontal="right" vertical="center" wrapText="1"/>
    </xf>
    <xf numFmtId="10" fontId="5" fillId="3" borderId="11" xfId="0" applyNumberFormat="1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left" vertical="center" wrapText="1" indent="1"/>
    </xf>
    <xf numFmtId="164" fontId="3" fillId="2" borderId="13" xfId="0" applyNumberFormat="1" applyFont="1" applyFill="1" applyBorder="1" applyAlignment="1">
      <alignment vertical="center"/>
    </xf>
    <xf numFmtId="2" fontId="5" fillId="3" borderId="14" xfId="0" applyNumberFormat="1" applyFont="1" applyFill="1" applyBorder="1" applyAlignment="1">
      <alignment horizontal="right" vertical="center" wrapText="1"/>
    </xf>
    <xf numFmtId="2" fontId="5" fillId="3" borderId="15" xfId="0" applyNumberFormat="1" applyFont="1" applyFill="1" applyBorder="1" applyAlignment="1">
      <alignment horizontal="right" vertical="center" wrapText="1"/>
    </xf>
    <xf numFmtId="2" fontId="5" fillId="3" borderId="16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left" vertical="center" wrapText="1" indent="1"/>
    </xf>
    <xf numFmtId="0" fontId="6" fillId="0" borderId="0" xfId="0" applyFont="1"/>
    <xf numFmtId="166" fontId="6" fillId="0" borderId="0" xfId="0" applyNumberFormat="1" applyFont="1"/>
    <xf numFmtId="164" fontId="5" fillId="3" borderId="0" xfId="0" applyNumberFormat="1" applyFont="1" applyFill="1" applyAlignment="1">
      <alignment horizontal="right" vertical="center" wrapText="1"/>
    </xf>
    <xf numFmtId="2" fontId="3" fillId="0" borderId="0" xfId="0" applyNumberFormat="1" applyFont="1" applyAlignment="1">
      <alignment horizontal="center"/>
    </xf>
    <xf numFmtId="0" fontId="6" fillId="3" borderId="0" xfId="0" applyFont="1" applyFill="1"/>
    <xf numFmtId="0" fontId="7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9" fillId="0" borderId="17" xfId="0" applyFont="1" applyBorder="1"/>
    <xf numFmtId="0" fontId="10" fillId="5" borderId="17" xfId="0" applyFont="1" applyFill="1" applyBorder="1" applyAlignment="1" applyProtection="1">
      <alignment horizontal="right"/>
      <protection locked="0"/>
    </xf>
    <xf numFmtId="0" fontId="11" fillId="2" borderId="1" xfId="0" applyFont="1" applyFill="1" applyBorder="1" applyAlignment="1">
      <alignment horizontal="left" vertical="center"/>
    </xf>
    <xf numFmtId="0" fontId="11" fillId="2" borderId="18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2" fillId="3" borderId="0" xfId="0" applyFont="1" applyFill="1"/>
    <xf numFmtId="0" fontId="3" fillId="8" borderId="23" xfId="0" applyFont="1" applyFill="1" applyBorder="1" applyAlignment="1">
      <alignment horizontal="right" vertical="center"/>
    </xf>
    <xf numFmtId="167" fontId="3" fillId="0" borderId="0" xfId="0" applyNumberFormat="1" applyFont="1"/>
    <xf numFmtId="168" fontId="3" fillId="10" borderId="40" xfId="0" applyNumberFormat="1" applyFont="1" applyFill="1" applyBorder="1" applyAlignment="1">
      <alignment horizontal="right" wrapText="1"/>
    </xf>
    <xf numFmtId="168" fontId="3" fillId="10" borderId="38" xfId="0" applyNumberFormat="1" applyFont="1" applyFill="1" applyBorder="1" applyAlignment="1">
      <alignment horizontal="right" wrapText="1"/>
    </xf>
    <xf numFmtId="168" fontId="3" fillId="10" borderId="39" xfId="0" applyNumberFormat="1" applyFont="1" applyFill="1" applyBorder="1" applyAlignment="1">
      <alignment horizontal="right" wrapText="1"/>
    </xf>
    <xf numFmtId="0" fontId="13" fillId="0" borderId="41" xfId="0" applyFont="1" applyBorder="1" applyAlignment="1">
      <alignment vertical="center"/>
    </xf>
    <xf numFmtId="0" fontId="13" fillId="0" borderId="0" xfId="0" applyFont="1" applyAlignment="1">
      <alignment vertical="center"/>
    </xf>
    <xf numFmtId="164" fontId="14" fillId="0" borderId="0" xfId="0" applyNumberFormat="1" applyFont="1"/>
    <xf numFmtId="0" fontId="6" fillId="0" borderId="41" xfId="0" applyFont="1" applyBorder="1"/>
    <xf numFmtId="0" fontId="6" fillId="0" borderId="0" xfId="0" applyFont="1" applyAlignment="1">
      <alignment horizontal="right"/>
    </xf>
    <xf numFmtId="169" fontId="4" fillId="5" borderId="17" xfId="0" applyNumberFormat="1" applyFont="1" applyFill="1" applyBorder="1" applyAlignment="1" applyProtection="1">
      <alignment horizontal="center"/>
      <protection locked="0"/>
    </xf>
    <xf numFmtId="0" fontId="4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16" fillId="2" borderId="53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2" borderId="54" xfId="0" applyFont="1" applyFill="1" applyBorder="1"/>
    <xf numFmtId="0" fontId="2" fillId="2" borderId="43" xfId="0" applyFont="1" applyFill="1" applyBorder="1"/>
    <xf numFmtId="168" fontId="5" fillId="9" borderId="40" xfId="0" applyNumberFormat="1" applyFont="1" applyFill="1" applyBorder="1" applyAlignment="1">
      <alignment horizontal="right" vertical="center"/>
    </xf>
    <xf numFmtId="168" fontId="5" fillId="9" borderId="38" xfId="0" applyNumberFormat="1" applyFont="1" applyFill="1" applyBorder="1" applyAlignment="1">
      <alignment horizontal="right" vertical="center"/>
    </xf>
    <xf numFmtId="168" fontId="5" fillId="9" borderId="39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16" fillId="2" borderId="18" xfId="0" applyFont="1" applyFill="1" applyBorder="1" applyAlignment="1">
      <alignment horizontal="left" vertical="center"/>
    </xf>
    <xf numFmtId="0" fontId="16" fillId="2" borderId="44" xfId="0" applyFont="1" applyFill="1" applyBorder="1" applyAlignment="1">
      <alignment horizontal="left" vertical="center"/>
    </xf>
    <xf numFmtId="0" fontId="3" fillId="14" borderId="55" xfId="0" applyFont="1" applyFill="1" applyBorder="1" applyAlignment="1">
      <alignment horizontal="centerContinuous" vertical="center"/>
    </xf>
    <xf numFmtId="0" fontId="3" fillId="14" borderId="56" xfId="0" applyFont="1" applyFill="1" applyBorder="1" applyAlignment="1">
      <alignment horizontal="centerContinuous" vertical="center"/>
    </xf>
    <xf numFmtId="0" fontId="3" fillId="14" borderId="57" xfId="0" applyFont="1" applyFill="1" applyBorder="1" applyAlignment="1">
      <alignment horizontal="centerContinuous" vertical="center"/>
    </xf>
    <xf numFmtId="0" fontId="3" fillId="14" borderId="58" xfId="0" applyFont="1" applyFill="1" applyBorder="1" applyAlignment="1">
      <alignment horizontal="centerContinuous" vertical="center"/>
    </xf>
    <xf numFmtId="170" fontId="17" fillId="16" borderId="2" xfId="0" applyNumberFormat="1" applyFont="1" applyFill="1" applyBorder="1" applyAlignment="1">
      <alignment horizontal="right"/>
    </xf>
    <xf numFmtId="168" fontId="17" fillId="16" borderId="68" xfId="0" applyNumberFormat="1" applyFont="1" applyFill="1" applyBorder="1" applyAlignment="1">
      <alignment horizontal="right"/>
    </xf>
    <xf numFmtId="170" fontId="3" fillId="3" borderId="0" xfId="0" applyNumberFormat="1" applyFont="1" applyFill="1" applyAlignment="1">
      <alignment horizontal="right" vertical="center"/>
    </xf>
    <xf numFmtId="0" fontId="0" fillId="0" borderId="0" xfId="0" applyAlignment="1">
      <alignment wrapText="1"/>
    </xf>
    <xf numFmtId="0" fontId="3" fillId="3" borderId="18" xfId="0" applyFont="1" applyFill="1" applyBorder="1" applyAlignment="1">
      <alignment horizontal="left" wrapText="1"/>
    </xf>
    <xf numFmtId="0" fontId="17" fillId="16" borderId="69" xfId="0" applyFont="1" applyFill="1" applyBorder="1" applyAlignment="1">
      <alignment vertical="center"/>
    </xf>
    <xf numFmtId="0" fontId="17" fillId="16" borderId="70" xfId="0" applyFont="1" applyFill="1" applyBorder="1" applyAlignment="1">
      <alignment vertical="center"/>
    </xf>
    <xf numFmtId="2" fontId="3" fillId="16" borderId="70" xfId="0" applyNumberFormat="1" applyFont="1" applyFill="1" applyBorder="1" applyAlignment="1">
      <alignment horizontal="right"/>
    </xf>
    <xf numFmtId="168" fontId="17" fillId="16" borderId="71" xfId="0" applyNumberFormat="1" applyFont="1" applyFill="1" applyBorder="1" applyAlignment="1">
      <alignment horizontal="right"/>
    </xf>
    <xf numFmtId="168" fontId="5" fillId="15" borderId="0" xfId="0" applyNumberFormat="1" applyFont="1" applyFill="1" applyAlignment="1">
      <alignment horizontal="left" vertical="center"/>
    </xf>
    <xf numFmtId="168" fontId="5" fillId="3" borderId="10" xfId="0" applyNumberFormat="1" applyFont="1" applyFill="1" applyBorder="1" applyAlignment="1">
      <alignment horizontal="right" vertical="center"/>
    </xf>
    <xf numFmtId="168" fontId="5" fillId="3" borderId="59" xfId="0" applyNumberFormat="1" applyFont="1" applyFill="1" applyBorder="1" applyAlignment="1">
      <alignment horizontal="right" vertical="center"/>
    </xf>
    <xf numFmtId="168" fontId="5" fillId="3" borderId="7" xfId="0" applyNumberFormat="1" applyFont="1" applyFill="1" applyBorder="1" applyAlignment="1">
      <alignment horizontal="right" vertical="center"/>
    </xf>
    <xf numFmtId="168" fontId="5" fillId="15" borderId="0" xfId="0" applyNumberFormat="1" applyFont="1" applyFill="1" applyAlignment="1">
      <alignment horizontal="right" vertical="center"/>
    </xf>
    <xf numFmtId="168" fontId="2" fillId="9" borderId="42" xfId="0" applyNumberFormat="1" applyFont="1" applyFill="1" applyBorder="1"/>
    <xf numFmtId="168" fontId="5" fillId="3" borderId="21" xfId="0" applyNumberFormat="1" applyFont="1" applyFill="1" applyBorder="1" applyAlignment="1">
      <alignment horizontal="right" vertical="center"/>
    </xf>
    <xf numFmtId="168" fontId="5" fillId="3" borderId="60" xfId="0" applyNumberFormat="1" applyFont="1" applyFill="1" applyBorder="1" applyAlignment="1">
      <alignment horizontal="right" vertical="center"/>
    </xf>
    <xf numFmtId="168" fontId="5" fillId="3" borderId="34" xfId="0" applyNumberFormat="1" applyFont="1" applyFill="1" applyBorder="1" applyAlignment="1">
      <alignment horizontal="right" vertical="center"/>
    </xf>
    <xf numFmtId="168" fontId="5" fillId="3" borderId="12" xfId="0" applyNumberFormat="1" applyFont="1" applyFill="1" applyBorder="1" applyAlignment="1">
      <alignment horizontal="right" vertical="center"/>
    </xf>
    <xf numFmtId="168" fontId="5" fillId="3" borderId="61" xfId="0" applyNumberFormat="1" applyFont="1" applyFill="1" applyBorder="1" applyAlignment="1">
      <alignment horizontal="right" vertical="center"/>
    </xf>
    <xf numFmtId="168" fontId="5" fillId="15" borderId="54" xfId="0" applyNumberFormat="1" applyFont="1" applyFill="1" applyBorder="1" applyAlignment="1">
      <alignment horizontal="right" vertical="center"/>
    </xf>
    <xf numFmtId="168" fontId="5" fillId="3" borderId="62" xfId="0" applyNumberFormat="1" applyFont="1" applyFill="1" applyBorder="1" applyAlignment="1">
      <alignment horizontal="right" vertical="center"/>
    </xf>
    <xf numFmtId="168" fontId="5" fillId="3" borderId="63" xfId="0" applyNumberFormat="1" applyFont="1" applyFill="1" applyBorder="1" applyAlignment="1">
      <alignment horizontal="right" vertical="center"/>
    </xf>
    <xf numFmtId="168" fontId="5" fillId="15" borderId="41" xfId="0" applyNumberFormat="1" applyFont="1" applyFill="1" applyBorder="1" applyAlignment="1">
      <alignment horizontal="right" vertical="center"/>
    </xf>
    <xf numFmtId="168" fontId="5" fillId="3" borderId="64" xfId="0" applyNumberFormat="1" applyFont="1" applyFill="1" applyBorder="1" applyAlignment="1">
      <alignment horizontal="right" vertical="center"/>
    </xf>
    <xf numFmtId="168" fontId="5" fillId="3" borderId="65" xfId="0" applyNumberFormat="1" applyFont="1" applyFill="1" applyBorder="1" applyAlignment="1">
      <alignment horizontal="right" vertical="center"/>
    </xf>
    <xf numFmtId="168" fontId="5" fillId="3" borderId="66" xfId="0" applyNumberFormat="1" applyFont="1" applyFill="1" applyBorder="1" applyAlignment="1">
      <alignment horizontal="right" vertical="center"/>
    </xf>
    <xf numFmtId="168" fontId="5" fillId="3" borderId="67" xfId="0" applyNumberFormat="1" applyFont="1" applyFill="1" applyBorder="1" applyAlignment="1">
      <alignment horizontal="right" vertical="center"/>
    </xf>
    <xf numFmtId="0" fontId="5" fillId="0" borderId="24" xfId="0" applyFont="1" applyBorder="1" applyAlignment="1">
      <alignment vertical="center" wrapText="1"/>
    </xf>
    <xf numFmtId="0" fontId="13" fillId="9" borderId="27" xfId="0" applyFont="1" applyFill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168" fontId="6" fillId="3" borderId="0" xfId="0" applyNumberFormat="1" applyFont="1" applyFill="1"/>
    <xf numFmtId="168" fontId="5" fillId="7" borderId="25" xfId="0" applyNumberFormat="1" applyFont="1" applyFill="1" applyBorder="1" applyAlignment="1">
      <alignment horizontal="right" vertical="center" wrapText="1"/>
    </xf>
    <xf numFmtId="168" fontId="5" fillId="3" borderId="26" xfId="0" applyNumberFormat="1" applyFont="1" applyFill="1" applyBorder="1" applyAlignment="1">
      <alignment horizontal="right" vertical="center" wrapText="1"/>
    </xf>
    <xf numFmtId="168" fontId="5" fillId="3" borderId="6" xfId="0" applyNumberFormat="1" applyFont="1" applyFill="1" applyBorder="1" applyAlignment="1">
      <alignment horizontal="right" vertical="center" wrapText="1"/>
    </xf>
    <xf numFmtId="168" fontId="3" fillId="2" borderId="28" xfId="0" applyNumberFormat="1" applyFont="1" applyFill="1" applyBorder="1" applyAlignment="1" applyProtection="1">
      <alignment vertical="center"/>
      <protection locked="0"/>
    </xf>
    <xf numFmtId="168" fontId="3" fillId="2" borderId="29" xfId="0" applyNumberFormat="1" applyFont="1" applyFill="1" applyBorder="1" applyAlignment="1" applyProtection="1">
      <alignment vertical="center"/>
      <protection locked="0"/>
    </xf>
    <xf numFmtId="168" fontId="3" fillId="2" borderId="30" xfId="0" applyNumberFormat="1" applyFont="1" applyFill="1" applyBorder="1" applyAlignment="1" applyProtection="1">
      <alignment vertical="center"/>
      <protection locked="0"/>
    </xf>
    <xf numFmtId="168" fontId="6" fillId="0" borderId="0" xfId="0" applyNumberFormat="1" applyFont="1"/>
    <xf numFmtId="168" fontId="3" fillId="2" borderId="31" xfId="0" applyNumberFormat="1" applyFont="1" applyFill="1" applyBorder="1" applyAlignment="1">
      <alignment horizontal="left"/>
    </xf>
    <xf numFmtId="168" fontId="3" fillId="2" borderId="32" xfId="0" applyNumberFormat="1" applyFont="1" applyFill="1" applyBorder="1" applyAlignment="1">
      <alignment horizontal="left"/>
    </xf>
    <xf numFmtId="168" fontId="3" fillId="2" borderId="33" xfId="0" applyNumberFormat="1" applyFont="1" applyFill="1" applyBorder="1" applyAlignment="1">
      <alignment horizontal="left"/>
    </xf>
    <xf numFmtId="168" fontId="3" fillId="2" borderId="34" xfId="0" applyNumberFormat="1" applyFont="1" applyFill="1" applyBorder="1" applyAlignment="1">
      <alignment horizontal="left"/>
    </xf>
    <xf numFmtId="168" fontId="5" fillId="5" borderId="28" xfId="0" applyNumberFormat="1" applyFont="1" applyFill="1" applyBorder="1" applyAlignment="1" applyProtection="1">
      <alignment vertical="center" wrapText="1"/>
      <protection locked="0"/>
    </xf>
    <xf numFmtId="168" fontId="5" fillId="5" borderId="29" xfId="0" applyNumberFormat="1" applyFont="1" applyFill="1" applyBorder="1" applyAlignment="1" applyProtection="1">
      <alignment vertical="center" wrapText="1"/>
      <protection locked="0"/>
    </xf>
    <xf numFmtId="168" fontId="5" fillId="5" borderId="30" xfId="0" applyNumberFormat="1" applyFont="1" applyFill="1" applyBorder="1" applyAlignment="1" applyProtection="1">
      <alignment vertical="center" wrapText="1"/>
      <protection locked="0"/>
    </xf>
    <xf numFmtId="168" fontId="5" fillId="7" borderId="32" xfId="0" applyNumberFormat="1" applyFont="1" applyFill="1" applyBorder="1" applyAlignment="1">
      <alignment horizontal="right" wrapText="1"/>
    </xf>
    <xf numFmtId="168" fontId="5" fillId="3" borderId="33" xfId="0" applyNumberFormat="1" applyFont="1" applyFill="1" applyBorder="1" applyAlignment="1">
      <alignment horizontal="right" wrapText="1"/>
    </xf>
    <xf numFmtId="168" fontId="3" fillId="0" borderId="0" xfId="0" applyNumberFormat="1" applyFont="1"/>
    <xf numFmtId="168" fontId="5" fillId="5" borderId="35" xfId="0" applyNumberFormat="1" applyFont="1" applyFill="1" applyBorder="1" applyAlignment="1" applyProtection="1">
      <alignment vertical="center" wrapText="1"/>
      <protection locked="0"/>
    </xf>
    <xf numFmtId="168" fontId="5" fillId="5" borderId="36" xfId="0" applyNumberFormat="1" applyFont="1" applyFill="1" applyBorder="1" applyAlignment="1" applyProtection="1">
      <alignment vertical="center" wrapText="1"/>
      <protection locked="0"/>
    </xf>
    <xf numFmtId="168" fontId="5" fillId="5" borderId="37" xfId="0" applyNumberFormat="1" applyFont="1" applyFill="1" applyBorder="1" applyAlignment="1" applyProtection="1">
      <alignment vertical="center" wrapText="1"/>
      <protection locked="0"/>
    </xf>
    <xf numFmtId="168" fontId="5" fillId="7" borderId="22" xfId="0" applyNumberFormat="1" applyFont="1" applyFill="1" applyBorder="1" applyAlignment="1">
      <alignment horizontal="right" wrapText="1"/>
    </xf>
    <xf numFmtId="168" fontId="5" fillId="3" borderId="14" xfId="0" applyNumberFormat="1" applyFont="1" applyFill="1" applyBorder="1" applyAlignment="1">
      <alignment horizontal="right" wrapText="1"/>
    </xf>
    <xf numFmtId="168" fontId="3" fillId="2" borderId="33" xfId="0" applyNumberFormat="1" applyFont="1" applyFill="1" applyBorder="1" applyProtection="1">
      <protection locked="0"/>
    </xf>
    <xf numFmtId="168" fontId="3" fillId="2" borderId="34" xfId="0" applyNumberFormat="1" applyFont="1" applyFill="1" applyBorder="1" applyProtection="1">
      <protection locked="0"/>
    </xf>
    <xf numFmtId="168" fontId="3" fillId="2" borderId="32" xfId="0" applyNumberFormat="1" applyFont="1" applyFill="1" applyBorder="1" applyProtection="1">
      <protection locked="0"/>
    </xf>
    <xf numFmtId="168" fontId="3" fillId="2" borderId="45" xfId="0" applyNumberFormat="1" applyFont="1" applyFill="1" applyBorder="1" applyProtection="1">
      <protection locked="0"/>
    </xf>
    <xf numFmtId="168" fontId="3" fillId="2" borderId="42" xfId="0" applyNumberFormat="1" applyFont="1" applyFill="1" applyBorder="1" applyAlignment="1">
      <alignment horizontal="right"/>
    </xf>
    <xf numFmtId="168" fontId="5" fillId="5" borderId="34" xfId="0" applyNumberFormat="1" applyFont="1" applyFill="1" applyBorder="1" applyAlignment="1" applyProtection="1">
      <alignment vertical="center" wrapText="1"/>
      <protection locked="0"/>
    </xf>
    <xf numFmtId="168" fontId="5" fillId="5" borderId="33" xfId="0" applyNumberFormat="1" applyFont="1" applyFill="1" applyBorder="1" applyAlignment="1" applyProtection="1">
      <alignment vertical="center" wrapText="1"/>
      <protection locked="0"/>
    </xf>
    <xf numFmtId="168" fontId="5" fillId="3" borderId="31" xfId="0" applyNumberFormat="1" applyFont="1" applyFill="1" applyBorder="1" applyAlignment="1">
      <alignment horizontal="right" vertical="center"/>
    </xf>
    <xf numFmtId="168" fontId="5" fillId="3" borderId="32" xfId="0" applyNumberFormat="1" applyFont="1" applyFill="1" applyBorder="1" applyAlignment="1">
      <alignment horizontal="right" vertical="center"/>
    </xf>
    <xf numFmtId="168" fontId="5" fillId="3" borderId="33" xfId="0" applyNumberFormat="1" applyFont="1" applyFill="1" applyBorder="1" applyAlignment="1">
      <alignment horizontal="right" vertical="center"/>
    </xf>
    <xf numFmtId="168" fontId="6" fillId="2" borderId="42" xfId="0" applyNumberFormat="1" applyFont="1" applyFill="1" applyBorder="1"/>
    <xf numFmtId="168" fontId="5" fillId="3" borderId="22" xfId="0" applyNumberFormat="1" applyFont="1" applyFill="1" applyBorder="1" applyAlignment="1">
      <alignment horizontal="right" vertical="center"/>
    </xf>
    <xf numFmtId="168" fontId="5" fillId="3" borderId="14" xfId="0" applyNumberFormat="1" applyFont="1" applyFill="1" applyBorder="1" applyAlignment="1">
      <alignment horizontal="right" vertical="center"/>
    </xf>
    <xf numFmtId="168" fontId="6" fillId="2" borderId="43" xfId="0" applyNumberFormat="1" applyFont="1" applyFill="1" applyBorder="1"/>
    <xf numFmtId="168" fontId="10" fillId="5" borderId="17" xfId="0" applyNumberFormat="1" applyFont="1" applyFill="1" applyBorder="1" applyProtection="1">
      <protection locked="0"/>
    </xf>
    <xf numFmtId="171" fontId="6" fillId="12" borderId="52" xfId="0" applyNumberFormat="1" applyFont="1" applyFill="1" applyBorder="1" applyProtection="1">
      <protection locked="0"/>
    </xf>
    <xf numFmtId="173" fontId="6" fillId="0" borderId="0" xfId="0" applyNumberFormat="1" applyFont="1" applyAlignment="1">
      <alignment horizontal="left" wrapText="1"/>
    </xf>
    <xf numFmtId="0" fontId="3" fillId="2" borderId="73" xfId="0" applyFont="1" applyFill="1" applyBorder="1" applyAlignment="1">
      <alignment horizontal="right" vertical="center"/>
    </xf>
    <xf numFmtId="0" fontId="5" fillId="0" borderId="74" xfId="0" applyFont="1" applyBorder="1" applyAlignment="1">
      <alignment vertical="top" wrapText="1"/>
    </xf>
    <xf numFmtId="0" fontId="13" fillId="9" borderId="76" xfId="0" applyFont="1" applyFill="1" applyBorder="1" applyAlignment="1">
      <alignment vertical="top" wrapText="1"/>
    </xf>
    <xf numFmtId="168" fontId="3" fillId="2" borderId="77" xfId="0" applyNumberFormat="1" applyFont="1" applyFill="1" applyBorder="1" applyAlignment="1" applyProtection="1">
      <alignment vertical="center"/>
      <protection locked="0"/>
    </xf>
    <xf numFmtId="49" fontId="5" fillId="5" borderId="78" xfId="0" applyNumberFormat="1" applyFont="1" applyFill="1" applyBorder="1" applyAlignment="1" applyProtection="1">
      <alignment vertical="top"/>
      <protection locked="0"/>
    </xf>
    <xf numFmtId="168" fontId="5" fillId="5" borderId="77" xfId="0" applyNumberFormat="1" applyFont="1" applyFill="1" applyBorder="1" applyAlignment="1" applyProtection="1">
      <alignment vertical="center" wrapText="1"/>
      <protection locked="0"/>
    </xf>
    <xf numFmtId="0" fontId="5" fillId="0" borderId="76" xfId="0" applyFont="1" applyBorder="1" applyAlignment="1">
      <alignment vertical="top"/>
    </xf>
    <xf numFmtId="0" fontId="5" fillId="0" borderId="79" xfId="0" applyFont="1" applyBorder="1" applyAlignment="1">
      <alignment vertical="top" wrapText="1"/>
    </xf>
    <xf numFmtId="168" fontId="5" fillId="5" borderId="80" xfId="0" applyNumberFormat="1" applyFont="1" applyFill="1" applyBorder="1" applyAlignment="1" applyProtection="1">
      <alignment vertical="center" wrapText="1"/>
      <protection locked="0"/>
    </xf>
    <xf numFmtId="0" fontId="3" fillId="10" borderId="81" xfId="0" applyFont="1" applyFill="1" applyBorder="1" applyAlignment="1">
      <alignment vertical="top" wrapText="1"/>
    </xf>
    <xf numFmtId="168" fontId="3" fillId="10" borderId="82" xfId="0" applyNumberFormat="1" applyFont="1" applyFill="1" applyBorder="1" applyAlignment="1" applyProtection="1">
      <alignment horizontal="right" wrapText="1"/>
      <protection locked="0"/>
    </xf>
    <xf numFmtId="168" fontId="3" fillId="10" borderId="83" xfId="0" applyNumberFormat="1" applyFont="1" applyFill="1" applyBorder="1" applyAlignment="1" applyProtection="1">
      <alignment horizontal="right" wrapText="1"/>
      <protection locked="0"/>
    </xf>
    <xf numFmtId="0" fontId="5" fillId="0" borderId="27" xfId="0" applyFont="1" applyBorder="1" applyAlignment="1">
      <alignment horizontal="left" vertical="center" wrapText="1" indent="2"/>
    </xf>
    <xf numFmtId="0" fontId="11" fillId="2" borderId="44" xfId="0" applyFont="1" applyFill="1" applyBorder="1" applyAlignment="1">
      <alignment horizontal="left" vertical="center"/>
    </xf>
    <xf numFmtId="0" fontId="3" fillId="2" borderId="95" xfId="0" applyFont="1" applyFill="1" applyBorder="1" applyAlignment="1">
      <alignment horizontal="right" vertical="center"/>
    </xf>
    <xf numFmtId="0" fontId="3" fillId="8" borderId="96" xfId="0" applyFont="1" applyFill="1" applyBorder="1" applyAlignment="1">
      <alignment horizontal="right" vertical="center"/>
    </xf>
    <xf numFmtId="168" fontId="5" fillId="7" borderId="97" xfId="0" applyNumberFormat="1" applyFont="1" applyFill="1" applyBorder="1" applyAlignment="1">
      <alignment horizontal="right" vertical="center" wrapText="1"/>
    </xf>
    <xf numFmtId="168" fontId="5" fillId="3" borderId="98" xfId="0" applyNumberFormat="1" applyFont="1" applyFill="1" applyBorder="1" applyAlignment="1">
      <alignment horizontal="right" vertical="center" wrapText="1"/>
    </xf>
    <xf numFmtId="168" fontId="3" fillId="2" borderId="99" xfId="0" applyNumberFormat="1" applyFont="1" applyFill="1" applyBorder="1" applyAlignment="1">
      <alignment horizontal="left"/>
    </xf>
    <xf numFmtId="168" fontId="3" fillId="2" borderId="100" xfId="0" applyNumberFormat="1" applyFont="1" applyFill="1" applyBorder="1" applyAlignment="1">
      <alignment horizontal="left"/>
    </xf>
    <xf numFmtId="168" fontId="5" fillId="7" borderId="99" xfId="0" applyNumberFormat="1" applyFont="1" applyFill="1" applyBorder="1" applyAlignment="1">
      <alignment horizontal="right" wrapText="1"/>
    </xf>
    <xf numFmtId="168" fontId="5" fillId="3" borderId="101" xfId="0" applyNumberFormat="1" applyFont="1" applyFill="1" applyBorder="1" applyAlignment="1">
      <alignment horizontal="right" wrapText="1"/>
    </xf>
    <xf numFmtId="168" fontId="5" fillId="7" borderId="95" xfId="0" applyNumberFormat="1" applyFont="1" applyFill="1" applyBorder="1" applyAlignment="1">
      <alignment horizontal="right" wrapText="1"/>
    </xf>
    <xf numFmtId="168" fontId="5" fillId="3" borderId="102" xfId="0" applyNumberFormat="1" applyFont="1" applyFill="1" applyBorder="1" applyAlignment="1">
      <alignment horizontal="right" wrapText="1"/>
    </xf>
    <xf numFmtId="168" fontId="3" fillId="10" borderId="103" xfId="0" applyNumberFormat="1" applyFont="1" applyFill="1" applyBorder="1" applyAlignment="1">
      <alignment horizontal="right" wrapText="1"/>
    </xf>
    <xf numFmtId="168" fontId="3" fillId="10" borderId="82" xfId="0" applyNumberFormat="1" applyFont="1" applyFill="1" applyBorder="1" applyAlignment="1">
      <alignment horizontal="right" wrapText="1"/>
    </xf>
    <xf numFmtId="168" fontId="3" fillId="10" borderId="83" xfId="0" applyNumberFormat="1" applyFont="1" applyFill="1" applyBorder="1" applyAlignment="1">
      <alignment horizontal="right" wrapText="1"/>
    </xf>
    <xf numFmtId="0" fontId="4" fillId="3" borderId="0" xfId="0" applyFont="1" applyFill="1" applyBorder="1" applyAlignment="1">
      <alignment vertical="center" wrapText="1"/>
    </xf>
    <xf numFmtId="0" fontId="5" fillId="0" borderId="41" xfId="0" applyFont="1" applyBorder="1" applyAlignment="1">
      <alignment horizontal="left" vertical="center" wrapText="1" indent="1"/>
    </xf>
    <xf numFmtId="168" fontId="5" fillId="5" borderId="9" xfId="0" applyNumberFormat="1" applyFont="1" applyFill="1" applyBorder="1" applyAlignment="1" applyProtection="1">
      <alignment vertical="center" wrapText="1"/>
      <protection locked="0"/>
    </xf>
    <xf numFmtId="168" fontId="5" fillId="5" borderId="10" xfId="0" applyNumberFormat="1" applyFont="1" applyFill="1" applyBorder="1" applyAlignment="1" applyProtection="1">
      <alignment vertical="center" wrapText="1"/>
      <protection locked="0"/>
    </xf>
    <xf numFmtId="0" fontId="3" fillId="2" borderId="104" xfId="0" applyFont="1" applyFill="1" applyBorder="1" applyAlignment="1">
      <alignment horizontal="right" vertical="center"/>
    </xf>
    <xf numFmtId="0" fontId="3" fillId="2" borderId="105" xfId="0" applyFont="1" applyFill="1" applyBorder="1" applyAlignment="1">
      <alignment horizontal="right" vertical="center"/>
    </xf>
    <xf numFmtId="0" fontId="3" fillId="8" borderId="106" xfId="0" applyFont="1" applyFill="1" applyBorder="1" applyAlignment="1">
      <alignment horizontal="right" vertical="center"/>
    </xf>
    <xf numFmtId="0" fontId="3" fillId="8" borderId="86" xfId="0" applyFont="1" applyFill="1" applyBorder="1" applyAlignment="1">
      <alignment horizontal="right" vertical="center"/>
    </xf>
    <xf numFmtId="0" fontId="5" fillId="0" borderId="107" xfId="0" applyFont="1" applyBorder="1" applyAlignment="1">
      <alignment vertical="center" wrapText="1"/>
    </xf>
    <xf numFmtId="168" fontId="5" fillId="5" borderId="62" xfId="0" applyNumberFormat="1" applyFont="1" applyFill="1" applyBorder="1" applyAlignment="1" applyProtection="1">
      <alignment vertical="center" wrapText="1"/>
      <protection locked="0"/>
    </xf>
    <xf numFmtId="168" fontId="5" fillId="5" borderId="108" xfId="0" applyNumberFormat="1" applyFont="1" applyFill="1" applyBorder="1" applyAlignment="1" applyProtection="1">
      <alignment vertical="center" wrapText="1"/>
      <protection locked="0"/>
    </xf>
    <xf numFmtId="0" fontId="3" fillId="10" borderId="109" xfId="0" applyFont="1" applyFill="1" applyBorder="1" applyAlignment="1">
      <alignment wrapText="1"/>
    </xf>
    <xf numFmtId="168" fontId="3" fillId="10" borderId="110" xfId="0" applyNumberFormat="1" applyFont="1" applyFill="1" applyBorder="1" applyAlignment="1" applyProtection="1">
      <alignment horizontal="right" wrapText="1"/>
      <protection locked="0"/>
    </xf>
    <xf numFmtId="168" fontId="3" fillId="10" borderId="111" xfId="0" applyNumberFormat="1" applyFont="1" applyFill="1" applyBorder="1" applyAlignment="1" applyProtection="1">
      <alignment horizontal="right" wrapText="1"/>
      <protection locked="0"/>
    </xf>
    <xf numFmtId="168" fontId="5" fillId="5" borderId="112" xfId="0" applyNumberFormat="1" applyFont="1" applyFill="1" applyBorder="1" applyAlignment="1" applyProtection="1">
      <alignment vertical="center" wrapText="1"/>
      <protection locked="0"/>
    </xf>
    <xf numFmtId="168" fontId="3" fillId="2" borderId="113" xfId="0" applyNumberFormat="1" applyFont="1" applyFill="1" applyBorder="1" applyProtection="1">
      <protection locked="0"/>
    </xf>
    <xf numFmtId="168" fontId="5" fillId="5" borderId="113" xfId="0" applyNumberFormat="1" applyFont="1" applyFill="1" applyBorder="1" applyAlignment="1" applyProtection="1">
      <alignment vertical="center" wrapText="1"/>
      <protection locked="0"/>
    </xf>
    <xf numFmtId="168" fontId="5" fillId="5" borderId="114" xfId="0" applyNumberFormat="1" applyFont="1" applyFill="1" applyBorder="1" applyAlignment="1" applyProtection="1">
      <alignment vertical="center" wrapText="1"/>
      <protection locked="0"/>
    </xf>
    <xf numFmtId="0" fontId="5" fillId="0" borderId="76" xfId="0" applyFont="1" applyBorder="1" applyAlignment="1">
      <alignment horizontal="left" vertical="top" indent="2"/>
    </xf>
    <xf numFmtId="168" fontId="5" fillId="5" borderId="115" xfId="0" applyNumberFormat="1" applyFont="1" applyFill="1" applyBorder="1" applyAlignment="1" applyProtection="1">
      <alignment vertical="center" wrapText="1"/>
      <protection locked="0"/>
    </xf>
    <xf numFmtId="168" fontId="5" fillId="5" borderId="116" xfId="0" applyNumberFormat="1" applyFont="1" applyFill="1" applyBorder="1" applyAlignment="1" applyProtection="1">
      <alignment vertical="center" wrapText="1"/>
      <protection locked="0"/>
    </xf>
    <xf numFmtId="168" fontId="5" fillId="5" borderId="117" xfId="0" applyNumberFormat="1" applyFont="1" applyFill="1" applyBorder="1" applyAlignment="1" applyProtection="1">
      <alignment vertical="center" wrapText="1"/>
      <protection locked="0"/>
    </xf>
    <xf numFmtId="168" fontId="5" fillId="5" borderId="118" xfId="0" applyNumberFormat="1" applyFont="1" applyFill="1" applyBorder="1" applyAlignment="1" applyProtection="1">
      <alignment vertical="center" wrapText="1"/>
      <protection locked="0"/>
    </xf>
    <xf numFmtId="0" fontId="1" fillId="2" borderId="53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44" xfId="0" applyFont="1" applyFill="1" applyBorder="1" applyAlignment="1">
      <alignment horizontal="left" vertical="center"/>
    </xf>
    <xf numFmtId="165" fontId="3" fillId="2" borderId="19" xfId="0" applyNumberFormat="1" applyFont="1" applyFill="1" applyBorder="1" applyAlignment="1">
      <alignment horizontal="left"/>
    </xf>
    <xf numFmtId="164" fontId="5" fillId="5" borderId="10" xfId="0" applyNumberFormat="1" applyFont="1" applyFill="1" applyBorder="1" applyAlignment="1" applyProtection="1">
      <alignment horizontal="right" vertical="center" wrapText="1"/>
      <protection locked="0"/>
    </xf>
    <xf numFmtId="164" fontId="5" fillId="5" borderId="11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120" xfId="0" applyFont="1" applyFill="1" applyBorder="1" applyAlignment="1">
      <alignment horizontal="right" vertical="center"/>
    </xf>
    <xf numFmtId="0" fontId="4" fillId="4" borderId="121" xfId="0" applyFont="1" applyFill="1" applyBorder="1" applyAlignment="1">
      <alignment horizontal="right" vertical="center"/>
    </xf>
    <xf numFmtId="0" fontId="4" fillId="4" borderId="122" xfId="0" applyFont="1" applyFill="1" applyBorder="1" applyAlignment="1">
      <alignment horizontal="right" vertical="center"/>
    </xf>
    <xf numFmtId="168" fontId="5" fillId="3" borderId="19" xfId="0" applyNumberFormat="1" applyFont="1" applyFill="1" applyBorder="1" applyAlignment="1">
      <alignment horizontal="right" vertical="center"/>
    </xf>
    <xf numFmtId="168" fontId="5" fillId="3" borderId="20" xfId="0" applyNumberFormat="1" applyFont="1" applyFill="1" applyBorder="1" applyAlignment="1">
      <alignment horizontal="right" vertical="center"/>
    </xf>
    <xf numFmtId="168" fontId="5" fillId="3" borderId="9" xfId="0" applyNumberFormat="1" applyFont="1" applyFill="1" applyBorder="1" applyAlignment="1">
      <alignment horizontal="right" vertical="center"/>
    </xf>
    <xf numFmtId="168" fontId="3" fillId="2" borderId="42" xfId="0" applyNumberFormat="1" applyFont="1" applyFill="1" applyBorder="1" applyAlignment="1">
      <alignment horizontal="left"/>
    </xf>
    <xf numFmtId="168" fontId="5" fillId="3" borderId="13" xfId="0" applyNumberFormat="1" applyFont="1" applyFill="1" applyBorder="1" applyAlignment="1">
      <alignment horizontal="right" vertical="center"/>
    </xf>
    <xf numFmtId="168" fontId="5" fillId="3" borderId="11" xfId="0" applyNumberFormat="1" applyFont="1" applyFill="1" applyBorder="1" applyAlignment="1">
      <alignment horizontal="right" vertical="center"/>
    </xf>
    <xf numFmtId="0" fontId="4" fillId="9" borderId="126" xfId="0" applyFont="1" applyFill="1" applyBorder="1"/>
    <xf numFmtId="0" fontId="2" fillId="14" borderId="127" xfId="0" applyFont="1" applyFill="1" applyBorder="1" applyAlignment="1">
      <alignment horizontal="centerContinuous"/>
    </xf>
    <xf numFmtId="0" fontId="3" fillId="8" borderId="128" xfId="0" applyFont="1" applyFill="1" applyBorder="1" applyAlignment="1">
      <alignment horizontal="right" vertical="center"/>
    </xf>
    <xf numFmtId="0" fontId="3" fillId="13" borderId="128" xfId="0" applyFont="1" applyFill="1" applyBorder="1" applyAlignment="1">
      <alignment horizontal="right" vertical="center"/>
    </xf>
    <xf numFmtId="0" fontId="10" fillId="9" borderId="129" xfId="0" applyFont="1" applyFill="1" applyBorder="1"/>
    <xf numFmtId="0" fontId="3" fillId="8" borderId="130" xfId="0" applyFont="1" applyFill="1" applyBorder="1" applyAlignment="1">
      <alignment horizontal="right" vertical="center"/>
    </xf>
    <xf numFmtId="0" fontId="17" fillId="16" borderId="54" xfId="0" applyFont="1" applyFill="1" applyBorder="1"/>
    <xf numFmtId="0" fontId="17" fillId="16" borderId="41" xfId="0" applyFont="1" applyFill="1" applyBorder="1" applyAlignment="1">
      <alignment wrapText="1"/>
    </xf>
    <xf numFmtId="0" fontId="3" fillId="3" borderId="88" xfId="0" applyFont="1" applyFill="1" applyBorder="1" applyAlignment="1">
      <alignment horizontal="left"/>
    </xf>
    <xf numFmtId="0" fontId="3" fillId="3" borderId="87" xfId="0" applyFont="1" applyFill="1" applyBorder="1" applyAlignment="1">
      <alignment horizontal="left"/>
    </xf>
    <xf numFmtId="0" fontId="3" fillId="3" borderId="89" xfId="0" applyFont="1" applyFill="1" applyBorder="1" applyAlignment="1">
      <alignment horizontal="left"/>
    </xf>
    <xf numFmtId="0" fontId="3" fillId="3" borderId="85" xfId="0" applyFont="1" applyFill="1" applyBorder="1" applyAlignment="1">
      <alignment horizontal="left"/>
    </xf>
    <xf numFmtId="0" fontId="4" fillId="2" borderId="93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94" xfId="0" applyFont="1" applyFill="1" applyBorder="1" applyAlignment="1">
      <alignment horizontal="center"/>
    </xf>
    <xf numFmtId="164" fontId="3" fillId="4" borderId="90" xfId="0" applyNumberFormat="1" applyFont="1" applyFill="1" applyBorder="1" applyAlignment="1">
      <alignment horizontal="center" vertical="center"/>
    </xf>
    <xf numFmtId="164" fontId="3" fillId="4" borderId="91" xfId="0" applyNumberFormat="1" applyFont="1" applyFill="1" applyBorder="1" applyAlignment="1">
      <alignment horizontal="center" vertical="center"/>
    </xf>
    <xf numFmtId="164" fontId="3" fillId="4" borderId="92" xfId="0" applyNumberFormat="1" applyFont="1" applyFill="1" applyBorder="1" applyAlignment="1">
      <alignment horizontal="center" vertical="center"/>
    </xf>
    <xf numFmtId="0" fontId="3" fillId="7" borderId="90" xfId="0" applyFont="1" applyFill="1" applyBorder="1" applyAlignment="1">
      <alignment horizontal="center" vertical="center"/>
    </xf>
    <xf numFmtId="0" fontId="3" fillId="7" borderId="119" xfId="0" applyFont="1" applyFill="1" applyBorder="1" applyAlignment="1">
      <alignment horizontal="center" vertical="center"/>
    </xf>
    <xf numFmtId="0" fontId="3" fillId="7" borderId="91" xfId="0" applyFont="1" applyFill="1" applyBorder="1" applyAlignment="1">
      <alignment horizontal="center" vertical="center"/>
    </xf>
    <xf numFmtId="0" fontId="3" fillId="7" borderId="92" xfId="0" applyFont="1" applyFill="1" applyBorder="1" applyAlignment="1">
      <alignment horizontal="center" vertical="center"/>
    </xf>
    <xf numFmtId="0" fontId="3" fillId="8" borderId="90" xfId="0" applyFont="1" applyFill="1" applyBorder="1" applyAlignment="1">
      <alignment horizontal="center" vertical="center"/>
    </xf>
    <xf numFmtId="0" fontId="3" fillId="8" borderId="91" xfId="0" applyFont="1" applyFill="1" applyBorder="1" applyAlignment="1">
      <alignment horizontal="center" vertical="center"/>
    </xf>
    <xf numFmtId="0" fontId="3" fillId="8" borderId="92" xfId="0" applyFont="1" applyFill="1" applyBorder="1" applyAlignment="1">
      <alignment horizontal="center" vertical="center"/>
    </xf>
    <xf numFmtId="0" fontId="3" fillId="2" borderId="90" xfId="0" applyFont="1" applyFill="1" applyBorder="1" applyAlignment="1">
      <alignment horizontal="center" vertical="center"/>
    </xf>
    <xf numFmtId="0" fontId="3" fillId="2" borderId="91" xfId="0" applyFont="1" applyFill="1" applyBorder="1" applyAlignment="1">
      <alignment horizontal="center" vertical="center"/>
    </xf>
    <xf numFmtId="0" fontId="3" fillId="2" borderId="92" xfId="0" applyFont="1" applyFill="1" applyBorder="1" applyAlignment="1">
      <alignment horizontal="center" vertical="center"/>
    </xf>
    <xf numFmtId="0" fontId="5" fillId="3" borderId="131" xfId="0" applyFont="1" applyFill="1" applyBorder="1" applyAlignment="1">
      <alignment horizontal="center"/>
    </xf>
    <xf numFmtId="0" fontId="5" fillId="3" borderId="101" xfId="0" applyFont="1" applyFill="1" applyBorder="1" applyAlignment="1">
      <alignment horizontal="center"/>
    </xf>
    <xf numFmtId="0" fontId="5" fillId="3" borderId="132" xfId="0" applyFont="1" applyFill="1" applyBorder="1" applyAlignment="1">
      <alignment horizontal="center"/>
    </xf>
    <xf numFmtId="0" fontId="5" fillId="3" borderId="133" xfId="0" applyFont="1" applyFill="1" applyBorder="1" applyAlignment="1">
      <alignment horizontal="center"/>
    </xf>
    <xf numFmtId="0" fontId="15" fillId="11" borderId="46" xfId="0" applyFont="1" applyFill="1" applyBorder="1" applyAlignment="1">
      <alignment horizontal="center" vertical="center" wrapText="1"/>
    </xf>
    <xf numFmtId="0" fontId="15" fillId="11" borderId="47" xfId="0" applyFont="1" applyFill="1" applyBorder="1" applyAlignment="1">
      <alignment horizontal="center" vertical="center" wrapText="1"/>
    </xf>
    <xf numFmtId="0" fontId="15" fillId="11" borderId="48" xfId="0" applyFont="1" applyFill="1" applyBorder="1" applyAlignment="1">
      <alignment horizontal="center" vertical="center" wrapText="1"/>
    </xf>
    <xf numFmtId="0" fontId="15" fillId="11" borderId="49" xfId="0" applyFont="1" applyFill="1" applyBorder="1" applyAlignment="1">
      <alignment horizontal="center" vertical="center" wrapText="1"/>
    </xf>
    <xf numFmtId="0" fontId="15" fillId="11" borderId="50" xfId="0" applyFont="1" applyFill="1" applyBorder="1" applyAlignment="1">
      <alignment horizontal="center" vertical="center" wrapText="1"/>
    </xf>
    <xf numFmtId="0" fontId="15" fillId="11" borderId="51" xfId="0" applyFont="1" applyFill="1" applyBorder="1" applyAlignment="1">
      <alignment horizontal="center" vertical="center" wrapText="1"/>
    </xf>
    <xf numFmtId="0" fontId="4" fillId="8" borderId="75" xfId="0" applyFont="1" applyFill="1" applyBorder="1" applyAlignment="1">
      <alignment horizontal="center" vertical="center"/>
    </xf>
    <xf numFmtId="0" fontId="4" fillId="8" borderId="123" xfId="0" applyFont="1" applyFill="1" applyBorder="1" applyAlignment="1">
      <alignment horizontal="center" vertical="center"/>
    </xf>
    <xf numFmtId="0" fontId="4" fillId="13" borderId="124" xfId="0" applyFont="1" applyFill="1" applyBorder="1" applyAlignment="1">
      <alignment horizontal="center" vertical="center" wrapText="1"/>
    </xf>
    <xf numFmtId="0" fontId="4" fillId="13" borderId="125" xfId="0" applyFont="1" applyFill="1" applyBorder="1" applyAlignment="1">
      <alignment horizontal="center" vertical="center" wrapText="1"/>
    </xf>
  </cellXfs>
  <cellStyles count="12">
    <cellStyle name="Assumptions Right Number" xfId="4" xr:uid="{72D62164-21BC-43FB-A7F3-2C31B86012AD}"/>
    <cellStyle name="dms_Row1" xfId="9" xr:uid="{AF073535-42E8-488B-B25A-41AED5EB4E72}"/>
    <cellStyle name="Hyperlink 2" xfId="2" xr:uid="{0515225D-6C3A-4E0A-8FB0-9E87017079ED}"/>
    <cellStyle name="Normal" xfId="0" builtinId="0"/>
    <cellStyle name="Normal 10" xfId="5" xr:uid="{9DA7158A-98A4-4031-B38D-563A1299C4A2}"/>
    <cellStyle name="Normal 13" xfId="11" xr:uid="{77BD464F-3268-4304-896A-1EB3CFDC0E46}"/>
    <cellStyle name="Normal 2" xfId="1" xr:uid="{CAC1AA63-C65B-4903-AAA7-BD5FABF0453A}"/>
    <cellStyle name="Normal 3 5" xfId="10" xr:uid="{42A7AC2F-B7BD-40F6-9ABD-84FC12D1251C}"/>
    <cellStyle name="Percent 2" xfId="3" xr:uid="{2B50C6DE-F4A2-4DEF-B193-FA51A5F24ED0}"/>
    <cellStyle name="Percent 3" xfId="7" xr:uid="{06D2344B-8D6F-4E81-95C9-AEE142CFF0A3}"/>
    <cellStyle name="TableLvl2" xfId="6" xr:uid="{9B5AF9FC-B52C-464A-A8E4-517C0B23015C}"/>
    <cellStyle name="TableLvl3" xfId="8" xr:uid="{E274E486-97D1-4879-A529-18B03C0E2160}"/>
  </cellStyles>
  <dxfs count="14"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FFCC"/>
        </patternFill>
      </fill>
    </dxf>
    <dxf>
      <numFmt numFmtId="0" formatCode="General"/>
      <fill>
        <patternFill patternType="solid">
          <fgColor rgb="FF000000"/>
          <bgColor rgb="FFFFFFCC"/>
        </patternFill>
      </fill>
    </dxf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FFCC"/>
        </patternFill>
      </fill>
    </dxf>
    <dxf>
      <numFmt numFmtId="0" formatCode="General"/>
      <fill>
        <patternFill patternType="solid">
          <fgColor rgb="FF000000"/>
          <bgColor rgb="FFFFFFCC"/>
        </patternFill>
      </fill>
    </dxf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FFCC"/>
        </patternFill>
      </fill>
    </dxf>
    <dxf>
      <numFmt numFmtId="0" formatCode="General"/>
      <fill>
        <patternFill patternType="solid">
          <fgColor rgb="FF000000"/>
          <bgColor rgb="FFFFFFCC"/>
        </patternFill>
      </fill>
    </dxf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FFCC"/>
        </patternFill>
      </fill>
    </dxf>
    <dxf>
      <numFmt numFmtId="0" formatCode="General"/>
      <fill>
        <patternFill patternType="solid">
          <fgColor rgb="FF000000"/>
          <bgColor rgb="FFFFFFCC"/>
        </patternFill>
      </fill>
    </dxf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FFCC"/>
        </patternFill>
      </fill>
    </dxf>
    <dxf>
      <numFmt numFmtId="0" formatCode="General"/>
      <fill>
        <patternFill patternType="solid">
          <fgColor rgb="FF000000"/>
          <bgColor rgb="FFFFFFCC"/>
        </patternFill>
      </fill>
    </dxf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FFCC"/>
        </patternFill>
      </fill>
    </dxf>
    <dxf>
      <numFmt numFmtId="0" formatCode="General"/>
      <fill>
        <patternFill patternType="solid">
          <fgColor rgb="FF000000"/>
          <bgColor rgb="FFFFFFCC"/>
        </patternFill>
      </fill>
    </dxf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FFCC"/>
        </patternFill>
      </fill>
    </dxf>
    <dxf>
      <numFmt numFmtId="0" formatCode="General"/>
      <fill>
        <patternFill patternType="solid">
          <fgColor rgb="FF000000"/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B2A71-571F-4FDD-B32D-B947ACC26A33}">
  <dimension ref="B1:W68"/>
  <sheetViews>
    <sheetView showGridLines="0" tabSelected="1" zoomScale="80" zoomScaleNormal="80" workbookViewId="0">
      <selection activeCell="Q5" sqref="Q5"/>
    </sheetView>
  </sheetViews>
  <sheetFormatPr defaultRowHeight="15" x14ac:dyDescent="0.25"/>
  <cols>
    <col min="1" max="1" width="2.85546875" customWidth="1"/>
    <col min="2" max="2" width="66.5703125" customWidth="1"/>
    <col min="3" max="23" width="10.140625" customWidth="1"/>
  </cols>
  <sheetData>
    <row r="1" spans="2:23" ht="15.75" thickBot="1" x14ac:dyDescent="0.3"/>
    <row r="2" spans="2:23" ht="16.5" thickBot="1" x14ac:dyDescent="0.3">
      <c r="B2" s="1" t="s">
        <v>0</v>
      </c>
      <c r="C2" s="182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4"/>
      <c r="O2" s="2"/>
      <c r="P2" s="2"/>
      <c r="Q2" s="2"/>
      <c r="R2" s="2"/>
      <c r="S2" s="2"/>
      <c r="T2" s="2"/>
      <c r="U2" s="2"/>
      <c r="V2" s="2"/>
      <c r="W2" s="2"/>
    </row>
    <row r="3" spans="2:23" ht="15.75" x14ac:dyDescent="0.25">
      <c r="B3" s="3"/>
      <c r="C3" s="214" t="s">
        <v>1</v>
      </c>
      <c r="D3" s="215"/>
      <c r="E3" s="215"/>
      <c r="F3" s="215"/>
      <c r="G3" s="215"/>
      <c r="H3" s="215"/>
      <c r="I3" s="215"/>
      <c r="J3" s="215"/>
      <c r="K3" s="215"/>
      <c r="L3" s="215"/>
      <c r="M3" s="215" t="s">
        <v>2</v>
      </c>
      <c r="N3" s="216"/>
      <c r="O3" s="4"/>
      <c r="P3" s="4"/>
      <c r="Q3" s="4"/>
      <c r="R3" s="4"/>
      <c r="S3" s="4"/>
      <c r="T3" s="4"/>
      <c r="U3" s="4"/>
      <c r="V3" s="4"/>
      <c r="W3" s="4"/>
    </row>
    <row r="4" spans="2:23" ht="16.5" thickBot="1" x14ac:dyDescent="0.3">
      <c r="B4" s="3"/>
      <c r="C4" s="188" t="str">
        <f t="shared" ref="C4:L4" si="0">LEFT(D4,4)-1&amp;"-"&amp;RIGHT(D4,2)-1</f>
        <v>2013-14</v>
      </c>
      <c r="D4" s="189" t="str">
        <f t="shared" si="0"/>
        <v>2014-15</v>
      </c>
      <c r="E4" s="189" t="str">
        <f t="shared" si="0"/>
        <v>2015-16</v>
      </c>
      <c r="F4" s="189" t="str">
        <f t="shared" si="0"/>
        <v>2016-17</v>
      </c>
      <c r="G4" s="189" t="str">
        <f t="shared" si="0"/>
        <v>2017-18</v>
      </c>
      <c r="H4" s="189" t="str">
        <f t="shared" si="0"/>
        <v>2018-19</v>
      </c>
      <c r="I4" s="189" t="str">
        <f t="shared" si="0"/>
        <v>2019-20</v>
      </c>
      <c r="J4" s="189" t="str">
        <f t="shared" si="0"/>
        <v>2020-21</v>
      </c>
      <c r="K4" s="189" t="str">
        <f t="shared" si="0"/>
        <v>2021-22</v>
      </c>
      <c r="L4" s="189" t="str">
        <f t="shared" si="0"/>
        <v>2022-23</v>
      </c>
      <c r="M4" s="189" t="str">
        <f>LEFT(N4,4)-1&amp;"-"&amp;RIGHT(N4,2)-1</f>
        <v>2023-24</v>
      </c>
      <c r="N4" s="190" t="s">
        <v>23</v>
      </c>
      <c r="O4" s="2"/>
      <c r="P4" s="2"/>
      <c r="Q4" s="2"/>
      <c r="R4" s="2"/>
      <c r="S4" s="2"/>
      <c r="T4" s="2"/>
      <c r="U4" s="2"/>
      <c r="V4" s="2"/>
      <c r="W4" s="2"/>
    </row>
    <row r="5" spans="2:23" x14ac:dyDescent="0.25">
      <c r="B5" s="5" t="s">
        <v>3</v>
      </c>
      <c r="C5" s="185"/>
      <c r="D5" s="186">
        <v>107.5</v>
      </c>
      <c r="E5" s="186">
        <v>108.6</v>
      </c>
      <c r="F5" s="186">
        <v>110.7</v>
      </c>
      <c r="G5" s="186">
        <v>113</v>
      </c>
      <c r="H5" s="186">
        <v>114.8</v>
      </c>
      <c r="I5" s="186">
        <v>114.4</v>
      </c>
      <c r="J5" s="186">
        <v>118.8</v>
      </c>
      <c r="K5" s="186">
        <v>126.1</v>
      </c>
      <c r="L5" s="186">
        <v>133.69999999999999</v>
      </c>
      <c r="M5" s="186">
        <v>138.80000000000001</v>
      </c>
      <c r="N5" s="187">
        <v>142.68640000000002</v>
      </c>
      <c r="O5" s="2"/>
      <c r="P5" s="2"/>
      <c r="Q5" s="2"/>
      <c r="R5" s="2"/>
      <c r="S5" s="2"/>
      <c r="T5" s="2"/>
      <c r="U5" s="2"/>
      <c r="V5" s="2"/>
      <c r="W5" s="2"/>
    </row>
    <row r="6" spans="2:23" x14ac:dyDescent="0.25">
      <c r="B6" s="6" t="s">
        <v>4</v>
      </c>
      <c r="C6" s="7"/>
      <c r="D6" s="8"/>
      <c r="E6" s="9">
        <f t="shared" ref="E6:N6" si="1">+E5/D5-1</f>
        <v>1.0232558139534831E-2</v>
      </c>
      <c r="F6" s="9">
        <f t="shared" si="1"/>
        <v>1.9337016574585641E-2</v>
      </c>
      <c r="G6" s="9">
        <f t="shared" si="1"/>
        <v>2.0776874435411097E-2</v>
      </c>
      <c r="H6" s="9">
        <f t="shared" si="1"/>
        <v>1.5929203539823078E-2</v>
      </c>
      <c r="I6" s="9">
        <f t="shared" si="1"/>
        <v>-3.4843205574912606E-3</v>
      </c>
      <c r="J6" s="9">
        <f t="shared" si="1"/>
        <v>3.8461538461538325E-2</v>
      </c>
      <c r="K6" s="9">
        <f t="shared" si="1"/>
        <v>6.1447811447811418E-2</v>
      </c>
      <c r="L6" s="9">
        <f t="shared" si="1"/>
        <v>6.0269627279936566E-2</v>
      </c>
      <c r="M6" s="9">
        <f t="shared" si="1"/>
        <v>3.8145100972326373E-2</v>
      </c>
      <c r="N6" s="10">
        <f t="shared" si="1"/>
        <v>2.8000000000000025E-2</v>
      </c>
      <c r="O6" s="2"/>
      <c r="P6" s="2"/>
      <c r="Q6" s="2"/>
      <c r="R6" s="2"/>
      <c r="S6" s="2"/>
      <c r="T6" s="2"/>
      <c r="U6" s="2"/>
      <c r="V6" s="2"/>
      <c r="W6" s="2"/>
    </row>
    <row r="7" spans="2:23" ht="15.75" thickBot="1" x14ac:dyDescent="0.3">
      <c r="B7" s="11" t="s">
        <v>48</v>
      </c>
      <c r="C7" s="12"/>
      <c r="D7" s="13">
        <f t="shared" ref="D7:M7" si="2">E7/(1+E6)</f>
        <v>0.75340046423485318</v>
      </c>
      <c r="E7" s="14">
        <f t="shared" si="2"/>
        <v>0.76110967828748888</v>
      </c>
      <c r="F7" s="14">
        <f t="shared" si="2"/>
        <v>0.77582726875161157</v>
      </c>
      <c r="G7" s="14">
        <f t="shared" si="2"/>
        <v>0.79194653449803176</v>
      </c>
      <c r="H7" s="14">
        <f t="shared" si="2"/>
        <v>0.80456161203870846</v>
      </c>
      <c r="I7" s="14">
        <f t="shared" si="2"/>
        <v>0.80175826147411366</v>
      </c>
      <c r="J7" s="14">
        <f t="shared" si="2"/>
        <v>0.83259511768465644</v>
      </c>
      <c r="K7" s="14">
        <f t="shared" si="2"/>
        <v>0.88375626548851161</v>
      </c>
      <c r="L7" s="14">
        <f t="shared" si="2"/>
        <v>0.93701992621581287</v>
      </c>
      <c r="M7" s="14">
        <f t="shared" si="2"/>
        <v>0.97276264591439687</v>
      </c>
      <c r="N7" s="15">
        <v>1</v>
      </c>
      <c r="O7" s="2"/>
      <c r="P7" s="2"/>
      <c r="Q7" s="2"/>
      <c r="R7" s="2"/>
      <c r="S7" s="2"/>
      <c r="T7" s="2"/>
      <c r="U7" s="2"/>
      <c r="V7" s="2"/>
      <c r="W7" s="2"/>
    </row>
    <row r="8" spans="2:23" x14ac:dyDescent="0.25">
      <c r="B8" s="16"/>
      <c r="C8" s="17"/>
      <c r="D8" s="17"/>
      <c r="E8" s="18"/>
      <c r="F8" s="18"/>
      <c r="G8" s="18"/>
      <c r="H8" s="18"/>
      <c r="I8" s="18"/>
      <c r="J8" s="19"/>
      <c r="K8" s="20"/>
      <c r="L8" s="19"/>
      <c r="M8" s="21"/>
      <c r="N8" s="20"/>
      <c r="O8" s="19"/>
      <c r="P8" s="19"/>
      <c r="Q8" s="19"/>
      <c r="R8" s="19"/>
      <c r="S8" s="20"/>
      <c r="T8" s="20"/>
      <c r="U8" s="20"/>
      <c r="V8" s="20"/>
      <c r="W8" s="20"/>
    </row>
    <row r="9" spans="2:23" x14ac:dyDescent="0.25">
      <c r="B9" s="16"/>
      <c r="C9" s="17"/>
      <c r="D9" s="17"/>
      <c r="E9" s="17"/>
      <c r="F9" s="17"/>
      <c r="G9" s="17"/>
      <c r="H9" s="17"/>
      <c r="I9" s="17"/>
      <c r="J9" s="19"/>
      <c r="K9" s="2"/>
      <c r="L9" s="2"/>
      <c r="M9" s="2"/>
      <c r="N9" s="2"/>
      <c r="O9" s="2"/>
      <c r="P9" s="2"/>
      <c r="Q9" s="2"/>
      <c r="R9" s="19"/>
      <c r="S9" s="20"/>
      <c r="T9" s="20"/>
      <c r="U9" s="20"/>
      <c r="V9" s="20"/>
      <c r="W9" s="20"/>
    </row>
    <row r="10" spans="2:23" x14ac:dyDescent="0.25">
      <c r="B10" s="16"/>
      <c r="C10" s="17"/>
      <c r="D10" s="17"/>
      <c r="E10" s="17"/>
      <c r="F10" s="17"/>
      <c r="G10" s="17"/>
      <c r="H10" s="17"/>
      <c r="I10" s="17"/>
      <c r="J10" s="19"/>
      <c r="K10" s="20"/>
      <c r="L10" s="19"/>
      <c r="M10" s="21"/>
      <c r="N10" s="20"/>
      <c r="O10" s="19"/>
      <c r="P10" s="19"/>
      <c r="Q10" s="19"/>
      <c r="R10" s="19"/>
      <c r="S10" s="20"/>
      <c r="T10" s="20"/>
      <c r="U10" s="20"/>
      <c r="V10" s="20"/>
      <c r="W10" s="20"/>
    </row>
    <row r="11" spans="2:23" ht="18.75" x14ac:dyDescent="0.25">
      <c r="B11" s="22" t="s">
        <v>40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2:23" ht="15.75" thickBot="1" x14ac:dyDescent="0.3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2:23" ht="15.75" thickBot="1" x14ac:dyDescent="0.3">
      <c r="B13" s="24" t="s">
        <v>5</v>
      </c>
      <c r="C13" s="25" t="s">
        <v>34</v>
      </c>
      <c r="D13" s="2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2:23" ht="15.75" thickBot="1" x14ac:dyDescent="0.3">
      <c r="B14" s="24"/>
      <c r="C14" s="129">
        <f>-25.0848855829998*0</f>
        <v>0</v>
      </c>
      <c r="D14" s="2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2:23" ht="16.5" thickBot="1" x14ac:dyDescent="0.3">
      <c r="B15" s="26" t="s">
        <v>41</v>
      </c>
      <c r="C15" s="27"/>
      <c r="D15" s="27"/>
      <c r="E15" s="27"/>
      <c r="F15" s="27"/>
      <c r="G15" s="27"/>
      <c r="H15" s="27"/>
      <c r="I15" s="27"/>
      <c r="J15" s="28"/>
      <c r="K15" s="27"/>
      <c r="L15" s="27"/>
      <c r="M15" s="27"/>
      <c r="N15" s="27"/>
      <c r="O15" s="27"/>
      <c r="P15" s="27"/>
      <c r="Q15" s="145"/>
      <c r="R15" s="29"/>
      <c r="S15" s="29"/>
      <c r="T15" s="29"/>
      <c r="U15" s="29"/>
      <c r="V15" s="29"/>
      <c r="W15" s="29"/>
    </row>
    <row r="16" spans="2:23" x14ac:dyDescent="0.25">
      <c r="B16" s="2"/>
      <c r="C16" s="217" t="s">
        <v>35</v>
      </c>
      <c r="D16" s="218"/>
      <c r="E16" s="219" t="s">
        <v>29</v>
      </c>
      <c r="F16" s="219"/>
      <c r="G16" s="219"/>
      <c r="H16" s="219"/>
      <c r="I16" s="220"/>
      <c r="J16" s="21"/>
      <c r="K16" s="221" t="s">
        <v>28</v>
      </c>
      <c r="L16" s="222"/>
      <c r="M16" s="222"/>
      <c r="N16" s="222"/>
      <c r="O16" s="222"/>
      <c r="P16" s="222"/>
      <c r="Q16" s="223"/>
      <c r="R16" s="2"/>
      <c r="S16" s="2"/>
      <c r="T16" s="2"/>
      <c r="U16" s="2"/>
      <c r="V16" s="2"/>
      <c r="W16" s="2"/>
    </row>
    <row r="17" spans="2:23" x14ac:dyDescent="0.25">
      <c r="B17" s="2"/>
      <c r="C17" s="209" t="s">
        <v>6</v>
      </c>
      <c r="D17" s="210"/>
      <c r="E17" s="211" t="s">
        <v>7</v>
      </c>
      <c r="F17" s="212"/>
      <c r="G17" s="212"/>
      <c r="H17" s="212"/>
      <c r="I17" s="213"/>
      <c r="J17" s="21"/>
      <c r="K17" s="209" t="s">
        <v>6</v>
      </c>
      <c r="L17" s="210"/>
      <c r="M17" s="211" t="s">
        <v>7</v>
      </c>
      <c r="N17" s="212"/>
      <c r="O17" s="212"/>
      <c r="P17" s="212"/>
      <c r="Q17" s="213"/>
      <c r="R17" s="2"/>
      <c r="S17" s="2"/>
      <c r="T17" s="2"/>
      <c r="U17" s="2"/>
      <c r="V17" s="2"/>
      <c r="W17" s="2"/>
    </row>
    <row r="18" spans="2:23" ht="15.75" thickBot="1" x14ac:dyDescent="0.3">
      <c r="B18" s="2"/>
      <c r="C18" s="163" t="str">
        <f>$C$13</f>
        <v>2017-18</v>
      </c>
      <c r="D18" s="164" t="s">
        <v>19</v>
      </c>
      <c r="E18" s="165" t="str">
        <f t="shared" ref="E18:H18" si="3">J4</f>
        <v>2020-21</v>
      </c>
      <c r="F18" s="165" t="str">
        <f t="shared" si="3"/>
        <v>2021-22</v>
      </c>
      <c r="G18" s="165" t="str">
        <f t="shared" si="3"/>
        <v>2022-23</v>
      </c>
      <c r="H18" s="165" t="str">
        <f t="shared" si="3"/>
        <v>2023-24</v>
      </c>
      <c r="I18" s="166" t="str">
        <f>N4</f>
        <v>2024-25</v>
      </c>
      <c r="J18" s="21"/>
      <c r="K18" s="146" t="str">
        <f>$C$13</f>
        <v>2017-18</v>
      </c>
      <c r="L18" s="132" t="s">
        <v>19</v>
      </c>
      <c r="M18" s="30" t="str">
        <f>E18</f>
        <v>2020-21</v>
      </c>
      <c r="N18" s="30" t="str">
        <f t="shared" ref="N18:Q18" si="4">F18</f>
        <v>2021-22</v>
      </c>
      <c r="O18" s="30" t="str">
        <f t="shared" si="4"/>
        <v>2022-23</v>
      </c>
      <c r="P18" s="30" t="str">
        <f t="shared" si="4"/>
        <v>2023-24</v>
      </c>
      <c r="Q18" s="147" t="str">
        <f t="shared" si="4"/>
        <v>2024-25</v>
      </c>
      <c r="R18" s="2"/>
      <c r="S18" s="2"/>
      <c r="T18" s="2"/>
      <c r="U18" s="2"/>
      <c r="V18" s="2"/>
      <c r="W18" s="2"/>
    </row>
    <row r="19" spans="2:23" x14ac:dyDescent="0.25">
      <c r="B19" s="133" t="s">
        <v>8</v>
      </c>
      <c r="C19" s="178">
        <v>160.38503677857008</v>
      </c>
      <c r="D19" s="179">
        <v>164.26517308130553</v>
      </c>
      <c r="E19" s="178">
        <v>206.00415103306275</v>
      </c>
      <c r="F19" s="180">
        <v>214.911742927316</v>
      </c>
      <c r="G19" s="180">
        <v>222.01457726239664</v>
      </c>
      <c r="H19" s="180">
        <v>222.59951234345303</v>
      </c>
      <c r="I19" s="181">
        <v>226.21971960316213</v>
      </c>
      <c r="J19" s="92"/>
      <c r="K19" s="148">
        <f>+C19/$D$7</f>
        <v>212.88152104001648</v>
      </c>
      <c r="L19" s="93">
        <f>+D19/$D$7</f>
        <v>218.0316855102177</v>
      </c>
      <c r="M19" s="94">
        <f>+E19/$I$7</f>
        <v>256.94047811157355</v>
      </c>
      <c r="N19" s="95">
        <f t="shared" ref="N19:Q25" si="5">+F19/$I$7</f>
        <v>268.05054996524643</v>
      </c>
      <c r="O19" s="95">
        <f t="shared" si="5"/>
        <v>276.90962217738848</v>
      </c>
      <c r="P19" s="95">
        <f t="shared" si="5"/>
        <v>277.63918757030495</v>
      </c>
      <c r="Q19" s="149">
        <f t="shared" si="5"/>
        <v>282.15452272014545</v>
      </c>
      <c r="R19" s="2"/>
      <c r="S19" s="2"/>
      <c r="T19" s="2"/>
      <c r="U19" s="2"/>
      <c r="V19" s="2"/>
      <c r="W19" s="2"/>
    </row>
    <row r="20" spans="2:23" x14ac:dyDescent="0.25">
      <c r="B20" s="134" t="s">
        <v>9</v>
      </c>
      <c r="C20" s="96"/>
      <c r="D20" s="97"/>
      <c r="E20" s="96"/>
      <c r="F20" s="98"/>
      <c r="G20" s="98"/>
      <c r="H20" s="98"/>
      <c r="I20" s="135"/>
      <c r="J20" s="99"/>
      <c r="K20" s="150"/>
      <c r="L20" s="101"/>
      <c r="M20" s="102"/>
      <c r="N20" s="103"/>
      <c r="O20" s="103"/>
      <c r="P20" s="103"/>
      <c r="Q20" s="151"/>
      <c r="R20" s="2"/>
      <c r="S20" s="2"/>
      <c r="T20" s="2"/>
      <c r="U20" s="2"/>
      <c r="V20" s="2"/>
      <c r="W20" s="2"/>
    </row>
    <row r="21" spans="2:23" x14ac:dyDescent="0.25">
      <c r="B21" s="136" t="s">
        <v>45</v>
      </c>
      <c r="C21" s="104">
        <v>-1.5283847677390898</v>
      </c>
      <c r="D21" s="105">
        <v>-1.5417554707035399</v>
      </c>
      <c r="E21" s="104">
        <v>-1.6908102494060799</v>
      </c>
      <c r="F21" s="106">
        <v>-1.7147080342749199</v>
      </c>
      <c r="G21" s="106">
        <v>-1.7323636446867001</v>
      </c>
      <c r="H21" s="106">
        <v>-1.7367767304982</v>
      </c>
      <c r="I21" s="137">
        <v>-1.73366700859212</v>
      </c>
      <c r="J21" s="99"/>
      <c r="K21" s="152">
        <f t="shared" ref="K21:K25" si="6">+C21/$D$7</f>
        <v>-2.0286485611490881</v>
      </c>
      <c r="L21" s="107">
        <f t="shared" ref="L21:L25" si="7">+D21/$D$7</f>
        <v>-2.0463957004185458</v>
      </c>
      <c r="M21" s="108">
        <f t="shared" ref="M21:M25" si="8">+E21/$I$7</f>
        <v>-2.1088778633816063</v>
      </c>
      <c r="N21" s="108">
        <f t="shared" si="5"/>
        <v>-2.1386845844559876</v>
      </c>
      <c r="O21" s="108">
        <f t="shared" si="5"/>
        <v>-2.1607056988743394</v>
      </c>
      <c r="P21" s="108">
        <f t="shared" si="5"/>
        <v>-2.1662099587286576</v>
      </c>
      <c r="Q21" s="153">
        <f t="shared" si="5"/>
        <v>-2.1623313308984153</v>
      </c>
      <c r="R21" s="2"/>
      <c r="S21" s="2"/>
      <c r="T21" s="2"/>
      <c r="U21" s="2"/>
      <c r="V21" s="2"/>
      <c r="W21" s="2"/>
    </row>
    <row r="22" spans="2:23" x14ac:dyDescent="0.25">
      <c r="B22" s="136" t="s">
        <v>51</v>
      </c>
      <c r="C22" s="104">
        <v>-16.001670360438972</v>
      </c>
      <c r="D22" s="105">
        <v>-16.039422542755361</v>
      </c>
      <c r="E22" s="104">
        <v>-28.737769054654699</v>
      </c>
      <c r="F22" s="106">
        <v>-27.261317183497102</v>
      </c>
      <c r="G22" s="106">
        <v>-29.0262426395369</v>
      </c>
      <c r="H22" s="106">
        <v>-29.504944403910802</v>
      </c>
      <c r="I22" s="137">
        <v>-29.090921362153999</v>
      </c>
      <c r="J22" s="99"/>
      <c r="K22" s="152">
        <f t="shared" si="6"/>
        <v>-21.239262676444095</v>
      </c>
      <c r="L22" s="107">
        <f t="shared" si="7"/>
        <v>-21.289371727484738</v>
      </c>
      <c r="M22" s="108">
        <f t="shared" si="8"/>
        <v>-35.843433657693033</v>
      </c>
      <c r="N22" s="108">
        <f t="shared" si="5"/>
        <v>-34.001916155343899</v>
      </c>
      <c r="O22" s="108">
        <f t="shared" si="5"/>
        <v>-36.203234858059609</v>
      </c>
      <c r="P22" s="108">
        <f t="shared" si="5"/>
        <v>-36.800299818130938</v>
      </c>
      <c r="Q22" s="153">
        <f t="shared" si="5"/>
        <v>-36.283905960217233</v>
      </c>
      <c r="R22" s="2"/>
      <c r="S22" s="2"/>
      <c r="T22" s="2"/>
      <c r="U22" s="2"/>
      <c r="V22" s="2"/>
      <c r="W22" s="2"/>
    </row>
    <row r="23" spans="2:23" x14ac:dyDescent="0.25">
      <c r="B23" s="136" t="s">
        <v>44</v>
      </c>
      <c r="C23" s="104">
        <v>-3.9754264763358766</v>
      </c>
      <c r="D23" s="105">
        <v>-3.9754264763358766</v>
      </c>
      <c r="E23" s="104">
        <v>-4.6951952355560103</v>
      </c>
      <c r="F23" s="106">
        <v>-4.6951952355560103</v>
      </c>
      <c r="G23" s="106">
        <v>-4.6951952355560103</v>
      </c>
      <c r="H23" s="106">
        <v>-4.6951952355560103</v>
      </c>
      <c r="I23" s="137">
        <v>-4.6951952355560103</v>
      </c>
      <c r="J23" s="99"/>
      <c r="K23" s="152">
        <f t="shared" si="6"/>
        <v>-5.2766445802144339</v>
      </c>
      <c r="L23" s="107">
        <f t="shared" si="7"/>
        <v>-5.2766445802144339</v>
      </c>
      <c r="M23" s="108">
        <f t="shared" si="8"/>
        <v>-5.8561232994636301</v>
      </c>
      <c r="N23" s="108">
        <f t="shared" si="5"/>
        <v>-5.8561232994636301</v>
      </c>
      <c r="O23" s="108">
        <f t="shared" si="5"/>
        <v>-5.8561232994636301</v>
      </c>
      <c r="P23" s="108">
        <f t="shared" si="5"/>
        <v>-5.8561232994636301</v>
      </c>
      <c r="Q23" s="153">
        <f t="shared" si="5"/>
        <v>-5.8561232994636301</v>
      </c>
      <c r="R23" s="2"/>
      <c r="S23" s="2"/>
      <c r="T23" s="2"/>
      <c r="U23" s="2"/>
      <c r="V23" s="2"/>
      <c r="W23" s="2"/>
    </row>
    <row r="24" spans="2:23" x14ac:dyDescent="0.25">
      <c r="B24" s="138" t="s">
        <v>50</v>
      </c>
      <c r="C24" s="104"/>
      <c r="D24" s="105"/>
      <c r="E24" s="104"/>
      <c r="F24" s="106"/>
      <c r="G24" s="106"/>
      <c r="H24" s="106"/>
      <c r="I24" s="137"/>
      <c r="J24" s="109"/>
      <c r="K24" s="152">
        <f t="shared" si="6"/>
        <v>0</v>
      </c>
      <c r="L24" s="107">
        <f t="shared" si="7"/>
        <v>0</v>
      </c>
      <c r="M24" s="108">
        <f t="shared" si="8"/>
        <v>0</v>
      </c>
      <c r="N24" s="108">
        <f t="shared" si="5"/>
        <v>0</v>
      </c>
      <c r="O24" s="108">
        <f t="shared" si="5"/>
        <v>0</v>
      </c>
      <c r="P24" s="108">
        <f t="shared" si="5"/>
        <v>0</v>
      </c>
      <c r="Q24" s="153">
        <f t="shared" si="5"/>
        <v>0</v>
      </c>
      <c r="R24" s="2"/>
      <c r="S24" s="2"/>
      <c r="T24" s="2"/>
      <c r="U24" s="2"/>
      <c r="V24" s="2"/>
      <c r="W24" s="2"/>
    </row>
    <row r="25" spans="2:23" ht="15.75" thickBot="1" x14ac:dyDescent="0.3">
      <c r="B25" s="139" t="s">
        <v>39</v>
      </c>
      <c r="C25" s="110"/>
      <c r="D25" s="111"/>
      <c r="E25" s="110"/>
      <c r="F25" s="112"/>
      <c r="G25" s="112"/>
      <c r="H25" s="112"/>
      <c r="I25" s="140"/>
      <c r="J25" s="99"/>
      <c r="K25" s="154">
        <f t="shared" si="6"/>
        <v>0</v>
      </c>
      <c r="L25" s="113">
        <f t="shared" si="7"/>
        <v>0</v>
      </c>
      <c r="M25" s="114">
        <f t="shared" si="8"/>
        <v>0</v>
      </c>
      <c r="N25" s="114">
        <f t="shared" si="5"/>
        <v>0</v>
      </c>
      <c r="O25" s="114">
        <f t="shared" si="5"/>
        <v>0</v>
      </c>
      <c r="P25" s="114">
        <f t="shared" si="5"/>
        <v>0</v>
      </c>
      <c r="Q25" s="155">
        <f t="shared" si="5"/>
        <v>0</v>
      </c>
      <c r="R25" s="2"/>
      <c r="S25" s="2"/>
      <c r="T25" s="2"/>
      <c r="U25" s="2"/>
      <c r="V25" s="2"/>
      <c r="W25" s="2"/>
    </row>
    <row r="26" spans="2:23" ht="15.75" thickBot="1" x14ac:dyDescent="0.3">
      <c r="B26" s="141" t="s">
        <v>37</v>
      </c>
      <c r="C26" s="142">
        <f t="shared" ref="C26:I26" si="9">SUM(C19:C25)</f>
        <v>138.87955517405615</v>
      </c>
      <c r="D26" s="142">
        <f t="shared" si="9"/>
        <v>142.70856859151075</v>
      </c>
      <c r="E26" s="142">
        <f t="shared" si="9"/>
        <v>170.88037649344597</v>
      </c>
      <c r="F26" s="142">
        <f t="shared" si="9"/>
        <v>181.24052247398797</v>
      </c>
      <c r="G26" s="142">
        <f t="shared" si="9"/>
        <v>186.56077574261704</v>
      </c>
      <c r="H26" s="142">
        <f t="shared" si="9"/>
        <v>186.66259597348801</v>
      </c>
      <c r="I26" s="143">
        <f t="shared" si="9"/>
        <v>190.69993599686001</v>
      </c>
      <c r="J26" s="99"/>
      <c r="K26" s="156">
        <f t="shared" ref="K26:Q26" si="10">+SUM(K19:K25)</f>
        <v>184.33696522220887</v>
      </c>
      <c r="L26" s="157">
        <f t="shared" si="10"/>
        <v>189.4192735021</v>
      </c>
      <c r="M26" s="157">
        <f t="shared" si="10"/>
        <v>213.1320432910353</v>
      </c>
      <c r="N26" s="157">
        <f t="shared" si="10"/>
        <v>226.05382592598292</v>
      </c>
      <c r="O26" s="157">
        <f t="shared" si="10"/>
        <v>232.68955832099093</v>
      </c>
      <c r="P26" s="157">
        <f t="shared" si="10"/>
        <v>232.81655449398173</v>
      </c>
      <c r="Q26" s="158">
        <f t="shared" si="10"/>
        <v>237.85216212956615</v>
      </c>
      <c r="R26" s="2"/>
      <c r="S26" s="2"/>
      <c r="T26" s="2"/>
      <c r="U26" s="2"/>
      <c r="V26" s="2"/>
      <c r="W26" s="2"/>
    </row>
    <row r="27" spans="2:23" ht="15.75" thickBot="1" x14ac:dyDescent="0.3">
      <c r="B27" s="35"/>
      <c r="C27" s="36"/>
      <c r="D27" s="37"/>
      <c r="E27" s="37"/>
      <c r="F27" s="37"/>
      <c r="G27" s="37"/>
      <c r="H27" s="37"/>
      <c r="I27" s="37"/>
      <c r="J27" s="38"/>
      <c r="K27" s="36"/>
      <c r="L27" s="36"/>
      <c r="M27" s="36"/>
      <c r="N27" s="36"/>
      <c r="O27" s="36"/>
      <c r="P27" s="36"/>
      <c r="Q27" s="36"/>
      <c r="R27" s="2"/>
      <c r="S27" s="2"/>
      <c r="T27" s="2"/>
      <c r="U27" s="2"/>
      <c r="V27" s="2"/>
      <c r="W27" s="2"/>
    </row>
    <row r="28" spans="2:23" ht="16.5" thickBot="1" x14ac:dyDescent="0.3">
      <c r="B28" s="26" t="s">
        <v>38</v>
      </c>
      <c r="C28" s="27"/>
      <c r="D28" s="27"/>
      <c r="E28" s="27"/>
      <c r="F28" s="27"/>
      <c r="G28" s="27"/>
      <c r="H28" s="27"/>
      <c r="I28" s="27"/>
      <c r="J28" s="28"/>
      <c r="K28" s="27"/>
      <c r="L28" s="27"/>
      <c r="M28" s="27"/>
      <c r="N28" s="27"/>
      <c r="O28" s="27"/>
      <c r="P28" s="27"/>
      <c r="Q28" s="145"/>
      <c r="R28" s="29"/>
      <c r="S28" s="29"/>
      <c r="T28" s="29"/>
      <c r="U28" s="29"/>
      <c r="V28" s="29"/>
      <c r="W28" s="29"/>
    </row>
    <row r="29" spans="2:23" x14ac:dyDescent="0.25">
      <c r="B29" s="159"/>
      <c r="C29" s="224" t="s">
        <v>11</v>
      </c>
      <c r="D29" s="225"/>
      <c r="E29" s="225"/>
      <c r="F29" s="225"/>
      <c r="G29" s="225"/>
      <c r="H29" s="225"/>
      <c r="I29" s="226"/>
      <c r="J29" s="39"/>
      <c r="K29" s="221" t="s">
        <v>28</v>
      </c>
      <c r="L29" s="222"/>
      <c r="M29" s="222"/>
      <c r="N29" s="222"/>
      <c r="O29" s="222"/>
      <c r="P29" s="222"/>
      <c r="Q29" s="223"/>
      <c r="R29" s="2"/>
      <c r="S29" s="2"/>
      <c r="T29" s="2"/>
      <c r="U29" s="2"/>
      <c r="V29" s="2"/>
      <c r="W29" s="2"/>
    </row>
    <row r="30" spans="2:23" x14ac:dyDescent="0.25">
      <c r="B30" s="159"/>
      <c r="C30" s="209" t="s">
        <v>6</v>
      </c>
      <c r="D30" s="210"/>
      <c r="E30" s="211" t="s">
        <v>7</v>
      </c>
      <c r="F30" s="212"/>
      <c r="G30" s="212"/>
      <c r="H30" s="212"/>
      <c r="I30" s="213"/>
      <c r="J30" s="39"/>
      <c r="K30" s="209" t="s">
        <v>6</v>
      </c>
      <c r="L30" s="210"/>
      <c r="M30" s="211" t="s">
        <v>7</v>
      </c>
      <c r="N30" s="212"/>
      <c r="O30" s="212"/>
      <c r="P30" s="212"/>
      <c r="Q30" s="213"/>
      <c r="R30" s="2"/>
      <c r="S30" s="2"/>
      <c r="T30" s="2"/>
      <c r="U30" s="2"/>
      <c r="V30" s="2"/>
      <c r="W30" s="2"/>
    </row>
    <row r="31" spans="2:23" ht="15.75" thickBot="1" x14ac:dyDescent="0.3">
      <c r="B31" s="160"/>
      <c r="C31" s="163" t="str">
        <f>$C$13</f>
        <v>2017-18</v>
      </c>
      <c r="D31" s="164" t="str">
        <f>D18</f>
        <v>2019-20</v>
      </c>
      <c r="E31" s="165" t="str">
        <f>E18</f>
        <v>2020-21</v>
      </c>
      <c r="F31" s="165" t="str">
        <f t="shared" ref="F31:I31" si="11">F18</f>
        <v>2021-22</v>
      </c>
      <c r="G31" s="165" t="str">
        <f t="shared" si="11"/>
        <v>2022-23</v>
      </c>
      <c r="H31" s="165" t="str">
        <f t="shared" si="11"/>
        <v>2023-24</v>
      </c>
      <c r="I31" s="166" t="str">
        <f t="shared" si="11"/>
        <v>2024-25</v>
      </c>
      <c r="J31" s="31"/>
      <c r="K31" s="163" t="str">
        <f>$C$13</f>
        <v>2017-18</v>
      </c>
      <c r="L31" s="164" t="s">
        <v>19</v>
      </c>
      <c r="M31" s="165" t="str">
        <f>M18</f>
        <v>2020-21</v>
      </c>
      <c r="N31" s="165" t="str">
        <f t="shared" ref="N31:Q31" si="12">N18</f>
        <v>2021-22</v>
      </c>
      <c r="O31" s="165" t="str">
        <f t="shared" si="12"/>
        <v>2022-23</v>
      </c>
      <c r="P31" s="165" t="str">
        <f t="shared" si="12"/>
        <v>2023-24</v>
      </c>
      <c r="Q31" s="166" t="str">
        <f t="shared" si="12"/>
        <v>2024-25</v>
      </c>
      <c r="R31" s="2"/>
      <c r="S31" s="2"/>
      <c r="T31" s="2"/>
      <c r="U31" s="2"/>
      <c r="V31" s="2"/>
      <c r="W31" s="2"/>
    </row>
    <row r="32" spans="2:23" x14ac:dyDescent="0.25">
      <c r="B32" s="89" t="s">
        <v>12</v>
      </c>
      <c r="C32" s="161">
        <v>173.85577091175011</v>
      </c>
      <c r="D32" s="173">
        <v>178.01619224717271</v>
      </c>
      <c r="E32" s="161">
        <v>165.92217846833879</v>
      </c>
      <c r="F32" s="161">
        <v>174.42248120999989</v>
      </c>
      <c r="G32" s="161">
        <v>225.01939337000002</v>
      </c>
      <c r="H32" s="162">
        <v>258.42717589999984</v>
      </c>
      <c r="I32" s="118"/>
      <c r="J32" s="109"/>
      <c r="K32" s="191">
        <f>+C32/LOOKUP($C$13,$D$4:$N$4,$D$7:$N$7)*(1+LOOKUP($C$13,$D$4:$N$4,$D$6:$N$6))^0.5</f>
        <v>221.79852806346346</v>
      </c>
      <c r="L32" s="192">
        <f>+D32/I$7*(1+I$6)^0.5</f>
        <v>221.64509856024884</v>
      </c>
      <c r="M32" s="193">
        <f t="shared" ref="M32:P40" si="13">+E32/J$7*(1+J$6)^0.5</f>
        <v>203.07936154087153</v>
      </c>
      <c r="N32" s="71">
        <f t="shared" si="13"/>
        <v>203.33834166674308</v>
      </c>
      <c r="O32" s="71">
        <f t="shared" si="13"/>
        <v>247.274472114427</v>
      </c>
      <c r="P32" s="192">
        <f t="shared" si="13"/>
        <v>270.68259148146984</v>
      </c>
      <c r="Q32" s="194"/>
      <c r="R32" s="2"/>
      <c r="S32" s="2"/>
      <c r="T32" s="2"/>
      <c r="U32" s="2"/>
      <c r="V32" s="2"/>
      <c r="W32" s="2"/>
    </row>
    <row r="33" spans="2:23" x14ac:dyDescent="0.25">
      <c r="B33" s="90" t="s">
        <v>13</v>
      </c>
      <c r="C33" s="115"/>
      <c r="D33" s="174"/>
      <c r="E33" s="115"/>
      <c r="F33" s="116"/>
      <c r="G33" s="116"/>
      <c r="H33" s="117"/>
      <c r="I33" s="118"/>
      <c r="J33" s="99"/>
      <c r="K33" s="100"/>
      <c r="L33" s="101"/>
      <c r="M33" s="102"/>
      <c r="N33" s="103"/>
      <c r="O33" s="103"/>
      <c r="P33" s="101"/>
      <c r="Q33" s="119"/>
      <c r="R33" s="2"/>
      <c r="S33" s="2"/>
      <c r="T33" s="2"/>
      <c r="U33" s="2"/>
      <c r="V33" s="2"/>
      <c r="W33" s="2"/>
    </row>
    <row r="34" spans="2:23" x14ac:dyDescent="0.25">
      <c r="B34" s="144" t="s">
        <v>10</v>
      </c>
      <c r="C34" s="120"/>
      <c r="D34" s="175"/>
      <c r="E34" s="121"/>
      <c r="F34" s="120"/>
      <c r="G34" s="120"/>
      <c r="H34" s="120"/>
      <c r="I34" s="118"/>
      <c r="J34" s="109"/>
      <c r="K34" s="122">
        <f t="shared" ref="K34:K40" si="14">+C34/LOOKUP($C$13,$D$4:$N$4,$D$7:$N$7)*(1+LOOKUP($C$13,$D$4:$N$4,$D$6:$N$6))^0.5</f>
        <v>0</v>
      </c>
      <c r="L34" s="123">
        <f t="shared" ref="L34:L40" si="15">+D34/I$7*(1+I$6)^0.5</f>
        <v>0</v>
      </c>
      <c r="M34" s="124">
        <f t="shared" si="13"/>
        <v>0</v>
      </c>
      <c r="N34" s="124">
        <f t="shared" si="13"/>
        <v>0</v>
      </c>
      <c r="O34" s="124">
        <f t="shared" si="13"/>
        <v>0</v>
      </c>
      <c r="P34" s="123">
        <f t="shared" si="13"/>
        <v>0</v>
      </c>
      <c r="Q34" s="119"/>
      <c r="R34" s="2"/>
      <c r="S34" s="2"/>
      <c r="T34" s="2"/>
      <c r="U34" s="2"/>
      <c r="V34" s="2"/>
      <c r="W34" s="2"/>
    </row>
    <row r="35" spans="2:23" x14ac:dyDescent="0.25">
      <c r="B35" s="144" t="s">
        <v>43</v>
      </c>
      <c r="C35" s="120">
        <v>-21.301402330000005</v>
      </c>
      <c r="D35" s="175">
        <v>-27.359160448391201</v>
      </c>
      <c r="E35" s="121">
        <v>-24.787949999999999</v>
      </c>
      <c r="F35" s="120">
        <v>-27.228831249999999</v>
      </c>
      <c r="G35" s="120">
        <v>-49.155811920000005</v>
      </c>
      <c r="H35" s="120">
        <v>-71.003595469999993</v>
      </c>
      <c r="I35" s="118"/>
      <c r="J35" s="99"/>
      <c r="K35" s="122">
        <f t="shared" si="14"/>
        <v>-27.175512539528345</v>
      </c>
      <c r="L35" s="123">
        <f t="shared" si="15"/>
        <v>-34.064450753387234</v>
      </c>
      <c r="M35" s="124">
        <f t="shared" si="13"/>
        <v>-30.339048741863145</v>
      </c>
      <c r="N35" s="124">
        <f t="shared" si="13"/>
        <v>-31.742842743032632</v>
      </c>
      <c r="O35" s="124">
        <f t="shared" si="13"/>
        <v>-54.017466058525883</v>
      </c>
      <c r="P35" s="123">
        <f>+H35/M$7*(1+M$6)^0.5</f>
        <v>-74.370805467295909</v>
      </c>
      <c r="Q35" s="119"/>
      <c r="R35" s="2"/>
      <c r="S35" s="2"/>
      <c r="T35" s="2"/>
      <c r="U35" s="2"/>
      <c r="V35" s="2"/>
      <c r="W35" s="2"/>
    </row>
    <row r="36" spans="2:23" x14ac:dyDescent="0.25">
      <c r="B36" s="144" t="s">
        <v>44</v>
      </c>
      <c r="C36" s="120">
        <v>-4.8172158700000001</v>
      </c>
      <c r="D36" s="175">
        <v>-3.51904102</v>
      </c>
      <c r="E36" s="121">
        <v>-4.6470276100000003</v>
      </c>
      <c r="F36" s="120">
        <v>-3.6196330900000002</v>
      </c>
      <c r="G36" s="120">
        <v>-4.3829880999999995</v>
      </c>
      <c r="H36" s="120">
        <v>-4.377704640000001</v>
      </c>
      <c r="I36" s="118"/>
      <c r="J36" s="99"/>
      <c r="K36" s="122">
        <f t="shared" ref="K36" si="16">+C36/LOOKUP($C$13,$D$4:$N$4,$D$7:$N$7)*(1+LOOKUP($C$13,$D$4:$N$4,$D$6:$N$6))^0.5</f>
        <v>-6.1456193471559066</v>
      </c>
      <c r="L36" s="123">
        <f t="shared" ref="L36" si="17">+D36/I$7*(1+I$6)^0.5</f>
        <v>-4.3815013896739856</v>
      </c>
      <c r="M36" s="124">
        <f t="shared" ref="M36" si="18">+E36/J$7*(1+J$6)^0.5</f>
        <v>-5.687698949068956</v>
      </c>
      <c r="N36" s="124">
        <f t="shared" ref="N36" si="19">+F36/K$7*(1+K$6)^0.5</f>
        <v>-4.2196979704498814</v>
      </c>
      <c r="O36" s="124">
        <f t="shared" ref="O36" si="20">+G36/L$7*(1+L$6)^0.5</f>
        <v>-4.8164784931635563</v>
      </c>
      <c r="P36" s="123">
        <f>+H36/M$7*(1+M$6)^0.5</f>
        <v>-4.5853089272398613</v>
      </c>
      <c r="Q36" s="119"/>
      <c r="R36" s="2"/>
      <c r="S36" s="2"/>
      <c r="T36" s="2"/>
      <c r="U36" s="2"/>
      <c r="V36" s="2"/>
      <c r="W36" s="2"/>
    </row>
    <row r="37" spans="2:23" x14ac:dyDescent="0.25">
      <c r="B37" s="177" t="s">
        <v>46</v>
      </c>
      <c r="C37" s="120"/>
      <c r="D37" s="175"/>
      <c r="E37" s="121"/>
      <c r="F37" s="120"/>
      <c r="G37" s="120"/>
      <c r="H37" s="120"/>
      <c r="I37" s="118"/>
      <c r="J37" s="99"/>
      <c r="K37" s="122">
        <f t="shared" si="14"/>
        <v>0</v>
      </c>
      <c r="L37" s="123">
        <f t="shared" si="15"/>
        <v>0</v>
      </c>
      <c r="M37" s="124">
        <f t="shared" si="13"/>
        <v>0</v>
      </c>
      <c r="N37" s="124">
        <f t="shared" si="13"/>
        <v>0</v>
      </c>
      <c r="O37" s="124">
        <f t="shared" si="13"/>
        <v>0</v>
      </c>
      <c r="P37" s="123">
        <f t="shared" si="13"/>
        <v>0</v>
      </c>
      <c r="Q37" s="119"/>
      <c r="R37" s="2"/>
      <c r="S37" s="231" t="s">
        <v>42</v>
      </c>
      <c r="T37" s="232"/>
      <c r="U37" s="2"/>
      <c r="V37" s="2"/>
      <c r="W37" s="2"/>
    </row>
    <row r="38" spans="2:23" x14ac:dyDescent="0.25">
      <c r="B38" s="177" t="s">
        <v>47</v>
      </c>
      <c r="C38" s="120"/>
      <c r="D38" s="175"/>
      <c r="E38" s="121">
        <v>0</v>
      </c>
      <c r="F38" s="120">
        <v>-5.8825159999999999</v>
      </c>
      <c r="G38" s="120">
        <v>-1.7617033200000001</v>
      </c>
      <c r="H38" s="120">
        <v>-2.355944</v>
      </c>
      <c r="I38" s="118"/>
      <c r="J38" s="99"/>
      <c r="K38" s="122">
        <f t="shared" si="14"/>
        <v>0</v>
      </c>
      <c r="L38" s="123">
        <f t="shared" si="15"/>
        <v>0</v>
      </c>
      <c r="M38" s="124">
        <f t="shared" si="13"/>
        <v>0</v>
      </c>
      <c r="N38" s="124">
        <f t="shared" si="13"/>
        <v>-6.8577229263695756</v>
      </c>
      <c r="O38" s="124">
        <f t="shared" si="13"/>
        <v>-1.9359409513602914</v>
      </c>
      <c r="P38" s="123">
        <f t="shared" si="13"/>
        <v>-2.467670147631793</v>
      </c>
      <c r="Q38" s="125"/>
      <c r="R38" s="2"/>
      <c r="S38" s="233"/>
      <c r="T38" s="234"/>
      <c r="U38" s="2"/>
      <c r="V38" s="2"/>
      <c r="W38" s="2"/>
    </row>
    <row r="39" spans="2:23" x14ac:dyDescent="0.25">
      <c r="B39" s="91" t="s">
        <v>14</v>
      </c>
      <c r="C39" s="120">
        <v>1.4224035400000001</v>
      </c>
      <c r="D39" s="175">
        <v>-1.5570563100000001</v>
      </c>
      <c r="E39" s="121">
        <v>8.5065209999999822E-2</v>
      </c>
      <c r="F39" s="120">
        <v>-0.29392804999999983</v>
      </c>
      <c r="G39" s="120">
        <v>1.02486568</v>
      </c>
      <c r="H39" s="120">
        <v>-0.68863700639999981</v>
      </c>
      <c r="I39" s="118"/>
      <c r="J39" s="99"/>
      <c r="K39" s="122">
        <f t="shared" si="14"/>
        <v>1.8146479109077278</v>
      </c>
      <c r="L39" s="123">
        <f t="shared" si="15"/>
        <v>-1.9386657749348</v>
      </c>
      <c r="M39" s="124">
        <f t="shared" si="13"/>
        <v>0.10411500557435444</v>
      </c>
      <c r="N39" s="124">
        <f t="shared" si="13"/>
        <v>-0.34265561320837917</v>
      </c>
      <c r="O39" s="124">
        <f t="shared" si="13"/>
        <v>1.1262279051365538</v>
      </c>
      <c r="P39" s="123">
        <f t="shared" si="13"/>
        <v>-0.72129430209198664</v>
      </c>
      <c r="Q39" s="125"/>
      <c r="R39" s="2"/>
      <c r="S39" s="233"/>
      <c r="T39" s="234"/>
      <c r="U39" s="2"/>
      <c r="V39" s="2"/>
      <c r="W39" s="2"/>
    </row>
    <row r="40" spans="2:23" ht="15.75" thickBot="1" x14ac:dyDescent="0.3">
      <c r="B40" s="167" t="s">
        <v>39</v>
      </c>
      <c r="C40" s="168"/>
      <c r="D40" s="176"/>
      <c r="E40" s="169"/>
      <c r="F40" s="168"/>
      <c r="G40" s="168"/>
      <c r="H40" s="168"/>
      <c r="I40" s="118"/>
      <c r="J40" s="99"/>
      <c r="K40" s="76">
        <f t="shared" si="14"/>
        <v>0</v>
      </c>
      <c r="L40" s="126">
        <f t="shared" si="15"/>
        <v>0</v>
      </c>
      <c r="M40" s="127">
        <f t="shared" si="13"/>
        <v>0</v>
      </c>
      <c r="N40" s="127">
        <f t="shared" si="13"/>
        <v>0</v>
      </c>
      <c r="O40" s="127">
        <f t="shared" si="13"/>
        <v>0</v>
      </c>
      <c r="P40" s="126">
        <f t="shared" si="13"/>
        <v>0</v>
      </c>
      <c r="Q40" s="128"/>
      <c r="R40" s="2"/>
      <c r="S40" s="233"/>
      <c r="T40" s="234"/>
      <c r="U40" s="2"/>
      <c r="V40" s="2"/>
      <c r="W40" s="2"/>
    </row>
    <row r="41" spans="2:23" ht="15.75" thickBot="1" x14ac:dyDescent="0.3">
      <c r="B41" s="170" t="s">
        <v>36</v>
      </c>
      <c r="C41" s="171">
        <f t="shared" ref="C41:H41" si="21">SUM(C32:C40)</f>
        <v>149.1595562517501</v>
      </c>
      <c r="D41" s="171">
        <f t="shared" si="21"/>
        <v>145.58093446878149</v>
      </c>
      <c r="E41" s="171">
        <f t="shared" si="21"/>
        <v>136.57226606833879</v>
      </c>
      <c r="F41" s="171">
        <f t="shared" si="21"/>
        <v>137.39757281999988</v>
      </c>
      <c r="G41" s="171">
        <f t="shared" si="21"/>
        <v>170.74375571000002</v>
      </c>
      <c r="H41" s="171">
        <f t="shared" si="21"/>
        <v>180.00129478359986</v>
      </c>
      <c r="I41" s="172"/>
      <c r="J41" s="99"/>
      <c r="K41" s="32">
        <f t="shared" ref="K41:P41" si="22">K32+SUM(K34:K40)</f>
        <v>190.29204408768695</v>
      </c>
      <c r="L41" s="33">
        <f t="shared" si="22"/>
        <v>181.26048064225282</v>
      </c>
      <c r="M41" s="33">
        <f t="shared" si="22"/>
        <v>167.15672885551379</v>
      </c>
      <c r="N41" s="33">
        <f t="shared" si="22"/>
        <v>160.17542241368261</v>
      </c>
      <c r="O41" s="33">
        <f t="shared" si="22"/>
        <v>187.63081451651382</v>
      </c>
      <c r="P41" s="33">
        <f t="shared" si="22"/>
        <v>188.53751263721028</v>
      </c>
      <c r="Q41" s="34">
        <f>Q26-(LOOKUP($R$41,M18:P18,M26:P26)-LOOKUP($R$41,M31:P31,M41:P41))+R42</f>
        <v>193.57312027279471</v>
      </c>
      <c r="R41" s="40" t="s">
        <v>22</v>
      </c>
      <c r="S41" s="235"/>
      <c r="T41" s="236"/>
      <c r="U41" s="2"/>
      <c r="V41" s="2"/>
      <c r="W41" s="2"/>
    </row>
    <row r="42" spans="2:23" ht="15.75" thickBot="1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130"/>
      <c r="S42" s="41" t="s">
        <v>49</v>
      </c>
      <c r="T42" s="2"/>
      <c r="U42" s="2"/>
      <c r="V42" s="2"/>
      <c r="W42" s="2"/>
    </row>
    <row r="43" spans="2:23" ht="18.75" thickBot="1" x14ac:dyDescent="0.3">
      <c r="B43" s="42"/>
      <c r="C43" s="42"/>
      <c r="D43" s="42"/>
      <c r="E43" s="42"/>
      <c r="F43" s="42"/>
      <c r="G43" s="43"/>
      <c r="H43" s="131"/>
      <c r="I43" s="43"/>
      <c r="J43" s="43"/>
      <c r="K43" s="44" t="s">
        <v>30</v>
      </c>
      <c r="L43" s="45"/>
      <c r="M43" s="46"/>
      <c r="N43" s="45"/>
      <c r="O43" s="45"/>
      <c r="P43" s="45"/>
      <c r="Q43" s="47"/>
      <c r="R43" s="48"/>
      <c r="S43" s="48"/>
      <c r="T43" s="48"/>
      <c r="U43" s="48"/>
      <c r="V43" s="48"/>
      <c r="W43" s="48"/>
    </row>
    <row r="44" spans="2:23" ht="15.75" thickBot="1" x14ac:dyDescent="0.3">
      <c r="B44" s="42"/>
      <c r="C44" s="42"/>
      <c r="D44" s="42"/>
      <c r="E44" s="42"/>
      <c r="F44" s="42"/>
      <c r="G44" s="43"/>
      <c r="H44" s="43"/>
      <c r="I44" s="43"/>
      <c r="J44" s="43"/>
      <c r="K44" s="49"/>
      <c r="L44" s="50"/>
      <c r="M44" s="51">
        <f>(M26-M41)-((L26-L41)-(K26-K41))-C14/$J$7</f>
        <v>31.861442710196258</v>
      </c>
      <c r="N44" s="52">
        <f>(N26-N41)-(M26-M41)</f>
        <v>19.903089076778798</v>
      </c>
      <c r="O44" s="52">
        <f>(O26-O41)-(N26-N41)</f>
        <v>-20.819659707823206</v>
      </c>
      <c r="P44" s="52">
        <f>(P26-P41)-(O26-O41)</f>
        <v>-0.77970194770566081</v>
      </c>
      <c r="Q44" s="53">
        <f>(Q26-Q41)-(P26-P41)</f>
        <v>0</v>
      </c>
      <c r="R44" s="2"/>
      <c r="S44" s="2"/>
      <c r="T44" s="2"/>
      <c r="U44" s="2"/>
      <c r="V44" s="2"/>
      <c r="W44" s="2"/>
    </row>
    <row r="45" spans="2:23" ht="15.75" thickBot="1" x14ac:dyDescent="0.3">
      <c r="B45" s="42"/>
      <c r="C45" s="42"/>
      <c r="D45" s="42"/>
      <c r="E45" s="42"/>
      <c r="F45" s="42"/>
      <c r="G45" s="43"/>
      <c r="H45" s="43"/>
      <c r="I45" s="43"/>
      <c r="J45" s="43"/>
      <c r="K45" s="54"/>
      <c r="L45" s="54"/>
      <c r="M45" s="54"/>
      <c r="N45" s="54"/>
      <c r="O45" s="54"/>
      <c r="P45" s="54"/>
      <c r="Q45" s="54"/>
      <c r="R45" s="2"/>
      <c r="S45" s="2"/>
      <c r="T45" s="2"/>
      <c r="U45" s="2"/>
      <c r="V45" s="2"/>
      <c r="W45" s="2"/>
    </row>
    <row r="46" spans="2:23" ht="18.75" thickBot="1" x14ac:dyDescent="0.3">
      <c r="B46" s="42"/>
      <c r="C46" s="42"/>
      <c r="D46" s="42"/>
      <c r="E46" s="42"/>
      <c r="F46" s="42"/>
      <c r="G46" s="43"/>
      <c r="H46" s="43"/>
      <c r="I46" s="43"/>
      <c r="J46" s="43"/>
      <c r="K46" s="44" t="s">
        <v>16</v>
      </c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55"/>
      <c r="W46" s="56"/>
    </row>
    <row r="47" spans="2:23" x14ac:dyDescent="0.25">
      <c r="B47" s="42"/>
      <c r="C47" s="42"/>
      <c r="D47" s="42"/>
      <c r="E47" s="42"/>
      <c r="F47" s="42"/>
      <c r="G47" s="43"/>
      <c r="H47" s="43"/>
      <c r="I47" s="43"/>
      <c r="J47" s="43"/>
      <c r="K47" s="205"/>
      <c r="L47" s="206"/>
      <c r="M47" s="237" t="s">
        <v>7</v>
      </c>
      <c r="N47" s="238"/>
      <c r="O47" s="238"/>
      <c r="P47" s="238"/>
      <c r="Q47" s="238"/>
      <c r="R47" s="239" t="s">
        <v>17</v>
      </c>
      <c r="S47" s="240"/>
      <c r="T47" s="240"/>
      <c r="U47" s="240"/>
      <c r="V47" s="240"/>
      <c r="W47" s="197"/>
    </row>
    <row r="48" spans="2:23" x14ac:dyDescent="0.25">
      <c r="B48" s="42"/>
      <c r="C48" s="42"/>
      <c r="D48" s="42"/>
      <c r="E48" s="42"/>
      <c r="F48" s="42"/>
      <c r="G48" s="43"/>
      <c r="H48" s="43"/>
      <c r="I48" s="43"/>
      <c r="J48" s="43"/>
      <c r="K48" s="207"/>
      <c r="L48" s="208"/>
      <c r="M48" s="60" t="s">
        <v>28</v>
      </c>
      <c r="N48" s="57"/>
      <c r="O48" s="57"/>
      <c r="P48" s="57"/>
      <c r="Q48" s="57"/>
      <c r="R48" s="57"/>
      <c r="S48" s="57"/>
      <c r="T48" s="58"/>
      <c r="U48" s="59"/>
      <c r="V48" s="60"/>
      <c r="W48" s="198"/>
    </row>
    <row r="49" spans="2:23" ht="15.75" thickBot="1" x14ac:dyDescent="0.3">
      <c r="B49" s="42"/>
      <c r="C49" s="42"/>
      <c r="D49" s="42"/>
      <c r="E49" s="42"/>
      <c r="F49" s="42"/>
      <c r="G49" s="43"/>
      <c r="H49" s="43"/>
      <c r="I49" s="43"/>
      <c r="J49" s="43"/>
      <c r="K49" s="207"/>
      <c r="L49" s="208"/>
      <c r="M49" s="202" t="s">
        <v>20</v>
      </c>
      <c r="N49" s="199" t="s">
        <v>21</v>
      </c>
      <c r="O49" s="199" t="s">
        <v>15</v>
      </c>
      <c r="P49" s="199" t="s">
        <v>22</v>
      </c>
      <c r="Q49" s="200" t="s">
        <v>23</v>
      </c>
      <c r="R49" s="200" t="s">
        <v>24</v>
      </c>
      <c r="S49" s="200" t="s">
        <v>25</v>
      </c>
      <c r="T49" s="200" t="s">
        <v>26</v>
      </c>
      <c r="U49" s="200" t="s">
        <v>27</v>
      </c>
      <c r="V49" s="200" t="s">
        <v>33</v>
      </c>
      <c r="W49" s="201" t="s">
        <v>18</v>
      </c>
    </row>
    <row r="50" spans="2:23" ht="15.75" thickBot="1" x14ac:dyDescent="0.3">
      <c r="B50" s="42"/>
      <c r="C50" s="42"/>
      <c r="D50" s="42"/>
      <c r="E50" s="42"/>
      <c r="F50" s="42"/>
      <c r="G50" s="43"/>
      <c r="H50" s="43"/>
      <c r="I50" s="43"/>
      <c r="J50" s="43"/>
      <c r="K50" s="227" t="s">
        <v>20</v>
      </c>
      <c r="L50" s="228"/>
      <c r="M50" s="70"/>
      <c r="N50" s="195">
        <f>$M$44</f>
        <v>31.861442710196258</v>
      </c>
      <c r="O50" s="71">
        <f t="shared" ref="O50:R50" si="23">$M$44</f>
        <v>31.861442710196258</v>
      </c>
      <c r="P50" s="72">
        <f t="shared" si="23"/>
        <v>31.861442710196258</v>
      </c>
      <c r="Q50" s="71">
        <f t="shared" si="23"/>
        <v>31.861442710196258</v>
      </c>
      <c r="R50" s="196">
        <f t="shared" si="23"/>
        <v>31.861442710196258</v>
      </c>
      <c r="S50" s="74"/>
      <c r="T50" s="74"/>
      <c r="U50" s="74"/>
      <c r="V50" s="74"/>
      <c r="W50" s="75"/>
    </row>
    <row r="51" spans="2:23" ht="15.75" thickBot="1" x14ac:dyDescent="0.3">
      <c r="B51" s="42"/>
      <c r="C51" s="42"/>
      <c r="D51" s="42"/>
      <c r="E51" s="42"/>
      <c r="F51" s="42"/>
      <c r="G51" s="43"/>
      <c r="H51" s="43"/>
      <c r="I51" s="43"/>
      <c r="J51" s="43"/>
      <c r="K51" s="227" t="s">
        <v>21</v>
      </c>
      <c r="L51" s="228"/>
      <c r="M51" s="70"/>
      <c r="N51" s="70"/>
      <c r="O51" s="76">
        <f>$N$44</f>
        <v>19.903089076778798</v>
      </c>
      <c r="P51" s="77">
        <f t="shared" ref="P51:S51" si="24">$N$44</f>
        <v>19.903089076778798</v>
      </c>
      <c r="Q51" s="78">
        <f t="shared" si="24"/>
        <v>19.903089076778798</v>
      </c>
      <c r="R51" s="77">
        <f t="shared" si="24"/>
        <v>19.903089076778798</v>
      </c>
      <c r="S51" s="73">
        <f t="shared" si="24"/>
        <v>19.903089076778798</v>
      </c>
      <c r="T51" s="74"/>
      <c r="U51" s="74"/>
      <c r="V51" s="74"/>
      <c r="W51" s="75"/>
    </row>
    <row r="52" spans="2:23" ht="15.75" thickBot="1" x14ac:dyDescent="0.3">
      <c r="B52" s="42"/>
      <c r="C52" s="42"/>
      <c r="D52" s="42"/>
      <c r="E52" s="42"/>
      <c r="F52" s="42"/>
      <c r="G52" s="43"/>
      <c r="H52" s="43"/>
      <c r="I52" s="43"/>
      <c r="J52" s="43"/>
      <c r="K52" s="227" t="s">
        <v>15</v>
      </c>
      <c r="L52" s="228"/>
      <c r="M52" s="74"/>
      <c r="N52" s="74"/>
      <c r="O52" s="70"/>
      <c r="P52" s="79">
        <f>$O$44</f>
        <v>-20.819659707823206</v>
      </c>
      <c r="Q52" s="78">
        <f t="shared" ref="Q52:T52" si="25">$O$44</f>
        <v>-20.819659707823206</v>
      </c>
      <c r="R52" s="77">
        <f t="shared" si="25"/>
        <v>-20.819659707823206</v>
      </c>
      <c r="S52" s="78">
        <f t="shared" si="25"/>
        <v>-20.819659707823206</v>
      </c>
      <c r="T52" s="80">
        <f t="shared" si="25"/>
        <v>-20.819659707823206</v>
      </c>
      <c r="U52" s="81"/>
      <c r="V52" s="74"/>
      <c r="W52" s="75"/>
    </row>
    <row r="53" spans="2:23" ht="15.75" thickBot="1" x14ac:dyDescent="0.3">
      <c r="B53" s="42"/>
      <c r="C53" s="42"/>
      <c r="D53" s="42"/>
      <c r="E53" s="42"/>
      <c r="F53" s="42"/>
      <c r="G53" s="43"/>
      <c r="H53" s="43"/>
      <c r="I53" s="43"/>
      <c r="J53" s="43"/>
      <c r="K53" s="227" t="s">
        <v>22</v>
      </c>
      <c r="L53" s="228"/>
      <c r="M53" s="74"/>
      <c r="N53" s="74"/>
      <c r="O53" s="74"/>
      <c r="P53" s="70"/>
      <c r="Q53" s="76">
        <f>$P$44</f>
        <v>-0.77970194770566081</v>
      </c>
      <c r="R53" s="78">
        <f t="shared" ref="R53:U53" si="26">$P$44</f>
        <v>-0.77970194770566081</v>
      </c>
      <c r="S53" s="82">
        <f t="shared" si="26"/>
        <v>-0.77970194770566081</v>
      </c>
      <c r="T53" s="77">
        <f t="shared" si="26"/>
        <v>-0.77970194770566081</v>
      </c>
      <c r="U53" s="83">
        <f t="shared" si="26"/>
        <v>-0.77970194770566081</v>
      </c>
      <c r="V53" s="81"/>
      <c r="W53" s="75"/>
    </row>
    <row r="54" spans="2:23" ht="15.75" thickBot="1" x14ac:dyDescent="0.3">
      <c r="B54" s="42"/>
      <c r="C54" s="42"/>
      <c r="D54" s="42"/>
      <c r="E54" s="42"/>
      <c r="F54" s="42"/>
      <c r="G54" s="43"/>
      <c r="H54" s="43"/>
      <c r="I54" s="43"/>
      <c r="J54" s="43"/>
      <c r="K54" s="229" t="s">
        <v>23</v>
      </c>
      <c r="L54" s="230"/>
      <c r="M54" s="84"/>
      <c r="N54" s="84"/>
      <c r="O54" s="74"/>
      <c r="P54" s="84"/>
      <c r="Q54" s="70"/>
      <c r="R54" s="85">
        <f>$Q$44</f>
        <v>0</v>
      </c>
      <c r="S54" s="82">
        <f t="shared" ref="S54:V54" si="27">$Q$44</f>
        <v>0</v>
      </c>
      <c r="T54" s="86">
        <f t="shared" si="27"/>
        <v>0</v>
      </c>
      <c r="U54" s="87">
        <f t="shared" si="27"/>
        <v>0</v>
      </c>
      <c r="V54" s="88">
        <f t="shared" si="27"/>
        <v>0</v>
      </c>
      <c r="W54" s="75"/>
    </row>
    <row r="55" spans="2:23" ht="15.75" thickBot="1" x14ac:dyDescent="0.3">
      <c r="B55" s="42"/>
      <c r="C55" s="42"/>
      <c r="D55" s="42"/>
      <c r="E55" s="42"/>
      <c r="F55" s="42"/>
      <c r="G55" s="43"/>
      <c r="H55" s="43"/>
      <c r="I55" s="43"/>
      <c r="J55" s="43"/>
      <c r="K55" s="203" t="s">
        <v>31</v>
      </c>
      <c r="L55" s="204"/>
      <c r="M55" s="61"/>
      <c r="N55" s="61"/>
      <c r="O55" s="61"/>
      <c r="P55" s="61"/>
      <c r="Q55" s="61"/>
      <c r="R55" s="62">
        <f>SUM(R50:R54)</f>
        <v>30.165170131446189</v>
      </c>
      <c r="S55" s="62">
        <f t="shared" ref="S55:V55" si="28">SUM(S50:S54)</f>
        <v>-1.6962725787500688</v>
      </c>
      <c r="T55" s="62">
        <f t="shared" si="28"/>
        <v>-21.599361655528867</v>
      </c>
      <c r="U55" s="62">
        <f t="shared" si="28"/>
        <v>-0.77970194770566081</v>
      </c>
      <c r="V55" s="62">
        <f t="shared" si="28"/>
        <v>0</v>
      </c>
      <c r="W55" s="62">
        <f>+SUM(R55:V55)</f>
        <v>6.0898339494615925</v>
      </c>
    </row>
    <row r="56" spans="2:23" ht="15.75" thickBot="1" x14ac:dyDescent="0.3">
      <c r="B56" s="42"/>
      <c r="C56" s="42"/>
      <c r="D56" s="42"/>
      <c r="E56" s="42"/>
      <c r="F56" s="42"/>
      <c r="G56" s="43"/>
      <c r="H56" s="43"/>
      <c r="I56" s="43"/>
      <c r="J56" s="43"/>
      <c r="K56" s="65"/>
      <c r="L56" s="65"/>
      <c r="M56" s="65"/>
      <c r="N56" s="65"/>
      <c r="O56" s="65"/>
      <c r="P56" s="65"/>
      <c r="Q56" s="65"/>
      <c r="R56" s="63"/>
      <c r="S56" s="63"/>
      <c r="T56" s="63"/>
      <c r="U56" s="63"/>
      <c r="V56" s="63"/>
      <c r="W56" s="2"/>
    </row>
    <row r="57" spans="2:23" ht="15.75" thickBot="1" x14ac:dyDescent="0.3">
      <c r="K57" s="66" t="s">
        <v>32</v>
      </c>
      <c r="L57" s="67"/>
      <c r="M57" s="68"/>
      <c r="N57" s="68"/>
      <c r="O57" s="68"/>
      <c r="P57" s="68"/>
      <c r="Q57" s="68"/>
      <c r="R57" s="69">
        <f>R55</f>
        <v>30.165170131446189</v>
      </c>
      <c r="S57" s="69">
        <f t="shared" ref="S57:V57" si="29">S55</f>
        <v>-1.6962725787500688</v>
      </c>
      <c r="T57" s="69">
        <f t="shared" si="29"/>
        <v>-21.599361655528867</v>
      </c>
      <c r="U57" s="69">
        <f t="shared" si="29"/>
        <v>-0.77970194770566081</v>
      </c>
      <c r="V57" s="69">
        <f t="shared" si="29"/>
        <v>0</v>
      </c>
      <c r="W57" s="69">
        <f>SUM(R57:V57)</f>
        <v>6.0898339494615925</v>
      </c>
    </row>
    <row r="68" spans="2:2" x14ac:dyDescent="0.25">
      <c r="B68" s="64"/>
    </row>
  </sheetData>
  <mergeCells count="23">
    <mergeCell ref="K53:L53"/>
    <mergeCell ref="K54:L54"/>
    <mergeCell ref="S37:T41"/>
    <mergeCell ref="M47:Q47"/>
    <mergeCell ref="R47:V47"/>
    <mergeCell ref="K50:L50"/>
    <mergeCell ref="K51:L51"/>
    <mergeCell ref="K52:L52"/>
    <mergeCell ref="C29:I29"/>
    <mergeCell ref="K29:Q29"/>
    <mergeCell ref="C30:D30"/>
    <mergeCell ref="E30:I30"/>
    <mergeCell ref="K30:L30"/>
    <mergeCell ref="M30:Q30"/>
    <mergeCell ref="C17:D17"/>
    <mergeCell ref="E17:I17"/>
    <mergeCell ref="K17:L17"/>
    <mergeCell ref="M17:Q17"/>
    <mergeCell ref="C3:L3"/>
    <mergeCell ref="M3:N3"/>
    <mergeCell ref="C16:D16"/>
    <mergeCell ref="E16:I16"/>
    <mergeCell ref="K16:Q16"/>
  </mergeCells>
  <conditionalFormatting sqref="D19">
    <cfRule type="expression" dxfId="13" priority="5">
      <formula>dms_TradingName = "Endeavour Energy"</formula>
    </cfRule>
  </conditionalFormatting>
  <conditionalFormatting sqref="D19">
    <cfRule type="expression" dxfId="12" priority="6">
      <formula>dms_TradingName = "TasNetworks (T)"</formula>
    </cfRule>
  </conditionalFormatting>
  <conditionalFormatting sqref="C32:H32">
    <cfRule type="expression" dxfId="11" priority="7">
      <formula>dms_TradingName = "Endeavour Energy"</formula>
    </cfRule>
  </conditionalFormatting>
  <conditionalFormatting sqref="C32:H32">
    <cfRule type="expression" dxfId="10" priority="8">
      <formula>dms_TradingName = "TasNetworks (T)"</formula>
    </cfRule>
  </conditionalFormatting>
  <conditionalFormatting sqref="C34:H35 C37:H40 E34:H40">
    <cfRule type="expression" dxfId="9" priority="9">
      <formula>dms_TradingName = "Endeavour Energy"</formula>
    </cfRule>
  </conditionalFormatting>
  <conditionalFormatting sqref="C34:H35 C37:H40 E34:H40">
    <cfRule type="expression" dxfId="8" priority="10">
      <formula>dms_TradingName = "TasNetworks (T)"</formula>
    </cfRule>
  </conditionalFormatting>
  <conditionalFormatting sqref="C21:I25">
    <cfRule type="expression" dxfId="7" priority="11">
      <formula>dms_TradingName = "Endeavour Energy"</formula>
    </cfRule>
  </conditionalFormatting>
  <conditionalFormatting sqref="C21:I25">
    <cfRule type="expression" dxfId="6" priority="12">
      <formula>dms_TradingName = "TasNetworks (T)"</formula>
    </cfRule>
  </conditionalFormatting>
  <conditionalFormatting sqref="C19">
    <cfRule type="expression" dxfId="5" priority="13">
      <formula>dms_TradingName = "Endeavour Energy"</formula>
    </cfRule>
  </conditionalFormatting>
  <conditionalFormatting sqref="C19">
    <cfRule type="expression" dxfId="4" priority="14">
      <formula>dms_TradingName = "TasNetworks (T)"</formula>
    </cfRule>
  </conditionalFormatting>
  <conditionalFormatting sqref="C36:H36">
    <cfRule type="expression" dxfId="3" priority="3">
      <formula>dms_TradingName = "Endeavour Energy"</formula>
    </cfRule>
  </conditionalFormatting>
  <conditionalFormatting sqref="C36:H36">
    <cfRule type="expression" dxfId="2" priority="4">
      <formula>dms_TradingName = "TasNetworks (T)"</formula>
    </cfRule>
  </conditionalFormatting>
  <conditionalFormatting sqref="E19:I19">
    <cfRule type="expression" dxfId="1" priority="1">
      <formula>dms_TradingName = "Endeavour Energy"</formula>
    </cfRule>
  </conditionalFormatting>
  <conditionalFormatting sqref="E19:I19">
    <cfRule type="expression" dxfId="0" priority="2">
      <formula>dms_TradingName = "TasNetworks (T)"</formula>
    </cfRule>
  </conditionalFormatting>
  <dataValidations count="3">
    <dataValidation type="list" allowBlank="1" showInputMessage="1" showErrorMessage="1" sqref="R41" xr:uid="{05EFBBEC-F8DF-4C46-8AE8-69CD50C01374}">
      <formula1>$M$31:$Q$31</formula1>
    </dataValidation>
    <dataValidation type="custom" allowBlank="1" showInputMessage="1" showErrorMessage="1" error="Must be a number" promptTitle="Opex allowance" prompt="Enter value. _x000a__x000a_As set out in the approved PTRM for the current regulatory control period." sqref="D19:I19" xr:uid="{72D988E7-A566-47D7-AA07-68BAE2C40A24}">
      <formula1>ISNUMBER(C19)</formula1>
    </dataValidation>
    <dataValidation type="custom" allowBlank="1" showInputMessage="1" showErrorMessage="1" error="Must be a number" promptTitle="Opex allowance" prompt="Enter value. _x000a__x000a_As set out in the approved PTRM for the current regulatory control period." sqref="C19" xr:uid="{6A551551-8D79-4799-A2FD-99FF73744C48}">
      <formula1>ISNUMBER(C19)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Draft decision</vt:lpstr>
      <vt:lpstr>'Draft decision'!dms_PRCP_BaseYear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2024-11-21T03:57:28Z</dcterms:created>
  <dcterms:modified xsi:type="dcterms:W3CDTF">2024-11-21T03:57:35Z</dcterms:modified>
</cp:coreProperties>
</file>