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lang\AppData\Roaming\iManage\Work\Recent\AER213704 - SA Power Networks distribution determination 2025-30\"/>
    </mc:Choice>
  </mc:AlternateContent>
  <xr:revisionPtr revIDLastSave="0" documentId="13_ncr:1_{09D4FA94-DC87-46FC-9413-FB6C71C67D8C}" xr6:coauthVersionLast="47" xr6:coauthVersionMax="47" xr10:uidLastSave="{00000000-0000-0000-0000-000000000000}"/>
  <bookViews>
    <workbookView xWindow="-110" yWindow="-110" windowWidth="19420" windowHeight="11620" xr2:uid="{A52E2C87-D25B-405C-8415-DF13DF3F739F}"/>
  </bookViews>
  <sheets>
    <sheet name="AER alt est.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5" l="1"/>
  <c r="P29" i="5"/>
  <c r="O29" i="5"/>
  <c r="N29" i="5"/>
  <c r="M29" i="5"/>
  <c r="L29" i="5"/>
  <c r="K29" i="5"/>
  <c r="P48" i="5"/>
  <c r="O48" i="5"/>
  <c r="N48" i="5"/>
  <c r="M48" i="5"/>
  <c r="L48" i="5"/>
  <c r="K48" i="5"/>
  <c r="M42" i="5"/>
  <c r="N42" i="5"/>
  <c r="O42" i="5"/>
  <c r="P42" i="5"/>
  <c r="L42" i="5"/>
  <c r="K42" i="5"/>
  <c r="F50" i="5" l="1"/>
  <c r="E50" i="5"/>
  <c r="G50" i="5"/>
  <c r="D50" i="5"/>
  <c r="C50" i="5"/>
  <c r="B46" i="5"/>
  <c r="B45" i="5"/>
  <c r="B44" i="5"/>
  <c r="I36" i="5"/>
  <c r="H36" i="5"/>
  <c r="G36" i="5"/>
  <c r="F36" i="5"/>
  <c r="D36" i="5"/>
  <c r="C36" i="5"/>
  <c r="H16" i="5" l="1"/>
  <c r="E36" i="5"/>
  <c r="L16" i="5"/>
  <c r="K16" i="5"/>
  <c r="J16" i="5"/>
  <c r="I16" i="5"/>
  <c r="F16" i="5"/>
  <c r="E16" i="5"/>
  <c r="G16" i="5"/>
  <c r="H50" i="5" l="1"/>
  <c r="M16" i="5" l="1"/>
  <c r="N16" i="5" l="1"/>
  <c r="M17" i="5" s="1"/>
  <c r="L17" i="5" l="1"/>
  <c r="P50" i="5" l="1"/>
  <c r="K17" i="5"/>
  <c r="O50" i="5" l="1"/>
  <c r="J17" i="5"/>
  <c r="I17" i="5" l="1"/>
  <c r="N50" i="5"/>
  <c r="Q31" i="5" l="1"/>
  <c r="H17" i="5"/>
  <c r="P31" i="5"/>
  <c r="N31" i="5"/>
  <c r="O31" i="5"/>
  <c r="M31" i="5"/>
  <c r="M50" i="5"/>
  <c r="L50" i="5" l="1"/>
  <c r="N36" i="5"/>
  <c r="M36" i="5"/>
  <c r="G17" i="5"/>
  <c r="F17" i="5" s="1"/>
  <c r="E17" i="5" s="1"/>
  <c r="D17" i="5" s="1"/>
  <c r="Q36" i="5"/>
  <c r="O36" i="5"/>
  <c r="P36" i="5"/>
  <c r="Q50" i="5" l="1"/>
  <c r="P53" i="5"/>
  <c r="K50" i="5"/>
  <c r="N53" i="5"/>
  <c r="L31" i="5"/>
  <c r="K31" i="5"/>
  <c r="O53" i="5"/>
  <c r="Q53" i="5" l="1"/>
  <c r="U63" i="5" s="1"/>
  <c r="L36" i="5"/>
  <c r="S62" i="5"/>
  <c r="Q62" i="5"/>
  <c r="U62" i="5"/>
  <c r="R62" i="5"/>
  <c r="T62" i="5"/>
  <c r="Q61" i="5"/>
  <c r="S61" i="5"/>
  <c r="T61" i="5"/>
  <c r="R61" i="5"/>
  <c r="P61" i="5"/>
  <c r="K36" i="5"/>
  <c r="Q60" i="5"/>
  <c r="O60" i="5"/>
  <c r="S60" i="5"/>
  <c r="P60" i="5"/>
  <c r="R60" i="5"/>
  <c r="T63" i="5" l="1"/>
  <c r="T64" i="5" s="1"/>
  <c r="V63" i="5"/>
  <c r="V64" i="5" s="1"/>
  <c r="S63" i="5"/>
  <c r="S64" i="5" s="1"/>
  <c r="R63" i="5"/>
  <c r="U64" i="5"/>
  <c r="M53" i="5"/>
  <c r="T66" i="5" l="1"/>
  <c r="U66" i="5"/>
  <c r="V66" i="5"/>
  <c r="S66" i="5"/>
  <c r="P59" i="5"/>
  <c r="Q59" i="5"/>
  <c r="R59" i="5"/>
  <c r="N59" i="5"/>
  <c r="O59" i="5"/>
  <c r="R64" i="5" l="1"/>
  <c r="R66" i="5" l="1"/>
  <c r="W64" i="5"/>
  <c r="W66" i="5" l="1"/>
</calcChain>
</file>

<file path=xl/sharedStrings.xml><?xml version="1.0" encoding="utf-8"?>
<sst xmlns="http://schemas.openxmlformats.org/spreadsheetml/2006/main" count="108" uniqueCount="59">
  <si>
    <t>7.5 EBSS</t>
  </si>
  <si>
    <t>Intstructions</t>
  </si>
  <si>
    <t>Actual and estimated inflation</t>
  </si>
  <si>
    <t>Actual</t>
  </si>
  <si>
    <t>Estimated</t>
  </si>
  <si>
    <t>ABS CPI index - June</t>
  </si>
  <si>
    <t xml:space="preserve">Inflation rate (per cent) </t>
  </si>
  <si>
    <t>7.5.1 -  The carryover amounts that arise from applying the EBSS during the current regulatory control period</t>
  </si>
  <si>
    <t>Base year used to forecast opex for the current period (drop down menu)</t>
  </si>
  <si>
    <t>2018-19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</si>
  <si>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</si>
  <si>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</si>
  <si>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</si>
  <si>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</si>
  <si>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</si>
  <si>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</si>
  <si>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</si>
  <si>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</si>
  <si>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</si>
  <si>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</si>
  <si>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</si>
  <si>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</si>
  <si>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Movements in provisions related to opex</t>
  </si>
  <si>
    <t>Actual opex for EBSS purposes</t>
  </si>
  <si>
    <t>2023-24</t>
  </si>
  <si>
    <t>Carryover</t>
  </si>
  <si>
    <t>Forthcoming regulatory control period</t>
  </si>
  <si>
    <t>Total</t>
  </si>
  <si>
    <t>Debt raising costs</t>
  </si>
  <si>
    <t>EFFICIENCY BENEFIT SHARING SCHEME</t>
  </si>
  <si>
    <t xml:space="preserve">
Efficiency gains are calculated using the formulae outlined on page 6 and 7 of version 2 of the Efficiency benefit sharing scheme.  </t>
  </si>
  <si>
    <t>2013-14</t>
  </si>
  <si>
    <t>2014-15</t>
  </si>
  <si>
    <t>2015-16</t>
  </si>
  <si>
    <t>2016-17</t>
  </si>
  <si>
    <t>2017-18</t>
  </si>
  <si>
    <t>2019-20</t>
  </si>
  <si>
    <t>2020-21</t>
  </si>
  <si>
    <t>2021-22</t>
  </si>
  <si>
    <t>2022-23</t>
  </si>
  <si>
    <t>Reconstructed cumulative index (2023-24=1)</t>
  </si>
  <si>
    <t>Non-recurrent efficiency adjustment made to 2017-18 opex, $m, real June 2019</t>
  </si>
  <si>
    <t>Base year non-recurrent efficiency gain $m, real June 2024</t>
  </si>
  <si>
    <t>2024-25</t>
  </si>
  <si>
    <t>2025-26</t>
  </si>
  <si>
    <t>2026-27</t>
  </si>
  <si>
    <t>2027-28</t>
  </si>
  <si>
    <t>2028-29</t>
  </si>
  <si>
    <t>$m, real June 2025</t>
  </si>
  <si>
    <t>$m, real June 2020</t>
  </si>
  <si>
    <t>$m, real June 2015</t>
  </si>
  <si>
    <t>Incremental gain $m, real June 2025</t>
  </si>
  <si>
    <t>SA Power Networks</t>
  </si>
  <si>
    <t>REGULATORY PERIOD FROM 2025-26 TO 2029-30</t>
  </si>
  <si>
    <t>2029-30</t>
  </si>
  <si>
    <t>Total Carryover Amount ($m, June 2025)</t>
  </si>
  <si>
    <t>PTRM inputs ($m, June 2025)</t>
  </si>
  <si>
    <t>SA Power Networks to nominate base year used to forecast opex 
(drop down menu)</t>
  </si>
  <si>
    <t>SA Power networks is required to populate all input cells (yellow) in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</si>
</sst>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_(* #,##0.00_);_(* \(#,##0.00\);_(* &quot;-&quot;??_);_(@_)"/>
    <numFmt numFmtId="166" formatCode="0.000"/>
    <numFmt numFmtId="167" formatCode="_-* #,##0_-;\-* #,##0_-;_-* &quot;-&quot;??_-;_-@_-"/>
    <numFmt numFmtId="168" formatCode="0.0;\–0.0;&quot;–&quot;"/>
    <numFmt numFmtId="169" formatCode="_-* #,##0.0_-;\-* #,##0.0_-;_-* &quot;-&quot;??_-;_-@_-"/>
    <numFmt numFmtId="170" formatCode="#,##0_ ;\(#,##0\)_ "/>
    <numFmt numFmtId="171" formatCode="#,##0;\(#,##0\)"/>
    <numFmt numFmtId="172" formatCode="#,##0.0_ ;\-#,##0.0\ "/>
    <numFmt numFmtId="173" formatCode="_-* #,##0_-;[Red]\(#,##0\)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5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sz val="11"/>
      <color rgb="FF000000"/>
      <name val="Calibri"/>
      <family val="2"/>
    </font>
    <font>
      <b/>
      <sz val="16"/>
      <color rgb="FFFFFFFF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808080"/>
        <bgColor rgb="FF000000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</borders>
  <cellStyleXfs count="12">
    <xf numFmtId="0" fontId="0" fillId="0" borderId="0"/>
    <xf numFmtId="0" fontId="4" fillId="0" borderId="0"/>
    <xf numFmtId="49" fontId="7" fillId="4" borderId="0">
      <alignment vertical="center"/>
    </xf>
    <xf numFmtId="0" fontId="6" fillId="5" borderId="0">
      <alignment horizontal="left" vertical="center"/>
      <protection locked="0"/>
    </xf>
    <xf numFmtId="9" fontId="1" fillId="0" borderId="0" applyFont="0" applyFill="0" applyBorder="0" applyAlignment="0" applyProtection="0"/>
    <xf numFmtId="0" fontId="16" fillId="4" borderId="0">
      <alignment vertical="center"/>
      <protection locked="0"/>
    </xf>
    <xf numFmtId="49" fontId="4" fillId="9" borderId="49" applyAlignment="0">
      <alignment horizontal="left" vertical="center" wrapText="1"/>
      <protection locked="0"/>
    </xf>
    <xf numFmtId="0" fontId="1" fillId="0" borderId="0"/>
    <xf numFmtId="43" fontId="1" fillId="0" borderId="0" applyFont="0" applyFill="0" applyBorder="0" applyAlignment="0" applyProtection="0"/>
    <xf numFmtId="0" fontId="32" fillId="0" borderId="0"/>
    <xf numFmtId="0" fontId="33" fillId="21" borderId="0">
      <alignment horizontal="left" vertical="center"/>
      <protection locked="0"/>
    </xf>
    <xf numFmtId="173" fontId="10" fillId="16" borderId="106" applyBorder="0">
      <alignment horizontal="right"/>
      <protection locked="0"/>
    </xf>
  </cellStyleXfs>
  <cellXfs count="260">
    <xf numFmtId="0" fontId="0" fillId="0" borderId="0" xfId="0"/>
    <xf numFmtId="0" fontId="5" fillId="2" borderId="0" xfId="1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0" fillId="2" borderId="0" xfId="0" applyFill="1"/>
    <xf numFmtId="49" fontId="8" fillId="4" borderId="0" xfId="2" applyFont="1">
      <alignment vertical="center"/>
    </xf>
    <xf numFmtId="0" fontId="6" fillId="3" borderId="0" xfId="0" applyFont="1" applyFill="1" applyAlignment="1">
      <alignment horizontal="left" vertical="center"/>
    </xf>
    <xf numFmtId="0" fontId="6" fillId="5" borderId="0" xfId="3" applyProtection="1">
      <alignment horizontal="left" vertical="center"/>
    </xf>
    <xf numFmtId="0" fontId="9" fillId="0" borderId="0" xfId="0" applyFont="1" applyAlignment="1">
      <alignment horizontal="left" wrapText="1"/>
    </xf>
    <xf numFmtId="0" fontId="10" fillId="2" borderId="0" xfId="0" applyFont="1" applyFill="1"/>
    <xf numFmtId="0" fontId="11" fillId="6" borderId="1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 wrapText="1"/>
    </xf>
    <xf numFmtId="0" fontId="12" fillId="6" borderId="3" xfId="0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4" fillId="8" borderId="14" xfId="0" quotePrefix="1" applyFont="1" applyFill="1" applyBorder="1" applyAlignment="1">
      <alignment horizontal="right" vertical="center"/>
    </xf>
    <xf numFmtId="0" fontId="14" fillId="8" borderId="15" xfId="0" quotePrefix="1" applyFont="1" applyFill="1" applyBorder="1" applyAlignment="1">
      <alignment horizontal="right" vertical="center"/>
    </xf>
    <xf numFmtId="0" fontId="14" fillId="8" borderId="15" xfId="0" applyFont="1" applyFill="1" applyBorder="1" applyAlignment="1">
      <alignment horizontal="right" vertical="center"/>
    </xf>
    <xf numFmtId="0" fontId="14" fillId="8" borderId="16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left" vertical="center" wrapText="1" indent="1"/>
    </xf>
    <xf numFmtId="165" fontId="9" fillId="6" borderId="18" xfId="0" applyNumberFormat="1" applyFont="1" applyFill="1" applyBorder="1" applyAlignment="1">
      <alignment horizontal="left"/>
    </xf>
    <xf numFmtId="164" fontId="4" fillId="9" borderId="19" xfId="4" applyNumberFormat="1" applyFont="1" applyFill="1" applyBorder="1" applyAlignment="1" applyProtection="1">
      <alignment horizontal="right" vertical="center" wrapText="1"/>
      <protection locked="0"/>
    </xf>
    <xf numFmtId="164" fontId="4" fillId="9" borderId="20" xfId="4" applyNumberFormat="1" applyFont="1" applyFill="1" applyBorder="1" applyAlignment="1" applyProtection="1">
      <alignment horizontal="right" vertical="center" wrapText="1"/>
      <protection locked="0"/>
    </xf>
    <xf numFmtId="0" fontId="15" fillId="2" borderId="17" xfId="0" applyFont="1" applyFill="1" applyBorder="1" applyAlignment="1">
      <alignment horizontal="left" vertical="center" wrapText="1" indent="1"/>
    </xf>
    <xf numFmtId="164" fontId="9" fillId="6" borderId="21" xfId="0" applyNumberFormat="1" applyFont="1" applyFill="1" applyBorder="1" applyAlignment="1">
      <alignment vertical="center"/>
    </xf>
    <xf numFmtId="0" fontId="15" fillId="6" borderId="22" xfId="0" applyFont="1" applyFill="1" applyBorder="1" applyAlignment="1">
      <alignment horizontal="left" vertical="center" wrapText="1" indent="1"/>
    </xf>
    <xf numFmtId="10" fontId="4" fillId="2" borderId="23" xfId="4" applyNumberFormat="1" applyFont="1" applyFill="1" applyBorder="1" applyAlignment="1" applyProtection="1">
      <alignment horizontal="right" vertical="center" wrapText="1"/>
    </xf>
    <xf numFmtId="10" fontId="4" fillId="2" borderId="24" xfId="4" applyNumberFormat="1" applyFont="1" applyFill="1" applyBorder="1" applyAlignment="1" applyProtection="1">
      <alignment horizontal="right" vertical="center" wrapText="1"/>
    </xf>
    <xf numFmtId="0" fontId="15" fillId="2" borderId="25" xfId="0" applyFont="1" applyFill="1" applyBorder="1" applyAlignment="1">
      <alignment horizontal="left" vertical="center" wrapText="1" indent="1"/>
    </xf>
    <xf numFmtId="164" fontId="9" fillId="6" borderId="26" xfId="0" applyNumberFormat="1" applyFont="1" applyFill="1" applyBorder="1" applyAlignment="1">
      <alignment vertical="center"/>
    </xf>
    <xf numFmtId="2" fontId="4" fillId="2" borderId="27" xfId="4" applyNumberFormat="1" applyFont="1" applyFill="1" applyBorder="1" applyAlignment="1" applyProtection="1">
      <alignment horizontal="right" vertical="center" wrapText="1"/>
    </xf>
    <xf numFmtId="2" fontId="4" fillId="2" borderId="28" xfId="4" applyNumberFormat="1" applyFont="1" applyFill="1" applyBorder="1" applyAlignment="1" applyProtection="1">
      <alignment horizontal="right" vertical="center" wrapText="1"/>
    </xf>
    <xf numFmtId="2" fontId="4" fillId="2" borderId="29" xfId="4" applyNumberFormat="1" applyFont="1" applyFill="1" applyBorder="1" applyAlignment="1" applyProtection="1">
      <alignment horizontal="right" vertical="center" wrapText="1"/>
    </xf>
    <xf numFmtId="0" fontId="15" fillId="2" borderId="0" xfId="0" applyFont="1" applyFill="1" applyAlignment="1">
      <alignment horizontal="left" vertical="center" wrapText="1" indent="1"/>
    </xf>
    <xf numFmtId="0" fontId="5" fillId="0" borderId="0" xfId="0" applyFont="1"/>
    <xf numFmtId="166" fontId="5" fillId="0" borderId="0" xfId="0" applyNumberFormat="1" applyFont="1"/>
    <xf numFmtId="164" fontId="4" fillId="2" borderId="0" xfId="4" applyNumberFormat="1" applyFont="1" applyFill="1" applyBorder="1" applyAlignment="1" applyProtection="1">
      <alignment horizontal="right" vertical="center" wrapText="1"/>
    </xf>
    <xf numFmtId="2" fontId="9" fillId="0" borderId="0" xfId="0" applyNumberFormat="1" applyFont="1" applyAlignment="1">
      <alignment horizontal="center"/>
    </xf>
    <xf numFmtId="0" fontId="5" fillId="2" borderId="0" xfId="0" applyFont="1" applyFill="1"/>
    <xf numFmtId="0" fontId="17" fillId="4" borderId="0" xfId="5" applyFont="1" applyProtection="1">
      <alignment vertical="center"/>
    </xf>
    <xf numFmtId="0" fontId="18" fillId="4" borderId="0" xfId="5" applyFont="1" applyProtection="1">
      <alignment vertical="center"/>
    </xf>
    <xf numFmtId="0" fontId="19" fillId="2" borderId="0" xfId="0" applyFont="1" applyFill="1"/>
    <xf numFmtId="0" fontId="20" fillId="0" borderId="30" xfId="0" applyFont="1" applyBorder="1"/>
    <xf numFmtId="0" fontId="3" fillId="9" borderId="30" xfId="0" applyFont="1" applyFill="1" applyBorder="1" applyAlignment="1" applyProtection="1">
      <alignment horizontal="right"/>
      <protection locked="0"/>
    </xf>
    <xf numFmtId="0" fontId="3" fillId="9" borderId="30" xfId="0" applyFont="1" applyFill="1" applyBorder="1" applyProtection="1">
      <protection locked="0"/>
    </xf>
    <xf numFmtId="0" fontId="21" fillId="6" borderId="7" xfId="0" applyFont="1" applyFill="1" applyBorder="1" applyAlignment="1">
      <alignment horizontal="left" vertical="center"/>
    </xf>
    <xf numFmtId="0" fontId="21" fillId="6" borderId="31" xfId="0" applyFont="1" applyFill="1" applyBorder="1" applyAlignment="1">
      <alignment horizontal="left" vertical="center"/>
    </xf>
    <xf numFmtId="0" fontId="21" fillId="6" borderId="8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left" vertical="center"/>
    </xf>
    <xf numFmtId="0" fontId="22" fillId="2" borderId="0" xfId="0" applyFont="1" applyFill="1"/>
    <xf numFmtId="0" fontId="9" fillId="6" borderId="35" xfId="0" applyFont="1" applyFill="1" applyBorder="1" applyAlignment="1">
      <alignment horizontal="right" vertical="center"/>
    </xf>
    <xf numFmtId="0" fontId="9" fillId="6" borderId="36" xfId="0" applyFont="1" applyFill="1" applyBorder="1" applyAlignment="1">
      <alignment horizontal="right" vertical="center"/>
    </xf>
    <xf numFmtId="0" fontId="9" fillId="11" borderId="37" xfId="0" applyFont="1" applyFill="1" applyBorder="1" applyAlignment="1">
      <alignment horizontal="right" vertical="center"/>
    </xf>
    <xf numFmtId="0" fontId="9" fillId="11" borderId="38" xfId="0" applyFont="1" applyFill="1" applyBorder="1" applyAlignment="1">
      <alignment horizontal="right" vertical="center"/>
    </xf>
    <xf numFmtId="0" fontId="9" fillId="11" borderId="39" xfId="0" applyFont="1" applyFill="1" applyBorder="1" applyAlignment="1">
      <alignment horizontal="right" vertical="center"/>
    </xf>
    <xf numFmtId="0" fontId="4" fillId="0" borderId="40" xfId="0" applyFont="1" applyBorder="1" applyAlignment="1">
      <alignment horizontal="left" vertical="center" wrapText="1" indent="1"/>
    </xf>
    <xf numFmtId="164" fontId="4" fillId="9" borderId="41" xfId="0" applyNumberFormat="1" applyFont="1" applyFill="1" applyBorder="1" applyAlignment="1" applyProtection="1">
      <alignment vertical="center" wrapText="1"/>
      <protection locked="0"/>
    </xf>
    <xf numFmtId="164" fontId="4" fillId="9" borderId="42" xfId="0" applyNumberFormat="1" applyFont="1" applyFill="1" applyBorder="1" applyAlignment="1" applyProtection="1">
      <alignment vertical="center" wrapText="1"/>
      <protection locked="0"/>
    </xf>
    <xf numFmtId="164" fontId="4" fillId="10" borderId="18" xfId="4" applyNumberFormat="1" applyFont="1" applyFill="1" applyBorder="1" applyAlignment="1" applyProtection="1">
      <alignment horizontal="right" vertical="center" wrapText="1"/>
    </xf>
    <xf numFmtId="164" fontId="4" fillId="10" borderId="44" xfId="4" applyNumberFormat="1" applyFont="1" applyFill="1" applyBorder="1" applyAlignment="1" applyProtection="1">
      <alignment horizontal="right" vertical="center" wrapText="1"/>
    </xf>
    <xf numFmtId="164" fontId="4" fillId="2" borderId="45" xfId="4" applyNumberFormat="1" applyFont="1" applyFill="1" applyBorder="1" applyAlignment="1" applyProtection="1">
      <alignment horizontal="right" vertical="center" wrapText="1"/>
    </xf>
    <xf numFmtId="164" fontId="4" fillId="2" borderId="19" xfId="4" applyNumberFormat="1" applyFont="1" applyFill="1" applyBorder="1" applyAlignment="1" applyProtection="1">
      <alignment horizontal="right" vertical="center" wrapText="1"/>
    </xf>
    <xf numFmtId="164" fontId="4" fillId="2" borderId="20" xfId="4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23" fillId="12" borderId="46" xfId="0" applyFont="1" applyFill="1" applyBorder="1" applyAlignment="1">
      <alignment horizontal="left" vertical="center" wrapText="1" indent="1"/>
    </xf>
    <xf numFmtId="0" fontId="9" fillId="6" borderId="47" xfId="0" applyFont="1" applyFill="1" applyBorder="1" applyAlignment="1" applyProtection="1">
      <alignment vertical="center"/>
      <protection locked="0"/>
    </xf>
    <xf numFmtId="0" fontId="9" fillId="6" borderId="48" xfId="0" applyFont="1" applyFill="1" applyBorder="1" applyAlignment="1" applyProtection="1">
      <alignment vertical="center"/>
      <protection locked="0"/>
    </xf>
    <xf numFmtId="0" fontId="9" fillId="6" borderId="49" xfId="0" applyFont="1" applyFill="1" applyBorder="1" applyAlignment="1" applyProtection="1">
      <alignment vertical="center"/>
      <protection locked="0"/>
    </xf>
    <xf numFmtId="0" fontId="9" fillId="6" borderId="50" xfId="0" applyFont="1" applyFill="1" applyBorder="1" applyAlignment="1" applyProtection="1">
      <alignment vertical="center"/>
      <protection locked="0"/>
    </xf>
    <xf numFmtId="165" fontId="9" fillId="6" borderId="51" xfId="0" applyNumberFormat="1" applyFont="1" applyFill="1" applyBorder="1" applyAlignment="1">
      <alignment horizontal="left"/>
    </xf>
    <xf numFmtId="165" fontId="9" fillId="6" borderId="52" xfId="0" applyNumberFormat="1" applyFont="1" applyFill="1" applyBorder="1" applyAlignment="1">
      <alignment horizontal="left"/>
    </xf>
    <xf numFmtId="165" fontId="9" fillId="6" borderId="53" xfId="0" applyNumberFormat="1" applyFont="1" applyFill="1" applyBorder="1" applyAlignment="1">
      <alignment horizontal="left"/>
    </xf>
    <xf numFmtId="165" fontId="9" fillId="6" borderId="54" xfId="0" applyNumberFormat="1" applyFont="1" applyFill="1" applyBorder="1" applyAlignment="1">
      <alignment horizontal="left"/>
    </xf>
    <xf numFmtId="165" fontId="9" fillId="6" borderId="55" xfId="0" applyNumberFormat="1" applyFont="1" applyFill="1" applyBorder="1" applyAlignment="1">
      <alignment horizontal="left"/>
    </xf>
    <xf numFmtId="164" fontId="4" fillId="9" borderId="47" xfId="0" applyNumberFormat="1" applyFont="1" applyFill="1" applyBorder="1" applyAlignment="1" applyProtection="1">
      <alignment vertical="center" wrapText="1"/>
      <protection locked="0"/>
    </xf>
    <xf numFmtId="164" fontId="4" fillId="9" borderId="48" xfId="0" applyNumberFormat="1" applyFont="1" applyFill="1" applyBorder="1" applyAlignment="1" applyProtection="1">
      <alignment vertical="center" wrapText="1"/>
      <protection locked="0"/>
    </xf>
    <xf numFmtId="164" fontId="4" fillId="9" borderId="49" xfId="0" applyNumberFormat="1" applyFont="1" applyFill="1" applyBorder="1" applyAlignment="1" applyProtection="1">
      <alignment vertical="center" wrapText="1"/>
      <protection locked="0"/>
    </xf>
    <xf numFmtId="164" fontId="4" fillId="9" borderId="50" xfId="0" applyNumberFormat="1" applyFont="1" applyFill="1" applyBorder="1" applyAlignment="1" applyProtection="1">
      <alignment vertical="center" wrapText="1"/>
      <protection locked="0"/>
    </xf>
    <xf numFmtId="164" fontId="4" fillId="10" borderId="51" xfId="4" applyNumberFormat="1" applyFont="1" applyFill="1" applyBorder="1" applyAlignment="1" applyProtection="1">
      <alignment horizontal="right" wrapText="1"/>
    </xf>
    <xf numFmtId="164" fontId="4" fillId="10" borderId="52" xfId="4" applyNumberFormat="1" applyFont="1" applyFill="1" applyBorder="1" applyAlignment="1" applyProtection="1">
      <alignment horizontal="right" wrapText="1"/>
    </xf>
    <xf numFmtId="164" fontId="4" fillId="2" borderId="53" xfId="4" applyNumberFormat="1" applyFont="1" applyFill="1" applyBorder="1" applyAlignment="1" applyProtection="1">
      <alignment horizontal="right" wrapText="1"/>
    </xf>
    <xf numFmtId="164" fontId="4" fillId="2" borderId="56" xfId="4" applyNumberFormat="1" applyFont="1" applyFill="1" applyBorder="1" applyAlignment="1" applyProtection="1">
      <alignment horizontal="right" wrapText="1"/>
    </xf>
    <xf numFmtId="164" fontId="0" fillId="13" borderId="49" xfId="0" applyNumberFormat="1" applyFill="1" applyBorder="1" applyAlignment="1" applyProtection="1">
      <alignment vertical="center" wrapText="1"/>
      <protection locked="0"/>
    </xf>
    <xf numFmtId="167" fontId="9" fillId="0" borderId="0" xfId="0" applyNumberFormat="1" applyFont="1"/>
    <xf numFmtId="164" fontId="4" fillId="9" borderId="57" xfId="0" applyNumberFormat="1" applyFont="1" applyFill="1" applyBorder="1" applyAlignment="1" applyProtection="1">
      <alignment vertical="center" wrapText="1"/>
      <protection locked="0"/>
    </xf>
    <xf numFmtId="164" fontId="4" fillId="9" borderId="58" xfId="0" applyNumberFormat="1" applyFont="1" applyFill="1" applyBorder="1" applyAlignment="1" applyProtection="1">
      <alignment vertical="center" wrapText="1"/>
      <protection locked="0"/>
    </xf>
    <xf numFmtId="164" fontId="4" fillId="9" borderId="59" xfId="0" applyNumberFormat="1" applyFont="1" applyFill="1" applyBorder="1" applyAlignment="1" applyProtection="1">
      <alignment vertical="center" wrapText="1"/>
      <protection locked="0"/>
    </xf>
    <xf numFmtId="164" fontId="4" fillId="9" borderId="60" xfId="0" applyNumberFormat="1" applyFont="1" applyFill="1" applyBorder="1" applyAlignment="1" applyProtection="1">
      <alignment vertical="center" wrapText="1"/>
      <protection locked="0"/>
    </xf>
    <xf numFmtId="164" fontId="4" fillId="10" borderId="35" xfId="4" applyNumberFormat="1" applyFont="1" applyFill="1" applyBorder="1" applyAlignment="1" applyProtection="1">
      <alignment horizontal="right" wrapText="1"/>
    </xf>
    <xf numFmtId="164" fontId="4" fillId="10" borderId="36" xfId="4" applyNumberFormat="1" applyFont="1" applyFill="1" applyBorder="1" applyAlignment="1" applyProtection="1">
      <alignment horizontal="right" wrapText="1"/>
    </xf>
    <xf numFmtId="164" fontId="4" fillId="2" borderId="27" xfId="4" applyNumberFormat="1" applyFont="1" applyFill="1" applyBorder="1" applyAlignment="1" applyProtection="1">
      <alignment horizontal="right" wrapText="1"/>
    </xf>
    <xf numFmtId="164" fontId="4" fillId="2" borderId="61" xfId="4" applyNumberFormat="1" applyFont="1" applyFill="1" applyBorder="1" applyAlignment="1" applyProtection="1">
      <alignment horizontal="right" wrapText="1"/>
    </xf>
    <xf numFmtId="0" fontId="9" fillId="14" borderId="7" xfId="0" applyFont="1" applyFill="1" applyBorder="1" applyAlignment="1">
      <alignment horizontal="right" vertical="center" wrapText="1" indent="1"/>
    </xf>
    <xf numFmtId="168" fontId="9" fillId="14" borderId="62" xfId="4" applyNumberFormat="1" applyFont="1" applyFill="1" applyBorder="1" applyAlignment="1" applyProtection="1">
      <alignment horizontal="right" wrapText="1"/>
      <protection locked="0"/>
    </xf>
    <xf numFmtId="168" fontId="9" fillId="14" borderId="63" xfId="4" applyNumberFormat="1" applyFont="1" applyFill="1" applyBorder="1" applyAlignment="1" applyProtection="1">
      <alignment horizontal="right" wrapText="1"/>
      <protection locked="0"/>
    </xf>
    <xf numFmtId="168" fontId="9" fillId="14" borderId="64" xfId="4" applyNumberFormat="1" applyFont="1" applyFill="1" applyBorder="1" applyAlignment="1" applyProtection="1">
      <alignment horizontal="right" wrapText="1"/>
    </xf>
    <xf numFmtId="168" fontId="9" fillId="14" borderId="62" xfId="4" applyNumberFormat="1" applyFont="1" applyFill="1" applyBorder="1" applyAlignment="1" applyProtection="1">
      <alignment horizontal="right" wrapText="1"/>
    </xf>
    <xf numFmtId="168" fontId="9" fillId="14" borderId="63" xfId="4" applyNumberFormat="1" applyFont="1" applyFill="1" applyBorder="1" applyAlignment="1" applyProtection="1">
      <alignment horizontal="right" wrapText="1"/>
    </xf>
    <xf numFmtId="0" fontId="23" fillId="0" borderId="65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0" applyNumberFormat="1" applyFont="1"/>
    <xf numFmtId="0" fontId="5" fillId="0" borderId="65" xfId="0" applyFont="1" applyBorder="1"/>
    <xf numFmtId="0" fontId="25" fillId="2" borderId="66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67" xfId="0" applyFont="1" applyBorder="1" applyAlignment="1">
      <alignment horizontal="left" vertical="center" wrapText="1" indent="1"/>
    </xf>
    <xf numFmtId="164" fontId="4" fillId="9" borderId="45" xfId="0" applyNumberFormat="1" applyFont="1" applyFill="1" applyBorder="1" applyAlignment="1" applyProtection="1">
      <alignment vertical="center" wrapText="1"/>
      <protection locked="0"/>
    </xf>
    <xf numFmtId="2" fontId="9" fillId="6" borderId="68" xfId="0" applyNumberFormat="1" applyFont="1" applyFill="1" applyBorder="1" applyProtection="1">
      <protection locked="0"/>
    </xf>
    <xf numFmtId="169" fontId="4" fillId="2" borderId="18" xfId="0" applyNumberFormat="1" applyFont="1" applyFill="1" applyBorder="1" applyAlignment="1">
      <alignment horizontal="right" vertical="center"/>
    </xf>
    <xf numFmtId="167" fontId="9" fillId="6" borderId="69" xfId="0" applyNumberFormat="1" applyFont="1" applyFill="1" applyBorder="1" applyAlignment="1">
      <alignment horizontal="left"/>
    </xf>
    <xf numFmtId="164" fontId="9" fillId="6" borderId="53" xfId="0" applyNumberFormat="1" applyFont="1" applyFill="1" applyBorder="1" applyProtection="1">
      <protection locked="0"/>
    </xf>
    <xf numFmtId="164" fontId="9" fillId="6" borderId="54" xfId="0" applyNumberFormat="1" applyFont="1" applyFill="1" applyBorder="1" applyProtection="1">
      <protection locked="0"/>
    </xf>
    <xf numFmtId="164" fontId="9" fillId="6" borderId="52" xfId="0" applyNumberFormat="1" applyFont="1" applyFill="1" applyBorder="1" applyProtection="1">
      <protection locked="0"/>
    </xf>
    <xf numFmtId="2" fontId="9" fillId="6" borderId="70" xfId="0" applyNumberFormat="1" applyFont="1" applyFill="1" applyBorder="1" applyProtection="1">
      <protection locked="0"/>
    </xf>
    <xf numFmtId="169" fontId="9" fillId="6" borderId="51" xfId="0" applyNumberFormat="1" applyFont="1" applyFill="1" applyBorder="1" applyAlignment="1">
      <alignment horizontal="left"/>
    </xf>
    <xf numFmtId="169" fontId="9" fillId="6" borderId="52" xfId="0" applyNumberFormat="1" applyFont="1" applyFill="1" applyBorder="1" applyAlignment="1">
      <alignment horizontal="left"/>
    </xf>
    <xf numFmtId="169" fontId="9" fillId="6" borderId="53" xfId="0" applyNumberFormat="1" applyFont="1" applyFill="1" applyBorder="1" applyAlignment="1">
      <alignment horizontal="left"/>
    </xf>
    <xf numFmtId="169" fontId="9" fillId="6" borderId="54" xfId="0" applyNumberFormat="1" applyFont="1" applyFill="1" applyBorder="1" applyAlignment="1">
      <alignment horizontal="left"/>
    </xf>
    <xf numFmtId="170" fontId="9" fillId="6" borderId="66" xfId="0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left" vertical="center" wrapText="1" indent="3"/>
    </xf>
    <xf numFmtId="164" fontId="4" fillId="9" borderId="54" xfId="0" applyNumberFormat="1" applyFont="1" applyFill="1" applyBorder="1" applyAlignment="1" applyProtection="1">
      <alignment vertical="center" wrapText="1"/>
      <protection locked="0"/>
    </xf>
    <xf numFmtId="164" fontId="4" fillId="9" borderId="52" xfId="0" applyNumberFormat="1" applyFont="1" applyFill="1" applyBorder="1" applyAlignment="1" applyProtection="1">
      <alignment vertical="center" wrapText="1"/>
      <protection locked="0"/>
    </xf>
    <xf numFmtId="164" fontId="4" fillId="9" borderId="53" xfId="0" applyNumberFormat="1" applyFont="1" applyFill="1" applyBorder="1" applyAlignment="1" applyProtection="1">
      <alignment vertical="center" wrapText="1"/>
      <protection locked="0"/>
    </xf>
    <xf numFmtId="169" fontId="4" fillId="2" borderId="51" xfId="0" applyNumberFormat="1" applyFont="1" applyFill="1" applyBorder="1" applyAlignment="1">
      <alignment horizontal="right" vertical="center"/>
    </xf>
    <xf numFmtId="169" fontId="4" fillId="2" borderId="52" xfId="0" applyNumberFormat="1" applyFont="1" applyFill="1" applyBorder="1" applyAlignment="1">
      <alignment horizontal="right" vertical="center"/>
    </xf>
    <xf numFmtId="169" fontId="4" fillId="2" borderId="53" xfId="0" applyNumberFormat="1" applyFont="1" applyFill="1" applyBorder="1" applyAlignment="1">
      <alignment horizontal="right" vertical="center"/>
    </xf>
    <xf numFmtId="4" fontId="9" fillId="6" borderId="66" xfId="0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left" vertical="center" wrapText="1" indent="1"/>
    </xf>
    <xf numFmtId="167" fontId="5" fillId="0" borderId="0" xfId="0" applyNumberFormat="1" applyFont="1"/>
    <xf numFmtId="0" fontId="5" fillId="6" borderId="66" xfId="0" applyFont="1" applyFill="1" applyBorder="1"/>
    <xf numFmtId="0" fontId="27" fillId="0" borderId="0" xfId="0" applyFont="1"/>
    <xf numFmtId="164" fontId="4" fillId="9" borderId="36" xfId="0" applyNumberFormat="1" applyFont="1" applyFill="1" applyBorder="1" applyAlignment="1" applyProtection="1">
      <alignment vertical="center" wrapText="1"/>
      <protection locked="0"/>
    </xf>
    <xf numFmtId="169" fontId="4" fillId="2" borderId="35" xfId="0" applyNumberFormat="1" applyFont="1" applyFill="1" applyBorder="1" applyAlignment="1">
      <alignment horizontal="right" vertical="center"/>
    </xf>
    <xf numFmtId="169" fontId="4" fillId="2" borderId="36" xfId="0" applyNumberFormat="1" applyFont="1" applyFill="1" applyBorder="1" applyAlignment="1">
      <alignment horizontal="right" vertical="center"/>
    </xf>
    <xf numFmtId="169" fontId="4" fillId="2" borderId="27" xfId="0" applyNumberFormat="1" applyFont="1" applyFill="1" applyBorder="1" applyAlignment="1">
      <alignment horizontal="right" vertical="center"/>
    </xf>
    <xf numFmtId="0" fontId="5" fillId="6" borderId="67" xfId="0" applyFont="1" applyFill="1" applyBorder="1"/>
    <xf numFmtId="171" fontId="14" fillId="9" borderId="30" xfId="0" applyNumberFormat="1" applyFont="1" applyFill="1" applyBorder="1" applyAlignment="1" applyProtection="1">
      <alignment horizontal="center"/>
      <protection locked="0"/>
    </xf>
    <xf numFmtId="168" fontId="28" fillId="16" borderId="73" xfId="0" applyNumberFormat="1" applyFont="1" applyFill="1" applyBorder="1" applyProtection="1">
      <protection locked="0"/>
    </xf>
    <xf numFmtId="0" fontId="1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9" fillId="6" borderId="74" xfId="0" applyFont="1" applyFill="1" applyBorder="1" applyAlignment="1">
      <alignment horizontal="left" vertical="center"/>
    </xf>
    <xf numFmtId="0" fontId="9" fillId="6" borderId="31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69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6" borderId="75" xfId="0" applyFill="1" applyBorder="1"/>
    <xf numFmtId="0" fontId="0" fillId="6" borderId="67" xfId="0" applyFill="1" applyBorder="1"/>
    <xf numFmtId="168" fontId="4" fillId="12" borderId="64" xfId="0" applyNumberFormat="1" applyFont="1" applyFill="1" applyBorder="1" applyAlignment="1">
      <alignment horizontal="right" vertical="center"/>
    </xf>
    <xf numFmtId="168" fontId="4" fillId="12" borderId="62" xfId="0" applyNumberFormat="1" applyFont="1" applyFill="1" applyBorder="1" applyAlignment="1">
      <alignment horizontal="right" vertical="center"/>
    </xf>
    <xf numFmtId="168" fontId="4" fillId="12" borderId="6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29" fillId="6" borderId="7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/>
    </xf>
    <xf numFmtId="0" fontId="29" fillId="6" borderId="31" xfId="0" applyFont="1" applyFill="1" applyBorder="1" applyAlignment="1">
      <alignment horizontal="left" vertical="center"/>
    </xf>
    <xf numFmtId="0" fontId="29" fillId="6" borderId="69" xfId="0" applyFont="1" applyFill="1" applyBorder="1" applyAlignment="1">
      <alignment horizontal="left" vertical="center"/>
    </xf>
    <xf numFmtId="0" fontId="9" fillId="2" borderId="74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14" fillId="12" borderId="79" xfId="0" applyFont="1" applyFill="1" applyBorder="1"/>
    <xf numFmtId="0" fontId="9" fillId="2" borderId="1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18" borderId="80" xfId="0" applyFont="1" applyFill="1" applyBorder="1" applyAlignment="1">
      <alignment horizontal="centerContinuous" vertical="center"/>
    </xf>
    <xf numFmtId="0" fontId="9" fillId="18" borderId="81" xfId="0" applyFont="1" applyFill="1" applyBorder="1" applyAlignment="1">
      <alignment horizontal="centerContinuous" vertical="center"/>
    </xf>
    <xf numFmtId="0" fontId="9" fillId="18" borderId="82" xfId="0" applyFont="1" applyFill="1" applyBorder="1" applyAlignment="1">
      <alignment horizontal="centerContinuous" vertical="center"/>
    </xf>
    <xf numFmtId="0" fontId="9" fillId="18" borderId="83" xfId="0" applyFont="1" applyFill="1" applyBorder="1" applyAlignment="1">
      <alignment horizontal="centerContinuous" vertical="center"/>
    </xf>
    <xf numFmtId="0" fontId="9" fillId="18" borderId="84" xfId="0" applyFont="1" applyFill="1" applyBorder="1" applyAlignment="1">
      <alignment horizontal="centerContinuous" vertical="center"/>
    </xf>
    <xf numFmtId="0" fontId="0" fillId="18" borderId="85" xfId="0" applyFill="1" applyBorder="1" applyAlignment="1">
      <alignment horizontal="centerContinuous"/>
    </xf>
    <xf numFmtId="0" fontId="9" fillId="11" borderId="86" xfId="0" applyFont="1" applyFill="1" applyBorder="1" applyAlignment="1">
      <alignment horizontal="right" vertical="center"/>
    </xf>
    <xf numFmtId="0" fontId="9" fillId="11" borderId="87" xfId="0" applyFont="1" applyFill="1" applyBorder="1" applyAlignment="1">
      <alignment horizontal="right" vertical="center"/>
    </xf>
    <xf numFmtId="0" fontId="9" fillId="17" borderId="87" xfId="0" applyFont="1" applyFill="1" applyBorder="1" applyAlignment="1">
      <alignment horizontal="right" vertical="center"/>
    </xf>
    <xf numFmtId="0" fontId="3" fillId="12" borderId="88" xfId="0" applyFont="1" applyFill="1" applyBorder="1"/>
    <xf numFmtId="172" fontId="4" fillId="19" borderId="0" xfId="0" applyNumberFormat="1" applyFont="1" applyFill="1" applyAlignment="1">
      <alignment horizontal="left" vertical="center"/>
    </xf>
    <xf numFmtId="172" fontId="4" fillId="2" borderId="64" xfId="0" applyNumberFormat="1" applyFont="1" applyFill="1" applyBorder="1" applyAlignment="1">
      <alignment horizontal="right" vertical="center"/>
    </xf>
    <xf numFmtId="172" fontId="4" fillId="2" borderId="23" xfId="0" applyNumberFormat="1" applyFont="1" applyFill="1" applyBorder="1" applyAlignment="1">
      <alignment horizontal="right" vertical="center"/>
    </xf>
    <xf numFmtId="172" fontId="4" fillId="2" borderId="89" xfId="0" applyNumberFormat="1" applyFont="1" applyFill="1" applyBorder="1" applyAlignment="1">
      <alignment horizontal="right" vertical="center"/>
    </xf>
    <xf numFmtId="172" fontId="4" fillId="2" borderId="20" xfId="0" applyNumberFormat="1" applyFont="1" applyFill="1" applyBorder="1" applyAlignment="1">
      <alignment horizontal="right" vertical="center"/>
    </xf>
    <xf numFmtId="172" fontId="4" fillId="19" borderId="0" xfId="0" applyNumberFormat="1" applyFont="1" applyFill="1" applyAlignment="1">
      <alignment horizontal="right" vertical="center"/>
    </xf>
    <xf numFmtId="0" fontId="0" fillId="12" borderId="66" xfId="0" applyFill="1" applyBorder="1"/>
    <xf numFmtId="172" fontId="4" fillId="2" borderId="35" xfId="0" applyNumberFormat="1" applyFont="1" applyFill="1" applyBorder="1" applyAlignment="1">
      <alignment horizontal="right" vertical="center"/>
    </xf>
    <xf numFmtId="172" fontId="4" fillId="2" borderId="90" xfId="0" applyNumberFormat="1" applyFont="1" applyFill="1" applyBorder="1" applyAlignment="1">
      <alignment horizontal="right" vertical="center"/>
    </xf>
    <xf numFmtId="172" fontId="4" fillId="2" borderId="54" xfId="0" applyNumberFormat="1" applyFont="1" applyFill="1" applyBorder="1" applyAlignment="1">
      <alignment horizontal="right" vertical="center"/>
    </xf>
    <xf numFmtId="172" fontId="4" fillId="2" borderId="25" xfId="0" applyNumberFormat="1" applyFont="1" applyFill="1" applyBorder="1" applyAlignment="1">
      <alignment horizontal="right" vertical="center"/>
    </xf>
    <xf numFmtId="172" fontId="4" fillId="2" borderId="91" xfId="0" applyNumberFormat="1" applyFont="1" applyFill="1" applyBorder="1" applyAlignment="1">
      <alignment horizontal="right" vertical="center"/>
    </xf>
    <xf numFmtId="172" fontId="4" fillId="19" borderId="75" xfId="0" applyNumberFormat="1" applyFont="1" applyFill="1" applyBorder="1" applyAlignment="1">
      <alignment horizontal="right" vertical="center"/>
    </xf>
    <xf numFmtId="172" fontId="4" fillId="2" borderId="92" xfId="0" applyNumberFormat="1" applyFont="1" applyFill="1" applyBorder="1" applyAlignment="1">
      <alignment horizontal="right" vertical="center"/>
    </xf>
    <xf numFmtId="172" fontId="4" fillId="2" borderId="93" xfId="0" applyNumberFormat="1" applyFont="1" applyFill="1" applyBorder="1" applyAlignment="1">
      <alignment horizontal="right" vertical="center"/>
    </xf>
    <xf numFmtId="172" fontId="4" fillId="19" borderId="65" xfId="0" applyNumberFormat="1" applyFont="1" applyFill="1" applyBorder="1" applyAlignment="1">
      <alignment horizontal="right" vertical="center"/>
    </xf>
    <xf numFmtId="172" fontId="4" fillId="2" borderId="94" xfId="0" applyNumberFormat="1" applyFont="1" applyFill="1" applyBorder="1" applyAlignment="1">
      <alignment horizontal="right" vertical="center"/>
    </xf>
    <xf numFmtId="172" fontId="4" fillId="2" borderId="95" xfId="0" applyNumberFormat="1" applyFont="1" applyFill="1" applyBorder="1" applyAlignment="1">
      <alignment horizontal="right" vertical="center"/>
    </xf>
    <xf numFmtId="172" fontId="4" fillId="2" borderId="96" xfId="0" applyNumberFormat="1" applyFont="1" applyFill="1" applyBorder="1" applyAlignment="1">
      <alignment horizontal="right" vertical="center"/>
    </xf>
    <xf numFmtId="172" fontId="4" fillId="2" borderId="97" xfId="0" applyNumberFormat="1" applyFont="1" applyFill="1" applyBorder="1" applyAlignment="1">
      <alignment horizontal="right" vertical="center"/>
    </xf>
    <xf numFmtId="0" fontId="30" fillId="20" borderId="7" xfId="0" applyFont="1" applyFill="1" applyBorder="1"/>
    <xf numFmtId="0" fontId="30" fillId="20" borderId="8" xfId="0" applyFont="1" applyFill="1" applyBorder="1" applyAlignment="1">
      <alignment wrapText="1"/>
    </xf>
    <xf numFmtId="172" fontId="30" fillId="20" borderId="8" xfId="0" applyNumberFormat="1" applyFont="1" applyFill="1" applyBorder="1" applyAlignment="1">
      <alignment horizontal="right"/>
    </xf>
    <xf numFmtId="168" fontId="30" fillId="20" borderId="98" xfId="0" applyNumberFormat="1" applyFont="1" applyFill="1" applyBorder="1" applyAlignment="1">
      <alignment horizontal="right"/>
    </xf>
    <xf numFmtId="0" fontId="9" fillId="2" borderId="8" xfId="0" applyFont="1" applyFill="1" applyBorder="1" applyAlignment="1">
      <alignment horizontal="left" wrapText="1"/>
    </xf>
    <xf numFmtId="172" fontId="9" fillId="2" borderId="0" xfId="0" applyNumberFormat="1" applyFont="1" applyFill="1" applyAlignment="1">
      <alignment horizontal="right" vertical="center"/>
    </xf>
    <xf numFmtId="0" fontId="30" fillId="20" borderId="7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2" fontId="9" fillId="20" borderId="8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31" fillId="0" borderId="0" xfId="0" applyFont="1" applyAlignment="1">
      <alignment horizontal="center" wrapText="1"/>
    </xf>
    <xf numFmtId="0" fontId="2" fillId="0" borderId="0" xfId="0" applyFont="1"/>
    <xf numFmtId="0" fontId="6" fillId="3" borderId="0" xfId="1" applyFont="1" applyFill="1" applyAlignment="1">
      <alignment vertical="center"/>
    </xf>
    <xf numFmtId="0" fontId="4" fillId="0" borderId="99" xfId="0" applyFont="1" applyBorder="1" applyAlignment="1">
      <alignment horizontal="left" vertical="center" wrapText="1" indent="1"/>
    </xf>
    <xf numFmtId="164" fontId="4" fillId="9" borderId="100" xfId="0" applyNumberFormat="1" applyFont="1" applyFill="1" applyBorder="1" applyAlignment="1" applyProtection="1">
      <alignment vertical="center" wrapText="1"/>
      <protection locked="0"/>
    </xf>
    <xf numFmtId="0" fontId="23" fillId="12" borderId="17" xfId="0" applyFont="1" applyFill="1" applyBorder="1" applyAlignment="1">
      <alignment horizontal="left" vertical="center" wrapText="1" indent="1"/>
    </xf>
    <xf numFmtId="0" fontId="9" fillId="6" borderId="101" xfId="0" applyFont="1" applyFill="1" applyBorder="1" applyAlignment="1" applyProtection="1">
      <alignment vertical="center"/>
      <protection locked="0"/>
    </xf>
    <xf numFmtId="49" fontId="4" fillId="9" borderId="102" xfId="6" applyBorder="1" applyAlignment="1">
      <alignment horizontal="right"/>
      <protection locked="0"/>
    </xf>
    <xf numFmtId="164" fontId="4" fillId="9" borderId="101" xfId="0" applyNumberFormat="1" applyFont="1" applyFill="1" applyBorder="1" applyAlignment="1" applyProtection="1">
      <alignment vertical="center" wrapText="1"/>
      <protection locked="0"/>
    </xf>
    <xf numFmtId="0" fontId="4" fillId="0" borderId="17" xfId="7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wrapText="1" indent="1"/>
    </xf>
    <xf numFmtId="164" fontId="4" fillId="9" borderId="103" xfId="0" applyNumberFormat="1" applyFont="1" applyFill="1" applyBorder="1" applyAlignment="1" applyProtection="1">
      <alignment vertical="center" wrapText="1"/>
      <protection locked="0"/>
    </xf>
    <xf numFmtId="164" fontId="4" fillId="9" borderId="44" xfId="0" applyNumberFormat="1" applyFont="1" applyFill="1" applyBorder="1" applyAlignment="1" applyProtection="1">
      <alignment vertical="center" wrapText="1"/>
      <protection locked="0"/>
    </xf>
    <xf numFmtId="0" fontId="4" fillId="0" borderId="104" xfId="0" applyFont="1" applyBorder="1" applyAlignment="1">
      <alignment horizontal="left" vertical="center" wrapText="1" indent="1"/>
    </xf>
    <xf numFmtId="164" fontId="4" fillId="9" borderId="92" xfId="0" applyNumberFormat="1" applyFont="1" applyFill="1" applyBorder="1" applyAlignment="1" applyProtection="1">
      <alignment vertical="center" wrapText="1"/>
      <protection locked="0"/>
    </xf>
    <xf numFmtId="164" fontId="4" fillId="9" borderId="105" xfId="0" applyNumberFormat="1" applyFont="1" applyFill="1" applyBorder="1" applyAlignment="1" applyProtection="1">
      <alignment vertical="center" wrapText="1"/>
      <protection locked="0"/>
    </xf>
    <xf numFmtId="0" fontId="9" fillId="14" borderId="64" xfId="0" applyFont="1" applyFill="1" applyBorder="1" applyAlignment="1">
      <alignment horizontal="right" wrapText="1"/>
    </xf>
    <xf numFmtId="164" fontId="9" fillId="14" borderId="63" xfId="4" applyNumberFormat="1" applyFont="1" applyFill="1" applyBorder="1" applyAlignment="1" applyProtection="1">
      <alignment horizontal="right" wrapText="1"/>
      <protection locked="0"/>
    </xf>
    <xf numFmtId="0" fontId="4" fillId="2" borderId="18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4" fillId="11" borderId="76" xfId="0" applyFont="1" applyFill="1" applyBorder="1" applyAlignment="1">
      <alignment horizontal="center" vertical="center"/>
    </xf>
    <xf numFmtId="0" fontId="14" fillId="11" borderId="43" xfId="0" applyFont="1" applyFill="1" applyBorder="1" applyAlignment="1">
      <alignment horizontal="center" vertical="center"/>
    </xf>
    <xf numFmtId="0" fontId="14" fillId="17" borderId="77" xfId="0" applyFont="1" applyFill="1" applyBorder="1" applyAlignment="1">
      <alignment horizontal="center" vertical="center" wrapText="1"/>
    </xf>
    <xf numFmtId="0" fontId="14" fillId="17" borderId="7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/>
    </xf>
    <xf numFmtId="0" fontId="14" fillId="6" borderId="3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1" borderId="23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6" fillId="15" borderId="71" xfId="0" applyFont="1" applyFill="1" applyBorder="1" applyAlignment="1">
      <alignment horizontal="center" vertical="center" wrapText="1"/>
    </xf>
    <xf numFmtId="0" fontId="26" fillId="15" borderId="72" xfId="0" applyFont="1" applyFill="1" applyBorder="1" applyAlignment="1">
      <alignment horizontal="center" vertical="center" wrapText="1"/>
    </xf>
    <xf numFmtId="0" fontId="26" fillId="15" borderId="5" xfId="0" applyFont="1" applyFill="1" applyBorder="1" applyAlignment="1">
      <alignment horizontal="center" vertical="center" wrapText="1"/>
    </xf>
    <xf numFmtId="0" fontId="26" fillId="15" borderId="6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 vertical="top" wrapText="1"/>
    </xf>
    <xf numFmtId="0" fontId="13" fillId="7" borderId="6" xfId="0" applyFont="1" applyFill="1" applyBorder="1" applyAlignment="1">
      <alignment horizontal="left" vertical="top" wrapText="1"/>
    </xf>
    <xf numFmtId="164" fontId="9" fillId="8" borderId="11" xfId="0" applyNumberFormat="1" applyFont="1" applyFill="1" applyBorder="1" applyAlignment="1">
      <alignment horizontal="center" vertical="center"/>
    </xf>
    <xf numFmtId="164" fontId="9" fillId="8" borderId="12" xfId="0" applyNumberFormat="1" applyFont="1" applyFill="1" applyBorder="1" applyAlignment="1">
      <alignment horizontal="center" vertical="center"/>
    </xf>
    <xf numFmtId="164" fontId="9" fillId="8" borderId="13" xfId="0" applyNumberFormat="1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</cellXfs>
  <cellStyles count="12">
    <cellStyle name="Comma 2" xfId="8" xr:uid="{9EAB253E-C176-4099-92ED-288B1774F53E}"/>
    <cellStyle name="dms_NUM" xfId="11" xr:uid="{9FF7F551-7695-4452-882B-BF7FE1D80A79}"/>
    <cellStyle name="dms_Row1" xfId="6" xr:uid="{B7A48845-7688-42DF-8A10-28B401638A89}"/>
    <cellStyle name="dms_TopHeader" xfId="2" xr:uid="{10C73593-EDE9-4AE8-BBA9-522B555396FF}"/>
    <cellStyle name="Normal" xfId="0" builtinId="0"/>
    <cellStyle name="Normal 10" xfId="1" xr:uid="{8EACE2F0-CA8C-4DF9-BB0D-B1669D53AAD4}"/>
    <cellStyle name="Normal 2" xfId="9" xr:uid="{BDF0E39D-BC0C-4B1B-806E-FBAB66158CB3}"/>
    <cellStyle name="Normal 3 5" xfId="7" xr:uid="{9C6EC67E-F608-45B9-955D-26598C2DDDF4}"/>
    <cellStyle name="Percent 2" xfId="4" xr:uid="{F5499049-FF92-44A5-AE65-3EAEEAB59A51}"/>
    <cellStyle name="RIN_TB2" xfId="10" xr:uid="{0E4FC541-CF86-45EA-BE88-54DECFBB8A9B}"/>
    <cellStyle name="TableLvl2" xfId="3" xr:uid="{0B027F66-1B9A-4240-8789-13CABA3D1B56}"/>
    <cellStyle name="TableLvl3" xfId="5" xr:uid="{EDACFADA-EECD-4E85-8F3D-190698FAACE6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1645691</xdr:colOff>
      <xdr:row>0</xdr:row>
      <xdr:rowOff>64060</xdr:rowOff>
    </xdr:from>
    <xdr:to>
      <xdr:col>0</xdr:col>
      <xdr:colOff>2887943</xdr:colOff>
      <xdr:row>4</xdr:row>
      <xdr:rowOff>73107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F61C74D-AEDA-4649-AEB0-602DBD04C1E5}"/>
            </a:ext>
          </a:extLst>
        </xdr:cNvPr>
        <xdr:cNvGrpSpPr/>
      </xdr:nvGrpSpPr>
      <xdr:grpSpPr>
        <a:xfrm>
          <a:off x="1645691" y="64060"/>
          <a:ext cx="1242252" cy="1533047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535699A9-8C2F-36D1-7F55-A94B75888D13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F5FD1212-D796-4081-3D69-95EC6DB4367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1EEDC5C2-9F2B-C22C-A1C5-5C98634F3B5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EFCEA1C5-5709-8F3E-0776-E16CB419CBD6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EC41FA52-DC4A-C281-2ED9-464CC39F06E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18ACA0F5-CADD-3405-B2AE-8B51091C10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12</xdr:col>
      <xdr:colOff>30443</xdr:colOff>
      <xdr:row>0</xdr:row>
      <xdr:rowOff>56029</xdr:rowOff>
    </xdr:from>
    <xdr:to>
      <xdr:col>19</xdr:col>
      <xdr:colOff>277215</xdr:colOff>
      <xdr:row>2</xdr:row>
      <xdr:rowOff>335441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72DDD735-2A22-41E1-85B3-C8FAC2E2F09A}"/>
            </a:ext>
          </a:extLst>
        </xdr:cNvPr>
        <xdr:cNvGrpSpPr/>
      </xdr:nvGrpSpPr>
      <xdr:grpSpPr>
        <a:xfrm>
          <a:off x="17157300" y="56029"/>
          <a:ext cx="6279272" cy="1041412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260742F-2F36-847D-B426-F4255BE1B8F0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[0]!MarkConfidential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C07043F4-57CD-88BC-C6CB-1AF5CEEE710F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[0]!MarkNonConfidential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DD95BE12-575A-F582-B799-D61EC65D8726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4DD521F-ACDB-67DB-1560-8C859EB1152B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9961C2DD-DACA-4071-1926-BDF959D06422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7A882594-532B-6770-17DB-563FECCAF211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[0]!dms_ReturnNonAmended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EBD359C4-575F-AA1E-D8BE-B5E8AFADC4D6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[0]!dms_Amended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C89FED34-4BE9-516B-94D8-6136043A9CB0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706F5A32-6941-9BEE-1BC5-0CE6C476406A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5141-0C87-40CB-AABA-8BC6709D2FFC}">
  <sheetPr codeName="Sheet11">
    <tabColor theme="1" tint="0.499984740745262"/>
    <pageSetUpPr fitToPage="1"/>
  </sheetPr>
  <dimension ref="A1:JZ82"/>
  <sheetViews>
    <sheetView showGridLines="0" tabSelected="1" zoomScale="70" zoomScaleNormal="70" zoomScaleSheetLayoutView="50" workbookViewId="0">
      <selection activeCell="B1" sqref="B1"/>
    </sheetView>
  </sheetViews>
  <sheetFormatPr defaultColWidth="0" defaultRowHeight="14.5" customHeight="1" zeroHeight="1" x14ac:dyDescent="0.35"/>
  <cols>
    <col min="1" max="1" width="45.26953125" style="1" customWidth="1"/>
    <col min="2" max="2" width="76.54296875" style="4" customWidth="1"/>
    <col min="3" max="24" width="12.26953125" style="4" customWidth="1"/>
    <col min="25" max="26" width="12.26953125" customWidth="1"/>
    <col min="27" max="29" width="12.26953125" hidden="1" customWidth="1"/>
    <col min="30" max="30" width="0" hidden="1" customWidth="1"/>
    <col min="31" max="286" width="0" style="4" hidden="1" customWidth="1"/>
    <col min="287" max="16384" width="9.1796875" style="4" hidden="1"/>
  </cols>
  <sheetData>
    <row r="1" spans="1:34" ht="30.25" customHeight="1" x14ac:dyDescent="0.35">
      <c r="B1" s="2" t="s">
        <v>29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4" ht="30.25" customHeight="1" x14ac:dyDescent="0.35">
      <c r="B2" s="5" t="s">
        <v>52</v>
      </c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34" ht="30.25" customHeight="1" x14ac:dyDescent="0.35">
      <c r="B3" s="207" t="s">
        <v>53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4" ht="30.25" customHeight="1" x14ac:dyDescent="0.35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34" x14ac:dyDescent="0.35"/>
    <row r="6" spans="1:34" ht="25.5" customHeight="1" x14ac:dyDescent="0.35">
      <c r="B6" s="8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34" ht="21.75" customHeight="1" x14ac:dyDescent="0.35">
      <c r="A7" s="9"/>
      <c r="B7" s="10" t="s">
        <v>58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/>
      <c r="O7"/>
      <c r="P7"/>
      <c r="Q7"/>
      <c r="R7" s="8"/>
      <c r="S7" s="8"/>
      <c r="T7" s="8"/>
      <c r="U7" s="8"/>
      <c r="V7" s="8"/>
      <c r="W7" s="8"/>
      <c r="X7" s="8"/>
      <c r="Y7" s="8"/>
      <c r="Z7" s="8"/>
      <c r="AA7" s="8"/>
      <c r="AB7" s="4"/>
      <c r="AC7" s="4"/>
      <c r="AD7" s="4"/>
    </row>
    <row r="8" spans="1:34" ht="45.65" customHeight="1" x14ac:dyDescent="0.35">
      <c r="A8" s="9"/>
      <c r="B8" s="250" t="s">
        <v>30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2"/>
      <c r="N8"/>
      <c r="O8"/>
      <c r="P8"/>
      <c r="Q8"/>
      <c r="R8"/>
      <c r="S8" s="13"/>
      <c r="T8"/>
      <c r="U8"/>
      <c r="V8"/>
      <c r="W8"/>
      <c r="X8"/>
      <c r="AB8" s="4"/>
      <c r="AC8" s="4"/>
      <c r="AD8" s="4"/>
    </row>
    <row r="9" spans="1:34" x14ac:dyDescent="0.3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34" x14ac:dyDescent="0.3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34" customFormat="1" ht="15" thickBot="1" x14ac:dyDescent="0.4">
      <c r="A11" s="1"/>
    </row>
    <row r="12" spans="1:34" customFormat="1" ht="16" thickBot="1" x14ac:dyDescent="0.4">
      <c r="A12" s="1"/>
      <c r="B12" s="15" t="s">
        <v>2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34" s="19" customFormat="1" ht="15.5" x14ac:dyDescent="0.35">
      <c r="A13" s="1"/>
      <c r="B13" s="18"/>
      <c r="C13" s="253" t="s">
        <v>3</v>
      </c>
      <c r="D13" s="254"/>
      <c r="E13" s="254"/>
      <c r="F13" s="254"/>
      <c r="G13" s="254"/>
      <c r="H13" s="254"/>
      <c r="I13" s="254"/>
      <c r="J13" s="254"/>
      <c r="K13" s="254"/>
      <c r="L13" s="254"/>
      <c r="M13" s="254" t="s">
        <v>4</v>
      </c>
      <c r="N13" s="25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4" ht="16" thickBot="1" x14ac:dyDescent="0.4">
      <c r="B14" s="18"/>
      <c r="C14" s="20" t="s">
        <v>31</v>
      </c>
      <c r="D14" s="21" t="s">
        <v>32</v>
      </c>
      <c r="E14" s="22" t="s">
        <v>33</v>
      </c>
      <c r="F14" s="22" t="s">
        <v>34</v>
      </c>
      <c r="G14" s="22" t="s">
        <v>35</v>
      </c>
      <c r="H14" s="22" t="s">
        <v>9</v>
      </c>
      <c r="I14" s="22" t="s">
        <v>36</v>
      </c>
      <c r="J14" s="22" t="s">
        <v>37</v>
      </c>
      <c r="K14" s="22" t="s">
        <v>38</v>
      </c>
      <c r="L14" s="22" t="s">
        <v>39</v>
      </c>
      <c r="M14" s="22" t="s">
        <v>24</v>
      </c>
      <c r="N14" s="23" t="s">
        <v>43</v>
      </c>
      <c r="O14"/>
      <c r="P14"/>
      <c r="Q14"/>
      <c r="R14"/>
      <c r="S14"/>
      <c r="T14"/>
      <c r="U14"/>
      <c r="V14"/>
      <c r="W14"/>
      <c r="X14"/>
      <c r="AG14"/>
    </row>
    <row r="15" spans="1:34" x14ac:dyDescent="0.35">
      <c r="B15" s="24" t="s">
        <v>5</v>
      </c>
      <c r="C15" s="25"/>
      <c r="D15" s="26">
        <v>107.5</v>
      </c>
      <c r="E15" s="26">
        <v>108.6</v>
      </c>
      <c r="F15" s="26">
        <v>110.7</v>
      </c>
      <c r="G15" s="26">
        <v>113</v>
      </c>
      <c r="H15" s="26">
        <v>114.8</v>
      </c>
      <c r="I15" s="26">
        <v>114.4</v>
      </c>
      <c r="J15" s="26">
        <v>118.8</v>
      </c>
      <c r="K15" s="26">
        <v>126.1</v>
      </c>
      <c r="L15" s="26">
        <v>133.69999999999999</v>
      </c>
      <c r="M15" s="26">
        <v>138.80000000000001</v>
      </c>
      <c r="N15" s="27">
        <v>142.68640000000002</v>
      </c>
      <c r="O15"/>
      <c r="P15"/>
      <c r="Q15"/>
      <c r="R15"/>
      <c r="S15"/>
      <c r="T15"/>
      <c r="U15"/>
      <c r="V15"/>
      <c r="W15"/>
      <c r="X15"/>
      <c r="AG15"/>
      <c r="AH15"/>
    </row>
    <row r="16" spans="1:34" x14ac:dyDescent="0.35">
      <c r="B16" s="28" t="s">
        <v>6</v>
      </c>
      <c r="C16" s="29"/>
      <c r="D16" s="30"/>
      <c r="E16" s="31">
        <f t="shared" ref="E16:N16" si="0">+E15/D15-1</f>
        <v>1.0232558139534831E-2</v>
      </c>
      <c r="F16" s="31">
        <f t="shared" si="0"/>
        <v>1.9337016574585641E-2</v>
      </c>
      <c r="G16" s="31">
        <f t="shared" si="0"/>
        <v>2.0776874435411097E-2</v>
      </c>
      <c r="H16" s="31">
        <f t="shared" si="0"/>
        <v>1.5929203539823078E-2</v>
      </c>
      <c r="I16" s="31">
        <f t="shared" si="0"/>
        <v>-3.4843205574912606E-3</v>
      </c>
      <c r="J16" s="31">
        <f t="shared" si="0"/>
        <v>3.8461538461538325E-2</v>
      </c>
      <c r="K16" s="31">
        <f t="shared" si="0"/>
        <v>6.1447811447811418E-2</v>
      </c>
      <c r="L16" s="31">
        <f t="shared" si="0"/>
        <v>6.0269627279936566E-2</v>
      </c>
      <c r="M16" s="31">
        <f t="shared" si="0"/>
        <v>3.8145100972326373E-2</v>
      </c>
      <c r="N16" s="32">
        <f t="shared" si="0"/>
        <v>2.8000000000000025E-2</v>
      </c>
      <c r="O16"/>
      <c r="P16"/>
      <c r="Q16"/>
      <c r="R16"/>
      <c r="S16"/>
      <c r="T16"/>
      <c r="U16"/>
      <c r="V16"/>
      <c r="W16"/>
      <c r="X16"/>
    </row>
    <row r="17" spans="1:286" ht="15" thickBot="1" x14ac:dyDescent="0.4">
      <c r="B17" s="33" t="s">
        <v>40</v>
      </c>
      <c r="C17" s="34"/>
      <c r="D17" s="35">
        <f t="shared" ref="D17:M17" si="1">E17/(1+E16)</f>
        <v>0.75340046423485318</v>
      </c>
      <c r="E17" s="36">
        <f t="shared" si="1"/>
        <v>0.76110967828748888</v>
      </c>
      <c r="F17" s="36">
        <f t="shared" si="1"/>
        <v>0.77582726875161157</v>
      </c>
      <c r="G17" s="36">
        <f t="shared" si="1"/>
        <v>0.79194653449803176</v>
      </c>
      <c r="H17" s="36">
        <f t="shared" si="1"/>
        <v>0.80456161203870846</v>
      </c>
      <c r="I17" s="36">
        <f t="shared" si="1"/>
        <v>0.80175826147411366</v>
      </c>
      <c r="J17" s="36">
        <f t="shared" si="1"/>
        <v>0.83259511768465644</v>
      </c>
      <c r="K17" s="36">
        <f t="shared" si="1"/>
        <v>0.88375626548851161</v>
      </c>
      <c r="L17" s="36">
        <f t="shared" si="1"/>
        <v>0.93701992621581287</v>
      </c>
      <c r="M17" s="36">
        <f t="shared" si="1"/>
        <v>0.97276264591439687</v>
      </c>
      <c r="N17" s="37">
        <v>1</v>
      </c>
      <c r="O17"/>
      <c r="P17"/>
      <c r="Q17"/>
      <c r="R17"/>
      <c r="S17"/>
      <c r="T17"/>
      <c r="U17"/>
      <c r="V17"/>
      <c r="W17"/>
      <c r="X17"/>
    </row>
    <row r="18" spans="1:286" x14ac:dyDescent="0.35">
      <c r="B18" s="38"/>
      <c r="C18" s="39"/>
      <c r="D18" s="39"/>
      <c r="E18" s="40"/>
      <c r="F18" s="40"/>
      <c r="G18" s="40"/>
      <c r="H18" s="40"/>
      <c r="I18" s="40"/>
      <c r="J18" s="41"/>
      <c r="K18" s="42"/>
      <c r="L18" s="41"/>
      <c r="M18" s="43"/>
      <c r="N18" s="42"/>
      <c r="O18" s="41"/>
      <c r="P18" s="41"/>
      <c r="Q18" s="41"/>
      <c r="R18" s="41"/>
      <c r="S18" s="42"/>
      <c r="T18" s="42"/>
      <c r="U18" s="42"/>
      <c r="V18" s="42"/>
      <c r="W18" s="42"/>
    </row>
    <row r="19" spans="1:286" x14ac:dyDescent="0.35">
      <c r="B19" s="38"/>
      <c r="C19" s="39"/>
      <c r="D19" s="39"/>
      <c r="E19" s="39"/>
      <c r="F19" s="39"/>
      <c r="G19" s="39"/>
      <c r="H19" s="39"/>
      <c r="I19" s="39"/>
      <c r="J19" s="41"/>
      <c r="K19"/>
      <c r="L19"/>
      <c r="M19"/>
      <c r="N19"/>
      <c r="O19"/>
      <c r="P19"/>
      <c r="Q19"/>
      <c r="R19" s="41"/>
      <c r="S19" s="42"/>
      <c r="T19" s="42"/>
      <c r="U19" s="42"/>
      <c r="V19" s="42"/>
      <c r="W19" s="42"/>
    </row>
    <row r="20" spans="1:286" x14ac:dyDescent="0.35">
      <c r="B20" s="38"/>
      <c r="C20" s="39"/>
      <c r="D20" s="39"/>
      <c r="E20" s="39"/>
      <c r="F20" s="39"/>
      <c r="G20" s="39"/>
      <c r="H20" s="39"/>
      <c r="I20" s="39"/>
      <c r="J20" s="41"/>
      <c r="K20" s="42"/>
      <c r="L20" s="41"/>
      <c r="M20" s="43"/>
      <c r="N20" s="42"/>
      <c r="O20" s="41"/>
      <c r="P20" s="41"/>
      <c r="Q20" s="41"/>
      <c r="R20" s="41"/>
      <c r="S20" s="42"/>
      <c r="T20" s="42"/>
      <c r="U20" s="42"/>
      <c r="V20" s="42"/>
      <c r="W20" s="42"/>
    </row>
    <row r="21" spans="1:286" s="46" customFormat="1" ht="18.5" x14ac:dyDescent="0.45">
      <c r="A21" s="1"/>
      <c r="B21" s="44" t="s">
        <v>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/>
      <c r="Z21"/>
      <c r="AA21"/>
      <c r="AB21"/>
      <c r="AC21"/>
      <c r="AD21"/>
    </row>
    <row r="22" spans="1:286" customFormat="1" ht="15" thickBot="1" x14ac:dyDescent="0.4">
      <c r="A22" s="1"/>
    </row>
    <row r="23" spans="1:286" customFormat="1" ht="15" thickBot="1" x14ac:dyDescent="0.4">
      <c r="A23" s="1"/>
      <c r="B23" s="47" t="s">
        <v>8</v>
      </c>
      <c r="C23" s="48" t="s">
        <v>9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  <c r="JU23" s="43"/>
      <c r="JV23" s="43"/>
      <c r="JW23" s="43"/>
      <c r="JX23" s="43"/>
      <c r="JY23" s="43"/>
      <c r="JZ23" s="43"/>
    </row>
    <row r="24" spans="1:286" customFormat="1" ht="15" thickBot="1" x14ac:dyDescent="0.4">
      <c r="A24" s="1"/>
      <c r="B24" s="47" t="s">
        <v>41</v>
      </c>
      <c r="C24" s="49">
        <v>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43"/>
      <c r="JD24" s="43"/>
      <c r="JE24" s="43"/>
      <c r="JF24" s="43"/>
      <c r="JG24" s="43"/>
      <c r="JH24" s="43"/>
      <c r="JI24" s="43"/>
      <c r="JJ24" s="43"/>
      <c r="JK24" s="43"/>
      <c r="JL24" s="43"/>
      <c r="JM24" s="43"/>
      <c r="JN24" s="43"/>
      <c r="JO24" s="43"/>
      <c r="JP24" s="43"/>
      <c r="JQ24" s="43"/>
      <c r="JR24" s="43"/>
      <c r="JS24" s="43"/>
      <c r="JT24" s="43"/>
      <c r="JU24" s="43"/>
      <c r="JV24" s="43"/>
      <c r="JW24" s="43"/>
      <c r="JX24" s="43"/>
      <c r="JY24" s="43"/>
      <c r="JZ24" s="43"/>
    </row>
    <row r="25" spans="1:286" s="54" customFormat="1" ht="21" customHeight="1" thickBot="1" x14ac:dyDescent="0.4">
      <c r="A25" s="1"/>
      <c r="B25" s="50" t="s">
        <v>10</v>
      </c>
      <c r="C25" s="51"/>
      <c r="D25" s="51"/>
      <c r="E25" s="51"/>
      <c r="F25" s="51"/>
      <c r="G25" s="51"/>
      <c r="H25" s="51"/>
      <c r="I25" s="51"/>
      <c r="J25" s="52"/>
      <c r="K25" s="52"/>
      <c r="L25" s="52"/>
      <c r="M25" s="52"/>
      <c r="N25" s="52"/>
      <c r="O25" s="52"/>
      <c r="P25" s="52"/>
      <c r="Q25" s="53"/>
      <c r="R25"/>
      <c r="S25"/>
      <c r="T25"/>
      <c r="U25"/>
      <c r="V25"/>
      <c r="Y25"/>
      <c r="Z25"/>
      <c r="AA25"/>
      <c r="AB25"/>
      <c r="AC25"/>
      <c r="AD25"/>
    </row>
    <row r="26" spans="1:286" x14ac:dyDescent="0.35">
      <c r="B26"/>
      <c r="C26" s="256" t="s">
        <v>50</v>
      </c>
      <c r="D26" s="257"/>
      <c r="E26" s="258" t="s">
        <v>49</v>
      </c>
      <c r="F26" s="258"/>
      <c r="G26" s="258"/>
      <c r="H26" s="258"/>
      <c r="I26" s="259"/>
      <c r="J26" s="43"/>
      <c r="K26" s="241" t="s">
        <v>48</v>
      </c>
      <c r="L26" s="242"/>
      <c r="M26" s="242"/>
      <c r="N26" s="242"/>
      <c r="O26" s="242"/>
      <c r="P26" s="242"/>
      <c r="Q26" s="243"/>
      <c r="R26"/>
      <c r="S26"/>
      <c r="T26"/>
      <c r="U26"/>
      <c r="V26"/>
      <c r="W26"/>
      <c r="X26"/>
    </row>
    <row r="27" spans="1:286" ht="21.75" customHeight="1" x14ac:dyDescent="0.35">
      <c r="B27"/>
      <c r="C27" s="233" t="s">
        <v>11</v>
      </c>
      <c r="D27" s="234"/>
      <c r="E27" s="235" t="s">
        <v>12</v>
      </c>
      <c r="F27" s="236"/>
      <c r="G27" s="236"/>
      <c r="H27" s="236"/>
      <c r="I27" s="237"/>
      <c r="J27" s="43"/>
      <c r="K27" s="233" t="s">
        <v>11</v>
      </c>
      <c r="L27" s="234"/>
      <c r="M27" s="235" t="s">
        <v>12</v>
      </c>
      <c r="N27" s="236"/>
      <c r="O27" s="236"/>
      <c r="P27" s="236"/>
      <c r="Q27" s="237"/>
      <c r="R27"/>
      <c r="S27"/>
      <c r="T27"/>
      <c r="U27"/>
      <c r="V27"/>
      <c r="W27"/>
      <c r="X27"/>
    </row>
    <row r="28" spans="1:286" ht="21.75" customHeight="1" thickBot="1" x14ac:dyDescent="0.4">
      <c r="B28"/>
      <c r="C28" s="55" t="s">
        <v>9</v>
      </c>
      <c r="D28" s="56" t="s">
        <v>36</v>
      </c>
      <c r="E28" s="57" t="s">
        <v>37</v>
      </c>
      <c r="F28" s="58" t="s">
        <v>38</v>
      </c>
      <c r="G28" s="58" t="s">
        <v>39</v>
      </c>
      <c r="H28" s="58" t="s">
        <v>24</v>
      </c>
      <c r="I28" s="59" t="s">
        <v>43</v>
      </c>
      <c r="J28" s="43"/>
      <c r="K28" s="55" t="s">
        <v>9</v>
      </c>
      <c r="L28" s="56" t="s">
        <v>36</v>
      </c>
      <c r="M28" s="57" t="s">
        <v>37</v>
      </c>
      <c r="N28" s="58" t="s">
        <v>38</v>
      </c>
      <c r="O28" s="58" t="s">
        <v>39</v>
      </c>
      <c r="P28" s="58" t="s">
        <v>24</v>
      </c>
      <c r="Q28" s="59" t="s">
        <v>43</v>
      </c>
      <c r="R28"/>
      <c r="S28"/>
      <c r="T28"/>
      <c r="U28"/>
      <c r="V28"/>
      <c r="W28"/>
      <c r="X28"/>
    </row>
    <row r="29" spans="1:286" x14ac:dyDescent="0.35">
      <c r="B29" s="208" t="s">
        <v>13</v>
      </c>
      <c r="C29" s="209">
        <v>255.38390537900725</v>
      </c>
      <c r="D29" s="62">
        <v>258.47458486397755</v>
      </c>
      <c r="E29" s="61">
        <v>277.93238787433847</v>
      </c>
      <c r="F29" s="61">
        <v>281.07801182913107</v>
      </c>
      <c r="G29" s="61">
        <v>293.81932675953618</v>
      </c>
      <c r="H29" s="61">
        <v>287.3442384805852</v>
      </c>
      <c r="I29" s="61">
        <v>289.37730350948499</v>
      </c>
      <c r="J29" s="43"/>
      <c r="K29" s="63">
        <f>C29/D17</f>
        <v>338.97497745554597</v>
      </c>
      <c r="L29" s="64">
        <f>D29/D17</f>
        <v>343.07728377428339</v>
      </c>
      <c r="M29" s="65">
        <f>E29/I17</f>
        <v>346.65360025518373</v>
      </c>
      <c r="N29" s="66">
        <f>F29/I17</f>
        <v>350.57700722951171</v>
      </c>
      <c r="O29" s="66">
        <f>G29/I17</f>
        <v>366.46872365158998</v>
      </c>
      <c r="P29" s="66">
        <f>H29/I17</f>
        <v>358.39261319524633</v>
      </c>
      <c r="Q29" s="67">
        <f>I29/I17</f>
        <v>360.92837132408908</v>
      </c>
      <c r="R29"/>
      <c r="S29"/>
      <c r="T29"/>
      <c r="U29"/>
      <c r="V29"/>
      <c r="W29"/>
      <c r="X29" s="68"/>
    </row>
    <row r="30" spans="1:286" x14ac:dyDescent="0.35">
      <c r="B30" s="210" t="s">
        <v>14</v>
      </c>
      <c r="C30" s="211"/>
      <c r="D30" s="71"/>
      <c r="E30" s="70"/>
      <c r="F30" s="72"/>
      <c r="G30" s="72"/>
      <c r="H30" s="72"/>
      <c r="I30" s="73"/>
      <c r="J30" s="39"/>
      <c r="K30" s="74"/>
      <c r="L30" s="75"/>
      <c r="M30" s="76"/>
      <c r="N30" s="77"/>
      <c r="O30" s="77"/>
      <c r="P30" s="77"/>
      <c r="Q30" s="78"/>
      <c r="R30"/>
      <c r="S30"/>
      <c r="T30"/>
      <c r="U30"/>
      <c r="V30"/>
      <c r="W30"/>
      <c r="X30"/>
    </row>
    <row r="31" spans="1:286" x14ac:dyDescent="0.35">
      <c r="B31" s="212" t="s">
        <v>28</v>
      </c>
      <c r="C31" s="213">
        <v>-2.0978089745953437</v>
      </c>
      <c r="D31" s="80">
        <v>-2.1370487122966599</v>
      </c>
      <c r="E31" s="79">
        <v>-2.2220685636177944</v>
      </c>
      <c r="F31" s="79">
        <v>-2.2397166971542091</v>
      </c>
      <c r="G31" s="79">
        <v>-2.2567715444886352</v>
      </c>
      <c r="H31" s="79">
        <v>-2.2594410371947657</v>
      </c>
      <c r="I31" s="79">
        <v>-2.2586726892271614</v>
      </c>
      <c r="J31" s="39"/>
      <c r="K31" s="83">
        <f t="shared" ref="K31" si="2">+C31/$D$17</f>
        <v>-2.784454050908848</v>
      </c>
      <c r="L31" s="84">
        <f t="shared" ref="L31" si="3">+D31/$D$17</f>
        <v>-2.8365375570441511</v>
      </c>
      <c r="M31" s="85">
        <f>E31/$I$17</f>
        <v>-2.7714944396485501</v>
      </c>
      <c r="N31" s="85">
        <f t="shared" ref="N31:Q31" si="4">F31/$I$17</f>
        <v>-2.7935062284687451</v>
      </c>
      <c r="O31" s="85">
        <f t="shared" si="4"/>
        <v>-2.814778035887441</v>
      </c>
      <c r="P31" s="85">
        <f t="shared" si="4"/>
        <v>-2.8181075839998888</v>
      </c>
      <c r="Q31" s="86">
        <f t="shared" si="4"/>
        <v>-2.8171492552809658</v>
      </c>
      <c r="R31"/>
      <c r="S31"/>
      <c r="T31"/>
      <c r="U31"/>
      <c r="V31"/>
      <c r="W31"/>
      <c r="X31"/>
    </row>
    <row r="32" spans="1:286" x14ac:dyDescent="0.35">
      <c r="B32" s="212"/>
      <c r="C32" s="213"/>
      <c r="D32" s="80"/>
      <c r="E32" s="79"/>
      <c r="F32" s="87"/>
      <c r="G32" s="81"/>
      <c r="H32" s="81"/>
      <c r="I32" s="82"/>
      <c r="J32" s="39"/>
      <c r="K32" s="83"/>
      <c r="L32" s="84"/>
      <c r="M32" s="85"/>
      <c r="N32" s="85"/>
      <c r="O32" s="85"/>
      <c r="P32" s="85"/>
      <c r="Q32" s="86"/>
      <c r="R32"/>
      <c r="S32"/>
      <c r="T32"/>
      <c r="U32"/>
      <c r="V32"/>
      <c r="W32"/>
      <c r="X32"/>
    </row>
    <row r="33" spans="1:30" x14ac:dyDescent="0.35">
      <c r="B33" s="212"/>
      <c r="C33" s="213"/>
      <c r="D33" s="80"/>
      <c r="E33" s="79"/>
      <c r="F33" s="81"/>
      <c r="G33" s="81"/>
      <c r="H33" s="81"/>
      <c r="I33" s="82"/>
      <c r="J33" s="39"/>
      <c r="K33" s="83"/>
      <c r="L33" s="84"/>
      <c r="M33" s="85"/>
      <c r="N33" s="85"/>
      <c r="O33" s="85"/>
      <c r="P33" s="85"/>
      <c r="Q33" s="86"/>
      <c r="R33"/>
      <c r="S33"/>
      <c r="T33"/>
      <c r="U33"/>
      <c r="V33"/>
      <c r="W33"/>
      <c r="X33"/>
    </row>
    <row r="34" spans="1:30" x14ac:dyDescent="0.35">
      <c r="B34" s="214" t="s">
        <v>15</v>
      </c>
      <c r="C34" s="213"/>
      <c r="D34" s="80"/>
      <c r="E34" s="79"/>
      <c r="F34" s="81"/>
      <c r="G34" s="81"/>
      <c r="H34" s="81"/>
      <c r="I34" s="82"/>
      <c r="J34" s="88"/>
      <c r="K34" s="83"/>
      <c r="L34" s="84"/>
      <c r="M34" s="85"/>
      <c r="N34" s="85"/>
      <c r="O34" s="85"/>
      <c r="P34" s="85"/>
      <c r="Q34" s="86"/>
      <c r="R34"/>
      <c r="S34"/>
      <c r="T34"/>
      <c r="U34"/>
      <c r="V34"/>
      <c r="W34"/>
      <c r="X34"/>
    </row>
    <row r="35" spans="1:30" ht="15" thickBot="1" x14ac:dyDescent="0.4">
      <c r="B35" s="215" t="s">
        <v>16</v>
      </c>
      <c r="C35" s="216"/>
      <c r="D35" s="90"/>
      <c r="E35" s="89"/>
      <c r="F35" s="91"/>
      <c r="G35" s="91"/>
      <c r="H35" s="91"/>
      <c r="I35" s="92"/>
      <c r="J35" s="39"/>
      <c r="K35" s="93"/>
      <c r="L35" s="94"/>
      <c r="M35" s="95"/>
      <c r="N35" s="95"/>
      <c r="O35" s="95"/>
      <c r="P35" s="95"/>
      <c r="Q35" s="96"/>
      <c r="R35"/>
      <c r="S35"/>
      <c r="T35"/>
      <c r="U35"/>
      <c r="V35"/>
      <c r="W35"/>
      <c r="X35"/>
    </row>
    <row r="36" spans="1:30" ht="15" thickBot="1" x14ac:dyDescent="0.4">
      <c r="B36" s="97" t="s">
        <v>17</v>
      </c>
      <c r="C36" s="98">
        <f t="shared" ref="C36:I36" si="5">SUM(C29:C35)</f>
        <v>253.28609640441189</v>
      </c>
      <c r="D36" s="98">
        <f t="shared" si="5"/>
        <v>256.33753615168092</v>
      </c>
      <c r="E36" s="98">
        <f t="shared" si="5"/>
        <v>275.71031931072071</v>
      </c>
      <c r="F36" s="98">
        <f t="shared" si="5"/>
        <v>278.83829513197685</v>
      </c>
      <c r="G36" s="98">
        <f t="shared" si="5"/>
        <v>291.56255521504755</v>
      </c>
      <c r="H36" s="98">
        <f t="shared" si="5"/>
        <v>285.08479744339041</v>
      </c>
      <c r="I36" s="99">
        <f t="shared" si="5"/>
        <v>287.11863082025781</v>
      </c>
      <c r="J36" s="39"/>
      <c r="K36" s="100">
        <f t="shared" ref="K36:Q36" si="6">+SUM(K29:K35)</f>
        <v>336.19052340463713</v>
      </c>
      <c r="L36" s="101">
        <f t="shared" si="6"/>
        <v>340.24074621723923</v>
      </c>
      <c r="M36" s="101">
        <f t="shared" si="6"/>
        <v>343.88210581553517</v>
      </c>
      <c r="N36" s="101">
        <f t="shared" si="6"/>
        <v>347.78350100104296</v>
      </c>
      <c r="O36" s="101">
        <f t="shared" si="6"/>
        <v>363.65394561570253</v>
      </c>
      <c r="P36" s="101">
        <f t="shared" si="6"/>
        <v>355.57450561124642</v>
      </c>
      <c r="Q36" s="102">
        <f t="shared" si="6"/>
        <v>358.1112220688081</v>
      </c>
      <c r="R36"/>
      <c r="S36"/>
      <c r="T36"/>
      <c r="U36"/>
      <c r="V36"/>
      <c r="W36"/>
      <c r="X36"/>
    </row>
    <row r="37" spans="1:30" ht="15" thickBot="1" x14ac:dyDescent="0.4">
      <c r="B37" s="103"/>
      <c r="C37" s="104"/>
      <c r="D37" s="105"/>
      <c r="E37" s="105"/>
      <c r="F37" s="105"/>
      <c r="G37" s="105"/>
      <c r="H37" s="105"/>
      <c r="I37" s="105"/>
      <c r="J37" s="106"/>
      <c r="K37" s="104"/>
      <c r="L37" s="104"/>
      <c r="M37" s="104"/>
      <c r="N37" s="104"/>
      <c r="O37" s="104"/>
      <c r="P37" s="104"/>
      <c r="Q37" s="104"/>
      <c r="R37"/>
      <c r="S37"/>
      <c r="T37"/>
      <c r="U37"/>
      <c r="V37"/>
      <c r="W37"/>
      <c r="X37"/>
    </row>
    <row r="38" spans="1:30" s="54" customFormat="1" ht="16" thickBot="1" x14ac:dyDescent="0.4">
      <c r="A38" s="1"/>
      <c r="B38" s="50" t="s">
        <v>18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x14ac:dyDescent="0.35">
      <c r="B39" s="107"/>
      <c r="C39" s="238" t="s">
        <v>19</v>
      </c>
      <c r="D39" s="239"/>
      <c r="E39" s="239"/>
      <c r="F39" s="239"/>
      <c r="G39" s="239"/>
      <c r="H39" s="239"/>
      <c r="I39" s="240"/>
      <c r="J39" s="108"/>
      <c r="K39" s="241" t="s">
        <v>48</v>
      </c>
      <c r="L39" s="242"/>
      <c r="M39" s="242"/>
      <c r="N39" s="242"/>
      <c r="O39" s="242"/>
      <c r="P39" s="242"/>
      <c r="Q39" s="243"/>
      <c r="R39"/>
      <c r="S39"/>
      <c r="T39"/>
      <c r="U39"/>
      <c r="V39"/>
      <c r="W39"/>
      <c r="X39"/>
    </row>
    <row r="40" spans="1:30" x14ac:dyDescent="0.35">
      <c r="B40" s="107"/>
      <c r="C40" s="233" t="s">
        <v>11</v>
      </c>
      <c r="D40" s="234"/>
      <c r="E40" s="235" t="s">
        <v>12</v>
      </c>
      <c r="F40" s="236"/>
      <c r="G40" s="236"/>
      <c r="H40" s="236"/>
      <c r="I40" s="237"/>
      <c r="J40" s="108"/>
      <c r="K40" s="233" t="s">
        <v>11</v>
      </c>
      <c r="L40" s="234"/>
      <c r="M40" s="235" t="s">
        <v>12</v>
      </c>
      <c r="N40" s="236"/>
      <c r="O40" s="236"/>
      <c r="P40" s="236"/>
      <c r="Q40" s="237"/>
      <c r="R40"/>
      <c r="S40"/>
      <c r="T40"/>
      <c r="U40"/>
      <c r="V40"/>
      <c r="W40"/>
      <c r="X40"/>
    </row>
    <row r="41" spans="1:30" ht="15" thickBot="1" x14ac:dyDescent="0.4">
      <c r="B41" s="109"/>
      <c r="C41" s="55" t="s">
        <v>9</v>
      </c>
      <c r="D41" s="56" t="s">
        <v>36</v>
      </c>
      <c r="E41" s="57" t="s">
        <v>37</v>
      </c>
      <c r="F41" s="58" t="s">
        <v>38</v>
      </c>
      <c r="G41" s="58" t="s">
        <v>39</v>
      </c>
      <c r="H41" s="58" t="s">
        <v>24</v>
      </c>
      <c r="I41" s="59" t="s">
        <v>43</v>
      </c>
      <c r="J41" s="88"/>
      <c r="K41" s="55" t="s">
        <v>9</v>
      </c>
      <c r="L41" s="56" t="s">
        <v>36</v>
      </c>
      <c r="M41" s="57" t="s">
        <v>37</v>
      </c>
      <c r="N41" s="58" t="s">
        <v>38</v>
      </c>
      <c r="O41" s="58" t="s">
        <v>39</v>
      </c>
      <c r="P41" s="58" t="s">
        <v>24</v>
      </c>
      <c r="Q41" s="59" t="s">
        <v>43</v>
      </c>
      <c r="R41"/>
      <c r="S41"/>
      <c r="T41"/>
      <c r="U41"/>
      <c r="V41"/>
      <c r="W41"/>
      <c r="X41"/>
    </row>
    <row r="42" spans="1:30" x14ac:dyDescent="0.35">
      <c r="B42" s="60" t="s">
        <v>20</v>
      </c>
      <c r="C42" s="110">
        <v>264.44393527756796</v>
      </c>
      <c r="D42" s="217">
        <v>240.30808675</v>
      </c>
      <c r="E42" s="110">
        <v>249.30102595000002</v>
      </c>
      <c r="F42" s="110">
        <v>272.05039131000001</v>
      </c>
      <c r="G42" s="110">
        <v>327.36209104999995</v>
      </c>
      <c r="H42" s="110">
        <v>322.32697688000002</v>
      </c>
      <c r="I42" s="111"/>
      <c r="J42" s="88"/>
      <c r="K42" s="112">
        <f>C42/H17*(1+H16)^0.5</f>
        <v>331.2882451569165</v>
      </c>
      <c r="L42" s="128">
        <f>D42/I17*(1+I16)^0.5</f>
        <v>299.20373478483117</v>
      </c>
      <c r="M42" s="129">
        <f t="shared" ref="M42:P42" si="7">E42/J17*(1+J16)^0.5</f>
        <v>305.13035477695979</v>
      </c>
      <c r="N42" s="129">
        <f t="shared" si="7"/>
        <v>317.15106352696733</v>
      </c>
      <c r="O42" s="129">
        <f t="shared" si="7"/>
        <v>359.73916311097781</v>
      </c>
      <c r="P42" s="128">
        <f t="shared" si="7"/>
        <v>337.61271856342051</v>
      </c>
      <c r="Q42" s="113"/>
      <c r="R42"/>
      <c r="S42"/>
      <c r="T42"/>
      <c r="U42"/>
      <c r="V42"/>
      <c r="W42"/>
      <c r="X42"/>
    </row>
    <row r="43" spans="1:30" x14ac:dyDescent="0.35">
      <c r="B43" s="69" t="s">
        <v>21</v>
      </c>
      <c r="C43" s="114"/>
      <c r="D43" s="116"/>
      <c r="E43" s="114"/>
      <c r="F43" s="115"/>
      <c r="G43" s="115"/>
      <c r="H43" s="116"/>
      <c r="I43" s="117"/>
      <c r="J43" s="39"/>
      <c r="K43" s="118"/>
      <c r="L43" s="119"/>
      <c r="M43" s="120"/>
      <c r="N43" s="121"/>
      <c r="O43" s="121"/>
      <c r="P43" s="119"/>
      <c r="Q43" s="122"/>
      <c r="R43"/>
      <c r="S43"/>
      <c r="T43"/>
      <c r="U43"/>
      <c r="V43"/>
      <c r="W43"/>
      <c r="X43"/>
    </row>
    <row r="44" spans="1:30" x14ac:dyDescent="0.35">
      <c r="B44" s="123" t="str">
        <f>IF(ISBLANK(B31),"",B31)</f>
        <v>Debt raising costs</v>
      </c>
      <c r="C44" s="124"/>
      <c r="D44" s="125"/>
      <c r="E44" s="126"/>
      <c r="F44" s="124"/>
      <c r="G44" s="124"/>
      <c r="H44" s="124"/>
      <c r="I44" s="117"/>
      <c r="J44" s="88"/>
      <c r="K44" s="127"/>
      <c r="L44" s="128"/>
      <c r="M44" s="129"/>
      <c r="N44" s="129"/>
      <c r="O44" s="129"/>
      <c r="P44" s="128"/>
      <c r="Q44" s="130"/>
      <c r="R44"/>
      <c r="S44"/>
      <c r="T44"/>
      <c r="U44"/>
      <c r="V44"/>
      <c r="W44"/>
      <c r="X44"/>
    </row>
    <row r="45" spans="1:30" x14ac:dyDescent="0.35">
      <c r="B45" s="123" t="str">
        <f t="shared" ref="B45:B46" si="8">IF(ISBLANK(B32),"",B32)</f>
        <v/>
      </c>
      <c r="C45" s="124"/>
      <c r="D45" s="125"/>
      <c r="E45" s="126"/>
      <c r="F45" s="124"/>
      <c r="G45" s="124"/>
      <c r="H45" s="124"/>
      <c r="I45" s="117"/>
      <c r="J45" s="39"/>
      <c r="K45" s="127"/>
      <c r="L45" s="128"/>
      <c r="M45" s="129"/>
      <c r="N45" s="129"/>
      <c r="O45" s="129"/>
      <c r="P45" s="128"/>
      <c r="Q45" s="130"/>
      <c r="R45"/>
      <c r="S45"/>
      <c r="T45"/>
      <c r="U45"/>
      <c r="V45"/>
      <c r="W45"/>
      <c r="X45"/>
    </row>
    <row r="46" spans="1:30" x14ac:dyDescent="0.35">
      <c r="B46" s="123" t="str">
        <f t="shared" si="8"/>
        <v/>
      </c>
      <c r="C46" s="124"/>
      <c r="D46" s="125"/>
      <c r="E46" s="126"/>
      <c r="F46" s="124"/>
      <c r="G46" s="124"/>
      <c r="H46" s="124"/>
      <c r="I46" s="117"/>
      <c r="J46" s="39"/>
      <c r="K46" s="127"/>
      <c r="L46" s="128"/>
      <c r="M46" s="129"/>
      <c r="N46" s="129"/>
      <c r="O46" s="129"/>
      <c r="P46" s="128"/>
      <c r="Q46" s="130"/>
      <c r="R46"/>
      <c r="S46" s="244" t="s">
        <v>57</v>
      </c>
      <c r="T46" s="245"/>
      <c r="U46"/>
      <c r="V46"/>
      <c r="W46"/>
      <c r="X46"/>
    </row>
    <row r="47" spans="1:30" ht="15" customHeight="1" x14ac:dyDescent="0.35">
      <c r="B47" s="131"/>
      <c r="C47" s="124"/>
      <c r="D47" s="125"/>
      <c r="E47" s="126"/>
      <c r="F47" s="124"/>
      <c r="G47" s="124"/>
      <c r="H47" s="124"/>
      <c r="I47" s="117"/>
      <c r="J47" s="132"/>
      <c r="K47" s="127"/>
      <c r="L47" s="128"/>
      <c r="M47" s="129"/>
      <c r="N47" s="129"/>
      <c r="O47" s="129"/>
      <c r="P47" s="128"/>
      <c r="Q47" s="133"/>
      <c r="R47"/>
      <c r="S47" s="246"/>
      <c r="T47" s="247"/>
      <c r="U47"/>
      <c r="V47"/>
      <c r="W47"/>
      <c r="X47" s="134"/>
    </row>
    <row r="48" spans="1:30" ht="15" customHeight="1" x14ac:dyDescent="0.35">
      <c r="B48" s="131" t="s">
        <v>22</v>
      </c>
      <c r="C48" s="124">
        <v>-5.5241777999999986</v>
      </c>
      <c r="D48" s="124">
        <v>3.8237872299999993</v>
      </c>
      <c r="E48" s="124">
        <v>-4.1489494999999996</v>
      </c>
      <c r="F48" s="124">
        <v>-10.784458000000001</v>
      </c>
      <c r="G48" s="124">
        <v>2.0184980000000001</v>
      </c>
      <c r="H48" s="124">
        <v>0</v>
      </c>
      <c r="I48" s="117"/>
      <c r="J48" s="132"/>
      <c r="K48" s="127">
        <f>C48/H17*(1+H16)^0.5</f>
        <v>-6.9205412760775715</v>
      </c>
      <c r="L48" s="128">
        <f t="shared" ref="L48:P48" si="9">D48/I17*(1+I16)^0.5</f>
        <v>4.7609359955862738</v>
      </c>
      <c r="M48" s="129">
        <f t="shared" si="9"/>
        <v>-5.0780795147653892</v>
      </c>
      <c r="N48" s="129">
        <f t="shared" si="9"/>
        <v>-12.572311724280867</v>
      </c>
      <c r="O48" s="129">
        <f t="shared" si="9"/>
        <v>2.2181333792564151</v>
      </c>
      <c r="P48" s="128">
        <f t="shared" si="9"/>
        <v>0</v>
      </c>
      <c r="Q48" s="133"/>
      <c r="R48"/>
      <c r="S48" s="246"/>
      <c r="T48" s="247"/>
      <c r="U48"/>
      <c r="V48"/>
      <c r="W48"/>
      <c r="X48" s="134"/>
    </row>
    <row r="49" spans="1:30" ht="15.75" customHeight="1" thickBot="1" x14ac:dyDescent="0.4">
      <c r="B49" s="218"/>
      <c r="C49" s="219"/>
      <c r="D49" s="135"/>
      <c r="E49" s="220"/>
      <c r="F49" s="219"/>
      <c r="G49" s="219"/>
      <c r="H49" s="219"/>
      <c r="I49" s="117"/>
      <c r="J49" s="132"/>
      <c r="K49" s="136"/>
      <c r="L49" s="137"/>
      <c r="M49" s="138"/>
      <c r="N49" s="138"/>
      <c r="O49" s="138"/>
      <c r="P49" s="137"/>
      <c r="Q49" s="139"/>
      <c r="R49"/>
      <c r="S49" s="246"/>
      <c r="T49" s="247"/>
      <c r="U49"/>
      <c r="V49"/>
      <c r="W49"/>
      <c r="X49" s="134"/>
    </row>
    <row r="50" spans="1:30" ht="15.75" customHeight="1" thickBot="1" x14ac:dyDescent="0.4">
      <c r="B50" s="221" t="s">
        <v>23</v>
      </c>
      <c r="C50" s="98">
        <f t="shared" ref="C50:D50" si="10">SUM(C42:C49)</f>
        <v>258.91975747756794</v>
      </c>
      <c r="D50" s="98">
        <f t="shared" si="10"/>
        <v>244.13187397999999</v>
      </c>
      <c r="E50" s="98">
        <f>SUM(E42:E49)</f>
        <v>245.15207645000004</v>
      </c>
      <c r="F50" s="98">
        <f>SUM(F42:F49)</f>
        <v>261.26593331000004</v>
      </c>
      <c r="G50" s="98">
        <f>SUM(G42:G49)</f>
        <v>329.38058904999997</v>
      </c>
      <c r="H50" s="98">
        <f>SUM(H42:H49)</f>
        <v>322.32697688000002</v>
      </c>
      <c r="I50" s="222"/>
      <c r="J50" s="39"/>
      <c r="K50" s="100">
        <f t="shared" ref="K50" si="11">K42+SUM(K44:K49)</f>
        <v>324.36770388083892</v>
      </c>
      <c r="L50" s="101">
        <f t="shared" ref="L50" si="12">L42+SUM(L44:L49)</f>
        <v>303.96467078041746</v>
      </c>
      <c r="M50" s="101">
        <f t="shared" ref="M50:P50" si="13">M42+SUM(M44:M49)</f>
        <v>300.05227526219443</v>
      </c>
      <c r="N50" s="101">
        <f t="shared" si="13"/>
        <v>304.57875180268644</v>
      </c>
      <c r="O50" s="101">
        <f t="shared" si="13"/>
        <v>361.95729649023423</v>
      </c>
      <c r="P50" s="101">
        <f t="shared" si="13"/>
        <v>337.61271856342051</v>
      </c>
      <c r="Q50" s="102">
        <f>Q36-(LOOKUP($R$50,M28:P28,M36:P36)-LOOKUP($R$50,M41:P41,M50:P50))+R51</f>
        <v>340.1494350209822</v>
      </c>
      <c r="R50" s="140" t="s">
        <v>24</v>
      </c>
      <c r="S50" s="248"/>
      <c r="T50" s="249"/>
      <c r="U50"/>
      <c r="V50"/>
      <c r="W50"/>
      <c r="X50"/>
    </row>
    <row r="51" spans="1:30" customFormat="1" ht="15.65" customHeight="1" thickBot="1" x14ac:dyDescent="0.4">
      <c r="A51" s="1"/>
      <c r="R51" s="141">
        <v>0</v>
      </c>
      <c r="S51" s="142" t="s">
        <v>42</v>
      </c>
    </row>
    <row r="52" spans="1:30" s="149" customFormat="1" ht="18.5" thickBot="1" x14ac:dyDescent="0.4">
      <c r="A52" s="1"/>
      <c r="B52" s="143"/>
      <c r="C52" s="143"/>
      <c r="D52" s="143"/>
      <c r="E52" s="143"/>
      <c r="F52" s="143"/>
      <c r="G52" s="144"/>
      <c r="H52" s="144"/>
      <c r="I52" s="144"/>
      <c r="J52" s="144"/>
      <c r="K52" s="145" t="s">
        <v>51</v>
      </c>
      <c r="L52" s="146"/>
      <c r="M52" s="147"/>
      <c r="N52" s="146"/>
      <c r="O52" s="146"/>
      <c r="P52" s="146"/>
      <c r="Q52" s="148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15" thickBot="1" x14ac:dyDescent="0.4">
      <c r="B53" s="143"/>
      <c r="C53" s="143"/>
      <c r="D53" s="143"/>
      <c r="E53" s="143"/>
      <c r="F53" s="143"/>
      <c r="G53" s="144"/>
      <c r="H53" s="144"/>
      <c r="I53" s="144"/>
      <c r="J53" s="144"/>
      <c r="K53" s="150"/>
      <c r="L53" s="151"/>
      <c r="M53" s="152">
        <f>(M36-M50)-((L36-L50)-(K36-K50))-C24/$I$17</f>
        <v>19.376574640317187</v>
      </c>
      <c r="N53" s="153">
        <f>(N36-N50)-(M36-M50)</f>
        <v>-0.6250813549842178</v>
      </c>
      <c r="O53" s="153">
        <f>(O36-O50)-(N36-N50)</f>
        <v>-41.508100072888226</v>
      </c>
      <c r="P53" s="153">
        <f>(P36-P50)-(O36-O50)</f>
        <v>16.26513792235761</v>
      </c>
      <c r="Q53" s="154">
        <f>(Q36-Q50)-(P36-P50)</f>
        <v>0</v>
      </c>
      <c r="R53"/>
      <c r="S53"/>
      <c r="T53"/>
      <c r="U53"/>
      <c r="V53"/>
      <c r="W53"/>
      <c r="X53"/>
    </row>
    <row r="54" spans="1:30" ht="23.25" customHeight="1" thickBot="1" x14ac:dyDescent="0.4">
      <c r="B54" s="143"/>
      <c r="C54" s="143"/>
      <c r="D54" s="143"/>
      <c r="E54" s="143"/>
      <c r="F54" s="143"/>
      <c r="G54" s="144"/>
      <c r="H54" s="144"/>
      <c r="I54" s="144"/>
      <c r="J54" s="144"/>
      <c r="K54" s="155"/>
      <c r="L54" s="155"/>
      <c r="M54" s="155"/>
      <c r="N54" s="155"/>
      <c r="O54" s="155"/>
      <c r="P54" s="155"/>
      <c r="Q54" s="155"/>
      <c r="R54"/>
      <c r="S54"/>
      <c r="T54"/>
      <c r="U54"/>
      <c r="V54"/>
      <c r="W54"/>
      <c r="X54"/>
    </row>
    <row r="55" spans="1:30" s="149" customFormat="1" ht="18.5" thickBot="1" x14ac:dyDescent="0.4">
      <c r="A55" s="1"/>
      <c r="B55" s="143"/>
      <c r="C55" s="143"/>
      <c r="D55" s="143"/>
      <c r="E55" s="143"/>
      <c r="F55" s="143"/>
      <c r="G55" s="144"/>
      <c r="H55" s="144"/>
      <c r="I55" s="144"/>
      <c r="J55" s="144"/>
      <c r="K55" s="156" t="s">
        <v>25</v>
      </c>
      <c r="L55" s="157"/>
      <c r="M55" s="146"/>
      <c r="N55" s="146"/>
      <c r="O55" s="146"/>
      <c r="P55" s="146"/>
      <c r="Q55" s="146"/>
      <c r="R55" s="146"/>
      <c r="S55" s="146"/>
      <c r="T55" s="146"/>
      <c r="U55" s="146"/>
      <c r="V55" s="158"/>
      <c r="W55" s="159"/>
      <c r="X55"/>
      <c r="Y55"/>
      <c r="Z55"/>
      <c r="AA55"/>
      <c r="AB55"/>
    </row>
    <row r="56" spans="1:30" ht="30.25" customHeight="1" x14ac:dyDescent="0.35">
      <c r="B56" s="143"/>
      <c r="C56" s="143"/>
      <c r="D56" s="143"/>
      <c r="E56" s="143"/>
      <c r="F56" s="143"/>
      <c r="G56" s="144"/>
      <c r="H56" s="144"/>
      <c r="I56" s="144"/>
      <c r="J56" s="144"/>
      <c r="K56" s="160"/>
      <c r="L56" s="161"/>
      <c r="M56" s="229" t="s">
        <v>12</v>
      </c>
      <c r="N56" s="230"/>
      <c r="O56" s="230"/>
      <c r="P56" s="230"/>
      <c r="Q56" s="230"/>
      <c r="R56" s="231" t="s">
        <v>26</v>
      </c>
      <c r="S56" s="232"/>
      <c r="T56" s="232"/>
      <c r="U56" s="232"/>
      <c r="V56" s="232"/>
      <c r="W56" s="162"/>
      <c r="X56"/>
    </row>
    <row r="57" spans="1:30" x14ac:dyDescent="0.35">
      <c r="B57" s="143"/>
      <c r="C57" s="143"/>
      <c r="D57" s="143"/>
      <c r="E57" s="143"/>
      <c r="F57" s="143"/>
      <c r="G57" s="144"/>
      <c r="H57" s="144"/>
      <c r="I57" s="144"/>
      <c r="J57" s="144"/>
      <c r="K57" s="163"/>
      <c r="L57" s="164"/>
      <c r="M57" s="165" t="s">
        <v>48</v>
      </c>
      <c r="N57" s="166"/>
      <c r="O57" s="166"/>
      <c r="P57" s="166"/>
      <c r="Q57" s="166"/>
      <c r="R57" s="166"/>
      <c r="S57" s="166"/>
      <c r="T57" s="167"/>
      <c r="U57" s="168"/>
      <c r="V57" s="169"/>
      <c r="W57" s="170"/>
      <c r="X57"/>
    </row>
    <row r="58" spans="1:30" ht="15" thickBot="1" x14ac:dyDescent="0.4">
      <c r="B58" s="143"/>
      <c r="C58" s="143"/>
      <c r="D58" s="143"/>
      <c r="E58" s="143"/>
      <c r="F58" s="143"/>
      <c r="G58" s="144"/>
      <c r="H58" s="144"/>
      <c r="I58" s="144"/>
      <c r="J58" s="144"/>
      <c r="K58" s="163"/>
      <c r="L58" s="164"/>
      <c r="M58" s="171" t="s">
        <v>37</v>
      </c>
      <c r="N58" s="172" t="s">
        <v>38</v>
      </c>
      <c r="O58" s="172" t="s">
        <v>39</v>
      </c>
      <c r="P58" s="172" t="s">
        <v>24</v>
      </c>
      <c r="Q58" s="172" t="s">
        <v>43</v>
      </c>
      <c r="R58" s="173" t="s">
        <v>44</v>
      </c>
      <c r="S58" s="173" t="s">
        <v>45</v>
      </c>
      <c r="T58" s="173" t="s">
        <v>46</v>
      </c>
      <c r="U58" s="173" t="s">
        <v>47</v>
      </c>
      <c r="V58" s="173" t="s">
        <v>54</v>
      </c>
      <c r="W58" s="174" t="s">
        <v>27</v>
      </c>
      <c r="X58"/>
    </row>
    <row r="59" spans="1:30" ht="15" thickBot="1" x14ac:dyDescent="0.4">
      <c r="B59" s="143"/>
      <c r="C59" s="143"/>
      <c r="D59" s="143"/>
      <c r="E59" s="143"/>
      <c r="F59" s="143"/>
      <c r="G59" s="144"/>
      <c r="H59" s="144"/>
      <c r="I59" s="144"/>
      <c r="J59" s="144"/>
      <c r="K59" s="223" t="s">
        <v>36</v>
      </c>
      <c r="L59" s="224"/>
      <c r="M59" s="175"/>
      <c r="N59" s="176">
        <f>$M$53</f>
        <v>19.376574640317187</v>
      </c>
      <c r="O59" s="177">
        <f>$M$53</f>
        <v>19.376574640317187</v>
      </c>
      <c r="P59" s="178">
        <f>$M$53</f>
        <v>19.376574640317187</v>
      </c>
      <c r="Q59" s="177">
        <f>$M$53</f>
        <v>19.376574640317187</v>
      </c>
      <c r="R59" s="179">
        <f>$M$53</f>
        <v>19.376574640317187</v>
      </c>
      <c r="S59" s="180"/>
      <c r="T59" s="180"/>
      <c r="U59" s="180"/>
      <c r="V59" s="180"/>
      <c r="W59" s="181"/>
      <c r="X59"/>
      <c r="AC59" s="4"/>
      <c r="AD59" s="4"/>
    </row>
    <row r="60" spans="1:30" ht="15" thickBot="1" x14ac:dyDescent="0.4">
      <c r="B60" s="143"/>
      <c r="C60" s="143"/>
      <c r="D60" s="143"/>
      <c r="E60" s="143"/>
      <c r="F60" s="143"/>
      <c r="G60" s="144"/>
      <c r="H60" s="144"/>
      <c r="I60" s="144"/>
      <c r="J60" s="144"/>
      <c r="K60" s="225" t="s">
        <v>37</v>
      </c>
      <c r="L60" s="226"/>
      <c r="M60" s="175"/>
      <c r="N60" s="175"/>
      <c r="O60" s="182">
        <f>$N$53</f>
        <v>-0.6250813549842178</v>
      </c>
      <c r="P60" s="183">
        <f>$N$53</f>
        <v>-0.6250813549842178</v>
      </c>
      <c r="Q60" s="184">
        <f>$N$53</f>
        <v>-0.6250813549842178</v>
      </c>
      <c r="R60" s="183">
        <f>$N$53</f>
        <v>-0.6250813549842178</v>
      </c>
      <c r="S60" s="179">
        <f>$N$53</f>
        <v>-0.6250813549842178</v>
      </c>
      <c r="T60" s="180"/>
      <c r="U60" s="180"/>
      <c r="V60" s="180"/>
      <c r="W60" s="181"/>
      <c r="X60"/>
      <c r="AC60" s="4"/>
      <c r="AD60" s="4"/>
    </row>
    <row r="61" spans="1:30" ht="15" thickBot="1" x14ac:dyDescent="0.4">
      <c r="B61" s="143"/>
      <c r="C61" s="143"/>
      <c r="D61" s="143"/>
      <c r="E61" s="143"/>
      <c r="F61" s="143"/>
      <c r="G61" s="144"/>
      <c r="H61" s="144"/>
      <c r="I61" s="144"/>
      <c r="J61" s="144"/>
      <c r="K61" s="225" t="s">
        <v>38</v>
      </c>
      <c r="L61" s="226"/>
      <c r="M61" s="180"/>
      <c r="N61" s="180"/>
      <c r="O61" s="175"/>
      <c r="P61" s="185">
        <f>$O$53</f>
        <v>-41.508100072888226</v>
      </c>
      <c r="Q61" s="184">
        <f>$O$53</f>
        <v>-41.508100072888226</v>
      </c>
      <c r="R61" s="183">
        <f>$O$53</f>
        <v>-41.508100072888226</v>
      </c>
      <c r="S61" s="184">
        <f>$O$53</f>
        <v>-41.508100072888226</v>
      </c>
      <c r="T61" s="186">
        <f>$O$53</f>
        <v>-41.508100072888226</v>
      </c>
      <c r="U61" s="187"/>
      <c r="V61" s="180"/>
      <c r="W61" s="181"/>
      <c r="X61"/>
      <c r="AC61" s="4"/>
      <c r="AD61" s="4"/>
    </row>
    <row r="62" spans="1:30" ht="15" thickBot="1" x14ac:dyDescent="0.4">
      <c r="B62" s="143"/>
      <c r="C62" s="143"/>
      <c r="D62" s="143"/>
      <c r="E62" s="143"/>
      <c r="F62" s="143"/>
      <c r="G62" s="144"/>
      <c r="H62" s="144"/>
      <c r="I62" s="144"/>
      <c r="J62" s="144"/>
      <c r="K62" s="225" t="s">
        <v>39</v>
      </c>
      <c r="L62" s="226"/>
      <c r="M62" s="180"/>
      <c r="N62" s="180"/>
      <c r="O62" s="180"/>
      <c r="P62" s="175"/>
      <c r="Q62" s="182">
        <f>$P$53</f>
        <v>16.26513792235761</v>
      </c>
      <c r="R62" s="184">
        <f>$P$53</f>
        <v>16.26513792235761</v>
      </c>
      <c r="S62" s="188">
        <f>$P$53</f>
        <v>16.26513792235761</v>
      </c>
      <c r="T62" s="183">
        <f>$P$53</f>
        <v>16.26513792235761</v>
      </c>
      <c r="U62" s="189">
        <f>$P$53</f>
        <v>16.26513792235761</v>
      </c>
      <c r="V62" s="187"/>
      <c r="W62" s="181"/>
      <c r="X62"/>
      <c r="AC62" s="4"/>
      <c r="AD62" s="4"/>
    </row>
    <row r="63" spans="1:30" ht="15" thickBot="1" x14ac:dyDescent="0.4">
      <c r="B63" s="143"/>
      <c r="C63" s="143"/>
      <c r="D63" s="143"/>
      <c r="E63" s="143"/>
      <c r="F63" s="143"/>
      <c r="G63" s="144"/>
      <c r="H63" s="144"/>
      <c r="I63" s="144"/>
      <c r="J63" s="144"/>
      <c r="K63" s="227" t="s">
        <v>24</v>
      </c>
      <c r="L63" s="228"/>
      <c r="M63" s="190"/>
      <c r="N63" s="190"/>
      <c r="O63" s="180"/>
      <c r="P63" s="190"/>
      <c r="Q63" s="175"/>
      <c r="R63" s="191">
        <f>+$Q$53</f>
        <v>0</v>
      </c>
      <c r="S63" s="188">
        <f>+$Q$53</f>
        <v>0</v>
      </c>
      <c r="T63" s="192">
        <f>+$Q$53</f>
        <v>0</v>
      </c>
      <c r="U63" s="193">
        <f>+$Q$53</f>
        <v>0</v>
      </c>
      <c r="V63" s="194">
        <f>+$Q$53</f>
        <v>0</v>
      </c>
      <c r="W63" s="181"/>
      <c r="X63"/>
      <c r="AC63" s="4"/>
      <c r="AD63" s="4"/>
    </row>
    <row r="64" spans="1:30" ht="15" thickBot="1" x14ac:dyDescent="0.4">
      <c r="B64" s="143"/>
      <c r="C64" s="143"/>
      <c r="D64" s="143"/>
      <c r="E64" s="143"/>
      <c r="F64" s="143"/>
      <c r="G64" s="144"/>
      <c r="H64" s="144"/>
      <c r="I64" s="144"/>
      <c r="J64" s="144"/>
      <c r="K64" s="195" t="s">
        <v>55</v>
      </c>
      <c r="L64" s="196"/>
      <c r="M64" s="197"/>
      <c r="N64" s="197"/>
      <c r="O64" s="197"/>
      <c r="P64" s="197"/>
      <c r="Q64" s="197"/>
      <c r="R64" s="198">
        <f>+SUM(R59:R63)</f>
        <v>-6.4914688651976462</v>
      </c>
      <c r="S64" s="198">
        <f>+SUM(S60:S63)</f>
        <v>-25.868043505514834</v>
      </c>
      <c r="T64" s="198">
        <f>+SUM(T61:T63)</f>
        <v>-25.242962150530616</v>
      </c>
      <c r="U64" s="198">
        <f>+SUM(U62:U63)</f>
        <v>16.26513792235761</v>
      </c>
      <c r="V64" s="198">
        <f>+SUM(V63)</f>
        <v>0</v>
      </c>
      <c r="W64" s="198">
        <f>+SUM(R64:V64)</f>
        <v>-41.337336598885486</v>
      </c>
      <c r="X64"/>
      <c r="AD64" s="4"/>
    </row>
    <row r="65" spans="2:286" ht="15" thickBot="1" x14ac:dyDescent="0.4">
      <c r="B65" s="143"/>
      <c r="C65" s="143"/>
      <c r="D65" s="143"/>
      <c r="E65" s="143"/>
      <c r="F65" s="143"/>
      <c r="G65" s="144"/>
      <c r="H65" s="144"/>
      <c r="I65" s="144"/>
      <c r="J65" s="144"/>
      <c r="K65" s="199"/>
      <c r="L65" s="199"/>
      <c r="M65" s="199"/>
      <c r="N65" s="199"/>
      <c r="O65" s="199"/>
      <c r="P65" s="199"/>
      <c r="Q65" s="199"/>
      <c r="R65" s="200"/>
      <c r="S65" s="200"/>
      <c r="T65" s="200"/>
      <c r="U65" s="200"/>
      <c r="V65" s="200"/>
      <c r="W65"/>
      <c r="X65"/>
      <c r="AD65" s="4"/>
    </row>
    <row r="66" spans="2:286" ht="15" thickBot="1" x14ac:dyDescent="0.4">
      <c r="B66" s="143"/>
      <c r="C66" s="143"/>
      <c r="D66" s="143"/>
      <c r="E66" s="143"/>
      <c r="F66" s="143"/>
      <c r="G66" s="143"/>
      <c r="H66" s="143"/>
      <c r="I66" s="143"/>
      <c r="J66" s="143"/>
      <c r="K66" s="201" t="s">
        <v>56</v>
      </c>
      <c r="L66" s="202"/>
      <c r="M66" s="203"/>
      <c r="N66" s="203"/>
      <c r="O66" s="203"/>
      <c r="P66" s="203"/>
      <c r="Q66" s="203"/>
      <c r="R66" s="198">
        <f>R64</f>
        <v>-6.4914688651976462</v>
      </c>
      <c r="S66" s="198">
        <f>S64</f>
        <v>-25.868043505514834</v>
      </c>
      <c r="T66" s="198">
        <f>T64</f>
        <v>-25.242962150530616</v>
      </c>
      <c r="U66" s="198">
        <f>U64</f>
        <v>16.26513792235761</v>
      </c>
      <c r="V66" s="198">
        <f>V64</f>
        <v>0</v>
      </c>
      <c r="W66" s="198">
        <f>+SUM(R66:V66)</f>
        <v>-41.337336598885486</v>
      </c>
      <c r="X66"/>
      <c r="AD66" s="4"/>
    </row>
    <row r="67" spans="2:286" x14ac:dyDescent="0.35">
      <c r="B67"/>
      <c r="C67"/>
      <c r="D67"/>
      <c r="E67"/>
      <c r="F67"/>
      <c r="G67"/>
      <c r="H67"/>
      <c r="I67" s="204"/>
      <c r="J67" s="204"/>
      <c r="K67" s="204"/>
      <c r="L67" s="204"/>
      <c r="M67" s="205"/>
      <c r="N67" s="204"/>
      <c r="O67" s="204"/>
      <c r="P67" s="204"/>
      <c r="Q67" s="205"/>
      <c r="R67" s="205"/>
      <c r="S67" s="205"/>
      <c r="T67" s="206"/>
      <c r="U67" s="206"/>
      <c r="V67"/>
      <c r="W67"/>
      <c r="X67"/>
    </row>
    <row r="68" spans="2:286" s="1" customFormat="1" x14ac:dyDescent="0.3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/>
      <c r="Z68"/>
      <c r="AA68"/>
      <c r="AB68"/>
      <c r="AC68"/>
      <c r="AD68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</row>
    <row r="69" spans="2:286" s="1" customFormat="1" x14ac:dyDescent="0.3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/>
      <c r="Z69"/>
      <c r="AA69"/>
      <c r="AB69"/>
      <c r="AC69"/>
      <c r="AD69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</row>
    <row r="70" spans="2:286" ht="14.5" customHeight="1" x14ac:dyDescent="0.35"/>
    <row r="71" spans="2:286" ht="14.5" customHeight="1" x14ac:dyDescent="0.35"/>
    <row r="72" spans="2:286" ht="14.5" customHeight="1" x14ac:dyDescent="0.35"/>
    <row r="73" spans="2:286" ht="14.5" customHeight="1" x14ac:dyDescent="0.35"/>
    <row r="74" spans="2:286" ht="14.5" customHeight="1" x14ac:dyDescent="0.35"/>
    <row r="75" spans="2:286" ht="14.5" customHeight="1" x14ac:dyDescent="0.35"/>
    <row r="76" spans="2:286" ht="14.5" customHeight="1" x14ac:dyDescent="0.35"/>
    <row r="77" spans="2:286" ht="14.5" customHeight="1" x14ac:dyDescent="0.35"/>
    <row r="78" spans="2:286" ht="14.5" customHeight="1" x14ac:dyDescent="0.35"/>
    <row r="79" spans="2:286" ht="14.5" customHeight="1" x14ac:dyDescent="0.35"/>
    <row r="80" spans="2:286" ht="14.5" customHeight="1" x14ac:dyDescent="0.35"/>
    <row r="81" ht="14.5" customHeight="1" x14ac:dyDescent="0.35"/>
    <row r="82" ht="14.5" customHeight="1" x14ac:dyDescent="0.35"/>
  </sheetData>
  <mergeCells count="24">
    <mergeCell ref="B8:M8"/>
    <mergeCell ref="C13:L13"/>
    <mergeCell ref="M13:N13"/>
    <mergeCell ref="C26:D26"/>
    <mergeCell ref="E26:I26"/>
    <mergeCell ref="K26:Q26"/>
    <mergeCell ref="M56:Q56"/>
    <mergeCell ref="R56:V56"/>
    <mergeCell ref="C27:D27"/>
    <mergeCell ref="E27:I27"/>
    <mergeCell ref="K27:L27"/>
    <mergeCell ref="M27:Q27"/>
    <mergeCell ref="C39:I39"/>
    <mergeCell ref="K39:Q39"/>
    <mergeCell ref="C40:D40"/>
    <mergeCell ref="E40:I40"/>
    <mergeCell ref="K40:L40"/>
    <mergeCell ref="M40:Q40"/>
    <mergeCell ref="S46:T50"/>
    <mergeCell ref="K59:L59"/>
    <mergeCell ref="K60:L60"/>
    <mergeCell ref="K61:L61"/>
    <mergeCell ref="K62:L62"/>
    <mergeCell ref="K63:L63"/>
  </mergeCells>
  <conditionalFormatting sqref="C42:H42 C31:I35 C44:H49 D29:I29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C29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3">
    <dataValidation type="list" allowBlank="1" showInputMessage="1" showErrorMessage="1" sqref="C23" xr:uid="{B7E366EB-D03B-4A57-94F7-F847709A7C92}">
      <formula1>$E$14:$I$14</formula1>
    </dataValidation>
    <dataValidation type="list" allowBlank="1" showInputMessage="1" showErrorMessage="1" sqref="R50" xr:uid="{AB9A2616-D8EB-470C-918C-80D21679F5AC}">
      <formula1>$M$41:$P$41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9:I29" xr:uid="{67403659-3CA7-4F3B-BF6B-60412D53B70A}">
      <formula1>ISNUMBER(C29)</formula1>
    </dataValidation>
  </dataValidations>
  <pageMargins left="0.7" right="0.7" top="0.75" bottom="0.75" header="0.3" footer="0.3"/>
  <pageSetup paperSize="8" scale="54" fitToWidth="0" orientation="landscape" r:id="rId1"/>
  <rowBreaks count="1" manualBreakCount="1">
    <brk id="50" min="1" max="25" man="1"/>
  </rowBreaks>
  <colBreaks count="1" manualBreakCount="1">
    <brk id="29" max="1048575" man="1"/>
  </colBreaks>
  <ignoredErrors>
    <ignoredError sqref="K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 alt est.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 Langeluddecke</cp:lastModifiedBy>
  <dcterms:created xsi:type="dcterms:W3CDTF">2024-09-10T00:44:46Z</dcterms:created>
  <dcterms:modified xsi:type="dcterms:W3CDTF">2024-09-12T22:55:19Z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2024-09-12T22:55:16Z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4fbd0c09-e5b9-4983-8f70-f45f2c899366</vt:lpwstr>
  </property>
  <property fmtid="{D5CDD505-2E9C-101B-9397-08002B2CF9AE}" pid="8" name="MSIP_Label_d9d5a995-dfdf-4407-9a97-edbbc68c9f53_ContentBits">
    <vt:lpwstr>0</vt:lpwstr>
  </property>
</Properties>
</file>