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ER\Opex modelling\AER opex models\27. EQ SAPN 2025-30\Energex\2. Draft decision\publication\Final\"/>
    </mc:Choice>
  </mc:AlternateContent>
  <xr:revisionPtr revIDLastSave="0" documentId="13_ncr:1_{C48171E8-7A64-4CB4-BDFE-DD8EB451C2B6}" xr6:coauthVersionLast="47" xr6:coauthVersionMax="47" xr10:uidLastSave="{00000000-0000-0000-0000-000000000000}"/>
  <bookViews>
    <workbookView xWindow="-120" yWindow="-120" windowWidth="29040" windowHeight="15840" xr2:uid="{731ED27A-481D-49DD-A550-71FEB24A8D2B}"/>
  </bookViews>
  <sheets>
    <sheet name="Draft decision" sheetId="9" r:id="rId1"/>
  </sheets>
  <definedNames>
    <definedName name="dms_PRCP_BaseYear" localSheetId="0">'Draft decision'!$C$23</definedName>
    <definedName name="FRCP_1to5">"2015-16 to 2019-20"</definedName>
    <definedName name="RCP_1to5">"2015-16 to 2019-20"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9" l="1"/>
  <c r="B13" i="9"/>
  <c r="E30" i="9" l="1"/>
  <c r="F30" i="9"/>
  <c r="G30" i="9"/>
  <c r="H30" i="9"/>
  <c r="D30" i="9"/>
  <c r="M30" i="9"/>
  <c r="O30" i="9"/>
  <c r="M17" i="9"/>
  <c r="N17" i="9"/>
  <c r="N30" i="9" s="1"/>
  <c r="O17" i="9"/>
  <c r="P17" i="9"/>
  <c r="P30" i="9" s="1"/>
  <c r="L17" i="9"/>
  <c r="L30" i="9" s="1"/>
  <c r="D17" i="9"/>
  <c r="E17" i="9"/>
  <c r="F17" i="9"/>
  <c r="G17" i="9"/>
  <c r="H17" i="9"/>
  <c r="L3" i="9"/>
  <c r="K3" i="9" s="1"/>
  <c r="J3" i="9" s="1"/>
  <c r="I3" i="9" s="1"/>
  <c r="H3" i="9" s="1"/>
  <c r="G3" i="9" s="1"/>
  <c r="F3" i="9" s="1"/>
  <c r="E3" i="9" s="1"/>
  <c r="D3" i="9" s="1"/>
  <c r="C3" i="9" s="1"/>
  <c r="B3" i="9" s="1"/>
  <c r="E25" i="9" l="1"/>
  <c r="M5" i="9"/>
  <c r="C40" i="9"/>
  <c r="B40" i="9"/>
  <c r="J30" i="9"/>
  <c r="B30" i="9"/>
  <c r="C25" i="9"/>
  <c r="B25" i="9"/>
  <c r="J17" i="9"/>
  <c r="B17" i="9"/>
  <c r="L5" i="9"/>
  <c r="K5" i="9"/>
  <c r="J5" i="9"/>
  <c r="I5" i="9"/>
  <c r="H5" i="9"/>
  <c r="G5" i="9"/>
  <c r="F5" i="9"/>
  <c r="E5" i="9"/>
  <c r="D5" i="9"/>
  <c r="F25" i="9" l="1"/>
  <c r="G25" i="9"/>
  <c r="G40" i="9"/>
  <c r="L6" i="9"/>
  <c r="D25" i="9"/>
  <c r="D40" i="9"/>
  <c r="E40" i="9"/>
  <c r="H25" i="9"/>
  <c r="O31" i="9" l="1"/>
  <c r="O33" i="9"/>
  <c r="O36" i="9"/>
  <c r="O38" i="9"/>
  <c r="K6" i="9"/>
  <c r="O39" i="9"/>
  <c r="O34" i="9"/>
  <c r="O37" i="9"/>
  <c r="O35" i="9"/>
  <c r="N33" i="9" l="1"/>
  <c r="N34" i="9"/>
  <c r="N38" i="9"/>
  <c r="N31" i="9"/>
  <c r="N39" i="9"/>
  <c r="N35" i="9"/>
  <c r="J6" i="9"/>
  <c r="O40" i="9"/>
  <c r="M31" i="9" l="1"/>
  <c r="M39" i="9"/>
  <c r="M34" i="9"/>
  <c r="M36" i="9"/>
  <c r="M37" i="9"/>
  <c r="M35" i="9"/>
  <c r="M33" i="9"/>
  <c r="I6" i="9"/>
  <c r="M38" i="9"/>
  <c r="L33" i="9" l="1"/>
  <c r="H6" i="9"/>
  <c r="L34" i="9"/>
  <c r="L37" i="9"/>
  <c r="L36" i="9"/>
  <c r="L39" i="9"/>
  <c r="L31" i="9"/>
  <c r="L38" i="9"/>
  <c r="M40" i="9"/>
  <c r="L35" i="9"/>
  <c r="K36" i="9"/>
  <c r="P24" i="9"/>
  <c r="N23" i="9"/>
  <c r="P22" i="9"/>
  <c r="N18" i="9"/>
  <c r="K38" i="9" l="1"/>
  <c r="L20" i="9"/>
  <c r="P18" i="9"/>
  <c r="L24" i="9"/>
  <c r="K35" i="9"/>
  <c r="P21" i="9"/>
  <c r="N21" i="9"/>
  <c r="L22" i="9"/>
  <c r="N24" i="9"/>
  <c r="K31" i="9"/>
  <c r="M20" i="9"/>
  <c r="N20" i="9"/>
  <c r="K34" i="9"/>
  <c r="K33" i="9"/>
  <c r="O20" i="9"/>
  <c r="O18" i="9"/>
  <c r="G6" i="9"/>
  <c r="L21" i="9"/>
  <c r="M22" i="9"/>
  <c r="K37" i="9"/>
  <c r="O24" i="9"/>
  <c r="L23" i="9"/>
  <c r="O22" i="9"/>
  <c r="M18" i="9"/>
  <c r="O21" i="9"/>
  <c r="K39" i="9"/>
  <c r="P20" i="9"/>
  <c r="M24" i="9"/>
  <c r="P23" i="9"/>
  <c r="O23" i="9"/>
  <c r="M21" i="9"/>
  <c r="M23" i="9"/>
  <c r="L18" i="9"/>
  <c r="N22" i="9"/>
  <c r="L40" i="9"/>
  <c r="J39" i="9"/>
  <c r="J36" i="9" l="1"/>
  <c r="J34" i="9"/>
  <c r="J38" i="9"/>
  <c r="J31" i="9"/>
  <c r="J33" i="9"/>
  <c r="J35" i="9"/>
  <c r="F6" i="9"/>
  <c r="J37" i="9"/>
  <c r="N25" i="9"/>
  <c r="K40" i="9"/>
  <c r="L25" i="9"/>
  <c r="O25" i="9"/>
  <c r="P25" i="9"/>
  <c r="M25" i="9"/>
  <c r="P40" i="9" l="1"/>
  <c r="P43" i="9" s="1"/>
  <c r="M43" i="9"/>
  <c r="Q50" i="9" s="1"/>
  <c r="J40" i="9"/>
  <c r="E6" i="9"/>
  <c r="D6" i="9"/>
  <c r="O50" i="9"/>
  <c r="P50" i="9"/>
  <c r="R50" i="9"/>
  <c r="N50" i="9" l="1"/>
  <c r="U53" i="9"/>
  <c r="U54" i="9" s="1"/>
  <c r="T53" i="9"/>
  <c r="C6" i="9"/>
  <c r="Q53" i="9"/>
  <c r="R53" i="9"/>
  <c r="S53" i="9"/>
  <c r="U56" i="9" l="1"/>
  <c r="J23" i="9"/>
  <c r="J22" i="9"/>
  <c r="K20" i="9"/>
  <c r="K18" i="9"/>
  <c r="K22" i="9"/>
  <c r="K24" i="9"/>
  <c r="J24" i="9"/>
  <c r="J18" i="9"/>
  <c r="J21" i="9"/>
  <c r="K23" i="9"/>
  <c r="K21" i="9"/>
  <c r="J20" i="9"/>
  <c r="K25" i="9" l="1"/>
  <c r="J25" i="9"/>
  <c r="L43" i="9" l="1"/>
  <c r="O49" i="9" l="1"/>
  <c r="N49" i="9"/>
  <c r="Q49" i="9"/>
  <c r="M49" i="9"/>
  <c r="P49" i="9"/>
  <c r="N36" i="9" l="1"/>
  <c r="N37" i="9"/>
  <c r="N40" i="9" l="1"/>
  <c r="F40" i="9"/>
  <c r="N43" i="9" l="1"/>
  <c r="O43" i="9"/>
  <c r="S52" i="9" l="1"/>
  <c r="T52" i="9"/>
  <c r="T54" i="9" s="1"/>
  <c r="P52" i="9"/>
  <c r="R52" i="9"/>
  <c r="Q52" i="9"/>
  <c r="S51" i="9"/>
  <c r="O51" i="9"/>
  <c r="R51" i="9"/>
  <c r="P51" i="9"/>
  <c r="Q51" i="9"/>
  <c r="S54" i="9" l="1"/>
  <c r="S56" i="9" s="1"/>
  <c r="R54" i="9"/>
  <c r="R56" i="9" s="1"/>
  <c r="T56" i="9"/>
  <c r="Q54" i="9"/>
  <c r="Q56" i="9" l="1"/>
  <c r="V56" i="9" s="1"/>
  <c r="V54" i="9"/>
</calcChain>
</file>

<file path=xl/sharedStrings.xml><?xml version="1.0" encoding="utf-8"?>
<sst xmlns="http://schemas.openxmlformats.org/spreadsheetml/2006/main" count="70" uniqueCount="50">
  <si>
    <t>Actual and estimated inflation</t>
  </si>
  <si>
    <t>Actual</t>
  </si>
  <si>
    <t>Estimated</t>
  </si>
  <si>
    <t>ABS CPI index - June</t>
  </si>
  <si>
    <t xml:space="preserve">Inflation rate (per cent) </t>
  </si>
  <si>
    <t>7.5.1 -  The carryover amounts that arise from applying the EBSS during the current regulatory control period</t>
  </si>
  <si>
    <t>Base year used to forecast opex for the current period (drop down menu)</t>
  </si>
  <si>
    <t>7.5.1.1 - Opex allowance applicable to EBSS (EBSS target)</t>
  </si>
  <si>
    <t>Previous period</t>
  </si>
  <si>
    <t>Current regulatory control period</t>
  </si>
  <si>
    <t>Total opex allowance</t>
  </si>
  <si>
    <t xml:space="preserve">Approved excludable costs - allowance </t>
  </si>
  <si>
    <t>Debt raising costs</t>
  </si>
  <si>
    <t>DMIA</t>
  </si>
  <si>
    <t xml:space="preserve">Other adjustments or exclusions required by the EBSS </t>
  </si>
  <si>
    <t>Forecast opex for EBSS purposes</t>
  </si>
  <si>
    <t>7.5.1.2 - Actual and estimated opex applicable to EBSS</t>
  </si>
  <si>
    <t xml:space="preserve">$m, Actual </t>
  </si>
  <si>
    <t xml:space="preserve">Total opex </t>
  </si>
  <si>
    <t>Approved excludable costs</t>
  </si>
  <si>
    <t>Capitalised opex that has been excluded from the regulatory asset base</t>
  </si>
  <si>
    <t>Movements in provisions related to opex</t>
  </si>
  <si>
    <t>Actual opex for EBSS purposes</t>
  </si>
  <si>
    <t>2022-23</t>
  </si>
  <si>
    <t>Carryover</t>
  </si>
  <si>
    <t>Forthcoming regulatory control period</t>
  </si>
  <si>
    <t>Total</t>
  </si>
  <si>
    <t>2019-20</t>
  </si>
  <si>
    <t>2020-21</t>
  </si>
  <si>
    <t>2021-22</t>
  </si>
  <si>
    <t>2023-24</t>
  </si>
  <si>
    <t>2024-25</t>
  </si>
  <si>
    <t>2025-26</t>
  </si>
  <si>
    <t>2026-27</t>
  </si>
  <si>
    <t>2027-28</t>
  </si>
  <si>
    <t>2028-29</t>
  </si>
  <si>
    <t>2018-19</t>
  </si>
  <si>
    <t>Base year non-recurrent efficiency gain $m, real June 2024</t>
  </si>
  <si>
    <t>$m, real June 2025</t>
  </si>
  <si>
    <t>$m, real June 2020</t>
  </si>
  <si>
    <t>Incremental gain $m, real June 2025</t>
  </si>
  <si>
    <t>Total Carryover Amount ($m, June 2025)</t>
  </si>
  <si>
    <t>PTRM inputs ($m, June 2025)</t>
  </si>
  <si>
    <t>Flood cost pass through</t>
  </si>
  <si>
    <t>GSL</t>
  </si>
  <si>
    <t>2029-30</t>
  </si>
  <si>
    <t>Energex to nominate base year used to forecast opex 
(drop down menu)</t>
  </si>
  <si>
    <t>Non-recurrent efficiency adjustment made to 2018-19 opex, $m, real June 2019</t>
  </si>
  <si>
    <t>Reconstructed cumulative index (2024-25=1)</t>
  </si>
  <si>
    <t>$m, real June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</si>
</sst>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_(* #,##0.00_);_(* \(#,##0.00\);_(* &quot;-&quot;??_);_(@_)"/>
    <numFmt numFmtId="166" formatCode="0.000"/>
    <numFmt numFmtId="167" formatCode="_-* #,##0_-;\-* #,##0_-;_-* &quot;-&quot;??_-;_-@_-"/>
    <numFmt numFmtId="168" formatCode="0.0;\–0.0;&quot;–&quot;"/>
    <numFmt numFmtId="169" formatCode="#,##0;\(#,##0\)"/>
    <numFmt numFmtId="170" formatCode="#,##0.0_ ;\-#,##0.0\ "/>
    <numFmt numFmtId="171" formatCode="0.00;\–0.00;&quot;–&quot;"/>
    <numFmt numFmtId="172" formatCode="_(#,##0_);\(#,##0\);_(&quot;-&quot;_)"/>
    <numFmt numFmtId="173" formatCode="0.00000000"/>
  </numFmts>
  <fonts count="25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FFFFFF"/>
      <name val="Arial"/>
      <family val="2"/>
    </font>
    <font>
      <b/>
      <sz val="14"/>
      <color rgb="FFFFFFFF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0"/>
      <color rgb="FF000000"/>
      <name val="Arial"/>
      <family val="2"/>
    </font>
    <font>
      <i/>
      <sz val="11"/>
      <color rgb="FF000000"/>
      <name val="Arial"/>
      <family val="2"/>
    </font>
    <font>
      <b/>
      <sz val="12"/>
      <color rgb="FFFF0000"/>
      <name val="Calibri"/>
      <family val="2"/>
    </font>
    <font>
      <b/>
      <sz val="14"/>
      <color rgb="FF000000"/>
      <name val="Arial"/>
      <family val="2"/>
    </font>
    <font>
      <b/>
      <sz val="10"/>
      <color rgb="FFFFFFFF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BFBFB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E5DFE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EAF1DD"/>
        <bgColor rgb="FFFFFFFF"/>
      </patternFill>
    </fill>
    <fill>
      <patternFill patternType="solid">
        <fgColor rgb="FFB8CCE4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FFFFCC"/>
        <bgColor rgb="FF000000"/>
      </patternFill>
    </fill>
    <fill>
      <patternFill patternType="solid">
        <fgColor rgb="FFA5B6CA"/>
        <bgColor rgb="FFFFFFFF"/>
      </patternFill>
    </fill>
    <fill>
      <patternFill patternType="solid">
        <fgColor rgb="FF95B3D7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3F3F3F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</fills>
  <borders count="14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A5A5A5"/>
      </left>
      <right style="thin">
        <color rgb="FFA5A5A5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medium">
        <color rgb="FF000000"/>
      </top>
      <bottom style="thin">
        <color rgb="FFA5A5A5"/>
      </bottom>
      <diagonal/>
    </border>
    <border>
      <left style="thin">
        <color rgb="FFA5A5A5"/>
      </left>
      <right style="medium">
        <color rgb="FF000000"/>
      </right>
      <top style="medium">
        <color rgb="FF000000"/>
      </top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medium">
        <color rgb="FF000000"/>
      </right>
      <top/>
      <bottom style="thin">
        <color rgb="FFA5A5A5"/>
      </bottom>
      <diagonal/>
    </border>
    <border>
      <left style="medium">
        <color rgb="FF000000"/>
      </left>
      <right/>
      <top style="thin">
        <color rgb="FFA5A5A5"/>
      </top>
      <bottom style="medium">
        <color rgb="FF000000"/>
      </bottom>
      <diagonal/>
    </border>
    <border>
      <left style="medium">
        <color rgb="FF000000"/>
      </left>
      <right style="thin">
        <color rgb="FFA5A5A5"/>
      </right>
      <top/>
      <bottom style="medium">
        <color rgb="FF000000"/>
      </bottom>
      <diagonal/>
    </border>
    <border>
      <left/>
      <right style="thin">
        <color rgb="FFA5A5A5"/>
      </right>
      <top style="thin">
        <color rgb="FFA5A5A5"/>
      </top>
      <bottom style="medium">
        <color rgb="FF000000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000000"/>
      </right>
      <top/>
      <bottom style="thin">
        <color rgb="FFA5A5A5"/>
      </bottom>
      <diagonal/>
    </border>
    <border>
      <left style="medium">
        <color rgb="FF000000"/>
      </left>
      <right style="thin">
        <color rgb="FFA5A5A5"/>
      </right>
      <top style="thin">
        <color rgb="FFA5A5A5"/>
      </top>
      <bottom style="medium">
        <color rgb="FF000000"/>
      </bottom>
      <diagonal/>
    </border>
    <border>
      <left style="thin">
        <color rgb="FFA5A5A5"/>
      </left>
      <right style="thin">
        <color rgb="FF000000"/>
      </right>
      <top style="thin">
        <color rgb="FFA5A5A5"/>
      </top>
      <bottom style="medium">
        <color rgb="FF000000"/>
      </bottom>
      <diagonal/>
    </border>
    <border>
      <left/>
      <right style="thin">
        <color rgb="FFA5A5A5"/>
      </right>
      <top/>
      <bottom style="medium">
        <color rgb="FF000000"/>
      </bottom>
      <diagonal/>
    </border>
    <border>
      <left style="thin">
        <color rgb="FFBFBFBF"/>
      </left>
      <right style="thin">
        <color rgb="FFBFBFBF"/>
      </right>
      <top style="medium">
        <color rgb="FF000000"/>
      </top>
      <bottom style="thin">
        <color rgb="FFBFBFBF"/>
      </bottom>
      <diagonal/>
    </border>
    <border>
      <left style="thin">
        <color rgb="FFA5A5A5"/>
      </left>
      <right style="thin">
        <color rgb="FF000000"/>
      </right>
      <top style="medium">
        <color rgb="FF000000"/>
      </top>
      <bottom style="thin">
        <color rgb="FFA5A5A5"/>
      </bottom>
      <diagonal/>
    </border>
    <border>
      <left/>
      <right style="thin">
        <color rgb="FFA5A5A5"/>
      </right>
      <top style="medium">
        <color rgb="FF000000"/>
      </top>
      <bottom style="thin">
        <color rgb="FFA5A5A5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000000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A5A5A5"/>
      </left>
      <right style="thin">
        <color rgb="FF000000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BFBFBF"/>
      </right>
      <top style="thin">
        <color rgb="FFBFBFBF"/>
      </top>
      <bottom style="medium">
        <color rgb="FF000000"/>
      </bottom>
      <diagonal/>
    </border>
    <border>
      <left style="thin">
        <color rgb="FFBFBFBF"/>
      </left>
      <right style="thin">
        <color rgb="FF000000"/>
      </right>
      <top style="thin">
        <color rgb="FFBFBFBF"/>
      </top>
      <bottom style="medium">
        <color rgb="FF00000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000000"/>
      </bottom>
      <diagonal/>
    </border>
    <border>
      <left style="thin">
        <color rgb="FFA5A5A5"/>
      </left>
      <right style="thin">
        <color rgb="FFA5A5A5"/>
      </right>
      <top style="medium">
        <color rgb="FF000000"/>
      </top>
      <bottom style="medium">
        <color rgb="FF000000"/>
      </bottom>
      <diagonal/>
    </border>
    <border>
      <left style="thin">
        <color rgb="FFA5A5A5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A5A5A5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BFBFBF"/>
      </left>
      <right/>
      <top style="medium">
        <color rgb="FF000000"/>
      </top>
      <bottom style="thin">
        <color rgb="FFBFBFBF"/>
      </bottom>
      <diagonal/>
    </border>
    <border>
      <left/>
      <right/>
      <top style="medium">
        <color rgb="FF000000"/>
      </top>
      <bottom style="thin">
        <color rgb="FFBFBFBF"/>
      </bottom>
      <diagonal/>
    </border>
    <border>
      <left/>
      <right style="medium">
        <color rgb="FF000000"/>
      </right>
      <top style="medium">
        <color rgb="FF000000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medium">
        <color rgb="FF000000"/>
      </right>
      <top style="thin">
        <color rgb="FFBFBFBF"/>
      </top>
      <bottom/>
      <diagonal/>
    </border>
    <border>
      <left/>
      <right/>
      <top/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 style="medium">
        <color rgb="FF000000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 style="medium">
        <color rgb="FF000000"/>
      </top>
      <bottom style="thin">
        <color rgb="FFA5A5A5"/>
      </bottom>
      <diagonal/>
    </border>
    <border>
      <left style="medium">
        <color rgb="FF000000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 style="thin">
        <color rgb="FFA5A5A5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rgb="FF000000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thin">
        <color rgb="FF000000"/>
      </right>
      <top style="thin">
        <color rgb="FFA5A5A5"/>
      </top>
      <bottom/>
      <diagonal/>
    </border>
    <border>
      <left/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 style="thin">
        <color rgb="FF000000"/>
      </right>
      <top style="medium">
        <color indexed="64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rgb="FF000000"/>
      </left>
      <right/>
      <top style="medium">
        <color theme="1"/>
      </top>
      <bottom style="thin">
        <color rgb="FF000000"/>
      </bottom>
      <diagonal/>
    </border>
    <border>
      <left/>
      <right style="thin">
        <color rgb="FF000000"/>
      </right>
      <top style="medium">
        <color theme="1"/>
      </top>
      <bottom style="thin">
        <color rgb="FF000000"/>
      </bottom>
      <diagonal/>
    </border>
    <border>
      <left/>
      <right/>
      <top style="medium">
        <color theme="1"/>
      </top>
      <bottom style="thin">
        <color rgb="FF000000"/>
      </bottom>
      <diagonal/>
    </border>
    <border>
      <left/>
      <right style="medium">
        <color theme="1"/>
      </right>
      <top style="medium">
        <color theme="1"/>
      </top>
      <bottom style="thin">
        <color rgb="FF000000"/>
      </bottom>
      <diagonal/>
    </border>
    <border>
      <left style="medium">
        <color theme="1"/>
      </left>
      <right/>
      <top/>
      <bottom/>
      <diagonal/>
    </border>
    <border>
      <left style="thin">
        <color rgb="FFA5A5A5"/>
      </left>
      <right style="medium">
        <color theme="1"/>
      </right>
      <top/>
      <bottom style="thin">
        <color rgb="FFA5A5A5"/>
      </bottom>
      <diagonal/>
    </border>
    <border>
      <left style="thin">
        <color rgb="FFA5A5A5"/>
      </left>
      <right style="medium">
        <color theme="1"/>
      </right>
      <top/>
      <bottom/>
      <diagonal/>
    </border>
    <border>
      <left style="medium">
        <color theme="1"/>
      </left>
      <right style="thin">
        <color indexed="64"/>
      </right>
      <top style="medium">
        <color indexed="64"/>
      </top>
      <bottom style="thin">
        <color rgb="FFA5A5A5"/>
      </bottom>
      <diagonal/>
    </border>
    <border>
      <left/>
      <right style="medium">
        <color theme="1"/>
      </right>
      <top style="medium">
        <color indexed="64"/>
      </top>
      <bottom style="thin">
        <color rgb="FFBFBFBF"/>
      </bottom>
      <diagonal/>
    </border>
    <border>
      <left style="medium">
        <color theme="1"/>
      </left>
      <right style="thin">
        <color indexed="64"/>
      </right>
      <top style="thin">
        <color rgb="FFA5A5A5"/>
      </top>
      <bottom style="thin">
        <color rgb="FFA5A5A5"/>
      </bottom>
      <diagonal/>
    </border>
    <border>
      <left style="thin">
        <color rgb="FFBFBFBF"/>
      </left>
      <right style="medium">
        <color theme="1"/>
      </right>
      <top style="thin">
        <color rgb="FFBFBFBF"/>
      </top>
      <bottom style="thin">
        <color rgb="FFBFBFBF"/>
      </bottom>
      <diagonal/>
    </border>
    <border>
      <left style="medium">
        <color theme="1"/>
      </left>
      <right style="thin">
        <color indexed="64"/>
      </right>
      <top style="thin">
        <color rgb="FFBFBFBF"/>
      </top>
      <bottom style="thin">
        <color rgb="FFBFBFBF"/>
      </bottom>
      <diagonal/>
    </border>
    <border>
      <left style="medium">
        <color theme="1"/>
      </left>
      <right style="thin">
        <color indexed="64"/>
      </right>
      <top style="thin">
        <color rgb="FFA5A5A5"/>
      </top>
      <bottom style="medium">
        <color rgb="FF000000"/>
      </bottom>
      <diagonal/>
    </border>
    <border>
      <left style="thin">
        <color rgb="FFBFBFBF"/>
      </left>
      <right style="medium">
        <color theme="1"/>
      </right>
      <top style="thin">
        <color rgb="FFBFBFBF"/>
      </top>
      <bottom style="medium">
        <color rgb="FF000000"/>
      </bottom>
      <diagonal/>
    </border>
    <border>
      <left style="medium">
        <color theme="1"/>
      </left>
      <right/>
      <top style="medium">
        <color rgb="FF000000"/>
      </top>
      <bottom style="medium">
        <color theme="1"/>
      </bottom>
      <diagonal/>
    </border>
    <border>
      <left style="thin">
        <color rgb="FFA5A5A5"/>
      </left>
      <right style="thin">
        <color rgb="FFA5A5A5"/>
      </right>
      <top style="medium">
        <color rgb="FF000000"/>
      </top>
      <bottom style="medium">
        <color theme="1"/>
      </bottom>
      <diagonal/>
    </border>
    <border>
      <left style="thin">
        <color rgb="FFA5A5A5"/>
      </left>
      <right style="medium">
        <color theme="1"/>
      </right>
      <top style="medium">
        <color rgb="FF000000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rgb="FF000000"/>
      </bottom>
      <diagonal/>
    </border>
    <border>
      <left style="medium">
        <color theme="1"/>
      </left>
      <right style="thin">
        <color rgb="FFA5A5A5"/>
      </right>
      <top style="thin">
        <color rgb="FF000000"/>
      </top>
      <bottom style="medium">
        <color rgb="FF000000"/>
      </bottom>
      <diagonal/>
    </border>
    <border>
      <left style="thin">
        <color rgb="FFA5A5A5"/>
      </left>
      <right style="medium">
        <color theme="1"/>
      </right>
      <top style="thin">
        <color rgb="FF000000"/>
      </top>
      <bottom style="medium">
        <color rgb="FF000000"/>
      </bottom>
      <diagonal/>
    </border>
    <border>
      <left style="medium">
        <color theme="1"/>
      </left>
      <right style="thin">
        <color rgb="FFA5A5A5"/>
      </right>
      <top style="medium">
        <color rgb="FF000000"/>
      </top>
      <bottom style="thin">
        <color rgb="FFA5A5A5"/>
      </bottom>
      <diagonal/>
    </border>
    <border>
      <left style="thin">
        <color rgb="FFA5A5A5"/>
      </left>
      <right style="medium">
        <color theme="1"/>
      </right>
      <top style="medium">
        <color rgb="FF000000"/>
      </top>
      <bottom style="thin">
        <color rgb="FFA5A5A5"/>
      </bottom>
      <diagonal/>
    </border>
    <border>
      <left style="medium">
        <color theme="1"/>
      </left>
      <right style="thin">
        <color rgb="FFA5A5A5"/>
      </right>
      <top/>
      <bottom/>
      <diagonal/>
    </border>
    <border>
      <left style="medium">
        <color theme="1"/>
      </left>
      <right style="thin">
        <color rgb="FFA5A5A5"/>
      </right>
      <top/>
      <bottom style="medium">
        <color theme="1"/>
      </bottom>
      <diagonal/>
    </border>
    <border>
      <left/>
      <right style="thin">
        <color rgb="FFA5A5A5"/>
      </right>
      <top style="thin">
        <color rgb="FFA5A5A5"/>
      </top>
      <bottom style="medium">
        <color theme="1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theme="1"/>
      </bottom>
      <diagonal/>
    </border>
    <border>
      <left style="thin">
        <color rgb="FFA5A5A5"/>
      </left>
      <right style="medium">
        <color theme="1"/>
      </right>
      <top style="thin">
        <color rgb="FFA5A5A5"/>
      </top>
      <bottom style="medium">
        <color theme="1"/>
      </bottom>
      <diagonal/>
    </border>
    <border>
      <left style="medium">
        <color theme="1"/>
      </left>
      <right style="medium">
        <color rgb="FF000000"/>
      </right>
      <top style="medium">
        <color theme="1"/>
      </top>
      <bottom/>
      <diagonal/>
    </border>
    <border>
      <left style="medium">
        <color theme="1"/>
      </left>
      <right style="medium">
        <color rgb="FF000000"/>
      </right>
      <top/>
      <bottom/>
      <diagonal/>
    </border>
    <border>
      <left style="medium">
        <color theme="1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theme="1"/>
      </right>
      <top/>
      <bottom style="medium">
        <color rgb="FF000000"/>
      </bottom>
      <diagonal/>
    </border>
    <border>
      <left style="medium">
        <color theme="1"/>
      </left>
      <right style="thin">
        <color rgb="FF000000"/>
      </right>
      <top style="medium">
        <color rgb="FF000000"/>
      </top>
      <bottom style="thin">
        <color rgb="FFA5A5A5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/>
      <diagonal/>
    </border>
    <border>
      <left style="medium">
        <color theme="1"/>
      </left>
      <right style="thin">
        <color rgb="FF000000"/>
      </right>
      <top style="thin">
        <color rgb="FFA5A5A5"/>
      </top>
      <bottom style="thin">
        <color rgb="FFA5A5A5"/>
      </bottom>
      <diagonal/>
    </border>
    <border>
      <left style="thin">
        <color rgb="FF000000"/>
      </left>
      <right style="medium">
        <color theme="1"/>
      </right>
      <top/>
      <bottom/>
      <diagonal/>
    </border>
    <border>
      <left style="medium">
        <color theme="1"/>
      </left>
      <right style="thin">
        <color rgb="FF000000"/>
      </right>
      <top style="thin">
        <color rgb="FFA5A5A5"/>
      </top>
      <bottom style="medium">
        <color rgb="FF000000"/>
      </bottom>
      <diagonal/>
    </border>
    <border>
      <left style="thin">
        <color rgb="FF000000"/>
      </left>
      <right style="medium">
        <color theme="1"/>
      </right>
      <top/>
      <bottom style="medium">
        <color rgb="FF000000"/>
      </bottom>
      <diagonal/>
    </border>
    <border>
      <left style="thin">
        <color rgb="FFA5A5A5"/>
      </left>
      <right style="thin">
        <color rgb="FFA5A5A5"/>
      </right>
      <top/>
      <bottom style="medium">
        <color theme="1"/>
      </bottom>
      <diagonal/>
    </border>
    <border>
      <left style="thin">
        <color rgb="FFA5A5A5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rgb="FFA5A5A5"/>
      </right>
      <top/>
      <bottom style="thin">
        <color rgb="FFA5A5A5"/>
      </bottom>
      <diagonal/>
    </border>
    <border>
      <left style="medium">
        <color theme="1"/>
      </left>
      <right style="thin">
        <color rgb="FFA5A5A5"/>
      </right>
      <top style="thin">
        <color rgb="FFA5A5A5"/>
      </top>
      <bottom style="medium">
        <color rgb="FF000000"/>
      </bottom>
      <diagonal/>
    </border>
    <border>
      <left/>
      <right style="medium">
        <color theme="1"/>
      </right>
      <top style="medium">
        <color rgb="FF000000"/>
      </top>
      <bottom/>
      <diagonal/>
    </border>
    <border>
      <left style="medium">
        <color theme="1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rgb="FFA5A5A5"/>
      </right>
      <top style="medium">
        <color rgb="FF000000"/>
      </top>
      <bottom style="medium">
        <color theme="1"/>
      </bottom>
      <diagonal/>
    </border>
    <border>
      <left style="thin">
        <color rgb="FFA5A5A5"/>
      </left>
      <right style="medium">
        <color theme="1"/>
      </right>
      <top style="thin">
        <color rgb="FFA5A5A5"/>
      </top>
      <bottom style="thin">
        <color rgb="FFA5A5A5"/>
      </bottom>
      <diagonal/>
    </border>
    <border>
      <left/>
      <right style="medium">
        <color theme="1"/>
      </right>
      <top style="thin">
        <color rgb="FFA5A5A5"/>
      </top>
      <bottom style="thin">
        <color rgb="FFA5A5A5"/>
      </bottom>
      <diagonal/>
    </border>
    <border>
      <left/>
      <right style="medium">
        <color theme="1"/>
      </right>
      <top style="thin">
        <color rgb="FFA5A5A5"/>
      </top>
      <bottom style="medium">
        <color rgb="FF000000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rgb="FF000000"/>
      </left>
      <right/>
      <top style="medium">
        <color theme="1"/>
      </top>
      <bottom style="medium">
        <color theme="1"/>
      </bottom>
      <diagonal/>
    </border>
    <border>
      <left style="thin">
        <color rgb="FF000000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rgb="FFBFBFBF"/>
      </left>
      <right style="thin">
        <color rgb="FFBFBFBF"/>
      </right>
      <top style="medium">
        <color theme="1"/>
      </top>
      <bottom style="medium">
        <color theme="1"/>
      </bottom>
      <diagonal/>
    </border>
    <border>
      <left style="thin">
        <color rgb="FFBFBFBF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rgb="FFBFBFBF"/>
      </right>
      <top style="medium">
        <color rgb="FF000000"/>
      </top>
      <bottom style="thin">
        <color rgb="FFBFBFBF"/>
      </bottom>
      <diagonal/>
    </border>
    <border>
      <left/>
      <right style="thin">
        <color rgb="FFBFBFBF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rgb="FFA5A5A5"/>
      </left>
      <right style="thin">
        <color theme="1"/>
      </right>
      <top style="medium">
        <color rgb="FF000000"/>
      </top>
      <bottom style="thin">
        <color rgb="FFA5A5A5"/>
      </bottom>
      <diagonal/>
    </border>
    <border>
      <left style="thin">
        <color rgb="FFA5A5A5"/>
      </left>
      <right style="thin">
        <color theme="1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theme="1"/>
      </right>
      <top style="thin">
        <color rgb="FFA5A5A5"/>
      </top>
      <bottom style="medium">
        <color rgb="FF000000"/>
      </bottom>
      <diagonal/>
    </border>
  </borders>
  <cellStyleXfs count="11">
    <xf numFmtId="0" fontId="0" fillId="0" borderId="0"/>
    <xf numFmtId="0" fontId="18" fillId="0" borderId="0"/>
    <xf numFmtId="0" fontId="19" fillId="0" borderId="0" applyNumberFormat="0" applyFill="0" applyBorder="0" applyAlignment="0" applyProtection="0"/>
    <xf numFmtId="9" fontId="18" fillId="0" borderId="0" applyFont="0" applyFill="0" applyBorder="0" applyAlignment="0" applyProtection="0"/>
    <xf numFmtId="172" fontId="20" fillId="0" borderId="72">
      <alignment horizontal="right" vertical="center"/>
      <protection locked="0"/>
    </xf>
    <xf numFmtId="0" fontId="22" fillId="0" borderId="0"/>
    <xf numFmtId="0" fontId="23" fillId="18" borderId="0">
      <alignment horizontal="left" vertical="center"/>
      <protection locked="0"/>
    </xf>
    <xf numFmtId="9" fontId="21" fillId="0" borderId="0" applyFont="0" applyFill="0" applyBorder="0" applyAlignment="0" applyProtection="0"/>
    <xf numFmtId="0" fontId="24" fillId="17" borderId="0">
      <alignment vertical="center"/>
      <protection locked="0"/>
    </xf>
    <xf numFmtId="49" fontId="22" fillId="19" borderId="77" applyAlignment="0">
      <alignment horizontal="left" vertical="center" wrapText="1"/>
      <protection locked="0"/>
    </xf>
    <xf numFmtId="0" fontId="21" fillId="0" borderId="0"/>
  </cellStyleXfs>
  <cellXfs count="245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3" borderId="0" xfId="0" applyFont="1" applyFill="1"/>
    <xf numFmtId="0" fontId="1" fillId="2" borderId="4" xfId="0" applyFont="1" applyFill="1" applyBorder="1" applyAlignment="1">
      <alignment horizontal="left" vertical="center"/>
    </xf>
    <xf numFmtId="0" fontId="2" fillId="3" borderId="0" xfId="0" applyFont="1" applyFill="1" applyAlignment="1">
      <alignment vertical="center"/>
    </xf>
    <xf numFmtId="0" fontId="4" fillId="4" borderId="6" xfId="0" applyFont="1" applyFill="1" applyBorder="1" applyAlignment="1">
      <alignment horizontal="right" vertical="center"/>
    </xf>
    <xf numFmtId="0" fontId="5" fillId="0" borderId="7" xfId="0" applyFont="1" applyBorder="1" applyAlignment="1">
      <alignment horizontal="left" vertical="center" wrapText="1" indent="1"/>
    </xf>
    <xf numFmtId="164" fontId="5" fillId="5" borderId="8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7" xfId="0" applyFont="1" applyFill="1" applyBorder="1" applyAlignment="1">
      <alignment horizontal="left" vertical="center" wrapText="1" indent="1"/>
    </xf>
    <xf numFmtId="0" fontId="5" fillId="2" borderId="10" xfId="0" applyFont="1" applyFill="1" applyBorder="1" applyAlignment="1">
      <alignment horizontal="left" vertical="center" wrapText="1" indent="1"/>
    </xf>
    <xf numFmtId="10" fontId="5" fillId="3" borderId="11" xfId="0" applyNumberFormat="1" applyFont="1" applyFill="1" applyBorder="1" applyAlignment="1">
      <alignment horizontal="right" vertical="center" wrapText="1"/>
    </xf>
    <xf numFmtId="0" fontId="5" fillId="3" borderId="13" xfId="0" applyFont="1" applyFill="1" applyBorder="1" applyAlignment="1">
      <alignment horizontal="left" vertical="center" wrapText="1" indent="1"/>
    </xf>
    <xf numFmtId="0" fontId="5" fillId="3" borderId="0" xfId="0" applyFont="1" applyFill="1" applyAlignment="1">
      <alignment horizontal="left" vertical="center" wrapText="1" indent="1"/>
    </xf>
    <xf numFmtId="0" fontId="6" fillId="0" borderId="0" xfId="0" applyFont="1"/>
    <xf numFmtId="166" fontId="6" fillId="0" borderId="0" xfId="0" applyNumberFormat="1" applyFont="1"/>
    <xf numFmtId="164" fontId="5" fillId="3" borderId="0" xfId="0" applyNumberFormat="1" applyFont="1" applyFill="1" applyAlignment="1">
      <alignment horizontal="right" vertical="center" wrapText="1"/>
    </xf>
    <xf numFmtId="2" fontId="3" fillId="0" borderId="0" xfId="0" applyNumberFormat="1" applyFont="1" applyAlignment="1">
      <alignment horizontal="center"/>
    </xf>
    <xf numFmtId="0" fontId="6" fillId="3" borderId="0" xfId="0" applyFont="1" applyFill="1"/>
    <xf numFmtId="0" fontId="7" fillId="6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9" fillId="0" borderId="17" xfId="0" applyFont="1" applyBorder="1"/>
    <xf numFmtId="0" fontId="10" fillId="5" borderId="17" xfId="0" applyFont="1" applyFill="1" applyBorder="1" applyAlignment="1" applyProtection="1">
      <alignment horizontal="right"/>
      <protection locked="0"/>
    </xf>
    <xf numFmtId="0" fontId="11" fillId="2" borderId="18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2" fillId="3" borderId="0" xfId="0" applyFont="1" applyFill="1"/>
    <xf numFmtId="0" fontId="3" fillId="2" borderId="21" xfId="0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right" vertical="center"/>
    </xf>
    <xf numFmtId="0" fontId="3" fillId="8" borderId="23" xfId="0" applyFont="1" applyFill="1" applyBorder="1" applyAlignment="1">
      <alignment horizontal="right" vertical="center"/>
    </xf>
    <xf numFmtId="167" fontId="3" fillId="0" borderId="0" xfId="0" applyNumberFormat="1" applyFont="1"/>
    <xf numFmtId="0" fontId="13" fillId="0" borderId="39" xfId="0" applyFont="1" applyBorder="1" applyAlignment="1">
      <alignment vertical="center"/>
    </xf>
    <xf numFmtId="0" fontId="13" fillId="0" borderId="0" xfId="0" applyFont="1" applyAlignment="1">
      <alignment vertical="center"/>
    </xf>
    <xf numFmtId="164" fontId="14" fillId="0" borderId="0" xfId="0" applyNumberFormat="1" applyFont="1"/>
    <xf numFmtId="0" fontId="6" fillId="0" borderId="39" xfId="0" applyFont="1" applyBorder="1"/>
    <xf numFmtId="0" fontId="6" fillId="0" borderId="0" xfId="0" applyFont="1" applyAlignment="1">
      <alignment horizontal="right"/>
    </xf>
    <xf numFmtId="0" fontId="4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16" fillId="2" borderId="50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42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2" borderId="51" xfId="0" applyFont="1" applyFill="1" applyBorder="1"/>
    <xf numFmtId="0" fontId="2" fillId="2" borderId="41" xfId="0" applyFont="1" applyFill="1" applyBorder="1"/>
    <xf numFmtId="168" fontId="5" fillId="9" borderId="38" xfId="0" applyNumberFormat="1" applyFont="1" applyFill="1" applyBorder="1" applyAlignment="1">
      <alignment horizontal="right" vertical="center"/>
    </xf>
    <xf numFmtId="168" fontId="5" fillId="9" borderId="36" xfId="0" applyNumberFormat="1" applyFont="1" applyFill="1" applyBorder="1" applyAlignment="1">
      <alignment horizontal="right" vertical="center"/>
    </xf>
    <xf numFmtId="168" fontId="5" fillId="9" borderId="37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16" fillId="2" borderId="18" xfId="0" applyFont="1" applyFill="1" applyBorder="1" applyAlignment="1">
      <alignment horizontal="left" vertical="center"/>
    </xf>
    <xf numFmtId="0" fontId="16" fillId="2" borderId="42" xfId="0" applyFont="1" applyFill="1" applyBorder="1" applyAlignment="1">
      <alignment horizontal="left" vertical="center"/>
    </xf>
    <xf numFmtId="0" fontId="4" fillId="9" borderId="54" xfId="0" applyFont="1" applyFill="1" applyBorder="1"/>
    <xf numFmtId="0" fontId="3" fillId="14" borderId="55" xfId="0" applyFont="1" applyFill="1" applyBorder="1" applyAlignment="1">
      <alignment horizontal="centerContinuous" vertical="center"/>
    </xf>
    <xf numFmtId="0" fontId="3" fillId="14" borderId="56" xfId="0" applyFont="1" applyFill="1" applyBorder="1" applyAlignment="1">
      <alignment horizontal="centerContinuous" vertical="center"/>
    </xf>
    <xf numFmtId="0" fontId="3" fillId="14" borderId="57" xfId="0" applyFont="1" applyFill="1" applyBorder="1" applyAlignment="1">
      <alignment horizontal="centerContinuous" vertical="center"/>
    </xf>
    <xf numFmtId="0" fontId="3" fillId="14" borderId="58" xfId="0" applyFont="1" applyFill="1" applyBorder="1" applyAlignment="1">
      <alignment horizontal="centerContinuous" vertical="center"/>
    </xf>
    <xf numFmtId="0" fontId="2" fillId="14" borderId="59" xfId="0" applyFont="1" applyFill="1" applyBorder="1" applyAlignment="1">
      <alignment horizontal="centerContinuous"/>
    </xf>
    <xf numFmtId="170" fontId="3" fillId="3" borderId="0" xfId="0" applyNumberFormat="1" applyFont="1" applyFill="1" applyAlignment="1">
      <alignment horizontal="right" vertical="center"/>
    </xf>
    <xf numFmtId="0" fontId="0" fillId="0" borderId="0" xfId="0" applyAlignment="1">
      <alignment wrapText="1"/>
    </xf>
    <xf numFmtId="0" fontId="17" fillId="16" borderId="69" xfId="0" applyFont="1" applyFill="1" applyBorder="1" applyAlignment="1">
      <alignment vertical="center"/>
    </xf>
    <xf numFmtId="0" fontId="17" fillId="16" borderId="70" xfId="0" applyFont="1" applyFill="1" applyBorder="1" applyAlignment="1">
      <alignment vertical="center"/>
    </xf>
    <xf numFmtId="2" fontId="3" fillId="16" borderId="70" xfId="0" applyNumberFormat="1" applyFont="1" applyFill="1" applyBorder="1" applyAlignment="1">
      <alignment horizontal="right"/>
    </xf>
    <xf numFmtId="168" fontId="17" fillId="16" borderId="71" xfId="0" applyNumberFormat="1" applyFont="1" applyFill="1" applyBorder="1" applyAlignment="1">
      <alignment horizontal="right"/>
    </xf>
    <xf numFmtId="168" fontId="5" fillId="15" borderId="0" xfId="0" applyNumberFormat="1" applyFont="1" applyFill="1" applyAlignment="1">
      <alignment horizontal="left" vertical="center"/>
    </xf>
    <xf numFmtId="168" fontId="5" fillId="3" borderId="11" xfId="0" applyNumberFormat="1" applyFont="1" applyFill="1" applyBorder="1" applyAlignment="1">
      <alignment horizontal="right" vertical="center"/>
    </xf>
    <xf numFmtId="168" fontId="5" fillId="3" borderId="60" xfId="0" applyNumberFormat="1" applyFont="1" applyFill="1" applyBorder="1" applyAlignment="1">
      <alignment horizontal="right" vertical="center"/>
    </xf>
    <xf numFmtId="168" fontId="5" fillId="3" borderId="9" xfId="0" applyNumberFormat="1" applyFont="1" applyFill="1" applyBorder="1" applyAlignment="1">
      <alignment horizontal="right" vertical="center"/>
    </xf>
    <xf numFmtId="168" fontId="5" fillId="15" borderId="0" xfId="0" applyNumberFormat="1" applyFont="1" applyFill="1" applyAlignment="1">
      <alignment horizontal="right" vertical="center"/>
    </xf>
    <xf numFmtId="168" fontId="2" fillId="9" borderId="40" xfId="0" applyNumberFormat="1" applyFont="1" applyFill="1" applyBorder="1"/>
    <xf numFmtId="168" fontId="5" fillId="3" borderId="21" xfId="0" applyNumberFormat="1" applyFont="1" applyFill="1" applyBorder="1" applyAlignment="1">
      <alignment horizontal="right" vertical="center"/>
    </xf>
    <xf numFmtId="168" fontId="5" fillId="3" borderId="61" xfId="0" applyNumberFormat="1" applyFont="1" applyFill="1" applyBorder="1" applyAlignment="1">
      <alignment horizontal="right" vertical="center"/>
    </xf>
    <xf numFmtId="168" fontId="5" fillId="3" borderId="32" xfId="0" applyNumberFormat="1" applyFont="1" applyFill="1" applyBorder="1" applyAlignment="1">
      <alignment horizontal="right" vertical="center"/>
    </xf>
    <xf numFmtId="168" fontId="5" fillId="3" borderId="13" xfId="0" applyNumberFormat="1" applyFont="1" applyFill="1" applyBorder="1" applyAlignment="1">
      <alignment horizontal="right" vertical="center"/>
    </xf>
    <xf numFmtId="168" fontId="5" fillId="3" borderId="62" xfId="0" applyNumberFormat="1" applyFont="1" applyFill="1" applyBorder="1" applyAlignment="1">
      <alignment horizontal="right" vertical="center"/>
    </xf>
    <xf numFmtId="168" fontId="5" fillId="15" borderId="51" xfId="0" applyNumberFormat="1" applyFont="1" applyFill="1" applyBorder="1" applyAlignment="1">
      <alignment horizontal="right" vertical="center"/>
    </xf>
    <xf numFmtId="168" fontId="5" fillId="3" borderId="63" xfId="0" applyNumberFormat="1" applyFont="1" applyFill="1" applyBorder="1" applyAlignment="1">
      <alignment horizontal="right" vertical="center"/>
    </xf>
    <xf numFmtId="168" fontId="5" fillId="3" borderId="64" xfId="0" applyNumberFormat="1" applyFont="1" applyFill="1" applyBorder="1" applyAlignment="1">
      <alignment horizontal="right" vertical="center"/>
    </xf>
    <xf numFmtId="168" fontId="5" fillId="3" borderId="65" xfId="0" applyNumberFormat="1" applyFont="1" applyFill="1" applyBorder="1" applyAlignment="1">
      <alignment horizontal="right" vertical="center"/>
    </xf>
    <xf numFmtId="168" fontId="5" fillId="3" borderId="66" xfId="0" applyNumberFormat="1" applyFont="1" applyFill="1" applyBorder="1" applyAlignment="1">
      <alignment horizontal="right" vertical="center"/>
    </xf>
    <xf numFmtId="168" fontId="5" fillId="3" borderId="67" xfId="0" applyNumberFormat="1" applyFont="1" applyFill="1" applyBorder="1" applyAlignment="1">
      <alignment horizontal="right" vertical="center"/>
    </xf>
    <xf numFmtId="168" fontId="5" fillId="3" borderId="68" xfId="0" applyNumberFormat="1" applyFont="1" applyFill="1" applyBorder="1" applyAlignment="1">
      <alignment horizontal="right" vertical="center"/>
    </xf>
    <xf numFmtId="168" fontId="6" fillId="3" borderId="0" xfId="0" applyNumberFormat="1" applyFont="1" applyFill="1"/>
    <xf numFmtId="168" fontId="5" fillId="7" borderId="25" xfId="0" applyNumberFormat="1" applyFont="1" applyFill="1" applyBorder="1" applyAlignment="1">
      <alignment horizontal="right" vertical="center" wrapText="1"/>
    </xf>
    <xf numFmtId="168" fontId="5" fillId="3" borderId="26" xfId="0" applyNumberFormat="1" applyFont="1" applyFill="1" applyBorder="1" applyAlignment="1">
      <alignment horizontal="right" vertical="center" wrapText="1"/>
    </xf>
    <xf numFmtId="168" fontId="5" fillId="3" borderId="8" xfId="0" applyNumberFormat="1" applyFont="1" applyFill="1" applyBorder="1" applyAlignment="1">
      <alignment horizontal="right" vertical="center" wrapText="1"/>
    </xf>
    <xf numFmtId="168" fontId="3" fillId="2" borderId="27" xfId="0" applyNumberFormat="1" applyFont="1" applyFill="1" applyBorder="1" applyAlignment="1" applyProtection="1">
      <alignment vertical="center"/>
      <protection locked="0"/>
    </xf>
    <xf numFmtId="168" fontId="3" fillId="2" borderId="28" xfId="0" applyNumberFormat="1" applyFont="1" applyFill="1" applyBorder="1" applyAlignment="1" applyProtection="1">
      <alignment vertical="center"/>
      <protection locked="0"/>
    </xf>
    <xf numFmtId="168" fontId="3" fillId="2" borderId="29" xfId="0" applyNumberFormat="1" applyFont="1" applyFill="1" applyBorder="1" applyAlignment="1" applyProtection="1">
      <alignment vertical="center"/>
      <protection locked="0"/>
    </xf>
    <xf numFmtId="168" fontId="6" fillId="0" borderId="0" xfId="0" applyNumberFormat="1" applyFont="1"/>
    <xf numFmtId="168" fontId="3" fillId="2" borderId="30" xfId="0" applyNumberFormat="1" applyFont="1" applyFill="1" applyBorder="1" applyAlignment="1">
      <alignment horizontal="left"/>
    </xf>
    <xf numFmtId="168" fontId="3" fillId="2" borderId="31" xfId="0" applyNumberFormat="1" applyFont="1" applyFill="1" applyBorder="1" applyAlignment="1">
      <alignment horizontal="left"/>
    </xf>
    <xf numFmtId="168" fontId="3" fillId="2" borderId="32" xfId="0" applyNumberFormat="1" applyFont="1" applyFill="1" applyBorder="1" applyAlignment="1">
      <alignment horizontal="left"/>
    </xf>
    <xf numFmtId="168" fontId="5" fillId="5" borderId="27" xfId="0" applyNumberFormat="1" applyFont="1" applyFill="1" applyBorder="1" applyAlignment="1" applyProtection="1">
      <alignment vertical="center" wrapText="1"/>
      <protection locked="0"/>
    </xf>
    <xf numFmtId="168" fontId="5" fillId="5" borderId="28" xfId="0" applyNumberFormat="1" applyFont="1" applyFill="1" applyBorder="1" applyAlignment="1" applyProtection="1">
      <alignment vertical="center" wrapText="1"/>
      <protection locked="0"/>
    </xf>
    <xf numFmtId="168" fontId="5" fillId="5" borderId="29" xfId="0" applyNumberFormat="1" applyFont="1" applyFill="1" applyBorder="1" applyAlignment="1" applyProtection="1">
      <alignment vertical="center" wrapText="1"/>
      <protection locked="0"/>
    </xf>
    <xf numFmtId="168" fontId="5" fillId="7" borderId="30" xfId="0" applyNumberFormat="1" applyFont="1" applyFill="1" applyBorder="1" applyAlignment="1">
      <alignment horizontal="right" wrapText="1"/>
    </xf>
    <xf numFmtId="168" fontId="5" fillId="3" borderId="31" xfId="0" applyNumberFormat="1" applyFont="1" applyFill="1" applyBorder="1" applyAlignment="1">
      <alignment horizontal="right" wrapText="1"/>
    </xf>
    <xf numFmtId="168" fontId="3" fillId="0" borderId="0" xfId="0" applyNumberFormat="1" applyFont="1"/>
    <xf numFmtId="168" fontId="5" fillId="5" borderId="33" xfId="0" applyNumberFormat="1" applyFont="1" applyFill="1" applyBorder="1" applyAlignment="1" applyProtection="1">
      <alignment vertical="center" wrapText="1"/>
      <protection locked="0"/>
    </xf>
    <xf numFmtId="168" fontId="5" fillId="5" borderId="34" xfId="0" applyNumberFormat="1" applyFont="1" applyFill="1" applyBorder="1" applyAlignment="1" applyProtection="1">
      <alignment vertical="center" wrapText="1"/>
      <protection locked="0"/>
    </xf>
    <xf numFmtId="168" fontId="5" fillId="5" borderId="35" xfId="0" applyNumberFormat="1" applyFont="1" applyFill="1" applyBorder="1" applyAlignment="1" applyProtection="1">
      <alignment vertical="center" wrapText="1"/>
      <protection locked="0"/>
    </xf>
    <xf numFmtId="168" fontId="5" fillId="7" borderId="22" xfId="0" applyNumberFormat="1" applyFont="1" applyFill="1" applyBorder="1" applyAlignment="1">
      <alignment horizontal="right" wrapText="1"/>
    </xf>
    <xf numFmtId="168" fontId="5" fillId="3" borderId="15" xfId="0" applyNumberFormat="1" applyFont="1" applyFill="1" applyBorder="1" applyAlignment="1">
      <alignment horizontal="right" wrapText="1"/>
    </xf>
    <xf numFmtId="168" fontId="5" fillId="5" borderId="26" xfId="0" applyNumberFormat="1" applyFont="1" applyFill="1" applyBorder="1" applyAlignment="1" applyProtection="1">
      <alignment vertical="center" wrapText="1"/>
      <protection locked="0"/>
    </xf>
    <xf numFmtId="168" fontId="5" fillId="5" borderId="8" xfId="0" applyNumberFormat="1" applyFont="1" applyFill="1" applyBorder="1" applyAlignment="1" applyProtection="1">
      <alignment vertical="center" wrapText="1"/>
      <protection locked="0"/>
    </xf>
    <xf numFmtId="168" fontId="5" fillId="3" borderId="25" xfId="0" applyNumberFormat="1" applyFont="1" applyFill="1" applyBorder="1" applyAlignment="1">
      <alignment horizontal="right" vertical="center"/>
    </xf>
    <xf numFmtId="168" fontId="5" fillId="3" borderId="26" xfId="0" applyNumberFormat="1" applyFont="1" applyFill="1" applyBorder="1" applyAlignment="1">
      <alignment horizontal="right" vertical="center"/>
    </xf>
    <xf numFmtId="168" fontId="5" fillId="3" borderId="8" xfId="0" applyNumberFormat="1" applyFont="1" applyFill="1" applyBorder="1" applyAlignment="1">
      <alignment horizontal="right" vertical="center"/>
    </xf>
    <xf numFmtId="168" fontId="3" fillId="2" borderId="31" xfId="0" applyNumberFormat="1" applyFont="1" applyFill="1" applyBorder="1" applyProtection="1">
      <protection locked="0"/>
    </xf>
    <xf numFmtId="168" fontId="3" fillId="2" borderId="32" xfId="0" applyNumberFormat="1" applyFont="1" applyFill="1" applyBorder="1" applyProtection="1">
      <protection locked="0"/>
    </xf>
    <xf numFmtId="168" fontId="3" fillId="2" borderId="30" xfId="0" applyNumberFormat="1" applyFont="1" applyFill="1" applyBorder="1" applyProtection="1">
      <protection locked="0"/>
    </xf>
    <xf numFmtId="168" fontId="5" fillId="5" borderId="32" xfId="0" applyNumberFormat="1" applyFont="1" applyFill="1" applyBorder="1" applyAlignment="1" applyProtection="1">
      <alignment vertical="center" wrapText="1"/>
      <protection locked="0"/>
    </xf>
    <xf numFmtId="168" fontId="5" fillId="5" borderId="31" xfId="0" applyNumberFormat="1" applyFont="1" applyFill="1" applyBorder="1" applyAlignment="1" applyProtection="1">
      <alignment vertical="center" wrapText="1"/>
      <protection locked="0"/>
    </xf>
    <xf numFmtId="168" fontId="5" fillId="3" borderId="30" xfId="0" applyNumberFormat="1" applyFont="1" applyFill="1" applyBorder="1" applyAlignment="1">
      <alignment horizontal="right" vertical="center"/>
    </xf>
    <xf numFmtId="168" fontId="5" fillId="3" borderId="31" xfId="0" applyNumberFormat="1" applyFont="1" applyFill="1" applyBorder="1" applyAlignment="1">
      <alignment horizontal="right" vertical="center"/>
    </xf>
    <xf numFmtId="168" fontId="5" fillId="5" borderId="16" xfId="0" applyNumberFormat="1" applyFont="1" applyFill="1" applyBorder="1" applyAlignment="1" applyProtection="1">
      <alignment vertical="center" wrapText="1"/>
      <protection locked="0"/>
    </xf>
    <xf numFmtId="168" fontId="5" fillId="5" borderId="15" xfId="0" applyNumberFormat="1" applyFont="1" applyFill="1" applyBorder="1" applyAlignment="1" applyProtection="1">
      <alignment vertical="center" wrapText="1"/>
      <protection locked="0"/>
    </xf>
    <xf numFmtId="168" fontId="5" fillId="3" borderId="22" xfId="0" applyNumberFormat="1" applyFont="1" applyFill="1" applyBorder="1" applyAlignment="1">
      <alignment horizontal="right" vertical="center"/>
    </xf>
    <xf numFmtId="168" fontId="5" fillId="3" borderId="15" xfId="0" applyNumberFormat="1" applyFont="1" applyFill="1" applyBorder="1" applyAlignment="1">
      <alignment horizontal="right" vertical="center"/>
    </xf>
    <xf numFmtId="168" fontId="10" fillId="5" borderId="17" xfId="0" applyNumberFormat="1" applyFont="1" applyFill="1" applyBorder="1" applyProtection="1">
      <protection locked="0"/>
    </xf>
    <xf numFmtId="171" fontId="6" fillId="12" borderId="49" xfId="0" applyNumberFormat="1" applyFont="1" applyFill="1" applyBorder="1" applyProtection="1">
      <protection locked="0"/>
    </xf>
    <xf numFmtId="173" fontId="6" fillId="0" borderId="0" xfId="0" applyNumberFormat="1" applyFont="1" applyAlignment="1">
      <alignment horizontal="left" wrapText="1"/>
    </xf>
    <xf numFmtId="0" fontId="3" fillId="2" borderId="73" xfId="0" applyFont="1" applyFill="1" applyBorder="1" applyAlignment="1">
      <alignment horizontal="right" vertical="center"/>
    </xf>
    <xf numFmtId="0" fontId="3" fillId="2" borderId="74" xfId="0" applyFont="1" applyFill="1" applyBorder="1" applyAlignment="1">
      <alignment horizontal="right" vertical="center"/>
    </xf>
    <xf numFmtId="168" fontId="5" fillId="5" borderId="75" xfId="0" applyNumberFormat="1" applyFont="1" applyFill="1" applyBorder="1" applyAlignment="1" applyProtection="1">
      <alignment vertical="center" wrapText="1"/>
      <protection locked="0"/>
    </xf>
    <xf numFmtId="168" fontId="5" fillId="5" borderId="76" xfId="0" applyNumberFormat="1" applyFont="1" applyFill="1" applyBorder="1" applyAlignment="1" applyProtection="1">
      <alignment vertical="center" wrapText="1"/>
      <protection locked="0"/>
    </xf>
    <xf numFmtId="0" fontId="15" fillId="11" borderId="43" xfId="0" applyFont="1" applyFill="1" applyBorder="1" applyAlignment="1">
      <alignment horizontal="center" vertical="center" wrapText="1"/>
    </xf>
    <xf numFmtId="0" fontId="15" fillId="11" borderId="44" xfId="0" applyFont="1" applyFill="1" applyBorder="1" applyAlignment="1">
      <alignment horizontal="center" vertical="center" wrapText="1"/>
    </xf>
    <xf numFmtId="0" fontId="15" fillId="11" borderId="45" xfId="0" applyFont="1" applyFill="1" applyBorder="1" applyAlignment="1">
      <alignment horizontal="center" vertical="center" wrapText="1"/>
    </xf>
    <xf numFmtId="0" fontId="15" fillId="11" borderId="46" xfId="0" applyFont="1" applyFill="1" applyBorder="1" applyAlignment="1">
      <alignment horizontal="center" vertical="center" wrapText="1"/>
    </xf>
    <xf numFmtId="0" fontId="15" fillId="11" borderId="47" xfId="0" applyFont="1" applyFill="1" applyBorder="1" applyAlignment="1">
      <alignment horizontal="center" vertical="center" wrapText="1"/>
    </xf>
    <xf numFmtId="0" fontId="15" fillId="11" borderId="48" xfId="0" applyFont="1" applyFill="1" applyBorder="1" applyAlignment="1">
      <alignment horizontal="center" vertical="center" wrapText="1"/>
    </xf>
    <xf numFmtId="0" fontId="4" fillId="8" borderId="24" xfId="0" applyFont="1" applyFill="1" applyBorder="1" applyAlignment="1">
      <alignment horizontal="center" vertical="center"/>
    </xf>
    <xf numFmtId="0" fontId="4" fillId="13" borderId="52" xfId="0" applyFont="1" applyFill="1" applyBorder="1" applyAlignment="1">
      <alignment horizontal="center" vertical="center" wrapText="1"/>
    </xf>
    <xf numFmtId="0" fontId="4" fillId="13" borderId="53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1" fillId="2" borderId="50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42" xfId="0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left" vertical="center"/>
    </xf>
    <xf numFmtId="0" fontId="2" fillId="3" borderId="78" xfId="0" applyFont="1" applyFill="1" applyBorder="1"/>
    <xf numFmtId="0" fontId="3" fillId="7" borderId="79" xfId="0" applyFont="1" applyFill="1" applyBorder="1" applyAlignment="1">
      <alignment horizontal="center" vertical="center"/>
    </xf>
    <xf numFmtId="0" fontId="3" fillId="7" borderId="80" xfId="0" applyFont="1" applyFill="1" applyBorder="1" applyAlignment="1">
      <alignment horizontal="center" vertical="center"/>
    </xf>
    <xf numFmtId="0" fontId="3" fillId="7" borderId="81" xfId="0" applyFont="1" applyFill="1" applyBorder="1" applyAlignment="1">
      <alignment horizontal="center" vertical="center"/>
    </xf>
    <xf numFmtId="0" fontId="3" fillId="7" borderId="82" xfId="0" applyFont="1" applyFill="1" applyBorder="1" applyAlignment="1">
      <alignment horizontal="center" vertical="center"/>
    </xf>
    <xf numFmtId="0" fontId="2" fillId="3" borderId="83" xfId="0" applyFont="1" applyFill="1" applyBorder="1"/>
    <xf numFmtId="0" fontId="4" fillId="8" borderId="84" xfId="0" applyFont="1" applyFill="1" applyBorder="1" applyAlignment="1">
      <alignment horizontal="center"/>
    </xf>
    <xf numFmtId="0" fontId="5" fillId="0" borderId="86" xfId="0" applyFont="1" applyBorder="1" applyAlignment="1">
      <alignment vertical="top" wrapText="1"/>
    </xf>
    <xf numFmtId="168" fontId="5" fillId="5" borderId="87" xfId="0" applyNumberFormat="1" applyFont="1" applyFill="1" applyBorder="1" applyAlignment="1" applyProtection="1">
      <alignment vertical="center" wrapText="1"/>
      <protection locked="0"/>
    </xf>
    <xf numFmtId="0" fontId="13" fillId="9" borderId="88" xfId="0" applyFont="1" applyFill="1" applyBorder="1" applyAlignment="1">
      <alignment vertical="top" wrapText="1"/>
    </xf>
    <xf numFmtId="168" fontId="3" fillId="2" borderId="89" xfId="0" applyNumberFormat="1" applyFont="1" applyFill="1" applyBorder="1" applyAlignment="1" applyProtection="1">
      <alignment vertical="center"/>
      <protection locked="0"/>
    </xf>
    <xf numFmtId="49" fontId="5" fillId="5" borderId="90" xfId="0" applyNumberFormat="1" applyFont="1" applyFill="1" applyBorder="1" applyAlignment="1" applyProtection="1">
      <alignment vertical="top"/>
      <protection locked="0"/>
    </xf>
    <xf numFmtId="168" fontId="5" fillId="5" borderId="89" xfId="0" applyNumberFormat="1" applyFont="1" applyFill="1" applyBorder="1" applyAlignment="1" applyProtection="1">
      <alignment vertical="center" wrapText="1"/>
      <protection locked="0"/>
    </xf>
    <xf numFmtId="0" fontId="5" fillId="0" borderId="88" xfId="0" applyFont="1" applyBorder="1" applyAlignment="1">
      <alignment vertical="top"/>
    </xf>
    <xf numFmtId="0" fontId="5" fillId="0" borderId="91" xfId="0" applyFont="1" applyBorder="1" applyAlignment="1">
      <alignment vertical="top" wrapText="1"/>
    </xf>
    <xf numFmtId="168" fontId="5" fillId="5" borderId="92" xfId="0" applyNumberFormat="1" applyFont="1" applyFill="1" applyBorder="1" applyAlignment="1" applyProtection="1">
      <alignment vertical="center" wrapText="1"/>
      <protection locked="0"/>
    </xf>
    <xf numFmtId="0" fontId="3" fillId="10" borderId="93" xfId="0" applyFont="1" applyFill="1" applyBorder="1" applyAlignment="1">
      <alignment vertical="top" wrapText="1"/>
    </xf>
    <xf numFmtId="168" fontId="3" fillId="10" borderId="94" xfId="0" applyNumberFormat="1" applyFont="1" applyFill="1" applyBorder="1" applyAlignment="1" applyProtection="1">
      <alignment horizontal="right" wrapText="1"/>
      <protection locked="0"/>
    </xf>
    <xf numFmtId="168" fontId="3" fillId="10" borderId="95" xfId="0" applyNumberFormat="1" applyFont="1" applyFill="1" applyBorder="1" applyAlignment="1" applyProtection="1">
      <alignment horizontal="right" wrapText="1"/>
      <protection locked="0"/>
    </xf>
    <xf numFmtId="164" fontId="3" fillId="4" borderId="96" xfId="0" applyNumberFormat="1" applyFont="1" applyFill="1" applyBorder="1" applyAlignment="1">
      <alignment horizontal="center" vertical="center"/>
    </xf>
    <xf numFmtId="164" fontId="3" fillId="4" borderId="81" xfId="0" applyNumberFormat="1" applyFont="1" applyFill="1" applyBorder="1" applyAlignment="1">
      <alignment horizontal="center" vertical="center"/>
    </xf>
    <xf numFmtId="164" fontId="3" fillId="4" borderId="82" xfId="0" applyNumberFormat="1" applyFont="1" applyFill="1" applyBorder="1" applyAlignment="1">
      <alignment horizontal="center" vertical="center"/>
    </xf>
    <xf numFmtId="0" fontId="4" fillId="4" borderId="97" xfId="0" applyFont="1" applyFill="1" applyBorder="1" applyAlignment="1">
      <alignment horizontal="right" vertical="center"/>
    </xf>
    <xf numFmtId="0" fontId="4" fillId="4" borderId="98" xfId="0" applyFont="1" applyFill="1" applyBorder="1" applyAlignment="1">
      <alignment horizontal="right" vertical="center"/>
    </xf>
    <xf numFmtId="165" fontId="3" fillId="2" borderId="99" xfId="0" applyNumberFormat="1" applyFont="1" applyFill="1" applyBorder="1" applyAlignment="1">
      <alignment horizontal="left"/>
    </xf>
    <xf numFmtId="164" fontId="5" fillId="5" borderId="100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101" xfId="0" applyNumberFormat="1" applyFont="1" applyFill="1" applyBorder="1" applyAlignment="1">
      <alignment vertical="center"/>
    </xf>
    <xf numFmtId="10" fontId="5" fillId="3" borderId="84" xfId="0" applyNumberFormat="1" applyFont="1" applyFill="1" applyBorder="1" applyAlignment="1">
      <alignment horizontal="right" vertical="center" wrapText="1"/>
    </xf>
    <xf numFmtId="164" fontId="3" fillId="2" borderId="102" xfId="0" applyNumberFormat="1" applyFont="1" applyFill="1" applyBorder="1" applyAlignment="1">
      <alignment vertical="center"/>
    </xf>
    <xf numFmtId="2" fontId="5" fillId="3" borderId="103" xfId="0" applyNumberFormat="1" applyFont="1" applyFill="1" applyBorder="1" applyAlignment="1">
      <alignment horizontal="right" vertical="center" wrapText="1"/>
    </xf>
    <xf numFmtId="2" fontId="5" fillId="3" borderId="104" xfId="0" applyNumberFormat="1" applyFont="1" applyFill="1" applyBorder="1" applyAlignment="1">
      <alignment horizontal="right" vertical="center" wrapText="1"/>
    </xf>
    <xf numFmtId="2" fontId="5" fillId="3" borderId="105" xfId="0" applyNumberFormat="1" applyFont="1" applyFill="1" applyBorder="1" applyAlignment="1">
      <alignment horizontal="right" vertical="center" wrapText="1"/>
    </xf>
    <xf numFmtId="0" fontId="4" fillId="3" borderId="106" xfId="0" applyFont="1" applyFill="1" applyBorder="1" applyAlignment="1">
      <alignment vertical="center" wrapText="1"/>
    </xf>
    <xf numFmtId="0" fontId="3" fillId="2" borderId="79" xfId="0" applyFont="1" applyFill="1" applyBorder="1" applyAlignment="1">
      <alignment horizontal="center" vertical="center"/>
    </xf>
    <xf numFmtId="0" fontId="3" fillId="2" borderId="81" xfId="0" applyFont="1" applyFill="1" applyBorder="1" applyAlignment="1">
      <alignment horizontal="center" vertical="center"/>
    </xf>
    <xf numFmtId="0" fontId="3" fillId="2" borderId="82" xfId="0" applyFont="1" applyFill="1" applyBorder="1" applyAlignment="1">
      <alignment horizontal="center" vertical="center"/>
    </xf>
    <xf numFmtId="0" fontId="4" fillId="3" borderId="107" xfId="0" applyFont="1" applyFill="1" applyBorder="1" applyAlignment="1">
      <alignment vertical="center" wrapText="1"/>
    </xf>
    <xf numFmtId="0" fontId="5" fillId="0" borderId="108" xfId="0" applyFont="1" applyBorder="1" applyAlignment="1">
      <alignment horizontal="left" vertical="center" wrapText="1" indent="1"/>
    </xf>
    <xf numFmtId="0" fontId="3" fillId="8" borderId="109" xfId="0" applyFont="1" applyFill="1" applyBorder="1" applyAlignment="1">
      <alignment horizontal="right" vertical="center"/>
    </xf>
    <xf numFmtId="0" fontId="5" fillId="0" borderId="110" xfId="0" applyFont="1" applyBorder="1" applyAlignment="1">
      <alignment vertical="center" wrapText="1"/>
    </xf>
    <xf numFmtId="168" fontId="3" fillId="2" borderId="111" xfId="0" applyNumberFormat="1" applyFont="1" applyFill="1" applyBorder="1" applyProtection="1">
      <protection locked="0"/>
    </xf>
    <xf numFmtId="0" fontId="13" fillId="9" borderId="112" xfId="0" applyFont="1" applyFill="1" applyBorder="1" applyAlignment="1">
      <alignment vertical="center" wrapText="1"/>
    </xf>
    <xf numFmtId="168" fontId="3" fillId="2" borderId="113" xfId="0" applyNumberFormat="1" applyFont="1" applyFill="1" applyBorder="1" applyProtection="1">
      <protection locked="0"/>
    </xf>
    <xf numFmtId="0" fontId="5" fillId="0" borderId="112" xfId="0" applyFont="1" applyBorder="1" applyAlignment="1">
      <alignment horizontal="left" vertical="center" wrapText="1" indent="2"/>
    </xf>
    <xf numFmtId="0" fontId="5" fillId="0" borderId="112" xfId="0" applyFont="1" applyBorder="1" applyAlignment="1">
      <alignment vertical="center" wrapText="1"/>
    </xf>
    <xf numFmtId="0" fontId="5" fillId="0" borderId="114" xfId="0" applyFont="1" applyBorder="1" applyAlignment="1">
      <alignment vertical="center" wrapText="1"/>
    </xf>
    <xf numFmtId="168" fontId="3" fillId="2" borderId="115" xfId="0" applyNumberFormat="1" applyFont="1" applyFill="1" applyBorder="1" applyProtection="1">
      <protection locked="0"/>
    </xf>
    <xf numFmtId="0" fontId="3" fillId="10" borderId="102" xfId="0" applyFont="1" applyFill="1" applyBorder="1" applyAlignment="1">
      <alignment wrapText="1"/>
    </xf>
    <xf numFmtId="168" fontId="3" fillId="10" borderId="116" xfId="0" applyNumberFormat="1" applyFont="1" applyFill="1" applyBorder="1" applyAlignment="1" applyProtection="1">
      <alignment horizontal="right" wrapText="1"/>
      <protection locked="0"/>
    </xf>
    <xf numFmtId="168" fontId="3" fillId="10" borderId="117" xfId="0" applyNumberFormat="1" applyFont="1" applyFill="1" applyBorder="1" applyAlignment="1" applyProtection="1">
      <alignment horizontal="right" wrapText="1"/>
      <protection locked="0"/>
    </xf>
    <xf numFmtId="169" fontId="4" fillId="5" borderId="3" xfId="0" applyNumberFormat="1" applyFont="1" applyFill="1" applyBorder="1" applyAlignment="1" applyProtection="1">
      <alignment horizontal="center"/>
      <protection locked="0"/>
    </xf>
    <xf numFmtId="0" fontId="11" fillId="2" borderId="42" xfId="0" applyFont="1" applyFill="1" applyBorder="1" applyAlignment="1">
      <alignment horizontal="left" vertical="center"/>
    </xf>
    <xf numFmtId="0" fontId="3" fillId="8" borderId="96" xfId="0" applyFont="1" applyFill="1" applyBorder="1" applyAlignment="1">
      <alignment horizontal="center" vertical="center"/>
    </xf>
    <xf numFmtId="0" fontId="3" fillId="8" borderId="81" xfId="0" applyFont="1" applyFill="1" applyBorder="1" applyAlignment="1">
      <alignment horizontal="center" vertical="center"/>
    </xf>
    <xf numFmtId="0" fontId="3" fillId="8" borderId="82" xfId="0" applyFont="1" applyFill="1" applyBorder="1" applyAlignment="1">
      <alignment horizontal="center" vertical="center"/>
    </xf>
    <xf numFmtId="0" fontId="4" fillId="2" borderId="118" xfId="0" applyFont="1" applyFill="1" applyBorder="1" applyAlignment="1">
      <alignment horizontal="center"/>
    </xf>
    <xf numFmtId="0" fontId="3" fillId="2" borderId="119" xfId="0" applyFont="1" applyFill="1" applyBorder="1" applyAlignment="1">
      <alignment horizontal="right" vertical="center"/>
    </xf>
    <xf numFmtId="168" fontId="5" fillId="3" borderId="99" xfId="0" applyNumberFormat="1" applyFont="1" applyFill="1" applyBorder="1" applyAlignment="1">
      <alignment horizontal="right" vertical="center"/>
    </xf>
    <xf numFmtId="168" fontId="3" fillId="2" borderId="120" xfId="0" applyNumberFormat="1" applyFont="1" applyFill="1" applyBorder="1" applyAlignment="1">
      <alignment horizontal="left"/>
    </xf>
    <xf numFmtId="168" fontId="3" fillId="2" borderId="121" xfId="0" applyNumberFormat="1" applyFont="1" applyFill="1" applyBorder="1" applyAlignment="1">
      <alignment horizontal="left"/>
    </xf>
    <xf numFmtId="168" fontId="3" fillId="2" borderId="122" xfId="0" applyNumberFormat="1" applyFont="1" applyFill="1" applyBorder="1" applyAlignment="1">
      <alignment horizontal="right"/>
    </xf>
    <xf numFmtId="168" fontId="5" fillId="3" borderId="121" xfId="0" applyNumberFormat="1" applyFont="1" applyFill="1" applyBorder="1" applyAlignment="1">
      <alignment horizontal="right" vertical="center"/>
    </xf>
    <xf numFmtId="168" fontId="6" fillId="2" borderId="122" xfId="0" applyNumberFormat="1" applyFont="1" applyFill="1" applyBorder="1"/>
    <xf numFmtId="168" fontId="5" fillId="3" borderId="119" xfId="0" applyNumberFormat="1" applyFont="1" applyFill="1" applyBorder="1" applyAlignment="1">
      <alignment horizontal="right" vertical="center"/>
    </xf>
    <xf numFmtId="168" fontId="6" fillId="2" borderId="109" xfId="0" applyNumberFormat="1" applyFont="1" applyFill="1" applyBorder="1"/>
    <xf numFmtId="168" fontId="3" fillId="10" borderId="123" xfId="0" applyNumberFormat="1" applyFont="1" applyFill="1" applyBorder="1" applyAlignment="1">
      <alignment horizontal="right" wrapText="1"/>
    </xf>
    <xf numFmtId="168" fontId="3" fillId="10" borderId="94" xfId="0" applyNumberFormat="1" applyFont="1" applyFill="1" applyBorder="1" applyAlignment="1">
      <alignment horizontal="right" wrapText="1"/>
    </xf>
    <xf numFmtId="168" fontId="3" fillId="10" borderId="95" xfId="0" applyNumberFormat="1" applyFont="1" applyFill="1" applyBorder="1" applyAlignment="1">
      <alignment horizontal="right" wrapText="1"/>
    </xf>
    <xf numFmtId="168" fontId="5" fillId="7" borderId="99" xfId="0" applyNumberFormat="1" applyFont="1" applyFill="1" applyBorder="1" applyAlignment="1">
      <alignment horizontal="right" vertical="center" wrapText="1"/>
    </xf>
    <xf numFmtId="168" fontId="5" fillId="3" borderId="100" xfId="0" applyNumberFormat="1" applyFont="1" applyFill="1" applyBorder="1" applyAlignment="1">
      <alignment horizontal="right" vertical="center" wrapText="1"/>
    </xf>
    <xf numFmtId="168" fontId="3" fillId="2" borderId="124" xfId="0" applyNumberFormat="1" applyFont="1" applyFill="1" applyBorder="1" applyAlignment="1">
      <alignment horizontal="left"/>
    </xf>
    <xf numFmtId="168" fontId="5" fillId="7" borderId="121" xfId="0" applyNumberFormat="1" applyFont="1" applyFill="1" applyBorder="1" applyAlignment="1">
      <alignment horizontal="right" wrapText="1"/>
    </xf>
    <xf numFmtId="168" fontId="5" fillId="3" borderId="125" xfId="0" applyNumberFormat="1" applyFont="1" applyFill="1" applyBorder="1" applyAlignment="1">
      <alignment horizontal="right" wrapText="1"/>
    </xf>
    <xf numFmtId="168" fontId="5" fillId="7" borderId="119" xfId="0" applyNumberFormat="1" applyFont="1" applyFill="1" applyBorder="1" applyAlignment="1">
      <alignment horizontal="right" wrapText="1"/>
    </xf>
    <xf numFmtId="168" fontId="5" fillId="3" borderId="126" xfId="0" applyNumberFormat="1" applyFont="1" applyFill="1" applyBorder="1" applyAlignment="1">
      <alignment horizontal="right" wrapText="1"/>
    </xf>
    <xf numFmtId="168" fontId="5" fillId="15" borderId="0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wrapText="1"/>
    </xf>
    <xf numFmtId="0" fontId="17" fillId="16" borderId="127" xfId="0" applyFont="1" applyFill="1" applyBorder="1"/>
    <xf numFmtId="0" fontId="17" fillId="16" borderId="128" xfId="0" applyFont="1" applyFill="1" applyBorder="1" applyAlignment="1">
      <alignment wrapText="1"/>
    </xf>
    <xf numFmtId="170" fontId="17" fillId="16" borderId="128" xfId="0" applyNumberFormat="1" applyFont="1" applyFill="1" applyBorder="1" applyAlignment="1">
      <alignment horizontal="right"/>
    </xf>
    <xf numFmtId="168" fontId="17" fillId="16" borderId="129" xfId="0" applyNumberFormat="1" applyFont="1" applyFill="1" applyBorder="1" applyAlignment="1">
      <alignment horizontal="right"/>
    </xf>
    <xf numFmtId="168" fontId="17" fillId="16" borderId="130" xfId="0" applyNumberFormat="1" applyFont="1" applyFill="1" applyBorder="1" applyAlignment="1">
      <alignment horizontal="right"/>
    </xf>
    <xf numFmtId="168" fontId="5" fillId="3" borderId="14" xfId="0" applyNumberFormat="1" applyFont="1" applyFill="1" applyBorder="1" applyAlignment="1">
      <alignment horizontal="right" vertical="center"/>
    </xf>
    <xf numFmtId="168" fontId="5" fillId="3" borderId="12" xfId="0" applyNumberFormat="1" applyFont="1" applyFill="1" applyBorder="1" applyAlignment="1">
      <alignment horizontal="right" vertical="center"/>
    </xf>
    <xf numFmtId="0" fontId="3" fillId="8" borderId="131" xfId="0" applyFont="1" applyFill="1" applyBorder="1" applyAlignment="1">
      <alignment horizontal="right" vertical="center"/>
    </xf>
    <xf numFmtId="0" fontId="3" fillId="13" borderId="131" xfId="0" applyFont="1" applyFill="1" applyBorder="1" applyAlignment="1">
      <alignment horizontal="right" vertical="center"/>
    </xf>
    <xf numFmtId="0" fontId="10" fillId="9" borderId="132" xfId="0" applyFont="1" applyFill="1" applyBorder="1"/>
    <xf numFmtId="0" fontId="4" fillId="8" borderId="133" xfId="0" applyFont="1" applyFill="1" applyBorder="1" applyAlignment="1">
      <alignment horizontal="center" vertical="center"/>
    </xf>
    <xf numFmtId="0" fontId="3" fillId="8" borderId="134" xfId="0" applyFont="1" applyFill="1" applyBorder="1" applyAlignment="1">
      <alignment horizontal="right" vertical="center"/>
    </xf>
    <xf numFmtId="0" fontId="3" fillId="3" borderId="78" xfId="0" applyFont="1" applyFill="1" applyBorder="1" applyAlignment="1">
      <alignment horizontal="left"/>
    </xf>
    <xf numFmtId="0" fontId="3" fillId="3" borderId="135" xfId="0" applyFont="1" applyFill="1" applyBorder="1" applyAlignment="1">
      <alignment horizontal="left"/>
    </xf>
    <xf numFmtId="0" fontId="3" fillId="3" borderId="83" xfId="0" applyFont="1" applyFill="1" applyBorder="1" applyAlignment="1">
      <alignment horizontal="left"/>
    </xf>
    <xf numFmtId="0" fontId="3" fillId="3" borderId="122" xfId="0" applyFont="1" applyFill="1" applyBorder="1" applyAlignment="1">
      <alignment horizontal="left"/>
    </xf>
    <xf numFmtId="0" fontId="5" fillId="3" borderId="101" xfId="0" applyFont="1" applyFill="1" applyBorder="1" applyAlignment="1">
      <alignment horizontal="center"/>
    </xf>
    <xf numFmtId="0" fontId="5" fillId="3" borderId="85" xfId="0" applyFont="1" applyFill="1" applyBorder="1" applyAlignment="1">
      <alignment horizontal="center"/>
    </xf>
    <xf numFmtId="0" fontId="5" fillId="3" borderId="102" xfId="0" applyFont="1" applyFill="1" applyBorder="1" applyAlignment="1">
      <alignment horizontal="center"/>
    </xf>
    <xf numFmtId="0" fontId="5" fillId="3" borderId="117" xfId="0" applyFont="1" applyFill="1" applyBorder="1" applyAlignment="1">
      <alignment horizontal="center"/>
    </xf>
    <xf numFmtId="0" fontId="3" fillId="3" borderId="136" xfId="0" applyFont="1" applyFill="1" applyBorder="1" applyAlignment="1">
      <alignment horizontal="left"/>
    </xf>
    <xf numFmtId="0" fontId="3" fillId="3" borderId="137" xfId="0" applyFont="1" applyFill="1" applyBorder="1" applyAlignment="1">
      <alignment horizontal="left"/>
    </xf>
    <xf numFmtId="168" fontId="5" fillId="5" borderId="138" xfId="0" applyNumberFormat="1" applyFont="1" applyFill="1" applyBorder="1" applyAlignment="1" applyProtection="1">
      <alignment vertical="center" wrapText="1"/>
      <protection locked="0"/>
    </xf>
    <xf numFmtId="168" fontId="3" fillId="2" borderId="139" xfId="0" applyNumberFormat="1" applyFont="1" applyFill="1" applyBorder="1" applyProtection="1">
      <protection locked="0"/>
    </xf>
    <xf numFmtId="168" fontId="5" fillId="5" borderId="139" xfId="0" applyNumberFormat="1" applyFont="1" applyFill="1" applyBorder="1" applyAlignment="1" applyProtection="1">
      <alignment vertical="center" wrapText="1"/>
      <protection locked="0"/>
    </xf>
    <xf numFmtId="168" fontId="5" fillId="5" borderId="140" xfId="0" applyNumberFormat="1" applyFont="1" applyFill="1" applyBorder="1" applyAlignment="1" applyProtection="1">
      <alignment vertical="center" wrapText="1"/>
      <protection locked="0"/>
    </xf>
  </cellXfs>
  <cellStyles count="11">
    <cellStyle name="Assumptions Right Number" xfId="4" xr:uid="{72D62164-21BC-43FB-A7F3-2C31B86012AD}"/>
    <cellStyle name="dms_Row1" xfId="9" xr:uid="{AF073535-42E8-488B-B25A-41AED5EB4E72}"/>
    <cellStyle name="Hyperlink 2" xfId="2" xr:uid="{0515225D-6C3A-4E0A-8FB0-9E87017079ED}"/>
    <cellStyle name="Normal" xfId="0" builtinId="0"/>
    <cellStyle name="Normal 10" xfId="5" xr:uid="{9DA7158A-98A4-4031-B38D-563A1299C4A2}"/>
    <cellStyle name="Normal 2" xfId="1" xr:uid="{CAC1AA63-C65B-4903-AAA7-BD5FABF0453A}"/>
    <cellStyle name="Normal 3 5" xfId="10" xr:uid="{42A7AC2F-B7BD-40F6-9ABD-84FC12D1251C}"/>
    <cellStyle name="Percent 2" xfId="3" xr:uid="{2B50C6DE-F4A2-4DEF-B193-FA51A5F24ED0}"/>
    <cellStyle name="Percent 3" xfId="7" xr:uid="{06D2344B-8D6F-4E81-95C9-AEE142CFF0A3}"/>
    <cellStyle name="TableLvl2" xfId="6" xr:uid="{9B5AF9FC-B52C-464A-A8E4-517C0B23015C}"/>
    <cellStyle name="TableLvl3" xfId="8" xr:uid="{E274E486-97D1-4879-A529-18B03C0E2160}"/>
  </cellStyles>
  <dxfs count="12"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FFCC"/>
        </patternFill>
      </fill>
    </dxf>
    <dxf>
      <numFmt numFmtId="0" formatCode="General"/>
      <fill>
        <patternFill patternType="solid">
          <fgColor rgb="FF000000"/>
          <bgColor rgb="FFFFFFCC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FFCC"/>
        </patternFill>
      </fill>
    </dxf>
    <dxf>
      <numFmt numFmtId="0" formatCode="General"/>
      <fill>
        <patternFill patternType="solid">
          <fgColor rgb="FF000000"/>
          <bgColor rgb="FFFFFFCC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FFCC"/>
        </patternFill>
      </fill>
    </dxf>
    <dxf>
      <numFmt numFmtId="0" formatCode="General"/>
      <fill>
        <patternFill patternType="solid">
          <fgColor rgb="FF000000"/>
          <bgColor rgb="FFFFFFCC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FFCC"/>
        </patternFill>
      </fill>
    </dxf>
    <dxf>
      <numFmt numFmtId="0" formatCode="General"/>
      <fill>
        <patternFill patternType="solid">
          <fgColor rgb="FF000000"/>
          <bgColor rgb="FFFFFFCC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FFCC"/>
        </patternFill>
      </fill>
    </dxf>
    <dxf>
      <numFmt numFmtId="0" formatCode="General"/>
      <fill>
        <patternFill patternType="solid">
          <fgColor rgb="FF000000"/>
          <bgColor rgb="FFFFFFCC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FFCC"/>
        </patternFill>
      </fill>
    </dxf>
    <dxf>
      <numFmt numFmtId="0" formatCode="General"/>
      <fill>
        <patternFill patternType="solid">
          <fgColor rgb="FF000000"/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B2A71-571F-4FDD-B32D-B947ACC26A33}">
  <dimension ref="A1:V67"/>
  <sheetViews>
    <sheetView showGridLines="0" tabSelected="1" zoomScale="80" zoomScaleNormal="80" workbookViewId="0">
      <selection activeCell="B16" sqref="B16:C16"/>
    </sheetView>
  </sheetViews>
  <sheetFormatPr defaultRowHeight="15" x14ac:dyDescent="0.25"/>
  <cols>
    <col min="1" max="1" width="66.5703125" customWidth="1"/>
    <col min="2" max="22" width="10.140625" customWidth="1"/>
  </cols>
  <sheetData>
    <row r="1" spans="1:22" ht="16.5" thickBot="1" x14ac:dyDescent="0.3">
      <c r="A1" s="1" t="s">
        <v>0</v>
      </c>
      <c r="B1" s="138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40"/>
      <c r="N1" s="2"/>
      <c r="O1" s="2"/>
      <c r="P1" s="2"/>
      <c r="Q1" s="2"/>
      <c r="R1" s="2"/>
      <c r="S1" s="2"/>
      <c r="T1" s="2"/>
      <c r="U1" s="2"/>
      <c r="V1" s="2"/>
    </row>
    <row r="2" spans="1:22" ht="15.75" x14ac:dyDescent="0.25">
      <c r="A2" s="3"/>
      <c r="B2" s="161" t="s">
        <v>1</v>
      </c>
      <c r="C2" s="162"/>
      <c r="D2" s="162"/>
      <c r="E2" s="162"/>
      <c r="F2" s="162"/>
      <c r="G2" s="162"/>
      <c r="H2" s="162"/>
      <c r="I2" s="162"/>
      <c r="J2" s="162"/>
      <c r="K2" s="162"/>
      <c r="L2" s="162" t="s">
        <v>2</v>
      </c>
      <c r="M2" s="163"/>
      <c r="N2" s="4"/>
      <c r="O2" s="4"/>
      <c r="P2" s="4"/>
      <c r="Q2" s="4"/>
      <c r="R2" s="4"/>
      <c r="S2" s="4"/>
      <c r="T2" s="4"/>
      <c r="U2" s="4"/>
      <c r="V2" s="4"/>
    </row>
    <row r="3" spans="1:22" ht="16.5" thickBot="1" x14ac:dyDescent="0.3">
      <c r="A3" s="3"/>
      <c r="B3" s="164" t="str">
        <f t="shared" ref="B3:K3" si="0">LEFT(C3,4)-1&amp;"-"&amp;RIGHT(C3,2)-1</f>
        <v>2013-14</v>
      </c>
      <c r="C3" s="5" t="str">
        <f t="shared" si="0"/>
        <v>2014-15</v>
      </c>
      <c r="D3" s="5" t="str">
        <f t="shared" si="0"/>
        <v>2015-16</v>
      </c>
      <c r="E3" s="5" t="str">
        <f t="shared" si="0"/>
        <v>2016-17</v>
      </c>
      <c r="F3" s="5" t="str">
        <f t="shared" si="0"/>
        <v>2017-18</v>
      </c>
      <c r="G3" s="5" t="str">
        <f t="shared" si="0"/>
        <v>2018-19</v>
      </c>
      <c r="H3" s="5" t="str">
        <f t="shared" si="0"/>
        <v>2019-20</v>
      </c>
      <c r="I3" s="5" t="str">
        <f t="shared" si="0"/>
        <v>2020-21</v>
      </c>
      <c r="J3" s="5" t="str">
        <f t="shared" si="0"/>
        <v>2021-22</v>
      </c>
      <c r="K3" s="5" t="str">
        <f t="shared" si="0"/>
        <v>2022-23</v>
      </c>
      <c r="L3" s="5" t="str">
        <f>LEFT(M3,4)-1&amp;"-"&amp;RIGHT(M3,2)-1</f>
        <v>2023-24</v>
      </c>
      <c r="M3" s="165" t="s">
        <v>31</v>
      </c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6" t="s">
        <v>3</v>
      </c>
      <c r="B4" s="166"/>
      <c r="C4" s="7">
        <v>107.5</v>
      </c>
      <c r="D4" s="7">
        <v>108.6</v>
      </c>
      <c r="E4" s="7">
        <v>110.7</v>
      </c>
      <c r="F4" s="7">
        <v>113</v>
      </c>
      <c r="G4" s="7">
        <v>114.8</v>
      </c>
      <c r="H4" s="7">
        <v>114.4</v>
      </c>
      <c r="I4" s="7">
        <v>118.8</v>
      </c>
      <c r="J4" s="7">
        <v>126.1</v>
      </c>
      <c r="K4" s="7">
        <v>133.69999999999999</v>
      </c>
      <c r="L4" s="7">
        <v>138.80000000000001</v>
      </c>
      <c r="M4" s="167">
        <v>142.68640000000002</v>
      </c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8" t="s">
        <v>4</v>
      </c>
      <c r="B5" s="168"/>
      <c r="C5" s="9"/>
      <c r="D5" s="10">
        <f t="shared" ref="D5:M5" si="1">+D4/C4-1</f>
        <v>1.0232558139534831E-2</v>
      </c>
      <c r="E5" s="10">
        <f t="shared" si="1"/>
        <v>1.9337016574585641E-2</v>
      </c>
      <c r="F5" s="10">
        <f t="shared" si="1"/>
        <v>2.0776874435411097E-2</v>
      </c>
      <c r="G5" s="10">
        <f t="shared" si="1"/>
        <v>1.5929203539823078E-2</v>
      </c>
      <c r="H5" s="10">
        <f t="shared" si="1"/>
        <v>-3.4843205574912606E-3</v>
      </c>
      <c r="I5" s="10">
        <f t="shared" si="1"/>
        <v>3.8461538461538325E-2</v>
      </c>
      <c r="J5" s="10">
        <f t="shared" si="1"/>
        <v>6.1447811447811418E-2</v>
      </c>
      <c r="K5" s="10">
        <f t="shared" si="1"/>
        <v>6.0269627279936566E-2</v>
      </c>
      <c r="L5" s="10">
        <f t="shared" si="1"/>
        <v>3.8145100972326373E-2</v>
      </c>
      <c r="M5" s="169">
        <f t="shared" si="1"/>
        <v>2.8000000000000025E-2</v>
      </c>
      <c r="N5" s="2"/>
      <c r="O5" s="2"/>
      <c r="P5" s="2"/>
      <c r="Q5" s="2"/>
      <c r="R5" s="2"/>
      <c r="S5" s="2"/>
      <c r="T5" s="2"/>
      <c r="U5" s="2"/>
      <c r="V5" s="2"/>
    </row>
    <row r="6" spans="1:22" ht="15.75" thickBot="1" x14ac:dyDescent="0.3">
      <c r="A6" s="11" t="s">
        <v>48</v>
      </c>
      <c r="B6" s="170"/>
      <c r="C6" s="171">
        <f t="shared" ref="C6:L6" si="2">D6/(1+D5)</f>
        <v>0.75340046423485318</v>
      </c>
      <c r="D6" s="172">
        <f t="shared" si="2"/>
        <v>0.76110967828748888</v>
      </c>
      <c r="E6" s="172">
        <f t="shared" si="2"/>
        <v>0.77582726875161157</v>
      </c>
      <c r="F6" s="172">
        <f t="shared" si="2"/>
        <v>0.79194653449803176</v>
      </c>
      <c r="G6" s="172">
        <f t="shared" si="2"/>
        <v>0.80456161203870846</v>
      </c>
      <c r="H6" s="172">
        <f t="shared" si="2"/>
        <v>0.80175826147411366</v>
      </c>
      <c r="I6" s="172">
        <f t="shared" si="2"/>
        <v>0.83259511768465644</v>
      </c>
      <c r="J6" s="172">
        <f t="shared" si="2"/>
        <v>0.88375626548851161</v>
      </c>
      <c r="K6" s="172">
        <f t="shared" si="2"/>
        <v>0.93701992621581287</v>
      </c>
      <c r="L6" s="172">
        <f t="shared" si="2"/>
        <v>0.97276264591439687</v>
      </c>
      <c r="M6" s="173">
        <v>1</v>
      </c>
      <c r="N6" s="2"/>
      <c r="O6" s="2"/>
      <c r="P6" s="2"/>
      <c r="Q6" s="2"/>
      <c r="R6" s="2"/>
      <c r="S6" s="2"/>
      <c r="T6" s="2"/>
      <c r="U6" s="2"/>
      <c r="V6" s="2"/>
    </row>
    <row r="7" spans="1:22" x14ac:dyDescent="0.25">
      <c r="A7" s="12"/>
      <c r="B7" s="13"/>
      <c r="C7" s="13"/>
      <c r="D7" s="14"/>
      <c r="E7" s="14"/>
      <c r="F7" s="14"/>
      <c r="G7" s="14"/>
      <c r="H7" s="14"/>
      <c r="I7" s="15"/>
      <c r="J7" s="16"/>
      <c r="K7" s="15"/>
      <c r="L7" s="17"/>
      <c r="M7" s="16"/>
      <c r="N7" s="15"/>
      <c r="O7" s="15"/>
      <c r="P7" s="15"/>
      <c r="Q7" s="15"/>
      <c r="R7" s="16"/>
      <c r="S7" s="16"/>
      <c r="T7" s="16"/>
      <c r="U7" s="16"/>
      <c r="V7" s="16"/>
    </row>
    <row r="8" spans="1:22" x14ac:dyDescent="0.25">
      <c r="A8" s="12"/>
      <c r="B8" s="13"/>
      <c r="C8" s="13"/>
      <c r="D8" s="13"/>
      <c r="E8" s="13"/>
      <c r="F8" s="13"/>
      <c r="G8" s="13"/>
      <c r="H8" s="13"/>
      <c r="I8" s="15"/>
      <c r="J8" s="2"/>
      <c r="K8" s="2"/>
      <c r="L8" s="2"/>
      <c r="M8" s="2"/>
      <c r="N8" s="2"/>
      <c r="O8" s="2"/>
      <c r="P8" s="2"/>
      <c r="Q8" s="15"/>
      <c r="R8" s="16"/>
      <c r="S8" s="16"/>
      <c r="T8" s="16"/>
      <c r="U8" s="16"/>
      <c r="V8" s="16"/>
    </row>
    <row r="9" spans="1:22" x14ac:dyDescent="0.25">
      <c r="A9" s="12"/>
      <c r="B9" s="13"/>
      <c r="C9" s="13"/>
      <c r="D9" s="13"/>
      <c r="E9" s="13"/>
      <c r="F9" s="13"/>
      <c r="G9" s="13"/>
      <c r="H9" s="13"/>
      <c r="I9" s="15"/>
      <c r="J9" s="16"/>
      <c r="K9" s="15"/>
      <c r="L9" s="17"/>
      <c r="M9" s="16"/>
      <c r="N9" s="15"/>
      <c r="O9" s="15"/>
      <c r="P9" s="15"/>
      <c r="Q9" s="15"/>
      <c r="R9" s="16"/>
      <c r="S9" s="16"/>
      <c r="T9" s="16"/>
      <c r="U9" s="16"/>
      <c r="V9" s="16"/>
    </row>
    <row r="10" spans="1:22" ht="18.75" x14ac:dyDescent="0.25">
      <c r="A10" s="18" t="s">
        <v>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pans="1:22" ht="15.75" thickBo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5.75" thickBot="1" x14ac:dyDescent="0.3">
      <c r="A12" s="20" t="s">
        <v>6</v>
      </c>
      <c r="B12" s="21" t="s">
        <v>36</v>
      </c>
      <c r="C12" s="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 ht="15.75" thickBot="1" x14ac:dyDescent="0.3">
      <c r="A13" s="20" t="s">
        <v>47</v>
      </c>
      <c r="B13" s="118">
        <f>-25.0848855829998*0</f>
        <v>0</v>
      </c>
      <c r="C13" s="2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ht="16.5" thickBot="1" x14ac:dyDescent="0.3">
      <c r="A14" s="141" t="s">
        <v>7</v>
      </c>
      <c r="B14" s="22"/>
      <c r="C14" s="22"/>
      <c r="D14" s="22"/>
      <c r="E14" s="22"/>
      <c r="F14" s="22"/>
      <c r="G14" s="22"/>
      <c r="H14" s="22"/>
      <c r="I14" s="23"/>
      <c r="J14" s="22"/>
      <c r="K14" s="22"/>
      <c r="L14" s="22"/>
      <c r="M14" s="22"/>
      <c r="N14" s="22"/>
      <c r="O14" s="22"/>
      <c r="P14" s="193"/>
      <c r="Q14" s="24"/>
      <c r="R14" s="24"/>
      <c r="S14" s="24"/>
      <c r="T14" s="24"/>
      <c r="U14" s="24"/>
      <c r="V14" s="24"/>
    </row>
    <row r="15" spans="1:22" x14ac:dyDescent="0.25">
      <c r="A15" s="142"/>
      <c r="B15" s="143" t="s">
        <v>49</v>
      </c>
      <c r="C15" s="144"/>
      <c r="D15" s="145" t="s">
        <v>39</v>
      </c>
      <c r="E15" s="145"/>
      <c r="F15" s="145"/>
      <c r="G15" s="145"/>
      <c r="H15" s="146"/>
      <c r="I15" s="17"/>
      <c r="J15" s="194" t="s">
        <v>38</v>
      </c>
      <c r="K15" s="195"/>
      <c r="L15" s="195"/>
      <c r="M15" s="195"/>
      <c r="N15" s="195"/>
      <c r="O15" s="195"/>
      <c r="P15" s="196"/>
      <c r="Q15" s="2"/>
      <c r="R15" s="2"/>
      <c r="S15" s="2"/>
      <c r="T15" s="2"/>
      <c r="U15" s="2"/>
      <c r="V15" s="2"/>
    </row>
    <row r="16" spans="1:22" x14ac:dyDescent="0.25">
      <c r="A16" s="147"/>
      <c r="B16" s="134" t="s">
        <v>8</v>
      </c>
      <c r="C16" s="135"/>
      <c r="D16" s="136" t="s">
        <v>9</v>
      </c>
      <c r="E16" s="137"/>
      <c r="F16" s="137"/>
      <c r="G16" s="137"/>
      <c r="H16" s="148"/>
      <c r="I16" s="17"/>
      <c r="J16" s="197" t="s">
        <v>8</v>
      </c>
      <c r="K16" s="135"/>
      <c r="L16" s="136" t="s">
        <v>9</v>
      </c>
      <c r="M16" s="137"/>
      <c r="N16" s="137"/>
      <c r="O16" s="137"/>
      <c r="P16" s="148"/>
      <c r="Q16" s="2"/>
      <c r="R16" s="2"/>
      <c r="S16" s="2"/>
      <c r="T16" s="2"/>
      <c r="U16" s="2"/>
      <c r="V16" s="2"/>
    </row>
    <row r="17" spans="1:22" ht="15.75" thickBot="1" x14ac:dyDescent="0.3">
      <c r="A17" s="147"/>
      <c r="B17" s="121" t="str">
        <f>$B$12</f>
        <v>2018-19</v>
      </c>
      <c r="C17" s="122" t="s">
        <v>27</v>
      </c>
      <c r="D17" s="27" t="str">
        <f t="shared" ref="D17:G17" si="3">I3</f>
        <v>2020-21</v>
      </c>
      <c r="E17" s="27" t="str">
        <f t="shared" si="3"/>
        <v>2021-22</v>
      </c>
      <c r="F17" s="27" t="str">
        <f t="shared" si="3"/>
        <v>2022-23</v>
      </c>
      <c r="G17" s="27" t="str">
        <f t="shared" si="3"/>
        <v>2023-24</v>
      </c>
      <c r="H17" s="180" t="str">
        <f>M3</f>
        <v>2024-25</v>
      </c>
      <c r="I17" s="17"/>
      <c r="J17" s="198" t="str">
        <f>$B$12</f>
        <v>2018-19</v>
      </c>
      <c r="K17" s="26" t="s">
        <v>36</v>
      </c>
      <c r="L17" s="27" t="str">
        <f>D17</f>
        <v>2020-21</v>
      </c>
      <c r="M17" s="27" t="str">
        <f t="shared" ref="M17:P17" si="4">E17</f>
        <v>2021-22</v>
      </c>
      <c r="N17" s="27" t="str">
        <f t="shared" si="4"/>
        <v>2022-23</v>
      </c>
      <c r="O17" s="27" t="str">
        <f t="shared" si="4"/>
        <v>2023-24</v>
      </c>
      <c r="P17" s="180" t="str">
        <f t="shared" si="4"/>
        <v>2024-25</v>
      </c>
      <c r="Q17" s="2"/>
      <c r="R17" s="2"/>
      <c r="S17" s="2"/>
      <c r="T17" s="2"/>
      <c r="U17" s="2"/>
      <c r="V17" s="2"/>
    </row>
    <row r="18" spans="1:22" x14ac:dyDescent="0.25">
      <c r="A18" s="149" t="s">
        <v>10</v>
      </c>
      <c r="B18" s="123">
        <v>355.00227054753572</v>
      </c>
      <c r="C18" s="124">
        <v>357.1774306360702</v>
      </c>
      <c r="D18" s="123">
        <v>365.10519307845533</v>
      </c>
      <c r="E18" s="123">
        <v>362.86380306951924</v>
      </c>
      <c r="F18" s="123">
        <v>360.98774053988905</v>
      </c>
      <c r="G18" s="123">
        <v>359.43524554040641</v>
      </c>
      <c r="H18" s="150">
        <v>357.37928252503497</v>
      </c>
      <c r="I18" s="80"/>
      <c r="J18" s="210">
        <f>+B18/$C$6</f>
        <v>471.19996256980392</v>
      </c>
      <c r="K18" s="81">
        <f t="shared" ref="K18:K24" si="5">+C18/$C$6</f>
        <v>474.08708594149385</v>
      </c>
      <c r="L18" s="82">
        <f>+D18/$H$6</f>
        <v>455.38064354606399</v>
      </c>
      <c r="M18" s="83">
        <f t="shared" ref="M18:P24" si="6">+E18/$H$6</f>
        <v>452.58505026484846</v>
      </c>
      <c r="N18" s="83">
        <f t="shared" si="6"/>
        <v>450.24511487561921</v>
      </c>
      <c r="O18" s="83">
        <f t="shared" si="6"/>
        <v>448.30875191675398</v>
      </c>
      <c r="P18" s="211">
        <f t="shared" si="6"/>
        <v>445.7444340741273</v>
      </c>
      <c r="Q18" s="2"/>
      <c r="R18" s="2"/>
      <c r="S18" s="2"/>
      <c r="T18" s="2"/>
      <c r="U18" s="2"/>
      <c r="V18" s="2"/>
    </row>
    <row r="19" spans="1:22" x14ac:dyDescent="0.25">
      <c r="A19" s="151" t="s">
        <v>11</v>
      </c>
      <c r="B19" s="84"/>
      <c r="C19" s="85"/>
      <c r="D19" s="84"/>
      <c r="E19" s="86"/>
      <c r="F19" s="86"/>
      <c r="G19" s="86"/>
      <c r="H19" s="152"/>
      <c r="I19" s="87"/>
      <c r="J19" s="201"/>
      <c r="K19" s="88"/>
      <c r="L19" s="89"/>
      <c r="M19" s="90"/>
      <c r="N19" s="90"/>
      <c r="O19" s="90"/>
      <c r="P19" s="212"/>
      <c r="Q19" s="2"/>
      <c r="R19" s="2"/>
      <c r="S19" s="2"/>
      <c r="T19" s="2"/>
      <c r="U19" s="2"/>
      <c r="V19" s="2"/>
    </row>
    <row r="20" spans="1:22" x14ac:dyDescent="0.25">
      <c r="A20" s="153" t="s">
        <v>12</v>
      </c>
      <c r="B20" s="91">
        <v>-7.0382705475357401</v>
      </c>
      <c r="C20" s="92">
        <v>-7.1554306360701707</v>
      </c>
      <c r="D20" s="91">
        <v>-6.2360603100793099</v>
      </c>
      <c r="E20" s="93">
        <v>-6.2254559599410202</v>
      </c>
      <c r="F20" s="93">
        <v>-6.2140986735567303</v>
      </c>
      <c r="G20" s="93">
        <v>-6.1992848592583902</v>
      </c>
      <c r="H20" s="154">
        <v>-6.1738172083459402</v>
      </c>
      <c r="I20" s="87"/>
      <c r="J20" s="213">
        <f t="shared" ref="J20:J24" si="7">+B20/$C$6</f>
        <v>-9.3420045270130601</v>
      </c>
      <c r="K20" s="94">
        <f t="shared" si="5"/>
        <v>-9.4975129107959368</v>
      </c>
      <c r="L20" s="95">
        <f t="shared" ref="L20:L24" si="8">+D20/$H$6</f>
        <v>-7.7779807327631181</v>
      </c>
      <c r="M20" s="95">
        <f t="shared" si="6"/>
        <v>-7.7647543643577679</v>
      </c>
      <c r="N20" s="95">
        <f t="shared" si="6"/>
        <v>-7.7505888896379833</v>
      </c>
      <c r="O20" s="95">
        <f t="shared" si="6"/>
        <v>-7.7321122302629943</v>
      </c>
      <c r="P20" s="214">
        <f t="shared" si="6"/>
        <v>-7.7003474800431153</v>
      </c>
      <c r="Q20" s="2"/>
      <c r="R20" s="2"/>
      <c r="S20" s="2"/>
      <c r="T20" s="2"/>
      <c r="U20" s="2"/>
      <c r="V20" s="2"/>
    </row>
    <row r="21" spans="1:22" x14ac:dyDescent="0.25">
      <c r="A21" s="153" t="s">
        <v>44</v>
      </c>
      <c r="B21" s="91"/>
      <c r="C21" s="92"/>
      <c r="D21" s="91"/>
      <c r="E21" s="93">
        <v>0.27340877268640074</v>
      </c>
      <c r="F21" s="93"/>
      <c r="G21" s="93"/>
      <c r="H21" s="154"/>
      <c r="I21" s="87"/>
      <c r="J21" s="213">
        <f t="shared" si="7"/>
        <v>0</v>
      </c>
      <c r="K21" s="94">
        <f t="shared" si="5"/>
        <v>0</v>
      </c>
      <c r="L21" s="95">
        <f t="shared" si="8"/>
        <v>0</v>
      </c>
      <c r="M21" s="95">
        <f t="shared" si="6"/>
        <v>0.34101148166993761</v>
      </c>
      <c r="N21" s="95">
        <f t="shared" si="6"/>
        <v>0</v>
      </c>
      <c r="O21" s="95">
        <f t="shared" si="6"/>
        <v>0</v>
      </c>
      <c r="P21" s="214">
        <f t="shared" si="6"/>
        <v>0</v>
      </c>
      <c r="Q21" s="2"/>
      <c r="R21" s="2"/>
      <c r="S21" s="2"/>
      <c r="T21" s="2"/>
      <c r="U21" s="2"/>
      <c r="V21" s="2"/>
    </row>
    <row r="22" spans="1:22" x14ac:dyDescent="0.25">
      <c r="A22" s="153" t="s">
        <v>43</v>
      </c>
      <c r="B22" s="91"/>
      <c r="C22" s="92"/>
      <c r="D22" s="91"/>
      <c r="E22" s="93">
        <v>14.362992519148005</v>
      </c>
      <c r="F22" s="93">
        <v>0.27603505874907519</v>
      </c>
      <c r="G22" s="93"/>
      <c r="H22" s="154"/>
      <c r="I22" s="87"/>
      <c r="J22" s="213">
        <f t="shared" si="7"/>
        <v>0</v>
      </c>
      <c r="K22" s="94">
        <f t="shared" si="5"/>
        <v>0</v>
      </c>
      <c r="L22" s="95">
        <f t="shared" si="8"/>
        <v>0</v>
      </c>
      <c r="M22" s="95">
        <f t="shared" si="6"/>
        <v>17.914367970141264</v>
      </c>
      <c r="N22" s="95">
        <f t="shared" si="6"/>
        <v>0.34428713991865428</v>
      </c>
      <c r="O22" s="95">
        <f t="shared" si="6"/>
        <v>0</v>
      </c>
      <c r="P22" s="214">
        <f t="shared" si="6"/>
        <v>0</v>
      </c>
      <c r="Q22" s="2"/>
      <c r="R22" s="2"/>
      <c r="S22" s="2"/>
      <c r="T22" s="2"/>
      <c r="U22" s="2"/>
      <c r="V22" s="2"/>
    </row>
    <row r="23" spans="1:22" x14ac:dyDescent="0.25">
      <c r="A23" s="155"/>
      <c r="B23" s="91"/>
      <c r="C23" s="92"/>
      <c r="D23" s="91"/>
      <c r="E23" s="93"/>
      <c r="F23" s="93"/>
      <c r="G23" s="93"/>
      <c r="H23" s="154"/>
      <c r="I23" s="96"/>
      <c r="J23" s="213">
        <f t="shared" si="7"/>
        <v>0</v>
      </c>
      <c r="K23" s="94">
        <f t="shared" si="5"/>
        <v>0</v>
      </c>
      <c r="L23" s="95">
        <f t="shared" si="8"/>
        <v>0</v>
      </c>
      <c r="M23" s="95">
        <f t="shared" si="6"/>
        <v>0</v>
      </c>
      <c r="N23" s="95">
        <f t="shared" si="6"/>
        <v>0</v>
      </c>
      <c r="O23" s="95">
        <f t="shared" si="6"/>
        <v>0</v>
      </c>
      <c r="P23" s="214">
        <f t="shared" si="6"/>
        <v>0</v>
      </c>
      <c r="Q23" s="2"/>
      <c r="R23" s="2"/>
      <c r="S23" s="2"/>
      <c r="T23" s="2"/>
      <c r="U23" s="2"/>
      <c r="V23" s="2"/>
    </row>
    <row r="24" spans="1:22" ht="15.75" thickBot="1" x14ac:dyDescent="0.3">
      <c r="A24" s="156" t="s">
        <v>14</v>
      </c>
      <c r="B24" s="97"/>
      <c r="C24" s="98"/>
      <c r="D24" s="97"/>
      <c r="E24" s="99"/>
      <c r="F24" s="99"/>
      <c r="G24" s="99"/>
      <c r="H24" s="157"/>
      <c r="I24" s="87"/>
      <c r="J24" s="215">
        <f t="shared" si="7"/>
        <v>0</v>
      </c>
      <c r="K24" s="100">
        <f t="shared" si="5"/>
        <v>0</v>
      </c>
      <c r="L24" s="101">
        <f t="shared" si="8"/>
        <v>0</v>
      </c>
      <c r="M24" s="101">
        <f t="shared" si="6"/>
        <v>0</v>
      </c>
      <c r="N24" s="101">
        <f t="shared" si="6"/>
        <v>0</v>
      </c>
      <c r="O24" s="101">
        <f t="shared" si="6"/>
        <v>0</v>
      </c>
      <c r="P24" s="216">
        <f t="shared" si="6"/>
        <v>0</v>
      </c>
      <c r="Q24" s="2"/>
      <c r="R24" s="2"/>
      <c r="S24" s="2"/>
      <c r="T24" s="2"/>
      <c r="U24" s="2"/>
      <c r="V24" s="2"/>
    </row>
    <row r="25" spans="1:22" ht="15.75" thickBot="1" x14ac:dyDescent="0.3">
      <c r="A25" s="158" t="s">
        <v>15</v>
      </c>
      <c r="B25" s="159">
        <f t="shared" ref="B25:H25" si="9">SUM(B18:B24)</f>
        <v>347.964</v>
      </c>
      <c r="C25" s="159">
        <f t="shared" si="9"/>
        <v>350.02200000000005</v>
      </c>
      <c r="D25" s="159">
        <f t="shared" si="9"/>
        <v>358.86913276837601</v>
      </c>
      <c r="E25" s="159">
        <f t="shared" si="9"/>
        <v>371.27474840141264</v>
      </c>
      <c r="F25" s="159">
        <f t="shared" si="9"/>
        <v>355.04967692508137</v>
      </c>
      <c r="G25" s="159">
        <f t="shared" si="9"/>
        <v>353.23596068114801</v>
      </c>
      <c r="H25" s="160">
        <f t="shared" si="9"/>
        <v>351.20546531668901</v>
      </c>
      <c r="I25" s="87"/>
      <c r="J25" s="207">
        <f t="shared" ref="J25:P25" si="10">+SUM(J18:J24)</f>
        <v>461.85795804279087</v>
      </c>
      <c r="K25" s="208">
        <f t="shared" si="10"/>
        <v>464.58957303069792</v>
      </c>
      <c r="L25" s="208">
        <f t="shared" si="10"/>
        <v>447.60266281330087</v>
      </c>
      <c r="M25" s="208">
        <f t="shared" si="10"/>
        <v>463.07567535230186</v>
      </c>
      <c r="N25" s="208">
        <f t="shared" si="10"/>
        <v>442.83881312589989</v>
      </c>
      <c r="O25" s="208">
        <f t="shared" si="10"/>
        <v>440.57663968649098</v>
      </c>
      <c r="P25" s="209">
        <f t="shared" si="10"/>
        <v>438.04408659408421</v>
      </c>
      <c r="Q25" s="2"/>
      <c r="R25" s="2"/>
      <c r="S25" s="2"/>
      <c r="T25" s="2"/>
      <c r="U25" s="2"/>
      <c r="V25" s="2"/>
    </row>
    <row r="26" spans="1:22" ht="15.75" thickBot="1" x14ac:dyDescent="0.3">
      <c r="A26" s="29"/>
      <c r="B26" s="30"/>
      <c r="C26" s="31"/>
      <c r="D26" s="31"/>
      <c r="E26" s="31"/>
      <c r="F26" s="31"/>
      <c r="G26" s="31"/>
      <c r="H26" s="31"/>
      <c r="I26" s="32"/>
      <c r="J26" s="30"/>
      <c r="K26" s="30"/>
      <c r="L26" s="30"/>
      <c r="M26" s="30"/>
      <c r="N26" s="30"/>
      <c r="O26" s="30"/>
      <c r="P26" s="30"/>
      <c r="Q26" s="2"/>
      <c r="R26" s="2"/>
      <c r="S26" s="2"/>
      <c r="T26" s="2"/>
      <c r="U26" s="2"/>
      <c r="V26" s="2"/>
    </row>
    <row r="27" spans="1:22" ht="16.5" thickBot="1" x14ac:dyDescent="0.3">
      <c r="A27" s="141" t="s">
        <v>16</v>
      </c>
      <c r="B27" s="22"/>
      <c r="C27" s="22"/>
      <c r="D27" s="22"/>
      <c r="E27" s="22"/>
      <c r="F27" s="22"/>
      <c r="G27" s="22"/>
      <c r="H27" s="22"/>
      <c r="I27" s="23"/>
      <c r="J27" s="22"/>
      <c r="K27" s="22"/>
      <c r="L27" s="22"/>
      <c r="M27" s="22"/>
      <c r="N27" s="22"/>
      <c r="O27" s="22"/>
      <c r="P27" s="193"/>
      <c r="Q27" s="24"/>
      <c r="R27" s="24"/>
      <c r="S27" s="24"/>
      <c r="T27" s="24"/>
      <c r="U27" s="24"/>
      <c r="V27" s="24"/>
    </row>
    <row r="28" spans="1:22" x14ac:dyDescent="0.25">
      <c r="A28" s="174"/>
      <c r="B28" s="175" t="s">
        <v>17</v>
      </c>
      <c r="C28" s="176"/>
      <c r="D28" s="176"/>
      <c r="E28" s="176"/>
      <c r="F28" s="176"/>
      <c r="G28" s="176"/>
      <c r="H28" s="177"/>
      <c r="I28" s="33"/>
      <c r="J28" s="194" t="s">
        <v>38</v>
      </c>
      <c r="K28" s="195"/>
      <c r="L28" s="195"/>
      <c r="M28" s="195"/>
      <c r="N28" s="195"/>
      <c r="O28" s="195"/>
      <c r="P28" s="196"/>
      <c r="Q28" s="2"/>
      <c r="R28" s="2"/>
      <c r="S28" s="2"/>
      <c r="T28" s="2"/>
      <c r="U28" s="2"/>
      <c r="V28" s="2"/>
    </row>
    <row r="29" spans="1:22" x14ac:dyDescent="0.25">
      <c r="A29" s="178"/>
      <c r="B29" s="134" t="s">
        <v>8</v>
      </c>
      <c r="C29" s="135"/>
      <c r="D29" s="136" t="s">
        <v>9</v>
      </c>
      <c r="E29" s="137"/>
      <c r="F29" s="137"/>
      <c r="G29" s="137"/>
      <c r="H29" s="148"/>
      <c r="I29" s="33"/>
      <c r="J29" s="197" t="s">
        <v>8</v>
      </c>
      <c r="K29" s="135"/>
      <c r="L29" s="136" t="s">
        <v>9</v>
      </c>
      <c r="M29" s="137"/>
      <c r="N29" s="137"/>
      <c r="O29" s="137"/>
      <c r="P29" s="148"/>
      <c r="Q29" s="2"/>
      <c r="R29" s="2"/>
      <c r="S29" s="2"/>
      <c r="T29" s="2"/>
      <c r="U29" s="2"/>
      <c r="V29" s="2"/>
    </row>
    <row r="30" spans="1:22" ht="15.75" thickBot="1" x14ac:dyDescent="0.3">
      <c r="A30" s="179"/>
      <c r="B30" s="25" t="str">
        <f>$B$12</f>
        <v>2018-19</v>
      </c>
      <c r="C30" s="26" t="str">
        <f>C17</f>
        <v>2019-20</v>
      </c>
      <c r="D30" s="27" t="str">
        <f>D17</f>
        <v>2020-21</v>
      </c>
      <c r="E30" s="27" t="str">
        <f t="shared" ref="E30:H30" si="11">E17</f>
        <v>2021-22</v>
      </c>
      <c r="F30" s="27" t="str">
        <f t="shared" si="11"/>
        <v>2022-23</v>
      </c>
      <c r="G30" s="27" t="str">
        <f t="shared" si="11"/>
        <v>2023-24</v>
      </c>
      <c r="H30" s="180" t="str">
        <f t="shared" si="11"/>
        <v>2024-25</v>
      </c>
      <c r="I30" s="28"/>
      <c r="J30" s="198" t="str">
        <f>$B$12</f>
        <v>2018-19</v>
      </c>
      <c r="K30" s="26" t="s">
        <v>36</v>
      </c>
      <c r="L30" s="27" t="str">
        <f>L17</f>
        <v>2020-21</v>
      </c>
      <c r="M30" s="27" t="str">
        <f t="shared" ref="M30:P30" si="12">M17</f>
        <v>2021-22</v>
      </c>
      <c r="N30" s="27" t="str">
        <f t="shared" si="12"/>
        <v>2022-23</v>
      </c>
      <c r="O30" s="27" t="str">
        <f t="shared" si="12"/>
        <v>2023-24</v>
      </c>
      <c r="P30" s="180" t="str">
        <f t="shared" si="12"/>
        <v>2024-25</v>
      </c>
      <c r="Q30" s="2"/>
      <c r="R30" s="2"/>
      <c r="S30" s="2"/>
      <c r="T30" s="2"/>
      <c r="U30" s="2"/>
      <c r="V30" s="2"/>
    </row>
    <row r="31" spans="1:22" x14ac:dyDescent="0.25">
      <c r="A31" s="181" t="s">
        <v>18</v>
      </c>
      <c r="B31" s="102">
        <v>350.66307999999998</v>
      </c>
      <c r="C31" s="241">
        <v>339.05223799999999</v>
      </c>
      <c r="D31" s="102">
        <v>385.31480900000003</v>
      </c>
      <c r="E31" s="103">
        <v>412.75712199999998</v>
      </c>
      <c r="F31" s="103">
        <v>461.89982400000002</v>
      </c>
      <c r="G31" s="103">
        <v>472.57209501267909</v>
      </c>
      <c r="H31" s="182"/>
      <c r="I31" s="96"/>
      <c r="J31" s="199">
        <f>+B31/LOOKUP($B$12,$C$3:$M$3,$C$6:$M$6)*(1+LOOKUP($B$12,$C$3:$M$3,$C$5:$M$5))^0.5</f>
        <v>439.30126925612205</v>
      </c>
      <c r="K31" s="104">
        <f>+C31/H$6*(1+H$5)^0.5</f>
        <v>422.14848975220946</v>
      </c>
      <c r="L31" s="105">
        <f t="shared" ref="L31:O39" si="13">+D31/I$6*(1+I$5)^0.5</f>
        <v>471.60353200699086</v>
      </c>
      <c r="M31" s="106">
        <f t="shared" si="13"/>
        <v>481.1842379284177</v>
      </c>
      <c r="N31" s="106">
        <f t="shared" si="13"/>
        <v>507.58307290225872</v>
      </c>
      <c r="O31" s="104">
        <f t="shared" si="13"/>
        <v>494.98292466484924</v>
      </c>
      <c r="P31" s="200"/>
      <c r="Q31" s="2"/>
      <c r="R31" s="2"/>
      <c r="S31" s="2"/>
      <c r="T31" s="2"/>
      <c r="U31" s="2"/>
      <c r="V31" s="2"/>
    </row>
    <row r="32" spans="1:22" x14ac:dyDescent="0.25">
      <c r="A32" s="183" t="s">
        <v>19</v>
      </c>
      <c r="B32" s="107"/>
      <c r="C32" s="242"/>
      <c r="D32" s="107"/>
      <c r="E32" s="108"/>
      <c r="F32" s="108"/>
      <c r="G32" s="109"/>
      <c r="H32" s="184"/>
      <c r="I32" s="87"/>
      <c r="J32" s="201"/>
      <c r="K32" s="88"/>
      <c r="L32" s="89"/>
      <c r="M32" s="90"/>
      <c r="N32" s="90"/>
      <c r="O32" s="88"/>
      <c r="P32" s="202"/>
      <c r="Q32" s="2"/>
      <c r="R32" s="2"/>
      <c r="S32" s="2"/>
      <c r="T32" s="2"/>
      <c r="U32" s="2"/>
      <c r="V32" s="2"/>
    </row>
    <row r="33" spans="1:22" x14ac:dyDescent="0.25">
      <c r="A33" s="185" t="s">
        <v>12</v>
      </c>
      <c r="B33" s="110">
        <v>0</v>
      </c>
      <c r="C33" s="243">
        <v>0</v>
      </c>
      <c r="D33" s="111">
        <v>-2.3358120000000002</v>
      </c>
      <c r="E33" s="110">
        <v>-2.3867790000000002</v>
      </c>
      <c r="F33" s="110">
        <v>-7.5020340000000001</v>
      </c>
      <c r="G33" s="110">
        <v>-6.199284859258392</v>
      </c>
      <c r="H33" s="184"/>
      <c r="I33" s="96"/>
      <c r="J33" s="203">
        <f t="shared" ref="J33:J39" si="14">+B33/LOOKUP($B$12,$C$3:$M$3,$C$6:$M$6)*(1+LOOKUP($B$12,$C$3:$M$3,$C$5:$M$5))^0.5</f>
        <v>0</v>
      </c>
      <c r="K33" s="112">
        <f t="shared" ref="K33:K39" si="15">+C33/H$6*(1+H$5)^0.5</f>
        <v>0</v>
      </c>
      <c r="L33" s="113">
        <f t="shared" si="13"/>
        <v>-2.8589017696029262</v>
      </c>
      <c r="M33" s="113">
        <f t="shared" si="13"/>
        <v>-2.7824606118330069</v>
      </c>
      <c r="N33" s="113">
        <f t="shared" si="13"/>
        <v>-8.2440071913455046</v>
      </c>
      <c r="O33" s="112">
        <f t="shared" si="13"/>
        <v>-6.4932741117181463</v>
      </c>
      <c r="P33" s="202"/>
      <c r="Q33" s="2"/>
      <c r="R33" s="2"/>
      <c r="S33" s="2"/>
      <c r="T33" s="2"/>
      <c r="U33" s="2"/>
      <c r="V33" s="2"/>
    </row>
    <row r="34" spans="1:22" x14ac:dyDescent="0.25">
      <c r="A34" s="185"/>
      <c r="B34" s="110"/>
      <c r="C34" s="243"/>
      <c r="D34" s="111"/>
      <c r="E34" s="111"/>
      <c r="F34" s="111"/>
      <c r="G34" s="111"/>
      <c r="H34" s="184"/>
      <c r="I34" s="87"/>
      <c r="J34" s="203">
        <f t="shared" si="14"/>
        <v>0</v>
      </c>
      <c r="K34" s="112">
        <f t="shared" si="15"/>
        <v>0</v>
      </c>
      <c r="L34" s="113">
        <f t="shared" si="13"/>
        <v>0</v>
      </c>
      <c r="M34" s="113">
        <f t="shared" si="13"/>
        <v>0</v>
      </c>
      <c r="N34" s="113">
        <f t="shared" si="13"/>
        <v>0</v>
      </c>
      <c r="O34" s="112">
        <f>+G34/L$6*(1+L$5)^0.5</f>
        <v>0</v>
      </c>
      <c r="P34" s="202"/>
      <c r="Q34" s="2"/>
      <c r="R34" s="2"/>
      <c r="S34" s="2"/>
      <c r="T34" s="2"/>
      <c r="U34" s="2"/>
      <c r="V34" s="2"/>
    </row>
    <row r="35" spans="1:22" x14ac:dyDescent="0.25">
      <c r="A35" s="185"/>
      <c r="B35" s="110"/>
      <c r="C35" s="243"/>
      <c r="D35" s="111"/>
      <c r="E35" s="110"/>
      <c r="F35" s="110"/>
      <c r="G35" s="110"/>
      <c r="H35" s="184"/>
      <c r="I35" s="87"/>
      <c r="J35" s="203">
        <f t="shared" ref="J35" si="16">+B35/LOOKUP($B$12,$C$3:$M$3,$C$6:$M$6)*(1+LOOKUP($B$12,$C$3:$M$3,$C$5:$M$5))^0.5</f>
        <v>0</v>
      </c>
      <c r="K35" s="112">
        <f t="shared" ref="K35" si="17">+C35/H$6*(1+H$5)^0.5</f>
        <v>0</v>
      </c>
      <c r="L35" s="113">
        <f t="shared" ref="L35" si="18">+D35/I$6*(1+I$5)^0.5</f>
        <v>0</v>
      </c>
      <c r="M35" s="113">
        <f t="shared" ref="M35" si="19">+E35/J$6*(1+J$5)^0.5</f>
        <v>0</v>
      </c>
      <c r="N35" s="113">
        <f t="shared" ref="N35" si="20">+F35/K$6*(1+K$5)^0.5</f>
        <v>0</v>
      </c>
      <c r="O35" s="112">
        <f>+G35/L$6*(1+L$5)^0.5</f>
        <v>0</v>
      </c>
      <c r="P35" s="202"/>
      <c r="Q35" s="2"/>
      <c r="R35" s="2"/>
      <c r="S35" s="2"/>
      <c r="T35" s="2"/>
      <c r="U35" s="2"/>
      <c r="V35" s="2"/>
    </row>
    <row r="36" spans="1:22" x14ac:dyDescent="0.25">
      <c r="A36" s="185" t="s">
        <v>13</v>
      </c>
      <c r="B36" s="110">
        <v>-0.37400597000000002</v>
      </c>
      <c r="C36" s="243">
        <v>-1.09137</v>
      </c>
      <c r="D36" s="111">
        <v>-0.89449460000000014</v>
      </c>
      <c r="E36" s="110">
        <v>-0.24844028000000004</v>
      </c>
      <c r="F36" s="110">
        <v>-0.16834921</v>
      </c>
      <c r="G36" s="110">
        <v>-1.0612431795741983</v>
      </c>
      <c r="H36" s="184"/>
      <c r="I36" s="87"/>
      <c r="J36" s="203">
        <f t="shared" si="14"/>
        <v>-0.46854461362276045</v>
      </c>
      <c r="K36" s="112">
        <f t="shared" si="15"/>
        <v>-1.3588472383446377</v>
      </c>
      <c r="L36" s="113">
        <f t="shared" si="13"/>
        <v>-1.0948107959203315</v>
      </c>
      <c r="M36" s="113">
        <f t="shared" si="13"/>
        <v>-0.28962685422184609</v>
      </c>
      <c r="N36" s="113">
        <f t="shared" si="13"/>
        <v>-0.18499944120452327</v>
      </c>
      <c r="O36" s="112">
        <f t="shared" si="13"/>
        <v>-1.1115706118706963</v>
      </c>
      <c r="P36" s="202"/>
      <c r="Q36" s="2"/>
      <c r="R36" s="125" t="s">
        <v>46</v>
      </c>
      <c r="S36" s="126"/>
      <c r="T36" s="2"/>
      <c r="U36" s="2"/>
      <c r="V36" s="2"/>
    </row>
    <row r="37" spans="1:22" x14ac:dyDescent="0.25">
      <c r="A37" s="186" t="s">
        <v>20</v>
      </c>
      <c r="B37" s="110"/>
      <c r="C37" s="243"/>
      <c r="D37" s="111"/>
      <c r="E37" s="110"/>
      <c r="F37" s="110"/>
      <c r="G37" s="110"/>
      <c r="H37" s="184"/>
      <c r="I37" s="87"/>
      <c r="J37" s="203">
        <f t="shared" si="14"/>
        <v>0</v>
      </c>
      <c r="K37" s="112">
        <f t="shared" si="15"/>
        <v>0</v>
      </c>
      <c r="L37" s="113">
        <f t="shared" si="13"/>
        <v>0</v>
      </c>
      <c r="M37" s="113">
        <f t="shared" si="13"/>
        <v>0</v>
      </c>
      <c r="N37" s="113">
        <f t="shared" si="13"/>
        <v>0</v>
      </c>
      <c r="O37" s="112">
        <f t="shared" si="13"/>
        <v>0</v>
      </c>
      <c r="P37" s="204"/>
      <c r="Q37" s="2"/>
      <c r="R37" s="127"/>
      <c r="S37" s="128"/>
      <c r="T37" s="2"/>
      <c r="U37" s="2"/>
      <c r="V37" s="2"/>
    </row>
    <row r="38" spans="1:22" x14ac:dyDescent="0.25">
      <c r="A38" s="186" t="s">
        <v>21</v>
      </c>
      <c r="B38" s="110">
        <v>1.6033200000000001</v>
      </c>
      <c r="C38" s="243">
        <v>1.0520069999999999</v>
      </c>
      <c r="D38" s="111">
        <v>-3.9216470000000001</v>
      </c>
      <c r="E38" s="110">
        <v>7.1233240000000002</v>
      </c>
      <c r="F38" s="110">
        <v>-5.4117290000000002</v>
      </c>
      <c r="G38" s="110"/>
      <c r="H38" s="184"/>
      <c r="I38" s="87"/>
      <c r="J38" s="203">
        <f t="shared" si="14"/>
        <v>2.0085961459750075</v>
      </c>
      <c r="K38" s="112">
        <f t="shared" si="15"/>
        <v>1.3098369999809665</v>
      </c>
      <c r="L38" s="113">
        <f t="shared" si="13"/>
        <v>-4.7998741114687329</v>
      </c>
      <c r="M38" s="113">
        <f t="shared" si="13"/>
        <v>8.304232798815784</v>
      </c>
      <c r="N38" s="113">
        <f t="shared" si="13"/>
        <v>-5.94696488893719</v>
      </c>
      <c r="O38" s="112">
        <f t="shared" si="13"/>
        <v>0</v>
      </c>
      <c r="P38" s="204"/>
      <c r="Q38" s="2"/>
      <c r="R38" s="127"/>
      <c r="S38" s="128"/>
      <c r="T38" s="2"/>
      <c r="U38" s="2"/>
      <c r="V38" s="2"/>
    </row>
    <row r="39" spans="1:22" ht="15.75" thickBot="1" x14ac:dyDescent="0.3">
      <c r="A39" s="187" t="s">
        <v>14</v>
      </c>
      <c r="B39" s="114"/>
      <c r="C39" s="244"/>
      <c r="D39" s="115"/>
      <c r="E39" s="114"/>
      <c r="F39" s="114"/>
      <c r="G39" s="114"/>
      <c r="H39" s="188"/>
      <c r="I39" s="87"/>
      <c r="J39" s="205">
        <f t="shared" si="14"/>
        <v>0</v>
      </c>
      <c r="K39" s="116">
        <f t="shared" si="15"/>
        <v>0</v>
      </c>
      <c r="L39" s="117">
        <f t="shared" si="13"/>
        <v>0</v>
      </c>
      <c r="M39" s="117">
        <f t="shared" si="13"/>
        <v>0</v>
      </c>
      <c r="N39" s="117">
        <f t="shared" si="13"/>
        <v>0</v>
      </c>
      <c r="O39" s="116">
        <f t="shared" si="13"/>
        <v>0</v>
      </c>
      <c r="P39" s="206"/>
      <c r="Q39" s="2"/>
      <c r="R39" s="127"/>
      <c r="S39" s="128"/>
      <c r="T39" s="2"/>
      <c r="U39" s="2"/>
      <c r="V39" s="2"/>
    </row>
    <row r="40" spans="1:22" ht="15.75" thickBot="1" x14ac:dyDescent="0.3">
      <c r="A40" s="189" t="s">
        <v>22</v>
      </c>
      <c r="B40" s="190">
        <f t="shared" ref="B40:G40" si="21">SUM(B31:B39)</f>
        <v>351.89239402999999</v>
      </c>
      <c r="C40" s="190">
        <f t="shared" si="21"/>
        <v>339.01287500000001</v>
      </c>
      <c r="D40" s="190">
        <f t="shared" si="21"/>
        <v>378.16285540000007</v>
      </c>
      <c r="E40" s="190">
        <f t="shared" si="21"/>
        <v>417.24522672000001</v>
      </c>
      <c r="F40" s="190">
        <f t="shared" si="21"/>
        <v>448.81771179000009</v>
      </c>
      <c r="G40" s="190">
        <f t="shared" si="21"/>
        <v>465.31156697384648</v>
      </c>
      <c r="H40" s="191"/>
      <c r="I40" s="87"/>
      <c r="J40" s="207">
        <f t="shared" ref="J40:O40" si="22">J31+SUM(J33:J39)</f>
        <v>440.84132078847432</v>
      </c>
      <c r="K40" s="208">
        <f t="shared" si="22"/>
        <v>422.09947951384578</v>
      </c>
      <c r="L40" s="208">
        <f t="shared" si="22"/>
        <v>462.84994532999889</v>
      </c>
      <c r="M40" s="208">
        <f t="shared" si="22"/>
        <v>486.41638326117862</v>
      </c>
      <c r="N40" s="208">
        <f t="shared" si="22"/>
        <v>493.20710138077152</v>
      </c>
      <c r="O40" s="208">
        <f t="shared" si="22"/>
        <v>487.37807994126041</v>
      </c>
      <c r="P40" s="209">
        <f>P25-(LOOKUP($Q$40,L17:O17,L25:O25)-LOOKUP($Q$40,L30:O30,L40:O40))+Q41</f>
        <v>484.84552684885364</v>
      </c>
      <c r="Q40" s="192" t="s">
        <v>30</v>
      </c>
      <c r="R40" s="129"/>
      <c r="S40" s="130"/>
      <c r="T40" s="2"/>
      <c r="U40" s="2"/>
      <c r="V40" s="2"/>
    </row>
    <row r="41" spans="1:22" ht="15.75" thickBo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119"/>
      <c r="R41" s="34" t="s">
        <v>37</v>
      </c>
      <c r="S41" s="2"/>
      <c r="T41" s="2"/>
      <c r="U41" s="2"/>
      <c r="V41" s="2"/>
    </row>
    <row r="42" spans="1:22" ht="18.75" thickBot="1" x14ac:dyDescent="0.3">
      <c r="A42" s="35"/>
      <c r="B42" s="35"/>
      <c r="C42" s="35"/>
      <c r="D42" s="35"/>
      <c r="E42" s="35"/>
      <c r="F42" s="36"/>
      <c r="G42" s="120"/>
      <c r="H42" s="36"/>
      <c r="I42" s="36"/>
      <c r="J42" s="37" t="s">
        <v>40</v>
      </c>
      <c r="K42" s="38"/>
      <c r="L42" s="39"/>
      <c r="M42" s="38"/>
      <c r="N42" s="38"/>
      <c r="O42" s="38"/>
      <c r="P42" s="40"/>
      <c r="Q42" s="41"/>
      <c r="R42" s="41"/>
      <c r="S42" s="41"/>
      <c r="T42" s="41"/>
      <c r="U42" s="41"/>
      <c r="V42" s="41"/>
    </row>
    <row r="43" spans="1:22" ht="15.75" thickBot="1" x14ac:dyDescent="0.3">
      <c r="A43" s="35"/>
      <c r="B43" s="35"/>
      <c r="C43" s="35"/>
      <c r="D43" s="35"/>
      <c r="E43" s="35"/>
      <c r="F43" s="36"/>
      <c r="G43" s="36"/>
      <c r="H43" s="36"/>
      <c r="I43" s="36"/>
      <c r="J43" s="42"/>
      <c r="K43" s="43"/>
      <c r="L43" s="44">
        <f>(L25-L40)-((K25-K40)-(J25-J40))-B13/$I$6</f>
        <v>-36.720738779233614</v>
      </c>
      <c r="M43" s="45">
        <f>(M25-M40)-(L25-L40)</f>
        <v>-8.0934253921787445</v>
      </c>
      <c r="N43" s="45">
        <f>(N25-N40)-(M25-M40)</f>
        <v>-27.027580345994863</v>
      </c>
      <c r="O43" s="45">
        <f>(O25-O40)-(N25-N40)</f>
        <v>3.5668480001021976</v>
      </c>
      <c r="P43" s="46">
        <f>(P25-P40)-(O25-O40)</f>
        <v>0</v>
      </c>
      <c r="Q43" s="2"/>
      <c r="R43" s="2"/>
      <c r="S43" s="2"/>
      <c r="T43" s="2"/>
      <c r="U43" s="2"/>
      <c r="V43" s="2"/>
    </row>
    <row r="44" spans="1:22" ht="15.75" thickBot="1" x14ac:dyDescent="0.3">
      <c r="A44" s="35"/>
      <c r="B44" s="35"/>
      <c r="C44" s="35"/>
      <c r="D44" s="35"/>
      <c r="E44" s="35"/>
      <c r="F44" s="36"/>
      <c r="G44" s="36"/>
      <c r="H44" s="36"/>
      <c r="I44" s="36"/>
      <c r="J44" s="47"/>
      <c r="K44" s="47"/>
      <c r="L44" s="47"/>
      <c r="M44" s="47"/>
      <c r="N44" s="47"/>
      <c r="O44" s="47"/>
      <c r="P44" s="47"/>
      <c r="Q44" s="2"/>
      <c r="R44" s="2"/>
      <c r="S44" s="2"/>
      <c r="T44" s="2"/>
      <c r="U44" s="2"/>
      <c r="V44" s="2"/>
    </row>
    <row r="45" spans="1:22" ht="18.75" thickBot="1" x14ac:dyDescent="0.3">
      <c r="A45" s="35"/>
      <c r="B45" s="35"/>
      <c r="C45" s="35"/>
      <c r="D45" s="35"/>
      <c r="E45" s="35"/>
      <c r="F45" s="36"/>
      <c r="G45" s="36"/>
      <c r="H45" s="36"/>
      <c r="I45" s="36"/>
      <c r="J45" s="37" t="s">
        <v>24</v>
      </c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48"/>
      <c r="V45" s="49"/>
    </row>
    <row r="46" spans="1:22" x14ac:dyDescent="0.25">
      <c r="A46" s="35"/>
      <c r="B46" s="35"/>
      <c r="C46" s="35"/>
      <c r="D46" s="35"/>
      <c r="E46" s="35"/>
      <c r="F46" s="36"/>
      <c r="G46" s="36"/>
      <c r="H46" s="36"/>
      <c r="I46" s="36"/>
      <c r="J46" s="231"/>
      <c r="K46" s="232"/>
      <c r="L46" s="229" t="s">
        <v>9</v>
      </c>
      <c r="M46" s="131"/>
      <c r="N46" s="131"/>
      <c r="O46" s="131"/>
      <c r="P46" s="131"/>
      <c r="Q46" s="132" t="s">
        <v>25</v>
      </c>
      <c r="R46" s="133"/>
      <c r="S46" s="133"/>
      <c r="T46" s="133"/>
      <c r="U46" s="133"/>
      <c r="V46" s="50"/>
    </row>
    <row r="47" spans="1:22" ht="15.75" thickBot="1" x14ac:dyDescent="0.3">
      <c r="A47" s="35"/>
      <c r="B47" s="35"/>
      <c r="C47" s="35"/>
      <c r="D47" s="35"/>
      <c r="E47" s="35"/>
      <c r="F47" s="36"/>
      <c r="G47" s="36"/>
      <c r="H47" s="36"/>
      <c r="I47" s="36"/>
      <c r="J47" s="233"/>
      <c r="K47" s="234"/>
      <c r="L47" s="54" t="s">
        <v>38</v>
      </c>
      <c r="M47" s="51"/>
      <c r="N47" s="51"/>
      <c r="O47" s="51"/>
      <c r="P47" s="51"/>
      <c r="Q47" s="51"/>
      <c r="R47" s="51"/>
      <c r="S47" s="52"/>
      <c r="T47" s="53"/>
      <c r="U47" s="54"/>
      <c r="V47" s="55"/>
    </row>
    <row r="48" spans="1:22" ht="15.75" thickBot="1" x14ac:dyDescent="0.3">
      <c r="A48" s="35"/>
      <c r="B48" s="35"/>
      <c r="C48" s="35"/>
      <c r="D48" s="35"/>
      <c r="E48" s="35"/>
      <c r="F48" s="36"/>
      <c r="G48" s="36"/>
      <c r="H48" s="36"/>
      <c r="I48" s="36"/>
      <c r="J48" s="239"/>
      <c r="K48" s="240"/>
      <c r="L48" s="230" t="s">
        <v>28</v>
      </c>
      <c r="M48" s="226" t="s">
        <v>29</v>
      </c>
      <c r="N48" s="226" t="s">
        <v>23</v>
      </c>
      <c r="O48" s="226" t="s">
        <v>30</v>
      </c>
      <c r="P48" s="227" t="s">
        <v>31</v>
      </c>
      <c r="Q48" s="227" t="s">
        <v>32</v>
      </c>
      <c r="R48" s="227" t="s">
        <v>33</v>
      </c>
      <c r="S48" s="227" t="s">
        <v>34</v>
      </c>
      <c r="T48" s="227" t="s">
        <v>35</v>
      </c>
      <c r="U48" s="227" t="s">
        <v>45</v>
      </c>
      <c r="V48" s="228" t="s">
        <v>26</v>
      </c>
    </row>
    <row r="49" spans="1:22" ht="15.75" thickBot="1" x14ac:dyDescent="0.3">
      <c r="A49" s="35"/>
      <c r="B49" s="35"/>
      <c r="C49" s="35"/>
      <c r="D49" s="35"/>
      <c r="E49" s="35"/>
      <c r="F49" s="36"/>
      <c r="G49" s="36"/>
      <c r="H49" s="36"/>
      <c r="I49" s="36"/>
      <c r="J49" s="235" t="s">
        <v>28</v>
      </c>
      <c r="K49" s="236"/>
      <c r="L49" s="62"/>
      <c r="M49" s="224">
        <f>$L$43</f>
        <v>-36.720738779233614</v>
      </c>
      <c r="N49" s="63">
        <f t="shared" ref="N49:Q49" si="23">$L$43</f>
        <v>-36.720738779233614</v>
      </c>
      <c r="O49" s="64">
        <f t="shared" si="23"/>
        <v>-36.720738779233614</v>
      </c>
      <c r="P49" s="63">
        <f t="shared" si="23"/>
        <v>-36.720738779233614</v>
      </c>
      <c r="Q49" s="225">
        <f t="shared" si="23"/>
        <v>-36.720738779233614</v>
      </c>
      <c r="R49" s="66"/>
      <c r="S49" s="66"/>
      <c r="T49" s="66"/>
      <c r="U49" s="66"/>
      <c r="V49" s="67"/>
    </row>
    <row r="50" spans="1:22" ht="15.75" thickBot="1" x14ac:dyDescent="0.3">
      <c r="A50" s="35"/>
      <c r="B50" s="35"/>
      <c r="C50" s="35"/>
      <c r="D50" s="35"/>
      <c r="E50" s="35"/>
      <c r="F50" s="36"/>
      <c r="G50" s="36"/>
      <c r="H50" s="36"/>
      <c r="I50" s="36"/>
      <c r="J50" s="235" t="s">
        <v>29</v>
      </c>
      <c r="K50" s="236"/>
      <c r="L50" s="62"/>
      <c r="M50" s="62"/>
      <c r="N50" s="68">
        <f>$M$43</f>
        <v>-8.0934253921787445</v>
      </c>
      <c r="O50" s="69">
        <f t="shared" ref="O50:R50" si="24">$M$43</f>
        <v>-8.0934253921787445</v>
      </c>
      <c r="P50" s="70">
        <f t="shared" si="24"/>
        <v>-8.0934253921787445</v>
      </c>
      <c r="Q50" s="69">
        <f t="shared" si="24"/>
        <v>-8.0934253921787445</v>
      </c>
      <c r="R50" s="65">
        <f t="shared" si="24"/>
        <v>-8.0934253921787445</v>
      </c>
      <c r="S50" s="66"/>
      <c r="T50" s="66"/>
      <c r="U50" s="66"/>
      <c r="V50" s="67"/>
    </row>
    <row r="51" spans="1:22" ht="15.75" thickBot="1" x14ac:dyDescent="0.3">
      <c r="A51" s="35"/>
      <c r="B51" s="35"/>
      <c r="C51" s="35"/>
      <c r="D51" s="35"/>
      <c r="E51" s="35"/>
      <c r="F51" s="36"/>
      <c r="G51" s="36"/>
      <c r="H51" s="36"/>
      <c r="I51" s="36"/>
      <c r="J51" s="235" t="s">
        <v>23</v>
      </c>
      <c r="K51" s="236"/>
      <c r="L51" s="66"/>
      <c r="M51" s="66"/>
      <c r="N51" s="62"/>
      <c r="O51" s="71">
        <f>$N$43</f>
        <v>-27.027580345994863</v>
      </c>
      <c r="P51" s="70">
        <f t="shared" ref="P51:S51" si="25">$N$43</f>
        <v>-27.027580345994863</v>
      </c>
      <c r="Q51" s="69">
        <f t="shared" si="25"/>
        <v>-27.027580345994863</v>
      </c>
      <c r="R51" s="70">
        <f t="shared" si="25"/>
        <v>-27.027580345994863</v>
      </c>
      <c r="S51" s="72">
        <f t="shared" si="25"/>
        <v>-27.027580345994863</v>
      </c>
      <c r="T51" s="73"/>
      <c r="U51" s="66"/>
      <c r="V51" s="67"/>
    </row>
    <row r="52" spans="1:22" ht="15.75" thickBot="1" x14ac:dyDescent="0.3">
      <c r="A52" s="35"/>
      <c r="B52" s="35"/>
      <c r="C52" s="35"/>
      <c r="D52" s="35"/>
      <c r="E52" s="35"/>
      <c r="F52" s="36"/>
      <c r="G52" s="36"/>
      <c r="H52" s="36"/>
      <c r="I52" s="36"/>
      <c r="J52" s="235" t="s">
        <v>30</v>
      </c>
      <c r="K52" s="236"/>
      <c r="L52" s="66"/>
      <c r="M52" s="66"/>
      <c r="N52" s="66"/>
      <c r="O52" s="62"/>
      <c r="P52" s="68">
        <f>$O$43</f>
        <v>3.5668480001021976</v>
      </c>
      <c r="Q52" s="70">
        <f t="shared" ref="Q52:T52" si="26">$O$43</f>
        <v>3.5668480001021976</v>
      </c>
      <c r="R52" s="74">
        <f t="shared" si="26"/>
        <v>3.5668480001021976</v>
      </c>
      <c r="S52" s="69">
        <f t="shared" si="26"/>
        <v>3.5668480001021976</v>
      </c>
      <c r="T52" s="75">
        <f t="shared" si="26"/>
        <v>3.5668480001021976</v>
      </c>
      <c r="U52" s="73"/>
      <c r="V52" s="67"/>
    </row>
    <row r="53" spans="1:22" ht="15.75" thickBot="1" x14ac:dyDescent="0.3">
      <c r="A53" s="35"/>
      <c r="B53" s="35"/>
      <c r="C53" s="35"/>
      <c r="D53" s="35"/>
      <c r="E53" s="35"/>
      <c r="F53" s="36"/>
      <c r="G53" s="36"/>
      <c r="H53" s="36"/>
      <c r="I53" s="36"/>
      <c r="J53" s="237" t="s">
        <v>31</v>
      </c>
      <c r="K53" s="238"/>
      <c r="L53" s="217"/>
      <c r="M53" s="217"/>
      <c r="N53" s="66"/>
      <c r="O53" s="217"/>
      <c r="P53" s="62"/>
      <c r="Q53" s="76">
        <f>$P$43</f>
        <v>0</v>
      </c>
      <c r="R53" s="74">
        <f t="shared" ref="R53:U53" si="27">$P$43</f>
        <v>0</v>
      </c>
      <c r="S53" s="77">
        <f t="shared" si="27"/>
        <v>0</v>
      </c>
      <c r="T53" s="78">
        <f t="shared" si="27"/>
        <v>0</v>
      </c>
      <c r="U53" s="79">
        <f t="shared" si="27"/>
        <v>0</v>
      </c>
      <c r="V53" s="67"/>
    </row>
    <row r="54" spans="1:22" ht="15.75" thickBot="1" x14ac:dyDescent="0.3">
      <c r="A54" s="35"/>
      <c r="B54" s="35"/>
      <c r="C54" s="35"/>
      <c r="D54" s="35"/>
      <c r="E54" s="35"/>
      <c r="F54" s="36"/>
      <c r="G54" s="36"/>
      <c r="H54" s="36"/>
      <c r="I54" s="36"/>
      <c r="J54" s="219" t="s">
        <v>41</v>
      </c>
      <c r="K54" s="220"/>
      <c r="L54" s="221"/>
      <c r="M54" s="221"/>
      <c r="N54" s="221"/>
      <c r="O54" s="221"/>
      <c r="P54" s="221"/>
      <c r="Q54" s="222">
        <f>SUM(Q49:Q53)</f>
        <v>-68.274896517305024</v>
      </c>
      <c r="R54" s="222">
        <f t="shared" ref="R54:U54" si="28">SUM(R49:R53)</f>
        <v>-31.55415773807141</v>
      </c>
      <c r="S54" s="222">
        <f t="shared" si="28"/>
        <v>-23.460732345892666</v>
      </c>
      <c r="T54" s="222">
        <f t="shared" si="28"/>
        <v>3.5668480001021976</v>
      </c>
      <c r="U54" s="222">
        <f t="shared" si="28"/>
        <v>0</v>
      </c>
      <c r="V54" s="223">
        <f>+SUM(Q54:U54)</f>
        <v>-119.7229386011669</v>
      </c>
    </row>
    <row r="55" spans="1:22" ht="15.75" thickBot="1" x14ac:dyDescent="0.3">
      <c r="A55" s="35"/>
      <c r="B55" s="35"/>
      <c r="C55" s="35"/>
      <c r="D55" s="35"/>
      <c r="E55" s="35"/>
      <c r="F55" s="36"/>
      <c r="G55" s="36"/>
      <c r="H55" s="36"/>
      <c r="I55" s="36"/>
      <c r="J55" s="218"/>
      <c r="K55" s="218"/>
      <c r="L55" s="218"/>
      <c r="M55" s="218"/>
      <c r="N55" s="218"/>
      <c r="O55" s="218"/>
      <c r="P55" s="218"/>
      <c r="Q55" s="56"/>
      <c r="R55" s="56"/>
      <c r="S55" s="56"/>
      <c r="T55" s="56"/>
      <c r="U55" s="56"/>
      <c r="V55" s="2"/>
    </row>
    <row r="56" spans="1:22" ht="15.75" thickBot="1" x14ac:dyDescent="0.3">
      <c r="J56" s="58" t="s">
        <v>42</v>
      </c>
      <c r="K56" s="59"/>
      <c r="L56" s="60"/>
      <c r="M56" s="60"/>
      <c r="N56" s="60"/>
      <c r="O56" s="60"/>
      <c r="P56" s="60"/>
      <c r="Q56" s="61">
        <f>Q54</f>
        <v>-68.274896517305024</v>
      </c>
      <c r="R56" s="61">
        <f t="shared" ref="R56:U56" si="29">R54</f>
        <v>-31.55415773807141</v>
      </c>
      <c r="S56" s="61">
        <f t="shared" si="29"/>
        <v>-23.460732345892666</v>
      </c>
      <c r="T56" s="61">
        <f t="shared" si="29"/>
        <v>3.5668480001021976</v>
      </c>
      <c r="U56" s="61">
        <f t="shared" si="29"/>
        <v>0</v>
      </c>
      <c r="V56" s="61">
        <f>SUM(Q56:U56)</f>
        <v>-119.7229386011669</v>
      </c>
    </row>
    <row r="67" spans="1:1" x14ac:dyDescent="0.25">
      <c r="A67" s="57"/>
    </row>
  </sheetData>
  <mergeCells count="23">
    <mergeCell ref="B16:C16"/>
    <mergeCell ref="D16:H16"/>
    <mergeCell ref="J16:K16"/>
    <mergeCell ref="L16:P16"/>
    <mergeCell ref="B2:K2"/>
    <mergeCell ref="L2:M2"/>
    <mergeCell ref="B15:C15"/>
    <mergeCell ref="D15:H15"/>
    <mergeCell ref="J15:P15"/>
    <mergeCell ref="B28:H28"/>
    <mergeCell ref="J28:P28"/>
    <mergeCell ref="B29:C29"/>
    <mergeCell ref="D29:H29"/>
    <mergeCell ref="J29:K29"/>
    <mergeCell ref="L29:P29"/>
    <mergeCell ref="J52:K52"/>
    <mergeCell ref="J53:K53"/>
    <mergeCell ref="R36:S40"/>
    <mergeCell ref="L46:P46"/>
    <mergeCell ref="Q46:U46"/>
    <mergeCell ref="J51:K51"/>
    <mergeCell ref="J50:K50"/>
    <mergeCell ref="J49:K49"/>
  </mergeCells>
  <conditionalFormatting sqref="C18:H18">
    <cfRule type="expression" dxfId="11" priority="3">
      <formula>dms_TradingName = "Endeavour Energy"</formula>
    </cfRule>
  </conditionalFormatting>
  <conditionalFormatting sqref="C18:H18">
    <cfRule type="expression" dxfId="10" priority="4">
      <formula>dms_TradingName = "TasNetworks (T)"</formula>
    </cfRule>
  </conditionalFormatting>
  <conditionalFormatting sqref="B31:G31">
    <cfRule type="expression" dxfId="9" priority="5">
      <formula>dms_TradingName = "Endeavour Energy"</formula>
    </cfRule>
  </conditionalFormatting>
  <conditionalFormatting sqref="B31:G31">
    <cfRule type="expression" dxfId="8" priority="6">
      <formula>dms_TradingName = "TasNetworks (T)"</formula>
    </cfRule>
  </conditionalFormatting>
  <conditionalFormatting sqref="B33:G34 B36:G39">
    <cfRule type="expression" dxfId="7" priority="7">
      <formula>dms_TradingName = "Endeavour Energy"</formula>
    </cfRule>
  </conditionalFormatting>
  <conditionalFormatting sqref="B33:G34 B36:G39">
    <cfRule type="expression" dxfId="6" priority="8">
      <formula>dms_TradingName = "TasNetworks (T)"</formula>
    </cfRule>
  </conditionalFormatting>
  <conditionalFormatting sqref="B20:H24">
    <cfRule type="expression" dxfId="5" priority="9">
      <formula>dms_TradingName = "Endeavour Energy"</formula>
    </cfRule>
  </conditionalFormatting>
  <conditionalFormatting sqref="B20:H24">
    <cfRule type="expression" dxfId="4" priority="10">
      <formula>dms_TradingName = "TasNetworks (T)"</formula>
    </cfRule>
  </conditionalFormatting>
  <conditionalFormatting sqref="B18">
    <cfRule type="expression" dxfId="3" priority="11">
      <formula>dms_TradingName = "Endeavour Energy"</formula>
    </cfRule>
  </conditionalFormatting>
  <conditionalFormatting sqref="B18">
    <cfRule type="expression" dxfId="2" priority="12">
      <formula>dms_TradingName = "TasNetworks (T)"</formula>
    </cfRule>
  </conditionalFormatting>
  <conditionalFormatting sqref="B35:G35">
    <cfRule type="expression" dxfId="1" priority="1">
      <formula>dms_TradingName = "Endeavour Energy"</formula>
    </cfRule>
  </conditionalFormatting>
  <conditionalFormatting sqref="B35:G35">
    <cfRule type="expression" dxfId="0" priority="2">
      <formula>dms_TradingName = "TasNetworks (T)"</formula>
    </cfRule>
  </conditionalFormatting>
  <dataValidations disablePrompts="1" count="4">
    <dataValidation type="list" allowBlank="1" showInputMessage="1" showErrorMessage="1" sqref="Q40" xr:uid="{05EFBBEC-F8DF-4C46-8AE8-69CD50C01374}">
      <formula1>$L$30:$P$30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D18:H18" xr:uid="{E5296534-2E21-4A26-A0AD-8DA4B3A48494}">
      <formula1>ISNUMBER(B18)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C18" xr:uid="{6D362C4C-7471-44BD-9D0B-1E83FBCB4539}">
      <formula1>ISNUMBER(B18)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B18" xr:uid="{9242F3E8-2DCB-4F64-A997-B7D38B673A8A}">
      <formula1>ISNUMBER(B18)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Draft decision</vt:lpstr>
      <vt:lpstr>'Draft decision'!dms_PRCP_BaseYear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2024-09-06T06:20:45Z</dcterms:created>
  <dcterms:modified xsi:type="dcterms:W3CDTF">2024-09-06T06:22:38Z</dcterms:modified>
</cp:coreProperties>
</file>