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9. DirectLink 2025-30\2. Draft Decision\EBSS\"/>
    </mc:Choice>
  </mc:AlternateContent>
  <xr:revisionPtr revIDLastSave="0" documentId="13_ncr:1_{A1E4D500-6C7C-4495-AED4-CF6113D076C3}" xr6:coauthVersionLast="47" xr6:coauthVersionMax="47" xr10:uidLastSave="{00000000-0000-0000-0000-000000000000}"/>
  <bookViews>
    <workbookView xWindow="-120" yWindow="-120" windowWidth="29040" windowHeight="15840" xr2:uid="{7010E7BD-D51A-4989-BFA0-114AD1102064}"/>
  </bookViews>
  <sheets>
    <sheet name="Draft Decision" sheetId="13" r:id="rId1"/>
  </sheets>
  <definedNames>
    <definedName name="dms_PRCP_BaseYear" localSheetId="0">'Draft Decision'!$C$23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3" l="1"/>
  <c r="G50" i="13"/>
  <c r="F50" i="13"/>
  <c r="E50" i="13"/>
  <c r="D50" i="13"/>
  <c r="C50" i="13"/>
  <c r="B46" i="13"/>
  <c r="B45" i="13"/>
  <c r="B44" i="13"/>
  <c r="I36" i="13"/>
  <c r="H36" i="13"/>
  <c r="G36" i="13"/>
  <c r="F36" i="13"/>
  <c r="E36" i="13"/>
  <c r="D36" i="13"/>
  <c r="C36" i="13"/>
  <c r="N16" i="13"/>
  <c r="M17" i="13" s="1"/>
  <c r="M16" i="13"/>
  <c r="L16" i="13"/>
  <c r="K16" i="13"/>
  <c r="J16" i="13"/>
  <c r="I16" i="13"/>
  <c r="H16" i="13"/>
  <c r="G16" i="13"/>
  <c r="F16" i="13"/>
  <c r="E16" i="13"/>
  <c r="P48" i="13" l="1"/>
  <c r="P49" i="13"/>
  <c r="P42" i="13"/>
  <c r="L17" i="13"/>
  <c r="P45" i="13"/>
  <c r="P47" i="13"/>
  <c r="P44" i="13"/>
  <c r="P46" i="13"/>
  <c r="P50" i="13" l="1"/>
  <c r="O47" i="13"/>
  <c r="O48" i="13"/>
  <c r="O46" i="13"/>
  <c r="O49" i="13"/>
  <c r="O42" i="13"/>
  <c r="K17" i="13"/>
  <c r="O44" i="13"/>
  <c r="O45" i="13"/>
  <c r="N47" i="13" l="1"/>
  <c r="N45" i="13"/>
  <c r="N48" i="13"/>
  <c r="N42" i="13"/>
  <c r="N46" i="13"/>
  <c r="N49" i="13"/>
  <c r="J17" i="13"/>
  <c r="N44" i="13"/>
  <c r="O50" i="13"/>
  <c r="M46" i="13" l="1"/>
  <c r="M45" i="13"/>
  <c r="M47" i="13"/>
  <c r="M44" i="13"/>
  <c r="M48" i="13"/>
  <c r="M49" i="13"/>
  <c r="M42" i="13"/>
  <c r="I17" i="13"/>
  <c r="M31" i="13" s="1"/>
  <c r="N50" i="13"/>
  <c r="M50" i="13" l="1"/>
  <c r="L45" i="13"/>
  <c r="N35" i="13"/>
  <c r="M34" i="13"/>
  <c r="Q29" i="13"/>
  <c r="L49" i="13"/>
  <c r="L42" i="13"/>
  <c r="P35" i="13"/>
  <c r="O34" i="13"/>
  <c r="N33" i="13"/>
  <c r="H17" i="13"/>
  <c r="G17" i="13" s="1"/>
  <c r="F17" i="13" s="1"/>
  <c r="E17" i="13" s="1"/>
  <c r="D17" i="13" s="1"/>
  <c r="O35" i="13"/>
  <c r="M33" i="13"/>
  <c r="L46" i="13"/>
  <c r="M35" i="13"/>
  <c r="Q31" i="13"/>
  <c r="P29" i="13"/>
  <c r="L47" i="13"/>
  <c r="Q32" i="13"/>
  <c r="P31" i="13"/>
  <c r="O29" i="13"/>
  <c r="Q34" i="13"/>
  <c r="O32" i="13"/>
  <c r="M29" i="13"/>
  <c r="M32" i="13"/>
  <c r="Q33" i="13"/>
  <c r="P32" i="13"/>
  <c r="O31" i="13"/>
  <c r="N29" i="13"/>
  <c r="L48" i="13"/>
  <c r="P33" i="13"/>
  <c r="N31" i="13"/>
  <c r="L44" i="13"/>
  <c r="Q35" i="13"/>
  <c r="P34" i="13"/>
  <c r="O33" i="13"/>
  <c r="N32" i="13"/>
  <c r="N34" i="13"/>
  <c r="Q36" i="13" l="1"/>
  <c r="P36" i="13"/>
  <c r="M36" i="13"/>
  <c r="O36" i="13"/>
  <c r="L33" i="13"/>
  <c r="K32" i="13"/>
  <c r="K29" i="13"/>
  <c r="L34" i="13"/>
  <c r="K33" i="13"/>
  <c r="K31" i="13"/>
  <c r="L35" i="13"/>
  <c r="K34" i="13"/>
  <c r="K35" i="13"/>
  <c r="L32" i="13"/>
  <c r="L29" i="13"/>
  <c r="L31" i="13"/>
  <c r="L50" i="13"/>
  <c r="N36" i="13"/>
  <c r="O53" i="13" l="1"/>
  <c r="N53" i="13"/>
  <c r="K36" i="13"/>
  <c r="L36" i="13"/>
  <c r="P53" i="13"/>
  <c r="T61" i="13" l="1"/>
  <c r="S60" i="13"/>
  <c r="Q60" i="13"/>
  <c r="P61" i="13"/>
  <c r="R61" i="13"/>
  <c r="Q61" i="13"/>
  <c r="S61" i="13"/>
  <c r="R60" i="13"/>
  <c r="O60" i="13"/>
  <c r="P60" i="13"/>
  <c r="T62" i="13"/>
  <c r="R62" i="13"/>
  <c r="U62" i="13"/>
  <c r="S62" i="13"/>
  <c r="Q62" i="13"/>
  <c r="Q50" i="13" l="1"/>
  <c r="Q53" i="13" s="1"/>
  <c r="K44" i="13"/>
  <c r="K45" i="13"/>
  <c r="K46" i="13"/>
  <c r="K42" i="13"/>
  <c r="K47" i="13"/>
  <c r="K48" i="13"/>
  <c r="K49" i="13"/>
  <c r="S63" i="13" l="1"/>
  <c r="S64" i="13" s="1"/>
  <c r="S66" i="13" s="1"/>
  <c r="V63" i="13"/>
  <c r="V64" i="13" s="1"/>
  <c r="T63" i="13"/>
  <c r="T64" i="13" s="1"/>
  <c r="R63" i="13"/>
  <c r="U63" i="13"/>
  <c r="U64" i="13" s="1"/>
  <c r="K50" i="13"/>
  <c r="M53" i="13" s="1"/>
  <c r="V66" i="13" l="1"/>
  <c r="U66" i="13"/>
  <c r="T66" i="13"/>
  <c r="O59" i="13"/>
  <c r="N59" i="13"/>
  <c r="Q59" i="13"/>
  <c r="R59" i="13"/>
  <c r="R64" i="13" s="1"/>
  <c r="P59" i="13"/>
  <c r="W64" i="13" l="1"/>
  <c r="R66" i="13"/>
  <c r="W66" i="13" s="1"/>
</calcChain>
</file>

<file path=xl/sharedStrings.xml><?xml version="1.0" encoding="utf-8"?>
<sst xmlns="http://schemas.openxmlformats.org/spreadsheetml/2006/main" count="112" uniqueCount="62">
  <si>
    <t>Directlink</t>
  </si>
  <si>
    <t>2025-26</t>
  </si>
  <si>
    <t>Previous period</t>
  </si>
  <si>
    <t>2015-16</t>
  </si>
  <si>
    <t>2027-28</t>
  </si>
  <si>
    <t>7.5 EBSS</t>
  </si>
  <si>
    <t>Intstructions</t>
  </si>
  <si>
    <r>
      <t xml:space="preserve">
Efficiency gains are calculated using the formulae outlined on page 6 and 7 of version 2 of the </t>
    </r>
    <r>
      <rPr>
        <i/>
        <sz val="12"/>
        <color theme="1"/>
        <rFont val="Arial"/>
        <family val="2"/>
      </rPr>
      <t>Efficiency benefit sharing scheme</t>
    </r>
    <r>
      <rPr>
        <sz val="12"/>
        <color theme="1"/>
        <rFont val="Arial"/>
        <family val="2"/>
      </rPr>
      <t xml:space="preserve">.  </t>
    </r>
  </si>
  <si>
    <t>Actual and estimated inflation</t>
  </si>
  <si>
    <t>Actual</t>
  </si>
  <si>
    <t>Estimated</t>
  </si>
  <si>
    <t>ABS CPI index - 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</si>
  <si>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</si>
  <si>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</si>
  <si>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</si>
  <si>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2017-18</t>
  </si>
  <si>
    <t>7.5.1.1 - Opex allowance applicable to EBSS (EBSS target)</t>
  </si>
  <si>
    <t>Current regulatory control period</t>
  </si>
  <si>
    <t>Total opex allowance</t>
  </si>
  <si>
    <t xml:space="preserve">Approved excludable costs - allowance </t>
  </si>
  <si>
    <t>Debt raising costs</t>
  </si>
  <si>
    <t xml:space="preserve"> 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</si>
  <si>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</si>
  <si>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</si>
  <si>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</si>
  <si>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</si>
  <si>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</si>
  <si>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</si>
  <si>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</si>
  <si>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Capitalised opex that has been excluded from the regulatory asset base</t>
  </si>
  <si>
    <t>Movements in provisions related to opex</t>
  </si>
  <si>
    <t>Actual opex for EBSS purposes</t>
  </si>
  <si>
    <t>2022-23</t>
  </si>
  <si>
    <t>Carryover</t>
  </si>
  <si>
    <t>Forthcoming regulatory control period</t>
  </si>
  <si>
    <t>Total</t>
  </si>
  <si>
    <t>Insurance</t>
  </si>
  <si>
    <t>EFFICIENCY BENEFIT SHARING SCHEME</t>
  </si>
  <si>
    <t>2013-14</t>
  </si>
  <si>
    <t>2014-15</t>
  </si>
  <si>
    <t>2016-17</t>
  </si>
  <si>
    <t>2018-19</t>
  </si>
  <si>
    <t>2019-20</t>
  </si>
  <si>
    <t>2020-21</t>
  </si>
  <si>
    <t>2021-22</t>
  </si>
  <si>
    <t>2023-24</t>
  </si>
  <si>
    <t>2024-25</t>
  </si>
  <si>
    <t>2026-27</t>
  </si>
  <si>
    <t>2028-29</t>
  </si>
  <si>
    <t>2029-30</t>
  </si>
  <si>
    <t>Regulatory period 2025-26 TO 2029-30</t>
  </si>
  <si>
    <t>Directlink is required to populate all input cells (yellow) in this worksheet.</t>
  </si>
  <si>
    <t>Non-recurrent efficiency adjustment made to 2017-18 opex, $m, real June 2020</t>
  </si>
  <si>
    <t>$m, real June 2015</t>
  </si>
  <si>
    <t>$m, real June 2020</t>
  </si>
  <si>
    <t>$m, real June 2025</t>
  </si>
  <si>
    <t>Reconstructed cumulative index (2024-25=1)</t>
  </si>
  <si>
    <t>Directlink to nominate base year used to forecast opex 
(drop down menu)</t>
  </si>
  <si>
    <t>Base year non-recurrent efficiency gain $m, real June 2025</t>
  </si>
  <si>
    <t>Incremental gain $m, real June 2025</t>
  </si>
  <si>
    <t>Total Carryover Amount ($m, June 2025)</t>
  </si>
  <si>
    <t>PTRM inputs ($m, June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</si>
</sst>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8" formatCode="#,##0.0_ ;\-#,##0.0\ "/>
    <numFmt numFmtId="189" formatCode="#,##0;\(#,##0\)"/>
    <numFmt numFmtId="190" formatCode="0.000"/>
    <numFmt numFmtId="195" formatCode="#,##0.00_ ;\-#,##0.00\ 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6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i/>
      <sz val="12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auto="1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0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2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69" fontId="14" fillId="0" borderId="0"/>
    <xf numFmtId="169" fontId="14" fillId="0" borderId="0"/>
    <xf numFmtId="0" fontId="15" fillId="12" borderId="0" applyNumberFormat="0" applyBorder="0" applyAlignment="0" applyProtection="0"/>
    <xf numFmtId="0" fontId="1" fillId="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/>
    <xf numFmtId="164" fontId="18" fillId="0" borderId="0" applyFont="0" applyFill="0" applyBorder="0" applyAlignment="0" applyProtection="0"/>
    <xf numFmtId="0" fontId="19" fillId="31" borderId="0" applyNumberFormat="0" applyBorder="0" applyAlignment="0" applyProtection="0"/>
    <xf numFmtId="0" fontId="20" fillId="0" borderId="0" applyNumberFormat="0" applyFill="0" applyBorder="0" applyAlignment="0"/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0" fontId="21" fillId="0" borderId="0" applyNumberFormat="0" applyFill="0" applyBorder="0" applyAlignment="0">
      <protection locked="0"/>
    </xf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3" fillId="33" borderId="39" applyNumberFormat="0" applyAlignment="0" applyProtection="0"/>
    <xf numFmtId="0" fontId="23" fillId="33" borderId="39" applyNumberFormat="0" applyAlignment="0" applyProtection="0"/>
    <xf numFmtId="165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0" fillId="0" borderId="0"/>
    <xf numFmtId="0" fontId="31" fillId="0" borderId="0"/>
    <xf numFmtId="0" fontId="32" fillId="39" borderId="0" applyNumberFormat="0" applyBorder="0" applyAlignment="0" applyProtection="0"/>
    <xf numFmtId="0" fontId="7" fillId="0" borderId="0" applyFill="0" applyBorder="0">
      <alignment vertical="center"/>
    </xf>
    <xf numFmtId="0" fontId="33" fillId="0" borderId="41" applyNumberFormat="0" applyFill="0" applyAlignment="0" applyProtection="0"/>
    <xf numFmtId="0" fontId="7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42" applyNumberFormat="0" applyFill="0" applyAlignment="0" applyProtection="0"/>
    <xf numFmtId="0" fontId="34" fillId="0" borderId="0" applyFill="0" applyBorder="0">
      <alignment vertical="center"/>
    </xf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7" fillId="0" borderId="0" applyFill="0" applyBorder="0">
      <alignment vertical="center"/>
    </xf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7" fillId="0" borderId="0" applyFill="0" applyBorder="0">
      <alignment vertical="center"/>
    </xf>
    <xf numFmtId="0" fontId="14" fillId="0" borderId="0" applyFill="0" applyBorder="0">
      <alignment vertical="center"/>
    </xf>
    <xf numFmtId="0" fontId="36" fillId="0" borderId="0" applyNumberFormat="0" applyFill="0" applyBorder="0" applyAlignment="0" applyProtection="0"/>
    <xf numFmtId="0" fontId="14" fillId="0" borderId="0" applyFill="0" applyBorder="0">
      <alignment vertical="center"/>
    </xf>
    <xf numFmtId="172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3" fillId="0" borderId="0" applyFill="0" applyBorder="0">
      <alignment horizontal="center" vertical="center"/>
      <protection locked="0"/>
    </xf>
    <xf numFmtId="0" fontId="44" fillId="0" borderId="0" applyFill="0" applyBorder="0">
      <alignment horizontal="left" vertical="center"/>
      <protection locked="0"/>
    </xf>
    <xf numFmtId="173" fontId="4" fillId="40" borderId="0" applyFont="0" applyBorder="0">
      <alignment horizontal="right"/>
    </xf>
    <xf numFmtId="172" fontId="4" fillId="40" borderId="0" applyFont="0" applyBorder="0" applyAlignment="0"/>
    <xf numFmtId="173" fontId="4" fillId="40" borderId="0" applyFont="0" applyBorder="0">
      <alignment horizontal="right"/>
    </xf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2" fontId="34" fillId="43" borderId="0" applyBorder="0" applyAlignment="0"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75" fontId="1" fillId="35" borderId="17">
      <protection locked="0"/>
    </xf>
    <xf numFmtId="175" fontId="1" fillId="35" borderId="17">
      <protection locked="0"/>
    </xf>
    <xf numFmtId="175" fontId="1" fillId="35" borderId="17"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172" fontId="46" fillId="45" borderId="0" applyBorder="0" applyAlignment="0"/>
    <xf numFmtId="0" fontId="14" fillId="32" borderId="0"/>
    <xf numFmtId="0" fontId="47" fillId="0" borderId="44" applyNumberFormat="0" applyFill="0" applyAlignment="0" applyProtection="0"/>
    <xf numFmtId="173" fontId="10" fillId="32" borderId="45" applyFont="0" applyBorder="0" applyAlignment="0"/>
    <xf numFmtId="172" fontId="34" fillId="32" borderId="0" applyFont="0" applyBorder="0" applyAlignment="0"/>
    <xf numFmtId="176" fontId="48" fillId="0" borderId="0"/>
    <xf numFmtId="0" fontId="49" fillId="0" borderId="0" applyFill="0" applyBorder="0">
      <alignment horizontal="left" vertical="center"/>
    </xf>
    <xf numFmtId="0" fontId="50" fillId="16" borderId="0" applyNumberFormat="0" applyBorder="0" applyAlignment="0" applyProtection="0"/>
    <xf numFmtId="175" fontId="1" fillId="4" borderId="17"/>
    <xf numFmtId="175" fontId="1" fillId="4" borderId="17"/>
    <xf numFmtId="175" fontId="1" fillId="4" borderId="17"/>
    <xf numFmtId="177" fontId="51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8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3" fillId="0" borderId="0"/>
    <xf numFmtId="0" fontId="37" fillId="0" borderId="0" applyFill="0" applyBorder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179" fontId="54" fillId="0" borderId="7"/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3" fontId="24" fillId="0" borderId="0" applyFont="0" applyFill="0" applyBorder="0" applyAlignment="0" applyProtection="0"/>
    <xf numFmtId="0" fontId="24" fillId="46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4" fillId="0" borderId="0" applyFill="0" applyBorder="0">
      <alignment horizontal="right" vertical="center"/>
    </xf>
    <xf numFmtId="182" fontId="14" fillId="0" borderId="0" applyFill="0" applyBorder="0">
      <alignment horizontal="right" vertical="center"/>
    </xf>
    <xf numFmtId="183" fontId="14" fillId="0" borderId="0" applyFill="0" applyBorder="0">
      <alignment horizontal="right" vertical="center"/>
    </xf>
    <xf numFmtId="175" fontId="6" fillId="35" borderId="21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6" fillId="0" borderId="0" applyNumberFormat="0" applyFill="0" applyBorder="0" applyAlignment="0" applyProtection="0"/>
    <xf numFmtId="0" fontId="57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58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59" fillId="48" borderId="48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8" applyFill="0" applyBorder="0" applyProtection="0">
      <alignment horizontal="left" vertical="top"/>
    </xf>
    <xf numFmtId="0" fontId="57" fillId="49" borderId="0">
      <alignment horizontal="left" vertical="center"/>
      <protection locked="0"/>
    </xf>
    <xf numFmtId="0" fontId="62" fillId="11" borderId="0">
      <alignment vertical="center"/>
      <protection locked="0"/>
    </xf>
    <xf numFmtId="49" fontId="4" fillId="0" borderId="0" applyFont="0" applyFill="0" applyBorder="0" applyAlignment="0" applyProtection="0"/>
    <xf numFmtId="0" fontId="63" fillId="0" borderId="0"/>
    <xf numFmtId="49" fontId="4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76" fontId="65" fillId="0" borderId="0"/>
    <xf numFmtId="0" fontId="56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68" fillId="0" borderId="0" applyNumberFormat="0" applyFill="0" applyBorder="0" applyAlignment="0" applyProtection="0"/>
    <xf numFmtId="184" fontId="4" fillId="0" borderId="48" applyBorder="0" applyProtection="0">
      <alignment horizontal="right"/>
    </xf>
    <xf numFmtId="184" fontId="4" fillId="0" borderId="48" applyBorder="0" applyProtection="0">
      <alignment horizontal="right"/>
    </xf>
    <xf numFmtId="184" fontId="4" fillId="0" borderId="48" applyBorder="0" applyProtection="0">
      <alignment horizontal="right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27" fillId="11" borderId="30">
      <alignment vertical="center"/>
    </xf>
    <xf numFmtId="49" fontId="69" fillId="11" borderId="0">
      <alignment vertical="center"/>
    </xf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57" fillId="48" borderId="0" xfId="0" applyFont="1" applyFill="1" applyAlignment="1">
      <alignment vertical="center"/>
    </xf>
    <xf numFmtId="0" fontId="57" fillId="48" borderId="0" xfId="0" applyFont="1" applyFill="1" applyAlignment="1">
      <alignment vertical="center" wrapText="1"/>
    </xf>
    <xf numFmtId="0" fontId="57" fillId="48" borderId="0" xfId="0" applyFont="1" applyFill="1" applyAlignment="1">
      <alignment horizontal="left" vertical="center"/>
    </xf>
    <xf numFmtId="0" fontId="57" fillId="49" borderId="0" xfId="651" applyProtection="1">
      <alignment horizontal="left" vertical="center"/>
    </xf>
    <xf numFmtId="0" fontId="7" fillId="0" borderId="0" xfId="0" applyFont="1" applyAlignment="1">
      <alignment horizontal="left" wrapText="1"/>
    </xf>
    <xf numFmtId="0" fontId="49" fillId="4" borderId="30" xfId="0" applyFont="1" applyFill="1" applyBorder="1" applyAlignment="1">
      <alignment horizontal="left" vertical="center"/>
    </xf>
    <xf numFmtId="0" fontId="49" fillId="4" borderId="31" xfId="0" applyFont="1" applyFill="1" applyBorder="1" applyAlignment="1">
      <alignment horizontal="left" vertical="center"/>
    </xf>
    <xf numFmtId="0" fontId="5" fillId="7" borderId="62" xfId="0" quotePrefix="1" applyFont="1" applyFill="1" applyBorder="1" applyAlignment="1">
      <alignment horizontal="right" vertical="center"/>
    </xf>
    <xf numFmtId="0" fontId="5" fillId="7" borderId="62" xfId="0" applyFont="1" applyFill="1" applyBorder="1" applyAlignment="1">
      <alignment horizontal="right" vertical="center"/>
    </xf>
    <xf numFmtId="0" fontId="5" fillId="7" borderId="63" xfId="0" applyFont="1" applyFill="1" applyBorder="1" applyAlignment="1">
      <alignment horizontal="right" vertical="center"/>
    </xf>
    <xf numFmtId="185" fontId="7" fillId="4" borderId="64" xfId="0" applyNumberFormat="1" applyFont="1" applyFill="1" applyBorder="1" applyAlignment="1">
      <alignment vertical="center"/>
    </xf>
    <xf numFmtId="0" fontId="4" fillId="0" borderId="22" xfId="0" applyFont="1" applyBorder="1" applyAlignment="1">
      <alignment horizontal="left" vertical="center" wrapText="1" indent="1"/>
    </xf>
    <xf numFmtId="0" fontId="8" fillId="5" borderId="22" xfId="0" applyFont="1" applyFill="1" applyBorder="1" applyAlignment="1">
      <alignment horizontal="left" vertical="center" wrapText="1" indent="1"/>
    </xf>
    <xf numFmtId="0" fontId="8" fillId="5" borderId="10" xfId="0" applyFont="1" applyFill="1" applyBorder="1" applyAlignment="1">
      <alignment horizontal="left" vertical="center" wrapText="1" indent="1"/>
    </xf>
    <xf numFmtId="10" fontId="4" fillId="5" borderId="68" xfId="1" applyNumberFormat="1" applyFont="1" applyFill="1" applyBorder="1" applyAlignment="1" applyProtection="1">
      <alignment horizontal="right" vertical="center" wrapText="1"/>
    </xf>
    <xf numFmtId="0" fontId="8" fillId="5" borderId="69" xfId="0" applyFont="1" applyFill="1" applyBorder="1" applyAlignment="1">
      <alignment horizontal="left" vertical="center" wrapText="1" indent="1"/>
    </xf>
    <xf numFmtId="185" fontId="7" fillId="4" borderId="70" xfId="0" applyNumberFormat="1" applyFont="1" applyFill="1" applyBorder="1" applyAlignment="1">
      <alignment vertical="center"/>
    </xf>
    <xf numFmtId="2" fontId="4" fillId="5" borderId="71" xfId="1" applyNumberFormat="1" applyFont="1" applyFill="1" applyBorder="1" applyAlignment="1" applyProtection="1">
      <alignment horizontal="right" vertical="center" wrapText="1"/>
    </xf>
    <xf numFmtId="2" fontId="4" fillId="5" borderId="66" xfId="1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6" fillId="5" borderId="0" xfId="0" applyFont="1" applyFill="1"/>
    <xf numFmtId="0" fontId="27" fillId="11" borderId="0" xfId="652" applyFont="1">
      <alignment vertical="center"/>
      <protection locked="0"/>
    </xf>
    <xf numFmtId="0" fontId="71" fillId="11" borderId="0" xfId="652" applyFont="1">
      <alignment vertical="center"/>
      <protection locked="0"/>
    </xf>
    <xf numFmtId="0" fontId="73" fillId="4" borderId="30" xfId="0" applyFont="1" applyFill="1" applyBorder="1" applyAlignment="1" applyProtection="1">
      <alignment horizontal="left" vertical="center"/>
      <protection locked="0"/>
    </xf>
    <xf numFmtId="0" fontId="73" fillId="4" borderId="31" xfId="0" applyFont="1" applyFill="1" applyBorder="1" applyAlignment="1" applyProtection="1">
      <alignment horizontal="left" vertical="center"/>
      <protection locked="0"/>
    </xf>
    <xf numFmtId="0" fontId="73" fillId="4" borderId="32" xfId="0" applyFont="1" applyFill="1" applyBorder="1" applyAlignment="1" applyProtection="1">
      <alignment horizontal="left" vertical="center"/>
      <protection locked="0"/>
    </xf>
    <xf numFmtId="0" fontId="7" fillId="4" borderId="50" xfId="0" applyFont="1" applyFill="1" applyBorder="1" applyAlignment="1">
      <alignment horizontal="right" vertical="center"/>
    </xf>
    <xf numFmtId="0" fontId="7" fillId="4" borderId="67" xfId="0" applyFont="1" applyFill="1" applyBorder="1" applyAlignment="1">
      <alignment horizontal="right" vertical="center"/>
    </xf>
    <xf numFmtId="0" fontId="7" fillId="6" borderId="75" xfId="0" applyFont="1" applyFill="1" applyBorder="1" applyAlignment="1">
      <alignment horizontal="right" vertical="center"/>
    </xf>
    <xf numFmtId="0" fontId="7" fillId="6" borderId="76" xfId="0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 wrapText="1" indent="1"/>
    </xf>
    <xf numFmtId="186" fontId="6" fillId="0" borderId="0" xfId="0" applyNumberFormat="1" applyFont="1"/>
    <xf numFmtId="186" fontId="7" fillId="0" borderId="0" xfId="0" applyNumberFormat="1" applyFont="1"/>
    <xf numFmtId="0" fontId="75" fillId="0" borderId="4" xfId="0" applyFont="1" applyBorder="1" applyAlignment="1">
      <alignment vertical="center"/>
    </xf>
    <xf numFmtId="0" fontId="75" fillId="0" borderId="0" xfId="0" applyFont="1" applyAlignment="1">
      <alignment vertical="center"/>
    </xf>
    <xf numFmtId="185" fontId="76" fillId="0" borderId="0" xfId="0" applyNumberFormat="1" applyFont="1"/>
    <xf numFmtId="0" fontId="6" fillId="0" borderId="4" xfId="0" applyFont="1" applyBorder="1"/>
    <xf numFmtId="0" fontId="11" fillId="5" borderId="6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53" xfId="0" applyFont="1" applyBorder="1" applyAlignment="1">
      <alignment horizontal="left" vertical="center" wrapText="1" indent="1"/>
    </xf>
    <xf numFmtId="2" fontId="7" fillId="4" borderId="86" xfId="0" applyNumberFormat="1" applyFont="1" applyFill="1" applyBorder="1"/>
    <xf numFmtId="0" fontId="75" fillId="9" borderId="80" xfId="0" applyFont="1" applyFill="1" applyBorder="1" applyAlignment="1">
      <alignment horizontal="left" vertical="center" wrapText="1" indent="1"/>
    </xf>
    <xf numFmtId="0" fontId="4" fillId="0" borderId="80" xfId="0" applyFont="1" applyBorder="1" applyAlignment="1">
      <alignment horizontal="left" vertical="center" wrapText="1" indent="3"/>
    </xf>
    <xf numFmtId="0" fontId="4" fillId="0" borderId="80" xfId="0" applyFont="1" applyBorder="1" applyAlignment="1">
      <alignment horizontal="left" vertical="center" wrapText="1" indent="1"/>
    </xf>
    <xf numFmtId="0" fontId="7" fillId="50" borderId="70" xfId="0" applyFont="1" applyFill="1" applyBorder="1" applyAlignment="1">
      <alignment horizontal="right" wrapText="1"/>
    </xf>
    <xf numFmtId="0" fontId="7" fillId="4" borderId="60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0" fillId="4" borderId="51" xfId="0" applyFill="1" applyBorder="1"/>
    <xf numFmtId="188" fontId="4" fillId="9" borderId="83" xfId="0" applyNumberFormat="1" applyFont="1" applyFill="1" applyBorder="1" applyAlignment="1">
      <alignment horizontal="right" vertical="center"/>
    </xf>
    <xf numFmtId="188" fontId="4" fillId="9" borderId="84" xfId="0" applyNumberFormat="1" applyFont="1" applyFill="1" applyBorder="1" applyAlignment="1">
      <alignment horizontal="right" vertical="center"/>
    </xf>
    <xf numFmtId="188" fontId="4" fillId="9" borderId="8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58" fillId="4" borderId="30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left" vertical="center"/>
    </xf>
    <xf numFmtId="0" fontId="58" fillId="4" borderId="2" xfId="0" applyFont="1" applyFill="1" applyBorder="1" applyAlignment="1">
      <alignment horizontal="left" vertical="center"/>
    </xf>
    <xf numFmtId="0" fontId="58" fillId="4" borderId="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34" borderId="25" xfId="0" applyFont="1" applyFill="1" applyBorder="1" applyAlignment="1">
      <alignment horizontal="centerContinuous" vertical="center"/>
    </xf>
    <xf numFmtId="0" fontId="7" fillId="34" borderId="26" xfId="0" applyFont="1" applyFill="1" applyBorder="1" applyAlignment="1">
      <alignment horizontal="centerContinuous" vertical="center"/>
    </xf>
    <xf numFmtId="0" fontId="7" fillId="34" borderId="27" xfId="0" applyFont="1" applyFill="1" applyBorder="1" applyAlignment="1">
      <alignment horizontal="centerContinuous" vertical="center"/>
    </xf>
    <xf numFmtId="0" fontId="7" fillId="34" borderId="56" xfId="0" applyFont="1" applyFill="1" applyBorder="1" applyAlignment="1">
      <alignment horizontal="centerContinuous" vertical="center"/>
    </xf>
    <xf numFmtId="0" fontId="7" fillId="34" borderId="88" xfId="0" applyFont="1" applyFill="1" applyBorder="1" applyAlignment="1">
      <alignment horizontal="centerContinuous" vertical="center"/>
    </xf>
    <xf numFmtId="0" fontId="7" fillId="6" borderId="89" xfId="0" applyFont="1" applyFill="1" applyBorder="1" applyAlignment="1">
      <alignment horizontal="right" vertical="center"/>
    </xf>
    <xf numFmtId="0" fontId="3" fillId="9" borderId="90" xfId="0" applyFont="1" applyFill="1" applyBorder="1"/>
    <xf numFmtId="188" fontId="4" fillId="32" borderId="0" xfId="0" applyNumberFormat="1" applyFont="1" applyFill="1" applyAlignment="1">
      <alignment horizontal="left" vertical="center"/>
    </xf>
    <xf numFmtId="188" fontId="4" fillId="32" borderId="0" xfId="0" applyNumberFormat="1" applyFont="1" applyFill="1" applyAlignment="1">
      <alignment horizontal="right" vertical="center"/>
    </xf>
    <xf numFmtId="188" fontId="4" fillId="32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8" fillId="52" borderId="30" xfId="0" applyFont="1" applyFill="1" applyBorder="1"/>
    <xf numFmtId="0" fontId="78" fillId="52" borderId="31" xfId="0" applyFont="1" applyFill="1" applyBorder="1" applyAlignment="1">
      <alignment wrapText="1"/>
    </xf>
    <xf numFmtId="188" fontId="78" fillId="52" borderId="31" xfId="0" applyNumberFormat="1" applyFont="1" applyFill="1" applyBorder="1" applyAlignment="1">
      <alignment horizontal="right"/>
    </xf>
    <xf numFmtId="0" fontId="7" fillId="5" borderId="31" xfId="0" applyFont="1" applyFill="1" applyBorder="1" applyAlignment="1">
      <alignment horizontal="left" wrapText="1"/>
    </xf>
    <xf numFmtId="0" fontId="78" fillId="52" borderId="30" xfId="0" applyFont="1" applyFill="1" applyBorder="1" applyAlignment="1">
      <alignment vertical="center"/>
    </xf>
    <xf numFmtId="0" fontId="78" fillId="52" borderId="31" xfId="0" applyFont="1" applyFill="1" applyBorder="1" applyAlignment="1">
      <alignment vertical="center"/>
    </xf>
    <xf numFmtId="2" fontId="7" fillId="52" borderId="31" xfId="0" applyNumberFormat="1" applyFont="1" applyFill="1" applyBorder="1" applyAlignment="1">
      <alignment horizontal="right"/>
    </xf>
    <xf numFmtId="2" fontId="4" fillId="35" borderId="19" xfId="0" applyNumberFormat="1" applyFont="1" applyFill="1" applyBorder="1" applyAlignment="1" applyProtection="1">
      <alignment vertical="center" wrapText="1"/>
      <protection locked="0"/>
    </xf>
    <xf numFmtId="2" fontId="4" fillId="35" borderId="81" xfId="0" applyNumberFormat="1" applyFont="1" applyFill="1" applyBorder="1" applyAlignment="1" applyProtection="1">
      <alignment vertical="center" wrapText="1"/>
      <protection locked="0"/>
    </xf>
    <xf numFmtId="0" fontId="49" fillId="4" borderId="52" xfId="0" applyFont="1" applyFill="1" applyBorder="1" applyAlignment="1" applyProtection="1">
      <alignment horizontal="left" wrapText="1"/>
      <protection locked="0"/>
    </xf>
    <xf numFmtId="0" fontId="49" fillId="4" borderId="57" xfId="0" applyFont="1" applyFill="1" applyBorder="1" applyAlignment="1" applyProtection="1">
      <alignment horizontal="left" wrapText="1"/>
      <protection locked="0"/>
    </xf>
    <xf numFmtId="0" fontId="73" fillId="4" borderId="2" xfId="0" applyFont="1" applyFill="1" applyBorder="1" applyAlignment="1" applyProtection="1">
      <alignment horizontal="left" vertical="center"/>
      <protection locked="0"/>
    </xf>
    <xf numFmtId="0" fontId="5" fillId="9" borderId="16" xfId="0" applyFont="1" applyFill="1" applyBorder="1"/>
    <xf numFmtId="0" fontId="0" fillId="34" borderId="99" xfId="0" applyFill="1" applyBorder="1" applyAlignment="1">
      <alignment horizontal="centerContinuous"/>
    </xf>
    <xf numFmtId="0" fontId="7" fillId="6" borderId="101" xfId="0" applyFont="1" applyFill="1" applyBorder="1" applyAlignment="1">
      <alignment horizontal="right" vertical="center"/>
    </xf>
    <xf numFmtId="10" fontId="4" fillId="5" borderId="74" xfId="1" applyNumberFormat="1" applyFont="1" applyFill="1" applyBorder="1" applyAlignment="1" applyProtection="1">
      <alignment horizontal="right" vertical="center" wrapText="1"/>
    </xf>
    <xf numFmtId="2" fontId="4" fillId="5" borderId="102" xfId="1" applyNumberFormat="1" applyFont="1" applyFill="1" applyBorder="1" applyAlignment="1" applyProtection="1">
      <alignment horizontal="right" vertical="center" wrapText="1"/>
    </xf>
    <xf numFmtId="185" fontId="7" fillId="50" borderId="101" xfId="1" applyNumberFormat="1" applyFont="1" applyFill="1" applyBorder="1" applyAlignment="1" applyProtection="1">
      <alignment horizontal="right" wrapText="1"/>
    </xf>
    <xf numFmtId="2" fontId="7" fillId="4" borderId="103" xfId="0" applyNumberFormat="1" applyFont="1" applyFill="1" applyBorder="1"/>
    <xf numFmtId="0" fontId="4" fillId="0" borderId="104" xfId="0" applyFont="1" applyBorder="1" applyAlignment="1">
      <alignment horizontal="left" vertical="center" wrapText="1" indent="1"/>
    </xf>
    <xf numFmtId="2" fontId="7" fillId="4" borderId="105" xfId="0" applyNumberFormat="1" applyFont="1" applyFill="1" applyBorder="1"/>
    <xf numFmtId="0" fontId="7" fillId="50" borderId="30" xfId="0" applyFont="1" applyFill="1" applyBorder="1" applyAlignment="1">
      <alignment horizontal="right" vertical="center" wrapText="1" indent="1"/>
    </xf>
    <xf numFmtId="0" fontId="0" fillId="4" borderId="53" xfId="0" applyFill="1" applyBorder="1"/>
    <xf numFmtId="0" fontId="58" fillId="4" borderId="1" xfId="0" applyFont="1" applyFill="1" applyBorder="1" applyAlignment="1">
      <alignment horizontal="left" vertical="center"/>
    </xf>
    <xf numFmtId="49" fontId="82" fillId="11" borderId="0" xfId="704" applyFont="1">
      <alignment vertical="center"/>
    </xf>
    <xf numFmtId="0" fontId="49" fillId="4" borderId="32" xfId="0" applyFont="1" applyFill="1" applyBorder="1" applyAlignment="1">
      <alignment horizontal="left" vertical="center"/>
    </xf>
    <xf numFmtId="0" fontId="49" fillId="4" borderId="5" xfId="0" applyFont="1" applyFill="1" applyBorder="1" applyAlignment="1">
      <alignment horizontal="left" vertical="center"/>
    </xf>
    <xf numFmtId="0" fontId="5" fillId="7" borderId="111" xfId="0" quotePrefix="1" applyFont="1" applyFill="1" applyBorder="1" applyAlignment="1">
      <alignment horizontal="right" vertical="center"/>
    </xf>
    <xf numFmtId="190" fontId="6" fillId="0" borderId="0" xfId="0" applyNumberFormat="1" applyFont="1"/>
    <xf numFmtId="188" fontId="7" fillId="5" borderId="0" xfId="0" applyNumberFormat="1" applyFont="1" applyFill="1" applyAlignment="1">
      <alignment horizontal="right" vertical="center"/>
    </xf>
    <xf numFmtId="0" fontId="7" fillId="6" borderId="108" xfId="0" applyFont="1" applyFill="1" applyBorder="1" applyAlignment="1">
      <alignment horizontal="right" vertical="center"/>
    </xf>
    <xf numFmtId="0" fontId="7" fillId="51" borderId="108" xfId="0" applyFont="1" applyFill="1" applyBorder="1" applyAlignment="1">
      <alignment horizontal="right" vertical="center"/>
    </xf>
    <xf numFmtId="0" fontId="5" fillId="0" borderId="0" xfId="0" applyFont="1"/>
    <xf numFmtId="167" fontId="7" fillId="4" borderId="91" xfId="0" applyNumberFormat="1" applyFont="1" applyFill="1" applyBorder="1" applyAlignment="1">
      <alignment horizontal="left"/>
    </xf>
    <xf numFmtId="0" fontId="4" fillId="0" borderId="80" xfId="0" applyFont="1" applyBorder="1" applyAlignment="1">
      <alignment horizontal="left" vertical="center" indent="4"/>
    </xf>
    <xf numFmtId="0" fontId="4" fillId="0" borderId="80" xfId="453" applyFont="1" applyBorder="1" applyAlignment="1">
      <alignment horizontal="left" vertical="center" indent="1"/>
    </xf>
    <xf numFmtId="0" fontId="57" fillId="48" borderId="0" xfId="5" applyFont="1" applyFill="1" applyAlignment="1">
      <alignment vertical="center"/>
    </xf>
    <xf numFmtId="0" fontId="3" fillId="35" borderId="9" xfId="0" applyFont="1" applyFill="1" applyBorder="1" applyAlignment="1" applyProtection="1">
      <alignment horizontal="right"/>
      <protection locked="0"/>
    </xf>
    <xf numFmtId="189" fontId="5" fillId="35" borderId="9" xfId="0" applyNumberFormat="1" applyFont="1" applyFill="1" applyBorder="1" applyAlignment="1" applyProtection="1">
      <alignment horizontal="center"/>
      <protection locked="0"/>
    </xf>
    <xf numFmtId="2" fontId="6" fillId="35" borderId="113" xfId="0" applyNumberFormat="1" applyFont="1" applyFill="1" applyBorder="1" applyProtection="1">
      <protection locked="0"/>
    </xf>
    <xf numFmtId="0" fontId="49" fillId="0" borderId="0" xfId="0" applyFont="1" applyAlignment="1">
      <alignment horizontal="left" wrapText="1"/>
    </xf>
    <xf numFmtId="185" fontId="4" fillId="35" borderId="23" xfId="0" applyNumberFormat="1" applyFont="1" applyFill="1" applyBorder="1" applyAlignment="1" applyProtection="1">
      <alignment vertical="center" wrapText="1"/>
      <protection locked="0"/>
    </xf>
    <xf numFmtId="185" fontId="4" fillId="35" borderId="18" xfId="0" applyNumberFormat="1" applyFont="1" applyFill="1" applyBorder="1" applyAlignment="1" applyProtection="1">
      <alignment vertical="center" wrapText="1"/>
      <protection locked="0"/>
    </xf>
    <xf numFmtId="185" fontId="4" fillId="35" borderId="97" xfId="0" applyNumberFormat="1" applyFont="1" applyFill="1" applyBorder="1" applyAlignment="1" applyProtection="1">
      <alignment vertical="center" wrapText="1"/>
      <protection locked="0"/>
    </xf>
    <xf numFmtId="185" fontId="4" fillId="35" borderId="29" xfId="0" applyNumberFormat="1" applyFont="1" applyFill="1" applyBorder="1" applyAlignment="1" applyProtection="1">
      <alignment vertical="center" wrapText="1"/>
      <protection locked="0"/>
    </xf>
    <xf numFmtId="185" fontId="4" fillId="35" borderId="81" xfId="0" applyNumberFormat="1" applyFont="1" applyFill="1" applyBorder="1" applyAlignment="1" applyProtection="1">
      <alignment vertical="center" wrapText="1"/>
      <protection locked="0"/>
    </xf>
    <xf numFmtId="185" fontId="4" fillId="35" borderId="77" xfId="0" applyNumberFormat="1" applyFont="1" applyFill="1" applyBorder="1" applyAlignment="1" applyProtection="1">
      <alignment vertical="center" wrapText="1"/>
      <protection locked="0"/>
    </xf>
    <xf numFmtId="185" fontId="4" fillId="35" borderId="19" xfId="0" applyNumberFormat="1" applyFont="1" applyFill="1" applyBorder="1" applyAlignment="1" applyProtection="1">
      <alignment vertical="center" wrapText="1"/>
      <protection locked="0"/>
    </xf>
    <xf numFmtId="185" fontId="4" fillId="35" borderId="66" xfId="0" applyNumberFormat="1" applyFont="1" applyFill="1" applyBorder="1" applyAlignment="1" applyProtection="1">
      <alignment vertical="center" wrapText="1"/>
      <protection locked="0"/>
    </xf>
    <xf numFmtId="185" fontId="4" fillId="35" borderId="67" xfId="0" applyNumberFormat="1" applyFont="1" applyFill="1" applyBorder="1" applyAlignment="1" applyProtection="1">
      <alignment vertical="center" wrapText="1"/>
      <protection locked="0"/>
    </xf>
    <xf numFmtId="185" fontId="4" fillId="35" borderId="71" xfId="0" applyNumberFormat="1" applyFont="1" applyFill="1" applyBorder="1" applyAlignment="1" applyProtection="1">
      <alignment vertical="center" wrapText="1"/>
      <protection locked="0"/>
    </xf>
    <xf numFmtId="0" fontId="80" fillId="4" borderId="109" xfId="0" applyFont="1" applyFill="1" applyBorder="1" applyAlignment="1">
      <alignment horizontal="left"/>
    </xf>
    <xf numFmtId="185" fontId="0" fillId="0" borderId="0" xfId="0" applyNumberFormat="1"/>
    <xf numFmtId="190" fontId="4" fillId="35" borderId="23" xfId="0" applyNumberFormat="1" applyFont="1" applyFill="1" applyBorder="1" applyAlignment="1" applyProtection="1">
      <alignment vertical="center" wrapText="1"/>
      <protection locked="0"/>
    </xf>
    <xf numFmtId="190" fontId="4" fillId="35" borderId="17" xfId="0" applyNumberFormat="1" applyFont="1" applyFill="1" applyBorder="1" applyAlignment="1" applyProtection="1">
      <alignment vertical="center" wrapText="1"/>
      <protection locked="0"/>
    </xf>
    <xf numFmtId="190" fontId="4" fillId="35" borderId="36" xfId="0" applyNumberFormat="1" applyFont="1" applyFill="1" applyBorder="1" applyAlignment="1" applyProtection="1">
      <alignment vertical="center" wrapText="1"/>
      <protection locked="0"/>
    </xf>
    <xf numFmtId="190" fontId="4" fillId="35" borderId="97" xfId="0" applyNumberFormat="1" applyFont="1" applyFill="1" applyBorder="1" applyAlignment="1" applyProtection="1">
      <alignment vertical="center" wrapText="1"/>
      <protection locked="0"/>
    </xf>
    <xf numFmtId="190" fontId="4" fillId="35" borderId="28" xfId="0" applyNumberFormat="1" applyFont="1" applyFill="1" applyBorder="1" applyAlignment="1" applyProtection="1">
      <alignment vertical="center" wrapText="1"/>
      <protection locked="0"/>
    </xf>
    <xf numFmtId="190" fontId="4" fillId="35" borderId="37" xfId="0" applyNumberFormat="1" applyFont="1" applyFill="1" applyBorder="1" applyAlignment="1" applyProtection="1">
      <alignment vertical="center" wrapText="1"/>
      <protection locked="0"/>
    </xf>
    <xf numFmtId="2" fontId="4" fillId="35" borderId="23" xfId="0" applyNumberFormat="1" applyFont="1" applyFill="1" applyBorder="1" applyAlignment="1" applyProtection="1">
      <alignment vertical="center" wrapText="1"/>
      <protection locked="0"/>
    </xf>
    <xf numFmtId="2" fontId="4" fillId="35" borderId="18" xfId="0" applyNumberFormat="1" applyFont="1" applyFill="1" applyBorder="1" applyAlignment="1" applyProtection="1">
      <alignment vertical="center" wrapText="1"/>
      <protection locked="0"/>
    </xf>
    <xf numFmtId="2" fontId="4" fillId="35" borderId="78" xfId="0" applyNumberFormat="1" applyFont="1" applyFill="1" applyBorder="1" applyAlignment="1" applyProtection="1">
      <alignment vertical="center" wrapText="1"/>
      <protection locked="0"/>
    </xf>
    <xf numFmtId="2" fontId="4" fillId="35" borderId="94" xfId="0" applyNumberFormat="1" applyFont="1" applyFill="1" applyBorder="1" applyAlignment="1" applyProtection="1">
      <alignment vertical="center" wrapText="1"/>
      <protection locked="0"/>
    </xf>
    <xf numFmtId="2" fontId="4" fillId="35" borderId="65" xfId="0" applyNumberFormat="1" applyFont="1" applyFill="1" applyBorder="1" applyAlignment="1" applyProtection="1">
      <alignment vertical="center" wrapText="1"/>
      <protection locked="0"/>
    </xf>
    <xf numFmtId="2" fontId="7" fillId="4" borderId="19" xfId="0" applyNumberFormat="1" applyFont="1" applyFill="1" applyBorder="1"/>
    <xf numFmtId="2" fontId="7" fillId="4" borderId="98" xfId="0" applyNumberFormat="1" applyFont="1" applyFill="1" applyBorder="1"/>
    <xf numFmtId="2" fontId="7" fillId="4" borderId="81" xfId="0" applyNumberFormat="1" applyFont="1" applyFill="1" applyBorder="1"/>
    <xf numFmtId="2" fontId="7" fillId="4" borderId="77" xfId="0" applyNumberFormat="1" applyFont="1" applyFill="1" applyBorder="1"/>
    <xf numFmtId="2" fontId="4" fillId="35" borderId="77" xfId="0" applyNumberFormat="1" applyFont="1" applyFill="1" applyBorder="1" applyAlignment="1" applyProtection="1">
      <alignment vertical="center" wrapText="1"/>
      <protection locked="0"/>
    </xf>
    <xf numFmtId="2" fontId="4" fillId="35" borderId="96" xfId="0" applyNumberFormat="1" applyFont="1" applyFill="1" applyBorder="1" applyAlignment="1" applyProtection="1">
      <alignment vertical="center" wrapText="1"/>
      <protection locked="0"/>
    </xf>
    <xf numFmtId="2" fontId="4" fillId="35" borderId="15" xfId="0" applyNumberFormat="1" applyFont="1" applyFill="1" applyBorder="1" applyAlignment="1" applyProtection="1">
      <alignment vertical="center" wrapText="1"/>
      <protection locked="0"/>
    </xf>
    <xf numFmtId="2" fontId="4" fillId="35" borderId="96" xfId="705" applyNumberFormat="1" applyFont="1" applyFill="1" applyBorder="1" applyAlignment="1" applyProtection="1">
      <alignment vertical="center" wrapText="1"/>
      <protection locked="0"/>
    </xf>
    <xf numFmtId="2" fontId="4" fillId="35" borderId="13" xfId="0" applyNumberFormat="1" applyFont="1" applyFill="1" applyBorder="1" applyAlignment="1" applyProtection="1">
      <alignment vertical="center" wrapText="1"/>
      <protection locked="0"/>
    </xf>
    <xf numFmtId="2" fontId="4" fillId="35" borderId="35" xfId="0" applyNumberFormat="1" applyFont="1" applyFill="1" applyBorder="1" applyAlignment="1" applyProtection="1">
      <alignment vertical="center" wrapText="1"/>
      <protection locked="0"/>
    </xf>
    <xf numFmtId="2" fontId="7" fillId="4" borderId="23" xfId="0" applyNumberFormat="1" applyFont="1" applyFill="1" applyBorder="1" applyAlignment="1">
      <alignment vertical="center"/>
    </xf>
    <xf numFmtId="2" fontId="7" fillId="4" borderId="17" xfId="0" applyNumberFormat="1" applyFont="1" applyFill="1" applyBorder="1" applyAlignment="1">
      <alignment vertical="center"/>
    </xf>
    <xf numFmtId="2" fontId="7" fillId="4" borderId="36" xfId="0" applyNumberFormat="1" applyFont="1" applyFill="1" applyBorder="1" applyAlignment="1">
      <alignment vertical="center"/>
    </xf>
    <xf numFmtId="2" fontId="4" fillId="35" borderId="17" xfId="0" applyNumberFormat="1" applyFont="1" applyFill="1" applyBorder="1" applyAlignment="1" applyProtection="1">
      <alignment vertical="center" wrapText="1"/>
      <protection locked="0"/>
    </xf>
    <xf numFmtId="2" fontId="4" fillId="35" borderId="36" xfId="0" applyNumberFormat="1" applyFont="1" applyFill="1" applyBorder="1" applyAlignment="1" applyProtection="1">
      <alignment vertical="center" wrapText="1"/>
      <protection locked="0"/>
    </xf>
    <xf numFmtId="2" fontId="7" fillId="50" borderId="84" xfId="1" applyNumberFormat="1" applyFont="1" applyFill="1" applyBorder="1" applyAlignment="1" applyProtection="1">
      <alignment horizontal="right" wrapText="1"/>
    </xf>
    <xf numFmtId="2" fontId="7" fillId="50" borderId="85" xfId="1" applyNumberFormat="1" applyFont="1" applyFill="1" applyBorder="1" applyAlignment="1" applyProtection="1">
      <alignment horizontal="right" wrapText="1"/>
    </xf>
    <xf numFmtId="2" fontId="7" fillId="50" borderId="76" xfId="1" applyNumberFormat="1" applyFont="1" applyFill="1" applyBorder="1" applyAlignment="1" applyProtection="1">
      <alignment horizontal="right" wrapText="1"/>
    </xf>
    <xf numFmtId="185" fontId="3" fillId="35" borderId="9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 wrapText="1"/>
    </xf>
    <xf numFmtId="0" fontId="2" fillId="0" borderId="0" xfId="0" applyFont="1" applyFill="1"/>
    <xf numFmtId="0" fontId="6" fillId="0" borderId="0" xfId="5" applyFont="1" applyFill="1"/>
    <xf numFmtId="0" fontId="9" fillId="0" borderId="0" xfId="0" applyFont="1" applyFill="1" applyProtection="1">
      <protection locked="0"/>
    </xf>
    <xf numFmtId="0" fontId="9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0" fillId="0" borderId="0" xfId="0" applyFill="1" applyAlignment="1">
      <alignment vertical="top" wrapText="1"/>
    </xf>
    <xf numFmtId="190" fontId="6" fillId="0" borderId="0" xfId="0" applyNumberFormat="1" applyFont="1" applyFill="1"/>
    <xf numFmtId="185" fontId="4" fillId="0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Alignment="1">
      <alignment horizontal="center"/>
    </xf>
    <xf numFmtId="0" fontId="74" fillId="0" borderId="0" xfId="0" applyFont="1" applyFill="1"/>
    <xf numFmtId="0" fontId="0" fillId="0" borderId="0" xfId="0" applyFill="1" applyAlignment="1">
      <alignment horizontal="right"/>
    </xf>
    <xf numFmtId="0" fontId="77" fillId="0" borderId="0" xfId="0" applyFont="1" applyFill="1"/>
    <xf numFmtId="0" fontId="0" fillId="0" borderId="0" xfId="0" applyFill="1" applyAlignment="1">
      <alignment vertical="center"/>
    </xf>
    <xf numFmtId="0" fontId="72" fillId="0" borderId="0" xfId="0" applyFont="1" applyFill="1"/>
    <xf numFmtId="0" fontId="7" fillId="5" borderId="31" xfId="0" applyFont="1" applyFill="1" applyBorder="1" applyAlignment="1">
      <alignment horizontal="left"/>
    </xf>
    <xf numFmtId="0" fontId="7" fillId="5" borderId="31" xfId="0" applyFont="1" applyFill="1" applyBorder="1" applyAlignment="1">
      <alignment horizontal="left" vertical="center"/>
    </xf>
    <xf numFmtId="188" fontId="7" fillId="0" borderId="0" xfId="0" applyNumberFormat="1" applyFont="1" applyAlignment="1">
      <alignment horizontal="right" vertical="center"/>
    </xf>
    <xf numFmtId="0" fontId="4" fillId="5" borderId="91" xfId="0" applyFont="1" applyFill="1" applyBorder="1" applyAlignment="1">
      <alignment horizontal="center"/>
    </xf>
    <xf numFmtId="0" fontId="4" fillId="5" borderId="87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77" xfId="0" applyFont="1" applyFill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0" fontId="4" fillId="5" borderId="6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51" borderId="14" xfId="0" applyFont="1" applyFill="1" applyBorder="1" applyAlignment="1">
      <alignment horizontal="center" vertical="center" wrapText="1"/>
    </xf>
    <xf numFmtId="0" fontId="5" fillId="51" borderId="5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5" fillId="4" borderId="73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68" xfId="0" applyFont="1" applyFill="1" applyBorder="1" applyAlignment="1">
      <alignment horizontal="center"/>
    </xf>
    <xf numFmtId="0" fontId="5" fillId="6" borderId="74" xfId="0" applyFont="1" applyFill="1" applyBorder="1" applyAlignment="1">
      <alignment horizontal="center"/>
    </xf>
    <xf numFmtId="0" fontId="7" fillId="4" borderId="72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6" borderId="72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0" fillId="53" borderId="109" xfId="0" applyFont="1" applyFill="1" applyBorder="1" applyAlignment="1">
      <alignment horizontal="center" vertical="center" wrapText="1"/>
    </xf>
    <xf numFmtId="0" fontId="70" fillId="53" borderId="57" xfId="0" applyFont="1" applyFill="1" applyBorder="1" applyAlignment="1">
      <alignment horizontal="center" vertical="center" wrapText="1"/>
    </xf>
    <xf numFmtId="0" fontId="70" fillId="53" borderId="8" xfId="0" applyFont="1" applyFill="1" applyBorder="1" applyAlignment="1">
      <alignment horizontal="center" vertical="center" wrapText="1"/>
    </xf>
    <xf numFmtId="0" fontId="70" fillId="53" borderId="45" xfId="0" applyFont="1" applyFill="1" applyBorder="1" applyAlignment="1">
      <alignment horizontal="center" vertical="center" wrapText="1"/>
    </xf>
    <xf numFmtId="0" fontId="70" fillId="53" borderId="48" xfId="0" applyFont="1" applyFill="1" applyBorder="1" applyAlignment="1">
      <alignment horizontal="center" vertical="center" wrapText="1"/>
    </xf>
    <xf numFmtId="0" fontId="70" fillId="53" borderId="59" xfId="0" applyFont="1" applyFill="1" applyBorder="1" applyAlignment="1">
      <alignment horizontal="center" vertical="center" wrapText="1"/>
    </xf>
    <xf numFmtId="0" fontId="81" fillId="54" borderId="58" xfId="0" applyFont="1" applyFill="1" applyBorder="1" applyAlignment="1" applyProtection="1">
      <alignment horizontal="left" vertical="top" wrapText="1"/>
      <protection locked="0"/>
    </xf>
    <xf numFmtId="0" fontId="81" fillId="54" borderId="48" xfId="0" applyFont="1" applyFill="1" applyBorder="1" applyAlignment="1" applyProtection="1">
      <alignment horizontal="left" vertical="top" wrapText="1"/>
      <protection locked="0"/>
    </xf>
    <xf numFmtId="0" fontId="81" fillId="54" borderId="59" xfId="0" applyFont="1" applyFill="1" applyBorder="1" applyAlignment="1" applyProtection="1">
      <alignment horizontal="left" vertical="top" wrapText="1"/>
      <protection locked="0"/>
    </xf>
    <xf numFmtId="185" fontId="7" fillId="7" borderId="72" xfId="0" applyNumberFormat="1" applyFont="1" applyFill="1" applyBorder="1" applyAlignment="1">
      <alignment horizontal="center" vertical="center"/>
    </xf>
    <xf numFmtId="185" fontId="7" fillId="7" borderId="60" xfId="0" applyNumberFormat="1" applyFont="1" applyFill="1" applyBorder="1" applyAlignment="1">
      <alignment horizontal="center" vertical="center"/>
    </xf>
    <xf numFmtId="185" fontId="7" fillId="7" borderId="61" xfId="0" applyNumberFormat="1" applyFont="1" applyFill="1" applyBorder="1" applyAlignment="1">
      <alignment horizontal="center" vertical="center"/>
    </xf>
    <xf numFmtId="0" fontId="7" fillId="10" borderId="72" xfId="0" applyFont="1" applyFill="1" applyBorder="1" applyAlignment="1">
      <alignment horizontal="center" vertical="center"/>
    </xf>
    <xf numFmtId="0" fontId="7" fillId="10" borderId="100" xfId="0" applyFont="1" applyFill="1" applyBorder="1" applyAlignment="1">
      <alignment horizontal="center" vertical="center"/>
    </xf>
    <xf numFmtId="0" fontId="7" fillId="10" borderId="60" xfId="0" applyFont="1" applyFill="1" applyBorder="1" applyAlignment="1">
      <alignment horizontal="center" vertical="center"/>
    </xf>
    <xf numFmtId="0" fontId="7" fillId="10" borderId="61" xfId="0" applyFont="1" applyFill="1" applyBorder="1" applyAlignment="1">
      <alignment horizontal="center" vertical="center"/>
    </xf>
    <xf numFmtId="185" fontId="8" fillId="5" borderId="65" xfId="1" applyNumberFormat="1" applyFont="1" applyFill="1" applyBorder="1" applyAlignment="1" applyProtection="1">
      <alignment horizontal="right" vertical="center" wrapText="1"/>
    </xf>
    <xf numFmtId="185" fontId="8" fillId="0" borderId="65" xfId="1" applyNumberFormat="1" applyFont="1" applyFill="1" applyBorder="1" applyAlignment="1" applyProtection="1">
      <alignment horizontal="right" vertical="center" wrapText="1"/>
    </xf>
    <xf numFmtId="185" fontId="8" fillId="0" borderId="79" xfId="1" applyNumberFormat="1" applyFont="1" applyFill="1" applyBorder="1" applyAlignment="1" applyProtection="1">
      <alignment horizontal="right" vertical="center" wrapText="1"/>
    </xf>
    <xf numFmtId="0" fontId="3" fillId="0" borderId="9" xfId="0" applyFont="1" applyBorder="1"/>
    <xf numFmtId="0" fontId="3" fillId="0" borderId="9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2" fontId="7" fillId="4" borderId="115" xfId="0" applyNumberFormat="1" applyFont="1" applyFill="1" applyBorder="1" applyAlignment="1">
      <alignment vertical="center"/>
    </xf>
    <xf numFmtId="2" fontId="7" fillId="4" borderId="114" xfId="0" applyNumberFormat="1" applyFont="1" applyFill="1" applyBorder="1" applyAlignment="1">
      <alignment vertical="center"/>
    </xf>
    <xf numFmtId="2" fontId="4" fillId="10" borderId="91" xfId="1" applyNumberFormat="1" applyFont="1" applyFill="1" applyBorder="1" applyAlignment="1" applyProtection="1">
      <alignment horizontal="right" vertical="center" wrapText="1"/>
    </xf>
    <xf numFmtId="2" fontId="4" fillId="10" borderId="87" xfId="1" applyNumberFormat="1" applyFont="1" applyFill="1" applyBorder="1" applyAlignment="1" applyProtection="1">
      <alignment horizontal="right" vertical="center" wrapText="1"/>
    </xf>
    <xf numFmtId="2" fontId="4" fillId="5" borderId="78" xfId="1" applyNumberFormat="1" applyFont="1" applyFill="1" applyBorder="1" applyAlignment="1" applyProtection="1">
      <alignment horizontal="right" vertical="center" wrapText="1"/>
    </xf>
    <xf numFmtId="2" fontId="4" fillId="5" borderId="65" xfId="1" applyNumberFormat="1" applyFont="1" applyFill="1" applyBorder="1" applyAlignment="1" applyProtection="1">
      <alignment horizontal="right" vertical="center" wrapText="1"/>
    </xf>
    <xf numFmtId="2" fontId="4" fillId="5" borderId="79" xfId="1" applyNumberFormat="1" applyFont="1" applyFill="1" applyBorder="1" applyAlignment="1" applyProtection="1">
      <alignment horizontal="right" vertical="center" wrapText="1"/>
    </xf>
    <xf numFmtId="2" fontId="7" fillId="4" borderId="20" xfId="0" applyNumberFormat="1" applyFont="1" applyFill="1" applyBorder="1" applyAlignment="1">
      <alignment horizontal="left"/>
    </xf>
    <xf numFmtId="2" fontId="7" fillId="4" borderId="77" xfId="0" applyNumberFormat="1" applyFont="1" applyFill="1" applyBorder="1" applyAlignment="1">
      <alignment horizontal="left"/>
    </xf>
    <xf numFmtId="2" fontId="7" fillId="4" borderId="19" xfId="0" applyNumberFormat="1" applyFont="1" applyFill="1" applyBorder="1" applyAlignment="1">
      <alignment horizontal="left"/>
    </xf>
    <xf numFmtId="2" fontId="7" fillId="4" borderId="81" xfId="0" applyNumberFormat="1" applyFont="1" applyFill="1" applyBorder="1" applyAlignment="1">
      <alignment horizontal="left"/>
    </xf>
    <xf numFmtId="2" fontId="7" fillId="4" borderId="82" xfId="0" applyNumberFormat="1" applyFont="1" applyFill="1" applyBorder="1" applyAlignment="1">
      <alignment horizontal="left"/>
    </xf>
    <xf numFmtId="2" fontId="4" fillId="10" borderId="20" xfId="1" applyNumberFormat="1" applyFont="1" applyFill="1" applyBorder="1" applyAlignment="1" applyProtection="1">
      <alignment horizontal="right" wrapText="1"/>
    </xf>
    <xf numFmtId="2" fontId="4" fillId="10" borderId="77" xfId="1" applyNumberFormat="1" applyFont="1" applyFill="1" applyBorder="1" applyAlignment="1" applyProtection="1">
      <alignment horizontal="right" wrapText="1"/>
    </xf>
    <xf numFmtId="2" fontId="4" fillId="5" borderId="19" xfId="1" applyNumberFormat="1" applyFont="1" applyFill="1" applyBorder="1" applyAlignment="1" applyProtection="1">
      <alignment horizontal="right" wrapText="1"/>
    </xf>
    <xf numFmtId="2" fontId="4" fillId="5" borderId="33" xfId="1" applyNumberFormat="1" applyFont="1" applyFill="1" applyBorder="1" applyAlignment="1" applyProtection="1">
      <alignment horizontal="right" wrapText="1"/>
    </xf>
    <xf numFmtId="2" fontId="4" fillId="10" borderId="50" xfId="1" applyNumberFormat="1" applyFont="1" applyFill="1" applyBorder="1" applyAlignment="1" applyProtection="1">
      <alignment horizontal="right" wrapText="1"/>
    </xf>
    <xf numFmtId="2" fontId="4" fillId="10" borderId="67" xfId="1" applyNumberFormat="1" applyFont="1" applyFill="1" applyBorder="1" applyAlignment="1" applyProtection="1">
      <alignment horizontal="right" wrapText="1"/>
    </xf>
    <xf numFmtId="2" fontId="4" fillId="5" borderId="71" xfId="1" applyNumberFormat="1" applyFont="1" applyFill="1" applyBorder="1" applyAlignment="1" applyProtection="1">
      <alignment horizontal="right" wrapText="1"/>
    </xf>
    <xf numFmtId="2" fontId="4" fillId="5" borderId="34" xfId="1" applyNumberFormat="1" applyFont="1" applyFill="1" applyBorder="1" applyAlignment="1" applyProtection="1">
      <alignment horizontal="right" wrapText="1"/>
    </xf>
    <xf numFmtId="2" fontId="7" fillId="50" borderId="83" xfId="1" applyNumberFormat="1" applyFont="1" applyFill="1" applyBorder="1" applyAlignment="1" applyProtection="1">
      <alignment horizontal="right" wrapText="1"/>
    </xf>
    <xf numFmtId="43" fontId="7" fillId="4" borderId="3" xfId="0" applyNumberFormat="1" applyFont="1" applyFill="1" applyBorder="1" applyAlignment="1">
      <alignment horizontal="left"/>
    </xf>
    <xf numFmtId="43" fontId="7" fillId="4" borderId="6" xfId="0" applyNumberFormat="1" applyFont="1" applyFill="1" applyBorder="1" applyAlignment="1">
      <alignment horizontal="right"/>
    </xf>
    <xf numFmtId="43" fontId="6" fillId="4" borderId="6" xfId="0" applyNumberFormat="1" applyFont="1" applyFill="1" applyBorder="1"/>
    <xf numFmtId="43" fontId="6" fillId="4" borderId="53" xfId="0" applyNumberFormat="1" applyFont="1" applyFill="1" applyBorder="1"/>
    <xf numFmtId="43" fontId="7" fillId="50" borderId="83" xfId="1" applyNumberFormat="1" applyFont="1" applyFill="1" applyBorder="1" applyAlignment="1" applyProtection="1">
      <alignment horizontal="right" wrapText="1"/>
    </xf>
    <xf numFmtId="43" fontId="7" fillId="50" borderId="84" xfId="1" applyNumberFormat="1" applyFont="1" applyFill="1" applyBorder="1" applyAlignment="1" applyProtection="1">
      <alignment horizontal="right" wrapText="1"/>
    </xf>
    <xf numFmtId="43" fontId="7" fillId="50" borderId="85" xfId="1" applyNumberFormat="1" applyFont="1" applyFill="1" applyBorder="1" applyAlignment="1" applyProtection="1">
      <alignment horizontal="right" wrapText="1"/>
    </xf>
    <xf numFmtId="2" fontId="4" fillId="5" borderId="91" xfId="0" applyNumberFormat="1" applyFont="1" applyFill="1" applyBorder="1" applyAlignment="1">
      <alignment horizontal="right" vertical="center"/>
    </xf>
    <xf numFmtId="2" fontId="4" fillId="5" borderId="87" xfId="0" applyNumberFormat="1" applyFont="1" applyFill="1" applyBorder="1" applyAlignment="1">
      <alignment horizontal="right" vertical="center"/>
    </xf>
    <xf numFmtId="2" fontId="4" fillId="5" borderId="78" xfId="0" applyNumberFormat="1" applyFont="1" applyFill="1" applyBorder="1" applyAlignment="1">
      <alignment horizontal="right" vertical="center"/>
    </xf>
    <xf numFmtId="2" fontId="4" fillId="5" borderId="65" xfId="0" applyNumberFormat="1" applyFont="1" applyFill="1" applyBorder="1" applyAlignment="1">
      <alignment horizontal="right" vertical="center"/>
    </xf>
    <xf numFmtId="2" fontId="4" fillId="5" borderId="20" xfId="1" applyNumberFormat="1" applyFont="1" applyFill="1" applyBorder="1" applyAlignment="1" applyProtection="1">
      <alignment horizontal="right" wrapText="1"/>
    </xf>
    <xf numFmtId="2" fontId="4" fillId="5" borderId="77" xfId="1" applyNumberFormat="1" applyFont="1" applyFill="1" applyBorder="1" applyAlignment="1" applyProtection="1">
      <alignment horizontal="right" wrapText="1"/>
    </xf>
    <xf numFmtId="2" fontId="4" fillId="5" borderId="50" xfId="1" applyNumberFormat="1" applyFont="1" applyFill="1" applyBorder="1" applyAlignment="1" applyProtection="1">
      <alignment horizontal="right" wrapText="1"/>
    </xf>
    <xf numFmtId="2" fontId="4" fillId="5" borderId="67" xfId="1" applyNumberFormat="1" applyFont="1" applyFill="1" applyBorder="1" applyAlignment="1" applyProtection="1">
      <alignment horizontal="right" wrapText="1"/>
    </xf>
    <xf numFmtId="195" fontId="4" fillId="5" borderId="83" xfId="0" applyNumberFormat="1" applyFont="1" applyFill="1" applyBorder="1" applyAlignment="1">
      <alignment horizontal="right" vertical="center"/>
    </xf>
    <xf numFmtId="195" fontId="4" fillId="5" borderId="68" xfId="0" applyNumberFormat="1" applyFont="1" applyFill="1" applyBorder="1" applyAlignment="1">
      <alignment horizontal="right" vertical="center"/>
    </xf>
    <xf numFmtId="195" fontId="4" fillId="5" borderId="92" xfId="0" applyNumberFormat="1" applyFont="1" applyFill="1" applyBorder="1" applyAlignment="1">
      <alignment horizontal="right" vertical="center"/>
    </xf>
    <xf numFmtId="195" fontId="4" fillId="5" borderId="79" xfId="0" applyNumberFormat="1" applyFont="1" applyFill="1" applyBorder="1" applyAlignment="1">
      <alignment horizontal="right" vertical="center"/>
    </xf>
    <xf numFmtId="195" fontId="4" fillId="32" borderId="0" xfId="0" applyNumberFormat="1" applyFont="1" applyFill="1" applyAlignment="1">
      <alignment horizontal="right" vertical="center"/>
    </xf>
    <xf numFmtId="195" fontId="0" fillId="9" borderId="6" xfId="0" applyNumberFormat="1" applyFill="1" applyBorder="1"/>
    <xf numFmtId="195" fontId="4" fillId="32" borderId="0" xfId="0" applyNumberFormat="1" applyFont="1" applyFill="1" applyAlignment="1">
      <alignment horizontal="left" vertical="center"/>
    </xf>
    <xf numFmtId="195" fontId="4" fillId="5" borderId="50" xfId="0" applyNumberFormat="1" applyFont="1" applyFill="1" applyBorder="1" applyAlignment="1">
      <alignment horizontal="right" vertical="center"/>
    </xf>
    <xf numFmtId="195" fontId="4" fillId="5" borderId="93" xfId="0" applyNumberFormat="1" applyFont="1" applyFill="1" applyBorder="1" applyAlignment="1">
      <alignment horizontal="right" vertical="center"/>
    </xf>
    <xf numFmtId="195" fontId="4" fillId="5" borderId="81" xfId="0" applyNumberFormat="1" applyFont="1" applyFill="1" applyBorder="1" applyAlignment="1">
      <alignment horizontal="right" vertical="center"/>
    </xf>
    <xf numFmtId="195" fontId="4" fillId="5" borderId="69" xfId="0" applyNumberFormat="1" applyFont="1" applyFill="1" applyBorder="1" applyAlignment="1">
      <alignment horizontal="right" vertical="center"/>
    </xf>
    <xf numFmtId="195" fontId="4" fillId="5" borderId="106" xfId="0" applyNumberFormat="1" applyFont="1" applyFill="1" applyBorder="1" applyAlignment="1">
      <alignment horizontal="right" vertical="center"/>
    </xf>
    <xf numFmtId="195" fontId="4" fillId="32" borderId="51" xfId="0" applyNumberFormat="1" applyFont="1" applyFill="1" applyBorder="1" applyAlignment="1">
      <alignment horizontal="right" vertical="center"/>
    </xf>
    <xf numFmtId="195" fontId="4" fillId="5" borderId="95" xfId="0" applyNumberFormat="1" applyFont="1" applyFill="1" applyBorder="1" applyAlignment="1">
      <alignment horizontal="right" vertical="center"/>
    </xf>
    <xf numFmtId="195" fontId="4" fillId="5" borderId="107" xfId="0" applyNumberFormat="1" applyFont="1" applyFill="1" applyBorder="1" applyAlignment="1">
      <alignment horizontal="right" vertical="center"/>
    </xf>
    <xf numFmtId="195" fontId="4" fillId="32" borderId="4" xfId="0" applyNumberFormat="1" applyFont="1" applyFill="1" applyBorder="1" applyAlignment="1">
      <alignment horizontal="right" vertical="center"/>
    </xf>
    <xf numFmtId="195" fontId="4" fillId="5" borderId="54" xfId="0" applyNumberFormat="1" applyFont="1" applyFill="1" applyBorder="1" applyAlignment="1">
      <alignment horizontal="right" vertical="center"/>
    </xf>
    <xf numFmtId="195" fontId="4" fillId="5" borderId="110" xfId="0" applyNumberFormat="1" applyFont="1" applyFill="1" applyBorder="1" applyAlignment="1">
      <alignment horizontal="right" vertical="center"/>
    </xf>
    <xf numFmtId="195" fontId="4" fillId="5" borderId="24" xfId="0" applyNumberFormat="1" applyFont="1" applyFill="1" applyBorder="1" applyAlignment="1">
      <alignment horizontal="right" vertical="center"/>
    </xf>
    <xf numFmtId="195" fontId="4" fillId="5" borderId="112" xfId="0" applyNumberFormat="1" applyFont="1" applyFill="1" applyBorder="1" applyAlignment="1">
      <alignment horizontal="right" vertical="center"/>
    </xf>
    <xf numFmtId="195" fontId="78" fillId="52" borderId="31" xfId="0" applyNumberFormat="1" applyFont="1" applyFill="1" applyBorder="1" applyAlignment="1">
      <alignment horizontal="right"/>
    </xf>
    <xf numFmtId="195" fontId="78" fillId="52" borderId="30" xfId="0" applyNumberFormat="1" applyFont="1" applyFill="1" applyBorder="1" applyAlignment="1">
      <alignment horizontal="right"/>
    </xf>
    <xf numFmtId="195" fontId="78" fillId="52" borderId="32" xfId="0" applyNumberFormat="1" applyFont="1" applyFill="1" applyBorder="1" applyAlignment="1">
      <alignment horizontal="right"/>
    </xf>
    <xf numFmtId="195" fontId="78" fillId="52" borderId="30" xfId="0" applyNumberFormat="1" applyFont="1" applyFill="1" applyBorder="1" applyAlignment="1">
      <alignment horizontal="right" vertical="center"/>
    </xf>
    <xf numFmtId="195" fontId="78" fillId="52" borderId="31" xfId="0" applyNumberFormat="1" applyFont="1" applyFill="1" applyBorder="1" applyAlignment="1">
      <alignment horizontal="right" vertical="center"/>
    </xf>
    <xf numFmtId="195" fontId="78" fillId="52" borderId="32" xfId="0" applyNumberFormat="1" applyFont="1" applyFill="1" applyBorder="1" applyAlignment="1">
      <alignment horizontal="right" vertical="center"/>
    </xf>
  </cellXfs>
  <cellStyles count="706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5" xr:uid="{00000000-0005-0000-0000-000035000000}"/>
    <cellStyle name="Accent1 4" xfId="676" xr:uid="{00000000-0005-0000-0000-000036000000}"/>
    <cellStyle name="Accent1 5" xfId="677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8" xr:uid="{00000000-0005-0000-0000-00003C000000}"/>
    <cellStyle name="Accent2 4" xfId="679" xr:uid="{00000000-0005-0000-0000-00003D000000}"/>
    <cellStyle name="Accent2 5" xfId="680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1" xr:uid="{00000000-0005-0000-0000-000043000000}"/>
    <cellStyle name="Accent3 4" xfId="682" xr:uid="{00000000-0005-0000-0000-000044000000}"/>
    <cellStyle name="Accent3 5" xfId="683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4" xr:uid="{00000000-0005-0000-0000-00004A000000}"/>
    <cellStyle name="Accent4 4" xfId="685" xr:uid="{00000000-0005-0000-0000-00004B000000}"/>
    <cellStyle name="Accent4 5" xfId="686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7" xr:uid="{00000000-0005-0000-0000-000051000000}"/>
    <cellStyle name="Accent5 4" xfId="688" xr:uid="{00000000-0005-0000-0000-000052000000}"/>
    <cellStyle name="Accent5 5" xfId="689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0" xr:uid="{00000000-0005-0000-0000-000058000000}"/>
    <cellStyle name="Accent6 4" xfId="691" xr:uid="{00000000-0005-0000-0000-000059000000}"/>
    <cellStyle name="Accent6 5" xfId="692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" xfId="705" builtinId="3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1" xfId="703" xr:uid="{00000000-0005-0000-0000-0000A7000000}"/>
    <cellStyle name="dms_TopHeader" xfId="704" xr:uid="{00000000-0005-0000-0000-0000BB000000}"/>
    <cellStyle name="Emphasis 1" xfId="158" xr:uid="{00000000-0005-0000-0000-0000BC000000}"/>
    <cellStyle name="Emphasis 2" xfId="159" xr:uid="{00000000-0005-0000-0000-0000BD000000}"/>
    <cellStyle name="Emphasis 3" xfId="160" xr:uid="{00000000-0005-0000-0000-0000BE000000}"/>
    <cellStyle name="Euro" xfId="161" xr:uid="{00000000-0005-0000-0000-0000BF000000}"/>
    <cellStyle name="Explanatory Text 2" xfId="162" xr:uid="{00000000-0005-0000-0000-0000C0000000}"/>
    <cellStyle name="Fixed" xfId="163" xr:uid="{00000000-0005-0000-0000-0000C1000000}"/>
    <cellStyle name="Fixed 2" xfId="164" xr:uid="{00000000-0005-0000-0000-0000C2000000}"/>
    <cellStyle name="Gilsans" xfId="165" xr:uid="{00000000-0005-0000-0000-0000C3000000}"/>
    <cellStyle name="Gilsansl" xfId="166" xr:uid="{00000000-0005-0000-0000-0000C4000000}"/>
    <cellStyle name="Good 2" xfId="167" xr:uid="{00000000-0005-0000-0000-0000C5000000}"/>
    <cellStyle name="Heading 1 2" xfId="168" xr:uid="{00000000-0005-0000-0000-0000C6000000}"/>
    <cellStyle name="Heading 1 2 2" xfId="169" xr:uid="{00000000-0005-0000-0000-0000C7000000}"/>
    <cellStyle name="Heading 1 3" xfId="170" xr:uid="{00000000-0005-0000-0000-0000C8000000}"/>
    <cellStyle name="Heading 2 2" xfId="171" xr:uid="{00000000-0005-0000-0000-0000C9000000}"/>
    <cellStyle name="Heading 2 2 2" xfId="172" xr:uid="{00000000-0005-0000-0000-0000CA000000}"/>
    <cellStyle name="Heading 2 3" xfId="173" xr:uid="{00000000-0005-0000-0000-0000CB000000}"/>
    <cellStyle name="Heading 3 2" xfId="174" xr:uid="{00000000-0005-0000-0000-0000CC000000}"/>
    <cellStyle name="Heading 3 2 2" xfId="175" xr:uid="{00000000-0005-0000-0000-0000CD000000}"/>
    <cellStyle name="Heading 3 2 2 2" xfId="176" xr:uid="{00000000-0005-0000-0000-0000CE000000}"/>
    <cellStyle name="Heading 3 2 2 2 2" xfId="177" xr:uid="{00000000-0005-0000-0000-0000CF000000}"/>
    <cellStyle name="Heading 3 2 2 2 2 2" xfId="178" xr:uid="{00000000-0005-0000-0000-0000D0000000}"/>
    <cellStyle name="Heading 3 2 2 2 2 2 2" xfId="179" xr:uid="{00000000-0005-0000-0000-0000D1000000}"/>
    <cellStyle name="Heading 3 2 2 2 2 2 3" xfId="180" xr:uid="{00000000-0005-0000-0000-0000D2000000}"/>
    <cellStyle name="Heading 3 2 2 2 2 3" xfId="181" xr:uid="{00000000-0005-0000-0000-0000D3000000}"/>
    <cellStyle name="Heading 3 2 2 2 2 3 2" xfId="182" xr:uid="{00000000-0005-0000-0000-0000D4000000}"/>
    <cellStyle name="Heading 3 2 2 2 2 3 3" xfId="183" xr:uid="{00000000-0005-0000-0000-0000D5000000}"/>
    <cellStyle name="Heading 3 2 2 2 2 4" xfId="184" xr:uid="{00000000-0005-0000-0000-0000D6000000}"/>
    <cellStyle name="Heading 3 2 2 2 2 4 2" xfId="185" xr:uid="{00000000-0005-0000-0000-0000D7000000}"/>
    <cellStyle name="Heading 3 2 2 2 2 5" xfId="186" xr:uid="{00000000-0005-0000-0000-0000D8000000}"/>
    <cellStyle name="Heading 3 2 2 2 2 6" xfId="187" xr:uid="{00000000-0005-0000-0000-0000D9000000}"/>
    <cellStyle name="Heading 3 2 2 2 3" xfId="188" xr:uid="{00000000-0005-0000-0000-0000DA000000}"/>
    <cellStyle name="Heading 3 2 2 2 3 2" xfId="189" xr:uid="{00000000-0005-0000-0000-0000DB000000}"/>
    <cellStyle name="Heading 3 2 2 2 3 3" xfId="190" xr:uid="{00000000-0005-0000-0000-0000DC000000}"/>
    <cellStyle name="Heading 3 2 2 2 4" xfId="191" xr:uid="{00000000-0005-0000-0000-0000DD000000}"/>
    <cellStyle name="Heading 3 2 2 2 4 2" xfId="192" xr:uid="{00000000-0005-0000-0000-0000DE000000}"/>
    <cellStyle name="Heading 3 2 2 2 4 3" xfId="193" xr:uid="{00000000-0005-0000-0000-0000DF000000}"/>
    <cellStyle name="Heading 3 2 2 2 5" xfId="194" xr:uid="{00000000-0005-0000-0000-0000E0000000}"/>
    <cellStyle name="Heading 3 2 2 2 5 2" xfId="195" xr:uid="{00000000-0005-0000-0000-0000E1000000}"/>
    <cellStyle name="Heading 3 2 2 2 6" xfId="196" xr:uid="{00000000-0005-0000-0000-0000E2000000}"/>
    <cellStyle name="Heading 3 2 2 3" xfId="197" xr:uid="{00000000-0005-0000-0000-0000E3000000}"/>
    <cellStyle name="Heading 3 2 2 3 2" xfId="198" xr:uid="{00000000-0005-0000-0000-0000E4000000}"/>
    <cellStyle name="Heading 3 2 2 3 2 2" xfId="199" xr:uid="{00000000-0005-0000-0000-0000E5000000}"/>
    <cellStyle name="Heading 3 2 2 3 2 2 2" xfId="200" xr:uid="{00000000-0005-0000-0000-0000E6000000}"/>
    <cellStyle name="Heading 3 2 2 3 2 2 3" xfId="201" xr:uid="{00000000-0005-0000-0000-0000E7000000}"/>
    <cellStyle name="Heading 3 2 2 3 2 3" xfId="202" xr:uid="{00000000-0005-0000-0000-0000E8000000}"/>
    <cellStyle name="Heading 3 2 2 3 2 3 2" xfId="203" xr:uid="{00000000-0005-0000-0000-0000E9000000}"/>
    <cellStyle name="Heading 3 2 2 3 2 3 3" xfId="204" xr:uid="{00000000-0005-0000-0000-0000EA000000}"/>
    <cellStyle name="Heading 3 2 2 3 2 4" xfId="205" xr:uid="{00000000-0005-0000-0000-0000EB000000}"/>
    <cellStyle name="Heading 3 2 2 3 2 4 2" xfId="206" xr:uid="{00000000-0005-0000-0000-0000EC000000}"/>
    <cellStyle name="Heading 3 2 2 3 2 5" xfId="207" xr:uid="{00000000-0005-0000-0000-0000ED000000}"/>
    <cellStyle name="Heading 3 2 2 3 2 6" xfId="208" xr:uid="{00000000-0005-0000-0000-0000EE000000}"/>
    <cellStyle name="Heading 3 2 2 3 3" xfId="209" xr:uid="{00000000-0005-0000-0000-0000EF000000}"/>
    <cellStyle name="Heading 3 2 2 3 3 2" xfId="210" xr:uid="{00000000-0005-0000-0000-0000F0000000}"/>
    <cellStyle name="Heading 3 2 2 3 3 3" xfId="211" xr:uid="{00000000-0005-0000-0000-0000F1000000}"/>
    <cellStyle name="Heading 3 2 2 3 4" xfId="212" xr:uid="{00000000-0005-0000-0000-0000F2000000}"/>
    <cellStyle name="Heading 3 2 2 3 4 2" xfId="213" xr:uid="{00000000-0005-0000-0000-0000F3000000}"/>
    <cellStyle name="Heading 3 2 2 3 4 3" xfId="214" xr:uid="{00000000-0005-0000-0000-0000F4000000}"/>
    <cellStyle name="Heading 3 2 2 3 5" xfId="215" xr:uid="{00000000-0005-0000-0000-0000F5000000}"/>
    <cellStyle name="Heading 3 2 2 3 5 2" xfId="216" xr:uid="{00000000-0005-0000-0000-0000F6000000}"/>
    <cellStyle name="Heading 3 2 2 3 6" xfId="217" xr:uid="{00000000-0005-0000-0000-0000F7000000}"/>
    <cellStyle name="Heading 3 2 2 4" xfId="218" xr:uid="{00000000-0005-0000-0000-0000F8000000}"/>
    <cellStyle name="Heading 3 2 2 4 2" xfId="219" xr:uid="{00000000-0005-0000-0000-0000F9000000}"/>
    <cellStyle name="Heading 3 2 2 4 2 2" xfId="220" xr:uid="{00000000-0005-0000-0000-0000FA000000}"/>
    <cellStyle name="Heading 3 2 2 4 2 3" xfId="221" xr:uid="{00000000-0005-0000-0000-0000FB000000}"/>
    <cellStyle name="Heading 3 2 2 4 3" xfId="222" xr:uid="{00000000-0005-0000-0000-0000FC000000}"/>
    <cellStyle name="Heading 3 2 2 4 3 2" xfId="223" xr:uid="{00000000-0005-0000-0000-0000FD000000}"/>
    <cellStyle name="Heading 3 2 2 4 3 3" xfId="224" xr:uid="{00000000-0005-0000-0000-0000FE000000}"/>
    <cellStyle name="Heading 3 2 2 4 4" xfId="225" xr:uid="{00000000-0005-0000-0000-0000FF000000}"/>
    <cellStyle name="Heading 3 2 2 4 4 2" xfId="226" xr:uid="{00000000-0005-0000-0000-000000010000}"/>
    <cellStyle name="Heading 3 2 2 4 5" xfId="227" xr:uid="{00000000-0005-0000-0000-000001010000}"/>
    <cellStyle name="Heading 3 2 2 4 6" xfId="228" xr:uid="{00000000-0005-0000-0000-000002010000}"/>
    <cellStyle name="Heading 3 2 2 5" xfId="229" xr:uid="{00000000-0005-0000-0000-000003010000}"/>
    <cellStyle name="Heading 3 2 2 5 2" xfId="230" xr:uid="{00000000-0005-0000-0000-000004010000}"/>
    <cellStyle name="Heading 3 2 2 5 2 2" xfId="231" xr:uid="{00000000-0005-0000-0000-000005010000}"/>
    <cellStyle name="Heading 3 2 2 5 2 3" xfId="232" xr:uid="{00000000-0005-0000-0000-000006010000}"/>
    <cellStyle name="Heading 3 2 2 5 3" xfId="233" xr:uid="{00000000-0005-0000-0000-000007010000}"/>
    <cellStyle name="Heading 3 2 2 5 3 2" xfId="234" xr:uid="{00000000-0005-0000-0000-000008010000}"/>
    <cellStyle name="Heading 3 2 2 5 4" xfId="235" xr:uid="{00000000-0005-0000-0000-000009010000}"/>
    <cellStyle name="Heading 3 2 2 5 5" xfId="236" xr:uid="{00000000-0005-0000-0000-00000A010000}"/>
    <cellStyle name="Heading 3 2 2 6" xfId="237" xr:uid="{00000000-0005-0000-0000-00000B010000}"/>
    <cellStyle name="Heading 3 2 3" xfId="238" xr:uid="{00000000-0005-0000-0000-00000C010000}"/>
    <cellStyle name="Heading 3 2 4" xfId="239" xr:uid="{00000000-0005-0000-0000-00000D010000}"/>
    <cellStyle name="Heading 3 2 4 2" xfId="240" xr:uid="{00000000-0005-0000-0000-00000E010000}"/>
    <cellStyle name="Heading 3 2 4 2 2" xfId="241" xr:uid="{00000000-0005-0000-0000-00000F010000}"/>
    <cellStyle name="Heading 3 2 4 2 2 2" xfId="242" xr:uid="{00000000-0005-0000-0000-000010010000}"/>
    <cellStyle name="Heading 3 2 4 2 2 3" xfId="243" xr:uid="{00000000-0005-0000-0000-000011010000}"/>
    <cellStyle name="Heading 3 2 4 2 3" xfId="244" xr:uid="{00000000-0005-0000-0000-000012010000}"/>
    <cellStyle name="Heading 3 2 4 2 3 2" xfId="245" xr:uid="{00000000-0005-0000-0000-000013010000}"/>
    <cellStyle name="Heading 3 2 4 2 3 3" xfId="246" xr:uid="{00000000-0005-0000-0000-000014010000}"/>
    <cellStyle name="Heading 3 2 4 2 4" xfId="247" xr:uid="{00000000-0005-0000-0000-000015010000}"/>
    <cellStyle name="Heading 3 2 4 2 4 2" xfId="248" xr:uid="{00000000-0005-0000-0000-000016010000}"/>
    <cellStyle name="Heading 3 2 4 2 5" xfId="249" xr:uid="{00000000-0005-0000-0000-000017010000}"/>
    <cellStyle name="Heading 3 2 4 2 6" xfId="250" xr:uid="{00000000-0005-0000-0000-000018010000}"/>
    <cellStyle name="Heading 3 2 4 3" xfId="251" xr:uid="{00000000-0005-0000-0000-000019010000}"/>
    <cellStyle name="Heading 3 2 4 3 2" xfId="252" xr:uid="{00000000-0005-0000-0000-00001A010000}"/>
    <cellStyle name="Heading 3 2 4 3 3" xfId="253" xr:uid="{00000000-0005-0000-0000-00001B010000}"/>
    <cellStyle name="Heading 3 2 4 4" xfId="254" xr:uid="{00000000-0005-0000-0000-00001C010000}"/>
    <cellStyle name="Heading 3 2 4 4 2" xfId="255" xr:uid="{00000000-0005-0000-0000-00001D010000}"/>
    <cellStyle name="Heading 3 2 4 4 3" xfId="256" xr:uid="{00000000-0005-0000-0000-00001E010000}"/>
    <cellStyle name="Heading 3 2 4 5" xfId="257" xr:uid="{00000000-0005-0000-0000-00001F010000}"/>
    <cellStyle name="Heading 3 2 4 5 2" xfId="258" xr:uid="{00000000-0005-0000-0000-000020010000}"/>
    <cellStyle name="Heading 3 2 4 6" xfId="259" xr:uid="{00000000-0005-0000-0000-000021010000}"/>
    <cellStyle name="Heading 3 2 5" xfId="260" xr:uid="{00000000-0005-0000-0000-000022010000}"/>
    <cellStyle name="Heading 3 2 5 2" xfId="261" xr:uid="{00000000-0005-0000-0000-000023010000}"/>
    <cellStyle name="Heading 3 2 5 2 2" xfId="262" xr:uid="{00000000-0005-0000-0000-000024010000}"/>
    <cellStyle name="Heading 3 2 5 2 2 2" xfId="263" xr:uid="{00000000-0005-0000-0000-000025010000}"/>
    <cellStyle name="Heading 3 2 5 2 2 3" xfId="264" xr:uid="{00000000-0005-0000-0000-000026010000}"/>
    <cellStyle name="Heading 3 2 5 2 3" xfId="265" xr:uid="{00000000-0005-0000-0000-000027010000}"/>
    <cellStyle name="Heading 3 2 5 2 3 2" xfId="266" xr:uid="{00000000-0005-0000-0000-000028010000}"/>
    <cellStyle name="Heading 3 2 5 2 3 3" xfId="267" xr:uid="{00000000-0005-0000-0000-000029010000}"/>
    <cellStyle name="Heading 3 2 5 2 4" xfId="268" xr:uid="{00000000-0005-0000-0000-00002A010000}"/>
    <cellStyle name="Heading 3 2 5 2 4 2" xfId="269" xr:uid="{00000000-0005-0000-0000-00002B010000}"/>
    <cellStyle name="Heading 3 2 5 2 5" xfId="270" xr:uid="{00000000-0005-0000-0000-00002C010000}"/>
    <cellStyle name="Heading 3 2 5 2 6" xfId="271" xr:uid="{00000000-0005-0000-0000-00002D010000}"/>
    <cellStyle name="Heading 3 2 5 3" xfId="272" xr:uid="{00000000-0005-0000-0000-00002E010000}"/>
    <cellStyle name="Heading 3 2 5 3 2" xfId="273" xr:uid="{00000000-0005-0000-0000-00002F010000}"/>
    <cellStyle name="Heading 3 2 5 3 3" xfId="274" xr:uid="{00000000-0005-0000-0000-000030010000}"/>
    <cellStyle name="Heading 3 2 5 4" xfId="275" xr:uid="{00000000-0005-0000-0000-000031010000}"/>
    <cellStyle name="Heading 3 2 5 4 2" xfId="276" xr:uid="{00000000-0005-0000-0000-000032010000}"/>
    <cellStyle name="Heading 3 2 5 4 3" xfId="277" xr:uid="{00000000-0005-0000-0000-000033010000}"/>
    <cellStyle name="Heading 3 2 5 5" xfId="278" xr:uid="{00000000-0005-0000-0000-000034010000}"/>
    <cellStyle name="Heading 3 2 5 5 2" xfId="279" xr:uid="{00000000-0005-0000-0000-000035010000}"/>
    <cellStyle name="Heading 3 2 5 6" xfId="280" xr:uid="{00000000-0005-0000-0000-000036010000}"/>
    <cellStyle name="Heading 3 2 6" xfId="281" xr:uid="{00000000-0005-0000-0000-000037010000}"/>
    <cellStyle name="Heading 3 2 6 2" xfId="282" xr:uid="{00000000-0005-0000-0000-000038010000}"/>
    <cellStyle name="Heading 3 2 6 2 2" xfId="283" xr:uid="{00000000-0005-0000-0000-000039010000}"/>
    <cellStyle name="Heading 3 2 6 2 3" xfId="284" xr:uid="{00000000-0005-0000-0000-00003A010000}"/>
    <cellStyle name="Heading 3 2 6 3" xfId="285" xr:uid="{00000000-0005-0000-0000-00003B010000}"/>
    <cellStyle name="Heading 3 2 6 3 2" xfId="286" xr:uid="{00000000-0005-0000-0000-00003C010000}"/>
    <cellStyle name="Heading 3 2 6 3 3" xfId="287" xr:uid="{00000000-0005-0000-0000-00003D010000}"/>
    <cellStyle name="Heading 3 2 6 4" xfId="288" xr:uid="{00000000-0005-0000-0000-00003E010000}"/>
    <cellStyle name="Heading 3 2 6 4 2" xfId="289" xr:uid="{00000000-0005-0000-0000-00003F010000}"/>
    <cellStyle name="Heading 3 2 6 5" xfId="290" xr:uid="{00000000-0005-0000-0000-000040010000}"/>
    <cellStyle name="Heading 3 2 6 6" xfId="291" xr:uid="{00000000-0005-0000-0000-000041010000}"/>
    <cellStyle name="Heading 3 2 7" xfId="292" xr:uid="{00000000-0005-0000-0000-000042010000}"/>
    <cellStyle name="Heading 3 2 7 2" xfId="293" xr:uid="{00000000-0005-0000-0000-000043010000}"/>
    <cellStyle name="Heading 3 2 7 2 2" xfId="294" xr:uid="{00000000-0005-0000-0000-000044010000}"/>
    <cellStyle name="Heading 3 2 7 2 3" xfId="295" xr:uid="{00000000-0005-0000-0000-000045010000}"/>
    <cellStyle name="Heading 3 2 7 3" xfId="296" xr:uid="{00000000-0005-0000-0000-000046010000}"/>
    <cellStyle name="Heading 3 2 7 3 2" xfId="297" xr:uid="{00000000-0005-0000-0000-000047010000}"/>
    <cellStyle name="Heading 3 2 7 4" xfId="298" xr:uid="{00000000-0005-0000-0000-000048010000}"/>
    <cellStyle name="Heading 3 2 7 5" xfId="299" xr:uid="{00000000-0005-0000-0000-000049010000}"/>
    <cellStyle name="Heading 3 2 8" xfId="300" xr:uid="{00000000-0005-0000-0000-00004A010000}"/>
    <cellStyle name="Heading 3 3" xfId="301" xr:uid="{00000000-0005-0000-0000-00004B010000}"/>
    <cellStyle name="Heading 4 2" xfId="302" xr:uid="{00000000-0005-0000-0000-00004C010000}"/>
    <cellStyle name="Heading 4 2 2" xfId="303" xr:uid="{00000000-0005-0000-0000-00004D010000}"/>
    <cellStyle name="Heading 4 3" xfId="304" xr:uid="{00000000-0005-0000-0000-00004E010000}"/>
    <cellStyle name="Heading(4)" xfId="305" xr:uid="{00000000-0005-0000-0000-00004F010000}"/>
    <cellStyle name="Hyperlink 2" xfId="306" xr:uid="{00000000-0005-0000-0000-000050010000}"/>
    <cellStyle name="Hyperlink 2 2" xfId="307" xr:uid="{00000000-0005-0000-0000-000051010000}"/>
    <cellStyle name="Hyperlink 2 3" xfId="308" xr:uid="{00000000-0005-0000-0000-000052010000}"/>
    <cellStyle name="Hyperlink 2 4" xfId="309" xr:uid="{00000000-0005-0000-0000-000053010000}"/>
    <cellStyle name="Hyperlink 3" xfId="310" xr:uid="{00000000-0005-0000-0000-000054010000}"/>
    <cellStyle name="Hyperlink 4" xfId="311" xr:uid="{00000000-0005-0000-0000-000055010000}"/>
    <cellStyle name="Hyperlink Arrow" xfId="312" xr:uid="{00000000-0005-0000-0000-000056010000}"/>
    <cellStyle name="Hyperlink Text" xfId="313" xr:uid="{00000000-0005-0000-0000-000057010000}"/>
    <cellStyle name="import" xfId="314" xr:uid="{00000000-0005-0000-0000-000058010000}"/>
    <cellStyle name="import%" xfId="315" xr:uid="{00000000-0005-0000-0000-000059010000}"/>
    <cellStyle name="import_ICRC Electricity model 1-1  (1 Feb 2003) " xfId="316" xr:uid="{00000000-0005-0000-0000-00005A010000}"/>
    <cellStyle name="Input 2" xfId="317" xr:uid="{00000000-0005-0000-0000-00005B010000}"/>
    <cellStyle name="Input 2 2" xfId="318" xr:uid="{00000000-0005-0000-0000-00005C010000}"/>
    <cellStyle name="Input 2 2 2" xfId="319" xr:uid="{00000000-0005-0000-0000-00005D010000}"/>
    <cellStyle name="Input 2 3" xfId="320" xr:uid="{00000000-0005-0000-0000-00005E010000}"/>
    <cellStyle name="Input 2 3 2" xfId="321" xr:uid="{00000000-0005-0000-0000-00005F010000}"/>
    <cellStyle name="Input 2 3 3" xfId="322" xr:uid="{00000000-0005-0000-0000-000060010000}"/>
    <cellStyle name="Input 2 4" xfId="323" xr:uid="{00000000-0005-0000-0000-000061010000}"/>
    <cellStyle name="Input1" xfId="324" xr:uid="{00000000-0005-0000-0000-000062010000}"/>
    <cellStyle name="Input1 2" xfId="325" xr:uid="{00000000-0005-0000-0000-000063010000}"/>
    <cellStyle name="Input1 2 2" xfId="326" xr:uid="{00000000-0005-0000-0000-000064010000}"/>
    <cellStyle name="Input1 3" xfId="327" xr:uid="{00000000-0005-0000-0000-000065010000}"/>
    <cellStyle name="Input1 3 2" xfId="328" xr:uid="{00000000-0005-0000-0000-000066010000}"/>
    <cellStyle name="Input1 4" xfId="329" xr:uid="{00000000-0005-0000-0000-000067010000}"/>
    <cellStyle name="Input1 5" xfId="330" xr:uid="{00000000-0005-0000-0000-000068010000}"/>
    <cellStyle name="Input1%" xfId="331" xr:uid="{00000000-0005-0000-0000-000069010000}"/>
    <cellStyle name="Input1_ICRC Electricity model 1-1  (1 Feb 2003) " xfId="332" xr:uid="{00000000-0005-0000-0000-00006A010000}"/>
    <cellStyle name="Input1default" xfId="333" xr:uid="{00000000-0005-0000-0000-00006B010000}"/>
    <cellStyle name="Input1default%" xfId="334" xr:uid="{00000000-0005-0000-0000-00006C010000}"/>
    <cellStyle name="Input2" xfId="335" xr:uid="{00000000-0005-0000-0000-00006D010000}"/>
    <cellStyle name="Input2 2" xfId="336" xr:uid="{00000000-0005-0000-0000-00006E010000}"/>
    <cellStyle name="Input2 3" xfId="337" xr:uid="{00000000-0005-0000-0000-00006F010000}"/>
    <cellStyle name="Input3" xfId="338" xr:uid="{00000000-0005-0000-0000-000070010000}"/>
    <cellStyle name="Input3 2" xfId="339" xr:uid="{00000000-0005-0000-0000-000071010000}"/>
    <cellStyle name="Input3 3" xfId="340" xr:uid="{00000000-0005-0000-0000-000072010000}"/>
    <cellStyle name="InputCell" xfId="341" xr:uid="{00000000-0005-0000-0000-000073010000}"/>
    <cellStyle name="InputCell 2" xfId="342" xr:uid="{00000000-0005-0000-0000-000074010000}"/>
    <cellStyle name="InputCell 3" xfId="343" xr:uid="{00000000-0005-0000-0000-000075010000}"/>
    <cellStyle name="InputCellText" xfId="344" xr:uid="{00000000-0005-0000-0000-000076010000}"/>
    <cellStyle name="InputCellText 2" xfId="345" xr:uid="{00000000-0005-0000-0000-000077010000}"/>
    <cellStyle name="InputCellText 3" xfId="346" xr:uid="{00000000-0005-0000-0000-000078010000}"/>
    <cellStyle name="key result" xfId="347" xr:uid="{00000000-0005-0000-0000-000079010000}"/>
    <cellStyle name="Lines" xfId="348" xr:uid="{00000000-0005-0000-0000-00007A010000}"/>
    <cellStyle name="Linked Cell 2" xfId="349" xr:uid="{00000000-0005-0000-0000-00007B010000}"/>
    <cellStyle name="Local import" xfId="350" xr:uid="{00000000-0005-0000-0000-00007C010000}"/>
    <cellStyle name="Local import %" xfId="351" xr:uid="{00000000-0005-0000-0000-00007D010000}"/>
    <cellStyle name="Mine" xfId="352" xr:uid="{00000000-0005-0000-0000-00007E010000}"/>
    <cellStyle name="Model Name" xfId="353" xr:uid="{00000000-0005-0000-0000-00007F010000}"/>
    <cellStyle name="Neutral 2" xfId="354" xr:uid="{00000000-0005-0000-0000-000080010000}"/>
    <cellStyle name="NonInputCell" xfId="355" xr:uid="{00000000-0005-0000-0000-000081010000}"/>
    <cellStyle name="NonInputCell 2" xfId="356" xr:uid="{00000000-0005-0000-0000-000082010000}"/>
    <cellStyle name="NonInputCell 3" xfId="357" xr:uid="{00000000-0005-0000-0000-000083010000}"/>
    <cellStyle name="Normal" xfId="0" builtinId="0"/>
    <cellStyle name="Normal - Style1" xfId="358" xr:uid="{00000000-0005-0000-0000-000085010000}"/>
    <cellStyle name="Normal 10" xfId="5" xr:uid="{00000000-0005-0000-0000-000086010000}"/>
    <cellStyle name="Normal 10 2" xfId="359" xr:uid="{00000000-0005-0000-0000-000087010000}"/>
    <cellStyle name="Normal 10 2 2 2" xfId="693" xr:uid="{00000000-0005-0000-0000-000088010000}"/>
    <cellStyle name="Normal 11" xfId="360" xr:uid="{00000000-0005-0000-0000-000089010000}"/>
    <cellStyle name="Normal 11 2" xfId="361" xr:uid="{00000000-0005-0000-0000-00008A010000}"/>
    <cellStyle name="Normal 11 3" xfId="362" xr:uid="{00000000-0005-0000-0000-00008B010000}"/>
    <cellStyle name="Normal 11 4" xfId="363" xr:uid="{00000000-0005-0000-0000-00008C010000}"/>
    <cellStyle name="Normal 114" xfId="364" xr:uid="{00000000-0005-0000-0000-00008D010000}"/>
    <cellStyle name="Normal 114 2" xfId="365" xr:uid="{00000000-0005-0000-0000-00008E010000}"/>
    <cellStyle name="Normal 12" xfId="366" xr:uid="{00000000-0005-0000-0000-00008F010000}"/>
    <cellStyle name="Normal 12 2" xfId="367" xr:uid="{00000000-0005-0000-0000-000090010000}"/>
    <cellStyle name="Normal 13" xfId="368" xr:uid="{00000000-0005-0000-0000-000091010000}"/>
    <cellStyle name="Normal 13 2" xfId="3" xr:uid="{00000000-0005-0000-0000-000092010000}"/>
    <cellStyle name="Normal 13_29(d) - Gas extensions -tariffs" xfId="369" xr:uid="{00000000-0005-0000-0000-000093010000}"/>
    <cellStyle name="Normal 14" xfId="7" xr:uid="{00000000-0005-0000-0000-000094010000}"/>
    <cellStyle name="Normal 14 2" xfId="370" xr:uid="{00000000-0005-0000-0000-000095010000}"/>
    <cellStyle name="Normal 14 3" xfId="371" xr:uid="{00000000-0005-0000-0000-000096010000}"/>
    <cellStyle name="Normal 14 3 2" xfId="372" xr:uid="{00000000-0005-0000-0000-000097010000}"/>
    <cellStyle name="Normal 14 3 3" xfId="373" xr:uid="{00000000-0005-0000-0000-000098010000}"/>
    <cellStyle name="Normal 14 4" xfId="374" xr:uid="{00000000-0005-0000-0000-000099010000}"/>
    <cellStyle name="Normal 14 5" xfId="375" xr:uid="{00000000-0005-0000-0000-00009A010000}"/>
    <cellStyle name="Normal 15" xfId="376" xr:uid="{00000000-0005-0000-0000-00009B010000}"/>
    <cellStyle name="Normal 15 2" xfId="377" xr:uid="{00000000-0005-0000-0000-00009C010000}"/>
    <cellStyle name="Normal 16" xfId="378" xr:uid="{00000000-0005-0000-0000-00009D010000}"/>
    <cellStyle name="Normal 16 2" xfId="379" xr:uid="{00000000-0005-0000-0000-00009E010000}"/>
    <cellStyle name="Normal 16 3" xfId="380" xr:uid="{00000000-0005-0000-0000-00009F010000}"/>
    <cellStyle name="Normal 17" xfId="381" xr:uid="{00000000-0005-0000-0000-0000A0010000}"/>
    <cellStyle name="Normal 17 2" xfId="382" xr:uid="{00000000-0005-0000-0000-0000A1010000}"/>
    <cellStyle name="Normal 17 2 2" xfId="383" xr:uid="{00000000-0005-0000-0000-0000A2010000}"/>
    <cellStyle name="Normal 17 2 2 2" xfId="384" xr:uid="{00000000-0005-0000-0000-0000A3010000}"/>
    <cellStyle name="Normal 17 2 2 3" xfId="385" xr:uid="{00000000-0005-0000-0000-0000A4010000}"/>
    <cellStyle name="Normal 17 2 3" xfId="386" xr:uid="{00000000-0005-0000-0000-0000A5010000}"/>
    <cellStyle name="Normal 17 2 4" xfId="387" xr:uid="{00000000-0005-0000-0000-0000A6010000}"/>
    <cellStyle name="Normal 17 3" xfId="388" xr:uid="{00000000-0005-0000-0000-0000A7010000}"/>
    <cellStyle name="Normal 17 3 2" xfId="389" xr:uid="{00000000-0005-0000-0000-0000A8010000}"/>
    <cellStyle name="Normal 17 3 2 2" xfId="390" xr:uid="{00000000-0005-0000-0000-0000A9010000}"/>
    <cellStyle name="Normal 17 3 2 3" xfId="391" xr:uid="{00000000-0005-0000-0000-0000AA010000}"/>
    <cellStyle name="Normal 17 3 3" xfId="392" xr:uid="{00000000-0005-0000-0000-0000AB010000}"/>
    <cellStyle name="Normal 17 3 4" xfId="393" xr:uid="{00000000-0005-0000-0000-0000AC010000}"/>
    <cellStyle name="Normal 17 4" xfId="394" xr:uid="{00000000-0005-0000-0000-0000AD010000}"/>
    <cellStyle name="Normal 17 4 2" xfId="395" xr:uid="{00000000-0005-0000-0000-0000AE010000}"/>
    <cellStyle name="Normal 17 4 3" xfId="396" xr:uid="{00000000-0005-0000-0000-0000AF010000}"/>
    <cellStyle name="Normal 17 5" xfId="397" xr:uid="{00000000-0005-0000-0000-0000B0010000}"/>
    <cellStyle name="Normal 17 6" xfId="398" xr:uid="{00000000-0005-0000-0000-0000B1010000}"/>
    <cellStyle name="Normal 18" xfId="399" xr:uid="{00000000-0005-0000-0000-0000B2010000}"/>
    <cellStyle name="Normal 18 2" xfId="400" xr:uid="{00000000-0005-0000-0000-0000B3010000}"/>
    <cellStyle name="Normal 19" xfId="401" xr:uid="{00000000-0005-0000-0000-0000B4010000}"/>
    <cellStyle name="Normal 2" xfId="402" xr:uid="{00000000-0005-0000-0000-0000B5010000}"/>
    <cellStyle name="Normal 2 2" xfId="403" xr:uid="{00000000-0005-0000-0000-0000B6010000}"/>
    <cellStyle name="Normal 2 2 2" xfId="2" xr:uid="{00000000-0005-0000-0000-0000B7010000}"/>
    <cellStyle name="Normal 2 2 3" xfId="404" xr:uid="{00000000-0005-0000-0000-0000B8010000}"/>
    <cellStyle name="Normal 2 2 4" xfId="405" xr:uid="{00000000-0005-0000-0000-0000B9010000}"/>
    <cellStyle name="Normal 2 2 5" xfId="406" xr:uid="{00000000-0005-0000-0000-0000BA010000}"/>
    <cellStyle name="Normal 2 3" xfId="407" xr:uid="{00000000-0005-0000-0000-0000BB010000}"/>
    <cellStyle name="Normal 2 3 2" xfId="408" xr:uid="{00000000-0005-0000-0000-0000BC010000}"/>
    <cellStyle name="Normal 2 3_29(d) - Gas extensions -tariffs" xfId="409" xr:uid="{00000000-0005-0000-0000-0000BD010000}"/>
    <cellStyle name="Normal 2 4" xfId="410" xr:uid="{00000000-0005-0000-0000-0000BE010000}"/>
    <cellStyle name="Normal 2 4 2" xfId="411" xr:uid="{00000000-0005-0000-0000-0000BF010000}"/>
    <cellStyle name="Normal 2 4 3" xfId="412" xr:uid="{00000000-0005-0000-0000-0000C0010000}"/>
    <cellStyle name="Normal 2 5" xfId="8" xr:uid="{00000000-0005-0000-0000-0000C1010000}"/>
    <cellStyle name="Normal 2 6" xfId="413" xr:uid="{00000000-0005-0000-0000-0000C2010000}"/>
    <cellStyle name="Normal 2_29(d) - Gas extensions -tariffs" xfId="414" xr:uid="{00000000-0005-0000-0000-0000C3010000}"/>
    <cellStyle name="Normal 20" xfId="415" xr:uid="{00000000-0005-0000-0000-0000C4010000}"/>
    <cellStyle name="Normal 20 2" xfId="416" xr:uid="{00000000-0005-0000-0000-0000C5010000}"/>
    <cellStyle name="Normal 20 2 2" xfId="417" xr:uid="{00000000-0005-0000-0000-0000C6010000}"/>
    <cellStyle name="Normal 20 3" xfId="418" xr:uid="{00000000-0005-0000-0000-0000C7010000}"/>
    <cellStyle name="Normal 20 4" xfId="419" xr:uid="{00000000-0005-0000-0000-0000C8010000}"/>
    <cellStyle name="Normal 21" xfId="420" xr:uid="{00000000-0005-0000-0000-0000C9010000}"/>
    <cellStyle name="Normal 21 2" xfId="421" xr:uid="{00000000-0005-0000-0000-0000CA010000}"/>
    <cellStyle name="Normal 21 3" xfId="422" xr:uid="{00000000-0005-0000-0000-0000CB010000}"/>
    <cellStyle name="Normal 22" xfId="423" xr:uid="{00000000-0005-0000-0000-0000CC010000}"/>
    <cellStyle name="Normal 23" xfId="424" xr:uid="{00000000-0005-0000-0000-0000CD010000}"/>
    <cellStyle name="Normal 23 2" xfId="425" xr:uid="{00000000-0005-0000-0000-0000CE010000}"/>
    <cellStyle name="Normal 23 2 2" xfId="426" xr:uid="{00000000-0005-0000-0000-0000CF010000}"/>
    <cellStyle name="Normal 23 3" xfId="427" xr:uid="{00000000-0005-0000-0000-0000D0010000}"/>
    <cellStyle name="Normal 23 4" xfId="428" xr:uid="{00000000-0005-0000-0000-0000D1010000}"/>
    <cellStyle name="Normal 24" xfId="429" xr:uid="{00000000-0005-0000-0000-0000D2010000}"/>
    <cellStyle name="Normal 24 2" xfId="430" xr:uid="{00000000-0005-0000-0000-0000D3010000}"/>
    <cellStyle name="Normal 24 2 2" xfId="431" xr:uid="{00000000-0005-0000-0000-0000D4010000}"/>
    <cellStyle name="Normal 24 3" xfId="432" xr:uid="{00000000-0005-0000-0000-0000D5010000}"/>
    <cellStyle name="Normal 24 4" xfId="433" xr:uid="{00000000-0005-0000-0000-0000D6010000}"/>
    <cellStyle name="Normal 25" xfId="434" xr:uid="{00000000-0005-0000-0000-0000D7010000}"/>
    <cellStyle name="Normal 25 2" xfId="435" xr:uid="{00000000-0005-0000-0000-0000D8010000}"/>
    <cellStyle name="Normal 25 2 2" xfId="436" xr:uid="{00000000-0005-0000-0000-0000D9010000}"/>
    <cellStyle name="Normal 25 3" xfId="437" xr:uid="{00000000-0005-0000-0000-0000DA010000}"/>
    <cellStyle name="Normal 25 4" xfId="438" xr:uid="{00000000-0005-0000-0000-0000DB010000}"/>
    <cellStyle name="Normal 26" xfId="439" xr:uid="{00000000-0005-0000-0000-0000DC010000}"/>
    <cellStyle name="Normal 26 2" xfId="440" xr:uid="{00000000-0005-0000-0000-0000DD010000}"/>
    <cellStyle name="Normal 26 2 2" xfId="441" xr:uid="{00000000-0005-0000-0000-0000DE010000}"/>
    <cellStyle name="Normal 26 3" xfId="442" xr:uid="{00000000-0005-0000-0000-0000DF010000}"/>
    <cellStyle name="Normal 26 4" xfId="443" xr:uid="{00000000-0005-0000-0000-0000E0010000}"/>
    <cellStyle name="Normal 27" xfId="444" xr:uid="{00000000-0005-0000-0000-0000E1010000}"/>
    <cellStyle name="Normal 28" xfId="6" xr:uid="{00000000-0005-0000-0000-0000E2010000}"/>
    <cellStyle name="Normal 29" xfId="445" xr:uid="{00000000-0005-0000-0000-0000E3010000}"/>
    <cellStyle name="Normal 3" xfId="446" xr:uid="{00000000-0005-0000-0000-0000E4010000}"/>
    <cellStyle name="Normal 3 2" xfId="447" xr:uid="{00000000-0005-0000-0000-0000E5010000}"/>
    <cellStyle name="Normal 3 2 2" xfId="448" xr:uid="{00000000-0005-0000-0000-0000E6010000}"/>
    <cellStyle name="Normal 3 3" xfId="449" xr:uid="{00000000-0005-0000-0000-0000E7010000}"/>
    <cellStyle name="Normal 3 3 2" xfId="450" xr:uid="{00000000-0005-0000-0000-0000E8010000}"/>
    <cellStyle name="Normal 3 3 3" xfId="451" xr:uid="{00000000-0005-0000-0000-0000E9010000}"/>
    <cellStyle name="Normal 3 4" xfId="452" xr:uid="{00000000-0005-0000-0000-0000EA010000}"/>
    <cellStyle name="Normal 3 5" xfId="453" xr:uid="{00000000-0005-0000-0000-0000EB010000}"/>
    <cellStyle name="Normal 3 5 2" xfId="454" xr:uid="{00000000-0005-0000-0000-0000EC010000}"/>
    <cellStyle name="Normal 3 5 3" xfId="455" xr:uid="{00000000-0005-0000-0000-0000ED010000}"/>
    <cellStyle name="Normal 3_29(d) - Gas extensions -tariffs" xfId="456" xr:uid="{00000000-0005-0000-0000-0000EE010000}"/>
    <cellStyle name="Normal 30" xfId="457" xr:uid="{00000000-0005-0000-0000-0000EF010000}"/>
    <cellStyle name="Normal 31" xfId="458" xr:uid="{00000000-0005-0000-0000-0000F0010000}"/>
    <cellStyle name="Normal 32" xfId="4" xr:uid="{00000000-0005-0000-0000-0000F1010000}"/>
    <cellStyle name="Normal 33" xfId="459" xr:uid="{00000000-0005-0000-0000-0000F2010000}"/>
    <cellStyle name="Normal 34" xfId="460" xr:uid="{00000000-0005-0000-0000-0000F3010000}"/>
    <cellStyle name="Normal 35" xfId="694" xr:uid="{00000000-0005-0000-0000-0000F4010000}"/>
    <cellStyle name="Normal 36" xfId="695" xr:uid="{00000000-0005-0000-0000-0000F5010000}"/>
    <cellStyle name="Normal 37" xfId="696" xr:uid="{00000000-0005-0000-0000-0000F6010000}"/>
    <cellStyle name="Normal 38" xfId="461" xr:uid="{00000000-0005-0000-0000-0000F7010000}"/>
    <cellStyle name="Normal 38 2" xfId="462" xr:uid="{00000000-0005-0000-0000-0000F8010000}"/>
    <cellStyle name="Normal 38_29(d) - Gas extensions -tariffs" xfId="463" xr:uid="{00000000-0005-0000-0000-0000F9010000}"/>
    <cellStyle name="Normal 4" xfId="464" xr:uid="{00000000-0005-0000-0000-0000FA010000}"/>
    <cellStyle name="Normal 4 2" xfId="465" xr:uid="{00000000-0005-0000-0000-0000FB010000}"/>
    <cellStyle name="Normal 4 2 2" xfId="466" xr:uid="{00000000-0005-0000-0000-0000FC010000}"/>
    <cellStyle name="Normal 4 2 2 2" xfId="467" xr:uid="{00000000-0005-0000-0000-0000FD010000}"/>
    <cellStyle name="Normal 4 2 2 2 2" xfId="468" xr:uid="{00000000-0005-0000-0000-0000FE010000}"/>
    <cellStyle name="Normal 4 2 2 2 3" xfId="469" xr:uid="{00000000-0005-0000-0000-0000FF010000}"/>
    <cellStyle name="Normal 4 2 2 3" xfId="470" xr:uid="{00000000-0005-0000-0000-000000020000}"/>
    <cellStyle name="Normal 4 2 2 4" xfId="471" xr:uid="{00000000-0005-0000-0000-000001020000}"/>
    <cellStyle name="Normal 4 2 3" xfId="472" xr:uid="{00000000-0005-0000-0000-000002020000}"/>
    <cellStyle name="Normal 4 2 3 2" xfId="473" xr:uid="{00000000-0005-0000-0000-000003020000}"/>
    <cellStyle name="Normal 4 2 3 2 2" xfId="474" xr:uid="{00000000-0005-0000-0000-000004020000}"/>
    <cellStyle name="Normal 4 2 3 2 3" xfId="475" xr:uid="{00000000-0005-0000-0000-000005020000}"/>
    <cellStyle name="Normal 4 2 3 3" xfId="476" xr:uid="{00000000-0005-0000-0000-000006020000}"/>
    <cellStyle name="Normal 4 2 3 4" xfId="477" xr:uid="{00000000-0005-0000-0000-000007020000}"/>
    <cellStyle name="Normal 4 3" xfId="478" xr:uid="{00000000-0005-0000-0000-000008020000}"/>
    <cellStyle name="Normal 4 3 2" xfId="479" xr:uid="{00000000-0005-0000-0000-000009020000}"/>
    <cellStyle name="Normal 4 3 2 2" xfId="480" xr:uid="{00000000-0005-0000-0000-00000A020000}"/>
    <cellStyle name="Normal 4 3 2 3" xfId="481" xr:uid="{00000000-0005-0000-0000-00000B020000}"/>
    <cellStyle name="Normal 4 3 3" xfId="482" xr:uid="{00000000-0005-0000-0000-00000C020000}"/>
    <cellStyle name="Normal 4 3 3 2" xfId="483" xr:uid="{00000000-0005-0000-0000-00000D020000}"/>
    <cellStyle name="Normal 4 3 4" xfId="484" xr:uid="{00000000-0005-0000-0000-00000E020000}"/>
    <cellStyle name="Normal 4 4" xfId="485" xr:uid="{00000000-0005-0000-0000-00000F020000}"/>
    <cellStyle name="Normal 4 5" xfId="486" xr:uid="{00000000-0005-0000-0000-000010020000}"/>
    <cellStyle name="Normal 4 6" xfId="487" xr:uid="{00000000-0005-0000-0000-000011020000}"/>
    <cellStyle name="Normal 4_29(d) - Gas extensions -tariffs" xfId="488" xr:uid="{00000000-0005-0000-0000-000012020000}"/>
    <cellStyle name="Normal 40" xfId="489" xr:uid="{00000000-0005-0000-0000-000013020000}"/>
    <cellStyle name="Normal 40 2" xfId="490" xr:uid="{00000000-0005-0000-0000-000014020000}"/>
    <cellStyle name="Normal 40_29(d) - Gas extensions -tariffs" xfId="491" xr:uid="{00000000-0005-0000-0000-000015020000}"/>
    <cellStyle name="Normal 5" xfId="492" xr:uid="{00000000-0005-0000-0000-000016020000}"/>
    <cellStyle name="Normal 5 2" xfId="493" xr:uid="{00000000-0005-0000-0000-000017020000}"/>
    <cellStyle name="Normal 5 3" xfId="494" xr:uid="{00000000-0005-0000-0000-000018020000}"/>
    <cellStyle name="Normal 6" xfId="495" xr:uid="{00000000-0005-0000-0000-000019020000}"/>
    <cellStyle name="Normal 6 2" xfId="496" xr:uid="{00000000-0005-0000-0000-00001A020000}"/>
    <cellStyle name="Normal 6 2 2" xfId="497" xr:uid="{00000000-0005-0000-0000-00001B020000}"/>
    <cellStyle name="Normal 6 2 3" xfId="498" xr:uid="{00000000-0005-0000-0000-00001C020000}"/>
    <cellStyle name="Normal 7" xfId="499" xr:uid="{00000000-0005-0000-0000-00001D020000}"/>
    <cellStyle name="Normal 7 2" xfId="500" xr:uid="{00000000-0005-0000-0000-00001E020000}"/>
    <cellStyle name="Normal 7 2 2" xfId="501" xr:uid="{00000000-0005-0000-0000-00001F020000}"/>
    <cellStyle name="Normal 7 2 2 2" xfId="502" xr:uid="{00000000-0005-0000-0000-000020020000}"/>
    <cellStyle name="Normal 7 2 2 3" xfId="503" xr:uid="{00000000-0005-0000-0000-000021020000}"/>
    <cellStyle name="Normal 7 2 3" xfId="504" xr:uid="{00000000-0005-0000-0000-000022020000}"/>
    <cellStyle name="Normal 7 2 4" xfId="505" xr:uid="{00000000-0005-0000-0000-000023020000}"/>
    <cellStyle name="Normal 8" xfId="506" xr:uid="{00000000-0005-0000-0000-000024020000}"/>
    <cellStyle name="Normal 8 2" xfId="507" xr:uid="{00000000-0005-0000-0000-000025020000}"/>
    <cellStyle name="Normal 8 2 2" xfId="508" xr:uid="{00000000-0005-0000-0000-000026020000}"/>
    <cellStyle name="Normal 8 2 3" xfId="509" xr:uid="{00000000-0005-0000-0000-000027020000}"/>
    <cellStyle name="Normal 8 2 3 2" xfId="510" xr:uid="{00000000-0005-0000-0000-000028020000}"/>
    <cellStyle name="Normal 8 2 3 3" xfId="511" xr:uid="{00000000-0005-0000-0000-000029020000}"/>
    <cellStyle name="Normal 8 2 4" xfId="512" xr:uid="{00000000-0005-0000-0000-00002A020000}"/>
    <cellStyle name="Normal 9" xfId="513" xr:uid="{00000000-0005-0000-0000-00002B020000}"/>
    <cellStyle name="Normal 9 2" xfId="514" xr:uid="{00000000-0005-0000-0000-00002C020000}"/>
    <cellStyle name="Note 2" xfId="515" xr:uid="{00000000-0005-0000-0000-00002D020000}"/>
    <cellStyle name="Note 2 2" xfId="516" xr:uid="{00000000-0005-0000-0000-00002E020000}"/>
    <cellStyle name="Note 2 2 2" xfId="517" xr:uid="{00000000-0005-0000-0000-00002F020000}"/>
    <cellStyle name="Note 2 3" xfId="518" xr:uid="{00000000-0005-0000-0000-000030020000}"/>
    <cellStyle name="Note 2 3 2" xfId="519" xr:uid="{00000000-0005-0000-0000-000031020000}"/>
    <cellStyle name="Note 2 3 3" xfId="520" xr:uid="{00000000-0005-0000-0000-000032020000}"/>
    <cellStyle name="Note 2 4" xfId="521" xr:uid="{00000000-0005-0000-0000-000033020000}"/>
    <cellStyle name="Note 3" xfId="522" xr:uid="{00000000-0005-0000-0000-000034020000}"/>
    <cellStyle name="Note 3 2" xfId="523" xr:uid="{00000000-0005-0000-0000-000035020000}"/>
    <cellStyle name="Note 3 2 2" xfId="524" xr:uid="{00000000-0005-0000-0000-000036020000}"/>
    <cellStyle name="Note 3 3" xfId="525" xr:uid="{00000000-0005-0000-0000-000037020000}"/>
    <cellStyle name="Note 3 3 2" xfId="526" xr:uid="{00000000-0005-0000-0000-000038020000}"/>
    <cellStyle name="Note 3 3 3" xfId="527" xr:uid="{00000000-0005-0000-0000-000039020000}"/>
    <cellStyle name="Note 3 4" xfId="528" xr:uid="{00000000-0005-0000-0000-00003A020000}"/>
    <cellStyle name="Note 4" xfId="529" xr:uid="{00000000-0005-0000-0000-00003B020000}"/>
    <cellStyle name="Note 4 2" xfId="530" xr:uid="{00000000-0005-0000-0000-00003C020000}"/>
    <cellStyle name="Note 4 2 2" xfId="531" xr:uid="{00000000-0005-0000-0000-00003D020000}"/>
    <cellStyle name="Note 4 3" xfId="532" xr:uid="{00000000-0005-0000-0000-00003E020000}"/>
    <cellStyle name="Note 4 3 2" xfId="533" xr:uid="{00000000-0005-0000-0000-00003F020000}"/>
    <cellStyle name="Note 4 3 3" xfId="534" xr:uid="{00000000-0005-0000-0000-000040020000}"/>
    <cellStyle name="Note 4 4" xfId="535" xr:uid="{00000000-0005-0000-0000-000041020000}"/>
    <cellStyle name="Output 2" xfId="536" xr:uid="{00000000-0005-0000-0000-000042020000}"/>
    <cellStyle name="Output 2 2" xfId="537" xr:uid="{00000000-0005-0000-0000-000043020000}"/>
    <cellStyle name="Output 2 2 2" xfId="538" xr:uid="{00000000-0005-0000-0000-000044020000}"/>
    <cellStyle name="Output 2 3" xfId="539" xr:uid="{00000000-0005-0000-0000-000045020000}"/>
    <cellStyle name="Output 2 3 2" xfId="540" xr:uid="{00000000-0005-0000-0000-000046020000}"/>
    <cellStyle name="Output 2 3 3" xfId="541" xr:uid="{00000000-0005-0000-0000-000047020000}"/>
    <cellStyle name="Output 2 4" xfId="542" xr:uid="{00000000-0005-0000-0000-000048020000}"/>
    <cellStyle name="Percent" xfId="1" builtinId="5"/>
    <cellStyle name="Percent [2]" xfId="543" xr:uid="{00000000-0005-0000-0000-00004A020000}"/>
    <cellStyle name="Percent [2] 2" xfId="544" xr:uid="{00000000-0005-0000-0000-00004B020000}"/>
    <cellStyle name="Percent [2]_29(d) - Gas extensions -tariffs" xfId="545" xr:uid="{00000000-0005-0000-0000-00004C020000}"/>
    <cellStyle name="Percent 10" xfId="697" xr:uid="{00000000-0005-0000-0000-00004D020000}"/>
    <cellStyle name="Percent 11" xfId="698" xr:uid="{00000000-0005-0000-0000-00004E020000}"/>
    <cellStyle name="Percent 12" xfId="546" xr:uid="{00000000-0005-0000-0000-00004F020000}"/>
    <cellStyle name="Percent 12 2" xfId="547" xr:uid="{00000000-0005-0000-0000-000050020000}"/>
    <cellStyle name="Percent 12 2 2" xfId="548" xr:uid="{00000000-0005-0000-0000-000051020000}"/>
    <cellStyle name="Percent 12 3" xfId="549" xr:uid="{00000000-0005-0000-0000-000052020000}"/>
    <cellStyle name="Percent 12 4" xfId="550" xr:uid="{00000000-0005-0000-0000-000053020000}"/>
    <cellStyle name="Percent 2" xfId="551" xr:uid="{00000000-0005-0000-0000-000054020000}"/>
    <cellStyle name="Percent 2 2" xfId="552" xr:uid="{00000000-0005-0000-0000-000055020000}"/>
    <cellStyle name="Percent 2 2 2" xfId="553" xr:uid="{00000000-0005-0000-0000-000056020000}"/>
    <cellStyle name="Percent 2 2 2 2" xfId="554" xr:uid="{00000000-0005-0000-0000-000057020000}"/>
    <cellStyle name="Percent 2 2 2 2 2" xfId="555" xr:uid="{00000000-0005-0000-0000-000058020000}"/>
    <cellStyle name="Percent 2 2 2 2 3" xfId="556" xr:uid="{00000000-0005-0000-0000-000059020000}"/>
    <cellStyle name="Percent 2 2 2 3" xfId="557" xr:uid="{00000000-0005-0000-0000-00005A020000}"/>
    <cellStyle name="Percent 2 2 2 4" xfId="558" xr:uid="{00000000-0005-0000-0000-00005B020000}"/>
    <cellStyle name="Percent 2 2 3" xfId="559" xr:uid="{00000000-0005-0000-0000-00005C020000}"/>
    <cellStyle name="Percent 2 2 3 2" xfId="560" xr:uid="{00000000-0005-0000-0000-00005D020000}"/>
    <cellStyle name="Percent 2 2 3 2 2" xfId="561" xr:uid="{00000000-0005-0000-0000-00005E020000}"/>
    <cellStyle name="Percent 2 2 3 2 3" xfId="562" xr:uid="{00000000-0005-0000-0000-00005F020000}"/>
    <cellStyle name="Percent 2 2 3 3" xfId="563" xr:uid="{00000000-0005-0000-0000-000060020000}"/>
    <cellStyle name="Percent 2 2 3 4" xfId="564" xr:uid="{00000000-0005-0000-0000-000061020000}"/>
    <cellStyle name="Percent 2 3" xfId="565" xr:uid="{00000000-0005-0000-0000-000062020000}"/>
    <cellStyle name="Percent 2 3 2" xfId="566" xr:uid="{00000000-0005-0000-0000-000063020000}"/>
    <cellStyle name="Percent 2 3 2 2" xfId="567" xr:uid="{00000000-0005-0000-0000-000064020000}"/>
    <cellStyle name="Percent 2 3 2 3" xfId="568" xr:uid="{00000000-0005-0000-0000-000065020000}"/>
    <cellStyle name="Percent 2 3 3" xfId="569" xr:uid="{00000000-0005-0000-0000-000066020000}"/>
    <cellStyle name="Percent 2 3 4" xfId="570" xr:uid="{00000000-0005-0000-0000-000067020000}"/>
    <cellStyle name="Percent 2 4" xfId="571" xr:uid="{00000000-0005-0000-0000-000068020000}"/>
    <cellStyle name="Percent 2 4 2" xfId="572" xr:uid="{00000000-0005-0000-0000-000069020000}"/>
    <cellStyle name="Percent 2 4 2 2" xfId="573" xr:uid="{00000000-0005-0000-0000-00006A020000}"/>
    <cellStyle name="Percent 2 4 2 3" xfId="574" xr:uid="{00000000-0005-0000-0000-00006B020000}"/>
    <cellStyle name="Percent 2 4 3" xfId="575" xr:uid="{00000000-0005-0000-0000-00006C020000}"/>
    <cellStyle name="Percent 2 4 4" xfId="576" xr:uid="{00000000-0005-0000-0000-00006D020000}"/>
    <cellStyle name="Percent 3" xfId="577" xr:uid="{00000000-0005-0000-0000-00006E020000}"/>
    <cellStyle name="Percent 3 2" xfId="578" xr:uid="{00000000-0005-0000-0000-00006F020000}"/>
    <cellStyle name="Percent 3 4" xfId="579" xr:uid="{00000000-0005-0000-0000-000070020000}"/>
    <cellStyle name="Percent 3 4 2" xfId="580" xr:uid="{00000000-0005-0000-0000-000071020000}"/>
    <cellStyle name="Percent 3 4 3" xfId="581" xr:uid="{00000000-0005-0000-0000-000072020000}"/>
    <cellStyle name="Percent 4" xfId="582" xr:uid="{00000000-0005-0000-0000-000073020000}"/>
    <cellStyle name="Percent 5" xfId="583" xr:uid="{00000000-0005-0000-0000-000074020000}"/>
    <cellStyle name="Percent 5 2" xfId="584" xr:uid="{00000000-0005-0000-0000-000075020000}"/>
    <cellStyle name="Percent 5 3" xfId="585" xr:uid="{00000000-0005-0000-0000-000076020000}"/>
    <cellStyle name="Percent 6" xfId="586" xr:uid="{00000000-0005-0000-0000-000077020000}"/>
    <cellStyle name="Percent 7" xfId="587" xr:uid="{00000000-0005-0000-0000-000078020000}"/>
    <cellStyle name="Percent 8" xfId="588" xr:uid="{00000000-0005-0000-0000-000079020000}"/>
    <cellStyle name="Percent 9" xfId="699" xr:uid="{00000000-0005-0000-0000-00007A020000}"/>
    <cellStyle name="Percentage" xfId="589" xr:uid="{00000000-0005-0000-0000-00007B020000}"/>
    <cellStyle name="Period Title" xfId="590" xr:uid="{00000000-0005-0000-0000-00007C020000}"/>
    <cellStyle name="PSChar" xfId="591" xr:uid="{00000000-0005-0000-0000-00007D020000}"/>
    <cellStyle name="PSDate" xfId="592" xr:uid="{00000000-0005-0000-0000-00007E020000}"/>
    <cellStyle name="PSDec" xfId="593" xr:uid="{00000000-0005-0000-0000-00007F020000}"/>
    <cellStyle name="PSDetail" xfId="594" xr:uid="{00000000-0005-0000-0000-000080020000}"/>
    <cellStyle name="PSHeading" xfId="595" xr:uid="{00000000-0005-0000-0000-000081020000}"/>
    <cellStyle name="PSHeading 2" xfId="596" xr:uid="{00000000-0005-0000-0000-000082020000}"/>
    <cellStyle name="PSHeading 2 2" xfId="597" xr:uid="{00000000-0005-0000-0000-000083020000}"/>
    <cellStyle name="PSHeading 2 2 2" xfId="598" xr:uid="{00000000-0005-0000-0000-000084020000}"/>
    <cellStyle name="PSHeading 2 3" xfId="599" xr:uid="{00000000-0005-0000-0000-000085020000}"/>
    <cellStyle name="PSHeading 3" xfId="600" xr:uid="{00000000-0005-0000-0000-000086020000}"/>
    <cellStyle name="PSHeading 3 2" xfId="601" xr:uid="{00000000-0005-0000-0000-000087020000}"/>
    <cellStyle name="PSHeading 3 2 2" xfId="602" xr:uid="{00000000-0005-0000-0000-000088020000}"/>
    <cellStyle name="PSHeading 3 2 2 2" xfId="700" xr:uid="{00000000-0005-0000-0000-000089020000}"/>
    <cellStyle name="PSHeading 3 2 3" xfId="701" xr:uid="{00000000-0005-0000-0000-00008A020000}"/>
    <cellStyle name="PSHeading 3 3" xfId="603" xr:uid="{00000000-0005-0000-0000-00008B020000}"/>
    <cellStyle name="PSHeading 4" xfId="604" xr:uid="{00000000-0005-0000-0000-00008C020000}"/>
    <cellStyle name="PSHeading 4 2" xfId="605" xr:uid="{00000000-0005-0000-0000-00008D020000}"/>
    <cellStyle name="PSHeading 5" xfId="702" xr:uid="{00000000-0005-0000-0000-00008E020000}"/>
    <cellStyle name="PSInt" xfId="606" xr:uid="{00000000-0005-0000-0000-00008F020000}"/>
    <cellStyle name="PSSpacer" xfId="607" xr:uid="{00000000-0005-0000-0000-000090020000}"/>
    <cellStyle name="Ratio" xfId="608" xr:uid="{00000000-0005-0000-0000-000091020000}"/>
    <cellStyle name="Ratio 2" xfId="609" xr:uid="{00000000-0005-0000-0000-000092020000}"/>
    <cellStyle name="Ratio_29(d) - Gas extensions -tariffs" xfId="610" xr:uid="{00000000-0005-0000-0000-000093020000}"/>
    <cellStyle name="Right Date" xfId="611" xr:uid="{00000000-0005-0000-0000-000094020000}"/>
    <cellStyle name="Right Number" xfId="612" xr:uid="{00000000-0005-0000-0000-000095020000}"/>
    <cellStyle name="Right Year" xfId="613" xr:uid="{00000000-0005-0000-0000-000096020000}"/>
    <cellStyle name="RIN_Input$_3dp" xfId="614" xr:uid="{00000000-0005-0000-0000-000097020000}"/>
    <cellStyle name="SAPError" xfId="615" xr:uid="{00000000-0005-0000-0000-000098020000}"/>
    <cellStyle name="SAPError 2" xfId="616" xr:uid="{00000000-0005-0000-0000-000099020000}"/>
    <cellStyle name="SAPKey" xfId="617" xr:uid="{00000000-0005-0000-0000-00009A020000}"/>
    <cellStyle name="SAPKey 2" xfId="618" xr:uid="{00000000-0005-0000-0000-00009B020000}"/>
    <cellStyle name="SAPLocked" xfId="619" xr:uid="{00000000-0005-0000-0000-00009C020000}"/>
    <cellStyle name="SAPLocked 2" xfId="620" xr:uid="{00000000-0005-0000-0000-00009D020000}"/>
    <cellStyle name="SAPOutput" xfId="621" xr:uid="{00000000-0005-0000-0000-00009E020000}"/>
    <cellStyle name="SAPOutput 2" xfId="622" xr:uid="{00000000-0005-0000-0000-00009F020000}"/>
    <cellStyle name="SAPSpace" xfId="623" xr:uid="{00000000-0005-0000-0000-0000A0020000}"/>
    <cellStyle name="SAPSpace 2" xfId="624" xr:uid="{00000000-0005-0000-0000-0000A1020000}"/>
    <cellStyle name="SAPText" xfId="625" xr:uid="{00000000-0005-0000-0000-0000A2020000}"/>
    <cellStyle name="SAPText 2" xfId="626" xr:uid="{00000000-0005-0000-0000-0000A3020000}"/>
    <cellStyle name="SAPUnLocked" xfId="627" xr:uid="{00000000-0005-0000-0000-0000A4020000}"/>
    <cellStyle name="SAPUnLocked 2" xfId="628" xr:uid="{00000000-0005-0000-0000-0000A5020000}"/>
    <cellStyle name="Sheet Title" xfId="629" xr:uid="{00000000-0005-0000-0000-0000A6020000}"/>
    <cellStyle name="SheetHeader1" xfId="630" xr:uid="{00000000-0005-0000-0000-0000A7020000}"/>
    <cellStyle name="Style 1" xfId="631" xr:uid="{00000000-0005-0000-0000-0000A8020000}"/>
    <cellStyle name="Style 1 2" xfId="632" xr:uid="{00000000-0005-0000-0000-0000A9020000}"/>
    <cellStyle name="Style 1 2 2" xfId="633" xr:uid="{00000000-0005-0000-0000-0000AA020000}"/>
    <cellStyle name="Style 1 3" xfId="634" xr:uid="{00000000-0005-0000-0000-0000AB020000}"/>
    <cellStyle name="Style 1 3 2" xfId="635" xr:uid="{00000000-0005-0000-0000-0000AC020000}"/>
    <cellStyle name="Style 1 3 3" xfId="636" xr:uid="{00000000-0005-0000-0000-0000AD020000}"/>
    <cellStyle name="Style 1 4" xfId="637" xr:uid="{00000000-0005-0000-0000-0000AE020000}"/>
    <cellStyle name="Style 1_29(d) - Gas extensions -tariffs" xfId="638" xr:uid="{00000000-0005-0000-0000-0000AF020000}"/>
    <cellStyle name="Style2" xfId="639" xr:uid="{00000000-0005-0000-0000-0000B0020000}"/>
    <cellStyle name="Style3" xfId="640" xr:uid="{00000000-0005-0000-0000-0000B1020000}"/>
    <cellStyle name="Style4" xfId="641" xr:uid="{00000000-0005-0000-0000-0000B2020000}"/>
    <cellStyle name="Style4 2" xfId="642" xr:uid="{00000000-0005-0000-0000-0000B3020000}"/>
    <cellStyle name="Style4_29(d) - Gas extensions -tariffs" xfId="643" xr:uid="{00000000-0005-0000-0000-0000B4020000}"/>
    <cellStyle name="Style5" xfId="644" xr:uid="{00000000-0005-0000-0000-0000B5020000}"/>
    <cellStyle name="Style5 2" xfId="645" xr:uid="{00000000-0005-0000-0000-0000B6020000}"/>
    <cellStyle name="Style5_29(d) - Gas extensions -tariffs" xfId="646" xr:uid="{00000000-0005-0000-0000-0000B7020000}"/>
    <cellStyle name="Table Head Green" xfId="647" xr:uid="{00000000-0005-0000-0000-0000B8020000}"/>
    <cellStyle name="Table Head_pldt" xfId="648" xr:uid="{00000000-0005-0000-0000-0000B9020000}"/>
    <cellStyle name="Table Source" xfId="649" xr:uid="{00000000-0005-0000-0000-0000BA020000}"/>
    <cellStyle name="Table Units" xfId="650" xr:uid="{00000000-0005-0000-0000-0000BB020000}"/>
    <cellStyle name="TableLvl2" xfId="651" xr:uid="{00000000-0005-0000-0000-0000BC020000}"/>
    <cellStyle name="TableLvl3" xfId="652" xr:uid="{00000000-0005-0000-0000-0000BD020000}"/>
    <cellStyle name="Text" xfId="653" xr:uid="{00000000-0005-0000-0000-0000BE020000}"/>
    <cellStyle name="Text 2" xfId="654" xr:uid="{00000000-0005-0000-0000-0000BF020000}"/>
    <cellStyle name="Text 3" xfId="655" xr:uid="{00000000-0005-0000-0000-0000C0020000}"/>
    <cellStyle name="Text Head 1" xfId="656" xr:uid="{00000000-0005-0000-0000-0000C1020000}"/>
    <cellStyle name="Text Head 2" xfId="657" xr:uid="{00000000-0005-0000-0000-0000C2020000}"/>
    <cellStyle name="Text Indent 2" xfId="658" xr:uid="{00000000-0005-0000-0000-0000C3020000}"/>
    <cellStyle name="Theirs" xfId="659" xr:uid="{00000000-0005-0000-0000-0000C4020000}"/>
    <cellStyle name="Title 2" xfId="660" xr:uid="{00000000-0005-0000-0000-0000C5020000}"/>
    <cellStyle name="TOC 1" xfId="661" xr:uid="{00000000-0005-0000-0000-0000C6020000}"/>
    <cellStyle name="TOC 2" xfId="662" xr:uid="{00000000-0005-0000-0000-0000C7020000}"/>
    <cellStyle name="TOC 3" xfId="663" xr:uid="{00000000-0005-0000-0000-0000C8020000}"/>
    <cellStyle name="Total 2" xfId="664" xr:uid="{00000000-0005-0000-0000-0000C9020000}"/>
    <cellStyle name="Total 2 2" xfId="665" xr:uid="{00000000-0005-0000-0000-0000CA020000}"/>
    <cellStyle name="Total 2 2 2" xfId="666" xr:uid="{00000000-0005-0000-0000-0000CB020000}"/>
    <cellStyle name="Total 2 3" xfId="667" xr:uid="{00000000-0005-0000-0000-0000CC020000}"/>
    <cellStyle name="Total 2 3 2" xfId="668" xr:uid="{00000000-0005-0000-0000-0000CD020000}"/>
    <cellStyle name="Total 2 3 3" xfId="669" xr:uid="{00000000-0005-0000-0000-0000CE020000}"/>
    <cellStyle name="Total 2 4" xfId="670" xr:uid="{00000000-0005-0000-0000-0000CF020000}"/>
    <cellStyle name="Warning Text 2" xfId="671" xr:uid="{00000000-0005-0000-0000-0000D0020000}"/>
    <cellStyle name="year" xfId="672" xr:uid="{00000000-0005-0000-0000-0000D1020000}"/>
    <cellStyle name="year 2" xfId="673" xr:uid="{00000000-0005-0000-0000-0000D2020000}"/>
    <cellStyle name="year_29(d) - Gas extensions -tariffs" xfId="674" xr:uid="{00000000-0005-0000-0000-0000D3020000}"/>
  </cellStyles>
  <dxfs count="1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55DC-B72E-4C54-9756-B58C2400ABF3}">
  <sheetPr codeName="Sheet9">
    <tabColor theme="1" tint="0.499984740745262"/>
    <pageSetUpPr fitToPage="1"/>
  </sheetPr>
  <dimension ref="A1:JZ67"/>
  <sheetViews>
    <sheetView tabSelected="1" zoomScale="80" zoomScaleNormal="80" workbookViewId="0">
      <selection activeCell="G47" sqref="G47"/>
    </sheetView>
  </sheetViews>
  <sheetFormatPr defaultColWidth="9.140625" defaultRowHeight="15"/>
  <cols>
    <col min="1" max="1" width="4.28515625" style="161" customWidth="1"/>
    <col min="2" max="2" width="69.5703125" style="157" customWidth="1"/>
    <col min="3" max="29" width="12.28515625" style="157" customWidth="1"/>
    <col min="30" max="16384" width="9.140625" style="157"/>
  </cols>
  <sheetData>
    <row r="1" spans="1:30" ht="30.2" customHeight="1">
      <c r="B1" s="1" t="s">
        <v>37</v>
      </c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0" ht="30.2" customHeight="1">
      <c r="B2" s="98" t="s">
        <v>0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30" ht="30.2" customHeight="1">
      <c r="B3" s="110" t="s">
        <v>50</v>
      </c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30" ht="30.2" customHeight="1">
      <c r="B4" s="4" t="s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6" spans="1:30" ht="25.5" customHeight="1">
      <c r="B6" s="114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</row>
    <row r="7" spans="1:30" ht="21.75" customHeight="1">
      <c r="A7" s="162"/>
      <c r="B7" s="125" t="s">
        <v>51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  <c r="R7" s="166"/>
      <c r="S7" s="166"/>
      <c r="T7" s="166"/>
      <c r="U7" s="166"/>
      <c r="V7" s="166"/>
      <c r="W7" s="166"/>
      <c r="X7" s="166"/>
      <c r="Y7" s="166"/>
      <c r="Z7" s="166"/>
      <c r="AA7" s="166"/>
    </row>
    <row r="8" spans="1:30" ht="45.6" customHeight="1">
      <c r="A8" s="163"/>
      <c r="B8" s="206" t="s">
        <v>7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8"/>
      <c r="S8" s="167"/>
    </row>
    <row r="9" spans="1:30"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30"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30" ht="15.75" thickBot="1"/>
    <row r="12" spans="1:30" ht="16.5" thickBot="1">
      <c r="B12" s="6" t="s">
        <v>8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99"/>
      <c r="O12"/>
      <c r="P12"/>
      <c r="Q12"/>
      <c r="R12"/>
      <c r="S12"/>
      <c r="T12"/>
      <c r="U12"/>
      <c r="V12"/>
      <c r="W12"/>
      <c r="X12"/>
    </row>
    <row r="13" spans="1:30" s="174" customFormat="1" ht="15.75">
      <c r="A13" s="161"/>
      <c r="B13" s="100"/>
      <c r="C13" s="209" t="s">
        <v>9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 t="s">
        <v>10</v>
      </c>
      <c r="N13" s="211"/>
      <c r="O13"/>
      <c r="P13"/>
      <c r="Q13"/>
      <c r="R13"/>
      <c r="S13"/>
      <c r="T13"/>
      <c r="U13"/>
      <c r="V13"/>
      <c r="W13"/>
      <c r="X13"/>
      <c r="Y13" s="157"/>
      <c r="Z13" s="157"/>
      <c r="AA13" s="157"/>
      <c r="AB13" s="157"/>
      <c r="AC13" s="157"/>
      <c r="AD13" s="157"/>
    </row>
    <row r="14" spans="1:30" ht="16.5" thickBot="1">
      <c r="B14" s="100"/>
      <c r="C14" s="101" t="s">
        <v>38</v>
      </c>
      <c r="D14" s="8" t="s">
        <v>39</v>
      </c>
      <c r="E14" s="9" t="s">
        <v>3</v>
      </c>
      <c r="F14" s="9" t="s">
        <v>40</v>
      </c>
      <c r="G14" s="9" t="s">
        <v>15</v>
      </c>
      <c r="H14" s="9" t="s">
        <v>41</v>
      </c>
      <c r="I14" s="9" t="s">
        <v>42</v>
      </c>
      <c r="J14" s="9" t="s">
        <v>43</v>
      </c>
      <c r="K14" s="9" t="s">
        <v>44</v>
      </c>
      <c r="L14" s="9" t="s">
        <v>32</v>
      </c>
      <c r="M14" s="9" t="s">
        <v>45</v>
      </c>
      <c r="N14" s="10" t="s">
        <v>46</v>
      </c>
      <c r="O14"/>
      <c r="P14"/>
      <c r="Q14"/>
      <c r="R14"/>
      <c r="S14"/>
      <c r="T14"/>
      <c r="U14"/>
      <c r="V14"/>
      <c r="W14"/>
      <c r="X14"/>
    </row>
    <row r="15" spans="1:30" ht="15" customHeight="1">
      <c r="B15" s="12" t="s">
        <v>11</v>
      </c>
      <c r="C15" s="107"/>
      <c r="D15" s="216">
        <v>107.5</v>
      </c>
      <c r="E15" s="216">
        <v>108.6</v>
      </c>
      <c r="F15" s="216">
        <v>110.7</v>
      </c>
      <c r="G15" s="216">
        <v>113</v>
      </c>
      <c r="H15" s="216">
        <v>114.8</v>
      </c>
      <c r="I15" s="216">
        <v>114.4</v>
      </c>
      <c r="J15" s="216">
        <v>118.8</v>
      </c>
      <c r="K15" s="216">
        <v>126.1</v>
      </c>
      <c r="L15" s="216">
        <v>133.69999999999999</v>
      </c>
      <c r="M15" s="217">
        <v>138.80000000000001</v>
      </c>
      <c r="N15" s="218">
        <v>142.68640000000002</v>
      </c>
      <c r="O15"/>
      <c r="P15"/>
      <c r="Q15"/>
      <c r="R15"/>
      <c r="S15"/>
      <c r="T15"/>
      <c r="U15"/>
      <c r="V15"/>
      <c r="W15"/>
      <c r="X15"/>
    </row>
    <row r="16" spans="1:30">
      <c r="B16" s="13" t="s">
        <v>12</v>
      </c>
      <c r="C16" s="11"/>
      <c r="D16" s="14"/>
      <c r="E16" s="15">
        <f t="shared" ref="E16:N16" si="0">+E15/D15-1</f>
        <v>1.0232558139534831E-2</v>
      </c>
      <c r="F16" s="15">
        <f t="shared" si="0"/>
        <v>1.9337016574585641E-2</v>
      </c>
      <c r="G16" s="15">
        <f t="shared" si="0"/>
        <v>2.0776874435411097E-2</v>
      </c>
      <c r="H16" s="15">
        <f t="shared" si="0"/>
        <v>1.5929203539823078E-2</v>
      </c>
      <c r="I16" s="15">
        <f t="shared" si="0"/>
        <v>-3.4843205574912606E-3</v>
      </c>
      <c r="J16" s="15">
        <f t="shared" si="0"/>
        <v>3.8461538461538325E-2</v>
      </c>
      <c r="K16" s="15">
        <f t="shared" si="0"/>
        <v>6.1447811447811418E-2</v>
      </c>
      <c r="L16" s="15">
        <f t="shared" si="0"/>
        <v>6.0269627279936566E-2</v>
      </c>
      <c r="M16" s="15">
        <f t="shared" si="0"/>
        <v>3.8145100972326373E-2</v>
      </c>
      <c r="N16" s="89">
        <f t="shared" si="0"/>
        <v>2.8000000000000025E-2</v>
      </c>
      <c r="O16"/>
      <c r="P16"/>
      <c r="Q16"/>
      <c r="R16"/>
      <c r="S16"/>
      <c r="T16"/>
      <c r="U16"/>
      <c r="V16"/>
      <c r="W16"/>
      <c r="X16"/>
    </row>
    <row r="17" spans="1:286" ht="15.75" thickBot="1">
      <c r="B17" s="16" t="s">
        <v>56</v>
      </c>
      <c r="C17" s="17"/>
      <c r="D17" s="18">
        <f>E17/(1+E16)</f>
        <v>0.75340046423485318</v>
      </c>
      <c r="E17" s="19">
        <f t="shared" ref="E17:M17" si="1">F17/(1+F16)</f>
        <v>0.76110967828748888</v>
      </c>
      <c r="F17" s="19">
        <f t="shared" si="1"/>
        <v>0.77582726875161157</v>
      </c>
      <c r="G17" s="19">
        <f t="shared" si="1"/>
        <v>0.79194653449803176</v>
      </c>
      <c r="H17" s="19">
        <f t="shared" si="1"/>
        <v>0.80456161203870846</v>
      </c>
      <c r="I17" s="19">
        <f t="shared" si="1"/>
        <v>0.80175826147411366</v>
      </c>
      <c r="J17" s="19">
        <f t="shared" si="1"/>
        <v>0.83259511768465644</v>
      </c>
      <c r="K17" s="19">
        <f t="shared" si="1"/>
        <v>0.88375626548851161</v>
      </c>
      <c r="L17" s="19">
        <f t="shared" si="1"/>
        <v>0.93701992621581287</v>
      </c>
      <c r="M17" s="19">
        <f t="shared" si="1"/>
        <v>0.97276264591439687</v>
      </c>
      <c r="N17" s="90">
        <v>1</v>
      </c>
      <c r="O17"/>
      <c r="P17"/>
      <c r="Q17"/>
      <c r="R17"/>
      <c r="S17"/>
      <c r="T17"/>
      <c r="U17"/>
      <c r="V17"/>
      <c r="W17"/>
      <c r="X17"/>
    </row>
    <row r="18" spans="1:286">
      <c r="B18" s="20"/>
      <c r="C18" s="20"/>
      <c r="D18" s="20"/>
      <c r="E18" s="102"/>
      <c r="F18" s="102"/>
      <c r="G18" s="102"/>
      <c r="H18" s="102"/>
      <c r="I18" s="168"/>
      <c r="J18" s="169"/>
      <c r="K18" s="170"/>
      <c r="L18" s="169"/>
      <c r="M18" s="164"/>
      <c r="N18" s="170"/>
      <c r="O18" s="169"/>
      <c r="P18" s="169"/>
      <c r="Q18" s="169"/>
      <c r="R18" s="169"/>
      <c r="S18" s="170"/>
      <c r="T18" s="170"/>
      <c r="U18" s="170"/>
      <c r="V18" s="170"/>
      <c r="W18" s="170"/>
    </row>
    <row r="19" spans="1:286">
      <c r="B19" s="20"/>
      <c r="C19" s="20"/>
      <c r="D19" s="20"/>
      <c r="E19" s="20"/>
      <c r="F19" s="20"/>
      <c r="G19" s="20"/>
      <c r="H19" s="20"/>
      <c r="I19" s="164"/>
      <c r="J19" s="169"/>
      <c r="R19" s="169"/>
      <c r="S19" s="170"/>
      <c r="T19" s="170"/>
      <c r="U19" s="170"/>
      <c r="V19" s="170"/>
      <c r="W19" s="170"/>
    </row>
    <row r="20" spans="1:286">
      <c r="B20" s="20"/>
      <c r="C20" s="20"/>
      <c r="D20" s="20"/>
      <c r="E20" s="20"/>
      <c r="F20" s="20"/>
      <c r="G20" s="20"/>
      <c r="H20" s="20"/>
      <c r="I20" s="164"/>
      <c r="J20" s="169"/>
      <c r="K20" s="170"/>
      <c r="L20" s="169"/>
      <c r="M20" s="164"/>
      <c r="N20" s="170"/>
      <c r="O20" s="169"/>
      <c r="P20" s="169"/>
      <c r="Q20" s="169"/>
      <c r="R20" s="169"/>
      <c r="S20" s="170"/>
      <c r="T20" s="170"/>
      <c r="U20" s="170"/>
      <c r="V20" s="170"/>
      <c r="W20" s="170"/>
    </row>
    <row r="21" spans="1:286" s="175" customFormat="1" ht="18.75">
      <c r="A21" s="161"/>
      <c r="B21" s="22" t="s">
        <v>13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157"/>
      <c r="Z21" s="157"/>
      <c r="AA21" s="157"/>
      <c r="AB21" s="157"/>
      <c r="AC21" s="157"/>
      <c r="AD21" s="157"/>
    </row>
    <row r="22" spans="1:286" ht="15.75" thickBot="1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86" ht="15.75" thickBot="1">
      <c r="B23" s="219" t="s">
        <v>14</v>
      </c>
      <c r="C23" s="111" t="s">
        <v>15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 s="164"/>
      <c r="GQ23" s="164"/>
      <c r="GR23" s="164"/>
      <c r="GS23" s="164"/>
      <c r="GT23" s="164"/>
      <c r="GU23" s="164"/>
      <c r="GV23" s="164"/>
      <c r="GW23" s="164"/>
      <c r="GX23" s="164"/>
      <c r="GY23" s="164"/>
      <c r="GZ23" s="164"/>
      <c r="HA23" s="164"/>
      <c r="HB23" s="164"/>
      <c r="HC23" s="164"/>
      <c r="HD23" s="164"/>
      <c r="HE23" s="164"/>
      <c r="HF23" s="164"/>
      <c r="HG23" s="164"/>
      <c r="HH23" s="164"/>
      <c r="HI23" s="164"/>
      <c r="HJ23" s="164"/>
      <c r="HK23" s="164"/>
      <c r="HL23" s="164"/>
      <c r="HM23" s="164"/>
      <c r="HN23" s="164"/>
      <c r="HO23" s="164"/>
      <c r="HP23" s="164"/>
      <c r="HQ23" s="164"/>
      <c r="HR23" s="164"/>
      <c r="HS23" s="164"/>
      <c r="HT23" s="164"/>
      <c r="HU23" s="164"/>
      <c r="HV23" s="164"/>
      <c r="HW23" s="164"/>
      <c r="HX23" s="164"/>
      <c r="HY23" s="164"/>
      <c r="HZ23" s="164"/>
      <c r="IA23" s="164"/>
      <c r="IB23" s="164"/>
      <c r="IC23" s="164"/>
      <c r="ID23" s="164"/>
      <c r="IE23" s="164"/>
      <c r="IF23" s="164"/>
      <c r="IG23" s="164"/>
      <c r="IH23" s="164"/>
      <c r="II23" s="164"/>
      <c r="IJ23" s="164"/>
      <c r="IK23" s="164"/>
      <c r="IL23" s="164"/>
      <c r="IM23" s="164"/>
      <c r="IN23" s="164"/>
      <c r="IO23" s="164"/>
      <c r="IP23" s="164"/>
      <c r="IQ23" s="164"/>
      <c r="IR23" s="164"/>
      <c r="IS23" s="164"/>
      <c r="IT23" s="164"/>
      <c r="IU23" s="164"/>
      <c r="IV23" s="164"/>
      <c r="IW23" s="164"/>
      <c r="IX23" s="164"/>
      <c r="IY23" s="164"/>
      <c r="IZ23" s="164"/>
      <c r="JA23" s="164"/>
      <c r="JB23" s="164"/>
      <c r="JC23" s="164"/>
      <c r="JD23" s="164"/>
      <c r="JE23" s="164"/>
      <c r="JF23" s="164"/>
      <c r="JG23" s="164"/>
      <c r="JH23" s="164"/>
      <c r="JI23" s="164"/>
      <c r="JJ23" s="164"/>
      <c r="JK23" s="164"/>
      <c r="JL23" s="164"/>
      <c r="JM23" s="164"/>
      <c r="JN23" s="164"/>
      <c r="JO23" s="164"/>
      <c r="JP23" s="164"/>
      <c r="JQ23" s="164"/>
      <c r="JR23" s="164"/>
      <c r="JS23" s="164"/>
      <c r="JT23" s="164"/>
      <c r="JU23" s="164"/>
      <c r="JV23" s="164"/>
      <c r="JW23" s="164"/>
      <c r="JX23" s="164"/>
      <c r="JY23" s="164"/>
      <c r="JZ23" s="164"/>
    </row>
    <row r="24" spans="1:286" ht="39" customHeight="1" thickBot="1">
      <c r="B24" s="220" t="s">
        <v>52</v>
      </c>
      <c r="C24" s="156">
        <v>0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4"/>
      <c r="FC24" s="164"/>
      <c r="FD24" s="164"/>
      <c r="FE24" s="164"/>
      <c r="FF24" s="164"/>
      <c r="FG24" s="164"/>
      <c r="FH24" s="164"/>
      <c r="FI24" s="164"/>
      <c r="FJ24" s="164"/>
      <c r="FK24" s="164"/>
      <c r="FL24" s="164"/>
      <c r="FM24" s="164"/>
      <c r="FN24" s="164"/>
      <c r="FO24" s="164"/>
      <c r="FP24" s="164"/>
      <c r="FQ24" s="164"/>
      <c r="FR24" s="164"/>
      <c r="FS24" s="164"/>
      <c r="FT24" s="164"/>
      <c r="FU24" s="164"/>
      <c r="FV24" s="164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G24" s="164"/>
      <c r="GH24" s="164"/>
      <c r="GI24" s="164"/>
      <c r="GJ24" s="164"/>
      <c r="GK24" s="164"/>
      <c r="GL24" s="164"/>
      <c r="GM24" s="164"/>
      <c r="GN24" s="164"/>
      <c r="GO24" s="164"/>
      <c r="GP24" s="164"/>
      <c r="GQ24" s="164"/>
      <c r="GR24" s="164"/>
      <c r="GS24" s="164"/>
      <c r="GT24" s="164"/>
      <c r="GU24" s="164"/>
      <c r="GV24" s="164"/>
      <c r="GW24" s="164"/>
      <c r="GX24" s="164"/>
      <c r="GY24" s="164"/>
      <c r="GZ24" s="164"/>
      <c r="HA24" s="164"/>
      <c r="HB24" s="164"/>
      <c r="HC24" s="164"/>
      <c r="HD24" s="164"/>
      <c r="HE24" s="164"/>
      <c r="HF24" s="164"/>
      <c r="HG24" s="164"/>
      <c r="HH24" s="164"/>
      <c r="HI24" s="164"/>
      <c r="HJ24" s="164"/>
      <c r="HK24" s="164"/>
      <c r="HL24" s="164"/>
      <c r="HM24" s="164"/>
      <c r="HN24" s="164"/>
      <c r="HO24" s="164"/>
      <c r="HP24" s="164"/>
      <c r="HQ24" s="164"/>
      <c r="HR24" s="164"/>
      <c r="HS24" s="164"/>
      <c r="HT24" s="164"/>
      <c r="HU24" s="164"/>
      <c r="HV24" s="164"/>
      <c r="HW24" s="164"/>
      <c r="HX24" s="164"/>
      <c r="HY24" s="164"/>
      <c r="HZ24" s="164"/>
      <c r="IA24" s="164"/>
      <c r="IB24" s="164"/>
      <c r="IC24" s="164"/>
      <c r="ID24" s="164"/>
      <c r="IE24" s="164"/>
      <c r="IF24" s="164"/>
      <c r="IG24" s="164"/>
      <c r="IH24" s="164"/>
      <c r="II24" s="164"/>
      <c r="IJ24" s="164"/>
      <c r="IK24" s="164"/>
      <c r="IL24" s="164"/>
      <c r="IM24" s="164"/>
      <c r="IN24" s="164"/>
      <c r="IO24" s="164"/>
      <c r="IP24" s="164"/>
      <c r="IQ24" s="164"/>
      <c r="IR24" s="164"/>
      <c r="IS24" s="164"/>
      <c r="IT24" s="164"/>
      <c r="IU24" s="164"/>
      <c r="IV24" s="164"/>
      <c r="IW24" s="164"/>
      <c r="IX24" s="164"/>
      <c r="IY24" s="164"/>
      <c r="IZ24" s="164"/>
      <c r="JA24" s="164"/>
      <c r="JB24" s="164"/>
      <c r="JC24" s="164"/>
      <c r="JD24" s="164"/>
      <c r="JE24" s="164"/>
      <c r="JF24" s="164"/>
      <c r="JG24" s="164"/>
      <c r="JH24" s="164"/>
      <c r="JI24" s="164"/>
      <c r="JJ24" s="164"/>
      <c r="JK24" s="164"/>
      <c r="JL24" s="164"/>
      <c r="JM24" s="164"/>
      <c r="JN24" s="164"/>
      <c r="JO24" s="164"/>
      <c r="JP24" s="164"/>
      <c r="JQ24" s="164"/>
      <c r="JR24" s="164"/>
      <c r="JS24" s="164"/>
      <c r="JT24" s="164"/>
      <c r="JU24" s="164"/>
      <c r="JV24" s="164"/>
      <c r="JW24" s="164"/>
      <c r="JX24" s="164"/>
      <c r="JY24" s="164"/>
      <c r="JZ24" s="164"/>
    </row>
    <row r="25" spans="1:286" s="171" customFormat="1" ht="16.5" thickBot="1">
      <c r="A25" s="161"/>
      <c r="B25" s="24" t="s">
        <v>16</v>
      </c>
      <c r="C25" s="85"/>
      <c r="D25" s="85"/>
      <c r="E25" s="85"/>
      <c r="F25" s="85"/>
      <c r="G25" s="85"/>
      <c r="H25" s="85"/>
      <c r="I25" s="85"/>
      <c r="J25" s="25"/>
      <c r="K25" s="25"/>
      <c r="L25" s="25"/>
      <c r="M25" s="25"/>
      <c r="N25" s="25"/>
      <c r="O25" s="25"/>
      <c r="P25" s="25"/>
      <c r="Q25" s="26"/>
      <c r="R25"/>
      <c r="S25"/>
      <c r="T25"/>
      <c r="U25"/>
      <c r="V25" s="157"/>
      <c r="Y25" s="157"/>
      <c r="Z25" s="157"/>
      <c r="AA25" s="157"/>
      <c r="AB25" s="157"/>
      <c r="AC25" s="157"/>
      <c r="AD25" s="157"/>
    </row>
    <row r="26" spans="1:286">
      <c r="B26"/>
      <c r="C26" s="212" t="s">
        <v>53</v>
      </c>
      <c r="D26" s="213"/>
      <c r="E26" s="214" t="s">
        <v>54</v>
      </c>
      <c r="F26" s="214"/>
      <c r="G26" s="214"/>
      <c r="H26" s="214"/>
      <c r="I26" s="215"/>
      <c r="J26" s="21"/>
      <c r="K26" s="197" t="s">
        <v>55</v>
      </c>
      <c r="L26" s="198"/>
      <c r="M26" s="198"/>
      <c r="N26" s="198"/>
      <c r="O26" s="198"/>
      <c r="P26" s="198"/>
      <c r="Q26" s="199"/>
      <c r="R26"/>
      <c r="S26"/>
      <c r="T26"/>
      <c r="U26"/>
    </row>
    <row r="27" spans="1:286">
      <c r="B27"/>
      <c r="C27" s="189" t="s">
        <v>2</v>
      </c>
      <c r="D27" s="190"/>
      <c r="E27" s="191" t="s">
        <v>17</v>
      </c>
      <c r="F27" s="192"/>
      <c r="G27" s="192"/>
      <c r="H27" s="192"/>
      <c r="I27" s="193"/>
      <c r="J27" s="21"/>
      <c r="K27" s="189" t="s">
        <v>2</v>
      </c>
      <c r="L27" s="190"/>
      <c r="M27" s="191" t="s">
        <v>17</v>
      </c>
      <c r="N27" s="192"/>
      <c r="O27" s="192"/>
      <c r="P27" s="192"/>
      <c r="Q27" s="193"/>
      <c r="R27"/>
      <c r="S27"/>
      <c r="T27"/>
      <c r="U27"/>
    </row>
    <row r="28" spans="1:286" ht="15.75" thickBot="1">
      <c r="B28"/>
      <c r="C28" s="27" t="s">
        <v>15</v>
      </c>
      <c r="D28" s="28" t="s">
        <v>42</v>
      </c>
      <c r="E28" s="29" t="s">
        <v>43</v>
      </c>
      <c r="F28" s="30" t="s">
        <v>44</v>
      </c>
      <c r="G28" s="30" t="s">
        <v>32</v>
      </c>
      <c r="H28" s="30" t="s">
        <v>45</v>
      </c>
      <c r="I28" s="88" t="s">
        <v>46</v>
      </c>
      <c r="J28" s="21"/>
      <c r="K28" s="27" t="s">
        <v>15</v>
      </c>
      <c r="L28" s="28" t="s">
        <v>42</v>
      </c>
      <c r="M28" s="29" t="s">
        <v>43</v>
      </c>
      <c r="N28" s="30" t="s">
        <v>44</v>
      </c>
      <c r="O28" s="30" t="s">
        <v>32</v>
      </c>
      <c r="P28" s="30" t="s">
        <v>45</v>
      </c>
      <c r="Q28" s="88" t="s">
        <v>46</v>
      </c>
      <c r="R28"/>
      <c r="S28"/>
      <c r="T28"/>
      <c r="U28"/>
    </row>
    <row r="29" spans="1:286">
      <c r="B29" s="31" t="s">
        <v>18</v>
      </c>
      <c r="C29" s="143">
        <v>3.5207698240162757</v>
      </c>
      <c r="D29" s="144">
        <v>3.4881334267340209</v>
      </c>
      <c r="E29" s="145">
        <v>4.577400629708813</v>
      </c>
      <c r="F29" s="146">
        <v>4.6352580370805363</v>
      </c>
      <c r="G29" s="146">
        <v>4.6877500499923288</v>
      </c>
      <c r="H29" s="146">
        <v>4.7283647275771115</v>
      </c>
      <c r="I29" s="147">
        <v>4.7566214319989655</v>
      </c>
      <c r="J29" s="21"/>
      <c r="K29" s="224">
        <f>+C29/$D$17</f>
        <v>4.6731718271396847</v>
      </c>
      <c r="L29" s="225">
        <f t="shared" ref="K29:L35" si="2">+D29/$D$17</f>
        <v>4.6298530360961996</v>
      </c>
      <c r="M29" s="226">
        <f>+E29/$I$17</f>
        <v>5.7092029476475847</v>
      </c>
      <c r="N29" s="227">
        <f>+F29/$I$17</f>
        <v>5.7813661047385345</v>
      </c>
      <c r="O29" s="227">
        <f>+G29/$I$17</f>
        <v>5.8468372266890345</v>
      </c>
      <c r="P29" s="227">
        <f>+H29/$I$17</f>
        <v>5.8974942383300606</v>
      </c>
      <c r="Q29" s="228">
        <f>+I29/$I$17</f>
        <v>5.9327376599193826</v>
      </c>
      <c r="R29"/>
      <c r="S29"/>
      <c r="T29"/>
      <c r="U29"/>
      <c r="X29" s="172"/>
    </row>
    <row r="30" spans="1:286">
      <c r="B30" s="42" t="s">
        <v>19</v>
      </c>
      <c r="C30" s="223"/>
      <c r="D30" s="222"/>
      <c r="E30" s="148"/>
      <c r="F30" s="149"/>
      <c r="G30" s="149"/>
      <c r="H30" s="149"/>
      <c r="I30" s="150"/>
      <c r="J30" s="20"/>
      <c r="K30" s="229"/>
      <c r="L30" s="230"/>
      <c r="M30" s="231"/>
      <c r="N30" s="232"/>
      <c r="O30" s="232"/>
      <c r="P30" s="232"/>
      <c r="Q30" s="233"/>
      <c r="R30"/>
      <c r="S30"/>
      <c r="T30"/>
      <c r="U30"/>
    </row>
    <row r="31" spans="1:286">
      <c r="B31" s="108" t="s">
        <v>20</v>
      </c>
      <c r="C31" s="133">
        <v>-6.9243660865036E-2</v>
      </c>
      <c r="D31" s="134">
        <v>-6.6148569544281E-2</v>
      </c>
      <c r="E31" s="133">
        <v>-8.2740885946947007E-2</v>
      </c>
      <c r="F31" s="151">
        <v>-8.1670490401548002E-2</v>
      </c>
      <c r="G31" s="151">
        <v>-8.1432574793564999E-2</v>
      </c>
      <c r="H31" s="151">
        <v>-8.0364320399715999E-2</v>
      </c>
      <c r="I31" s="152">
        <v>-7.888124374894899E-2</v>
      </c>
      <c r="J31" s="20"/>
      <c r="K31" s="234">
        <f t="shared" si="2"/>
        <v>-9.1908173875840715E-2</v>
      </c>
      <c r="L31" s="235">
        <f t="shared" si="2"/>
        <v>-8.7800011659749766E-2</v>
      </c>
      <c r="M31" s="236">
        <f>E31/$I$17</f>
        <v>-0.10319929325682223</v>
      </c>
      <c r="N31" s="236">
        <f t="shared" ref="N31:Q35" si="3">F31/$I$17</f>
        <v>-0.10186423305621889</v>
      </c>
      <c r="O31" s="236">
        <f t="shared" si="3"/>
        <v>-0.10156749073448021</v>
      </c>
      <c r="P31" s="236">
        <f t="shared" si="3"/>
        <v>-0.10023510110386398</v>
      </c>
      <c r="Q31" s="237">
        <f t="shared" si="3"/>
        <v>-9.8385320787238092E-2</v>
      </c>
      <c r="R31"/>
      <c r="S31"/>
      <c r="T31"/>
      <c r="U31"/>
    </row>
    <row r="32" spans="1:286">
      <c r="B32" s="108" t="s">
        <v>36</v>
      </c>
      <c r="C32" s="133">
        <v>0</v>
      </c>
      <c r="D32" s="134">
        <v>0</v>
      </c>
      <c r="E32" s="133">
        <v>-0.49221158856174502</v>
      </c>
      <c r="F32" s="151">
        <v>-0.52759877671316802</v>
      </c>
      <c r="G32" s="151">
        <v>-0.55237323831077301</v>
      </c>
      <c r="H32" s="151">
        <v>-0.56618267238535602</v>
      </c>
      <c r="I32" s="152">
        <v>-0.56618267238535602</v>
      </c>
      <c r="J32" s="20"/>
      <c r="K32" s="234">
        <f t="shared" si="2"/>
        <v>0</v>
      </c>
      <c r="L32" s="235">
        <f t="shared" si="2"/>
        <v>0</v>
      </c>
      <c r="M32" s="236">
        <f t="shared" ref="M32:M35" si="4">E32/$I$17</f>
        <v>-0.61391520638248764</v>
      </c>
      <c r="N32" s="236">
        <f t="shared" si="3"/>
        <v>-0.65805218613291783</v>
      </c>
      <c r="O32" s="236">
        <f t="shared" si="3"/>
        <v>-0.68895234992050958</v>
      </c>
      <c r="P32" s="236">
        <f t="shared" si="3"/>
        <v>-0.70617628728186965</v>
      </c>
      <c r="Q32" s="237">
        <f t="shared" si="3"/>
        <v>-0.70617628728186965</v>
      </c>
      <c r="R32"/>
      <c r="S32"/>
      <c r="T32"/>
      <c r="U32"/>
    </row>
    <row r="33" spans="1:30">
      <c r="B33" s="108" t="s">
        <v>21</v>
      </c>
      <c r="C33" s="115"/>
      <c r="D33" s="116"/>
      <c r="E33" s="127"/>
      <c r="F33" s="128"/>
      <c r="G33" s="128"/>
      <c r="H33" s="128"/>
      <c r="I33" s="129"/>
      <c r="J33" s="20"/>
      <c r="K33" s="234">
        <f t="shared" si="2"/>
        <v>0</v>
      </c>
      <c r="L33" s="235">
        <f t="shared" si="2"/>
        <v>0</v>
      </c>
      <c r="M33" s="236">
        <f t="shared" si="4"/>
        <v>0</v>
      </c>
      <c r="N33" s="236">
        <f t="shared" si="3"/>
        <v>0</v>
      </c>
      <c r="O33" s="236">
        <f t="shared" si="3"/>
        <v>0</v>
      </c>
      <c r="P33" s="236">
        <f t="shared" si="3"/>
        <v>0</v>
      </c>
      <c r="Q33" s="237">
        <f t="shared" si="3"/>
        <v>0</v>
      </c>
      <c r="R33"/>
      <c r="S33"/>
      <c r="T33"/>
      <c r="U33"/>
    </row>
    <row r="34" spans="1:30">
      <c r="B34" s="109" t="s">
        <v>22</v>
      </c>
      <c r="C34" s="115"/>
      <c r="D34" s="116"/>
      <c r="E34" s="127"/>
      <c r="F34" s="128"/>
      <c r="G34" s="128"/>
      <c r="H34" s="128"/>
      <c r="I34" s="129"/>
      <c r="J34" s="33"/>
      <c r="K34" s="234">
        <f t="shared" si="2"/>
        <v>0</v>
      </c>
      <c r="L34" s="235">
        <f t="shared" si="2"/>
        <v>0</v>
      </c>
      <c r="M34" s="236">
        <f t="shared" si="4"/>
        <v>0</v>
      </c>
      <c r="N34" s="236">
        <f t="shared" si="3"/>
        <v>0</v>
      </c>
      <c r="O34" s="236">
        <f t="shared" si="3"/>
        <v>0</v>
      </c>
      <c r="P34" s="236">
        <f t="shared" si="3"/>
        <v>0</v>
      </c>
      <c r="Q34" s="237">
        <f t="shared" si="3"/>
        <v>0</v>
      </c>
      <c r="R34"/>
      <c r="S34"/>
      <c r="T34"/>
      <c r="U34"/>
    </row>
    <row r="35" spans="1:30" ht="15.75" thickBot="1">
      <c r="B35" s="93" t="s">
        <v>23</v>
      </c>
      <c r="C35" s="117"/>
      <c r="D35" s="118"/>
      <c r="E35" s="130"/>
      <c r="F35" s="131"/>
      <c r="G35" s="131"/>
      <c r="H35" s="131"/>
      <c r="I35" s="132"/>
      <c r="J35" s="20"/>
      <c r="K35" s="238">
        <f t="shared" si="2"/>
        <v>0</v>
      </c>
      <c r="L35" s="239">
        <f t="shared" si="2"/>
        <v>0</v>
      </c>
      <c r="M35" s="240">
        <f t="shared" si="4"/>
        <v>0</v>
      </c>
      <c r="N35" s="240">
        <f t="shared" si="3"/>
        <v>0</v>
      </c>
      <c r="O35" s="240">
        <f t="shared" si="3"/>
        <v>0</v>
      </c>
      <c r="P35" s="240">
        <f t="shared" si="3"/>
        <v>0</v>
      </c>
      <c r="Q35" s="241">
        <f t="shared" si="3"/>
        <v>0</v>
      </c>
      <c r="R35"/>
      <c r="S35" s="126"/>
      <c r="T35"/>
      <c r="U35"/>
    </row>
    <row r="36" spans="1:30" ht="15.75" thickBot="1">
      <c r="B36" s="95" t="s">
        <v>24</v>
      </c>
      <c r="C36" s="153">
        <f t="shared" ref="C36:I36" si="5">SUM(C29:C35)</f>
        <v>3.4515261631512395</v>
      </c>
      <c r="D36" s="153">
        <f t="shared" si="5"/>
        <v>3.4219848571897398</v>
      </c>
      <c r="E36" s="153">
        <f t="shared" si="5"/>
        <v>4.0024481552001205</v>
      </c>
      <c r="F36" s="153">
        <f t="shared" si="5"/>
        <v>4.0259887699658208</v>
      </c>
      <c r="G36" s="153">
        <f t="shared" si="5"/>
        <v>4.0539442368879905</v>
      </c>
      <c r="H36" s="153">
        <f t="shared" si="5"/>
        <v>4.0818177347920397</v>
      </c>
      <c r="I36" s="154">
        <f t="shared" si="5"/>
        <v>4.1115575158646607</v>
      </c>
      <c r="J36" s="20"/>
      <c r="K36" s="242">
        <f t="shared" ref="K36:Q36" si="6">+SUM(K29:K35)</f>
        <v>4.5812636532638438</v>
      </c>
      <c r="L36" s="153">
        <f t="shared" si="6"/>
        <v>4.5420530244364494</v>
      </c>
      <c r="M36" s="153">
        <f t="shared" si="6"/>
        <v>4.9920884480082748</v>
      </c>
      <c r="N36" s="153">
        <f t="shared" si="6"/>
        <v>5.0214496855493982</v>
      </c>
      <c r="O36" s="153">
        <f t="shared" si="6"/>
        <v>5.0563173860340447</v>
      </c>
      <c r="P36" s="153">
        <f t="shared" si="6"/>
        <v>5.0910828499443275</v>
      </c>
      <c r="Q36" s="154">
        <f t="shared" si="6"/>
        <v>5.128176051850275</v>
      </c>
      <c r="R36"/>
      <c r="S36" s="126"/>
      <c r="T36"/>
      <c r="U36"/>
    </row>
    <row r="37" spans="1:30" ht="15.75" thickBot="1">
      <c r="B37" s="34"/>
      <c r="C37" s="35"/>
      <c r="D37" s="36"/>
      <c r="E37" s="36"/>
      <c r="F37" s="36"/>
      <c r="G37" s="36"/>
      <c r="H37" s="36"/>
      <c r="I37" s="36"/>
      <c r="J37" s="37"/>
      <c r="K37" s="35"/>
      <c r="L37" s="35"/>
      <c r="M37" s="35"/>
      <c r="N37" s="35"/>
      <c r="O37" s="35"/>
      <c r="P37" s="35"/>
      <c r="Q37" s="35"/>
      <c r="R37"/>
      <c r="S37" s="126"/>
      <c r="T37"/>
      <c r="U37"/>
    </row>
    <row r="38" spans="1:30" s="171" customFormat="1" ht="16.5" thickBot="1">
      <c r="A38" s="161"/>
      <c r="B38" s="24" t="s">
        <v>25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/>
      <c r="S38"/>
      <c r="T38"/>
      <c r="U38"/>
      <c r="V38" s="157"/>
      <c r="W38" s="157"/>
      <c r="X38" s="157"/>
      <c r="Y38" s="157"/>
      <c r="Z38" s="157"/>
      <c r="AA38" s="157"/>
      <c r="AB38" s="157"/>
      <c r="AC38" s="157"/>
      <c r="AD38" s="157"/>
    </row>
    <row r="39" spans="1:30">
      <c r="B39" s="38"/>
      <c r="C39" s="194" t="s">
        <v>26</v>
      </c>
      <c r="D39" s="195"/>
      <c r="E39" s="195"/>
      <c r="F39" s="195"/>
      <c r="G39" s="195"/>
      <c r="H39" s="195"/>
      <c r="I39" s="196"/>
      <c r="J39" s="39"/>
      <c r="K39" s="197" t="s">
        <v>55</v>
      </c>
      <c r="L39" s="198"/>
      <c r="M39" s="198"/>
      <c r="N39" s="198"/>
      <c r="O39" s="198"/>
      <c r="P39" s="198"/>
      <c r="Q39" s="199"/>
      <c r="R39"/>
      <c r="S39"/>
      <c r="T39"/>
      <c r="U39"/>
    </row>
    <row r="40" spans="1:30">
      <c r="B40" s="38"/>
      <c r="C40" s="189" t="s">
        <v>2</v>
      </c>
      <c r="D40" s="190"/>
      <c r="E40" s="191" t="s">
        <v>17</v>
      </c>
      <c r="F40" s="192"/>
      <c r="G40" s="192"/>
      <c r="H40" s="192"/>
      <c r="I40" s="193"/>
      <c r="J40" s="39"/>
      <c r="K40" s="189" t="s">
        <v>2</v>
      </c>
      <c r="L40" s="190"/>
      <c r="M40" s="191" t="s">
        <v>17</v>
      </c>
      <c r="N40" s="192"/>
      <c r="O40" s="192"/>
      <c r="P40" s="192"/>
      <c r="Q40" s="193"/>
      <c r="R40"/>
      <c r="S40"/>
      <c r="T40"/>
      <c r="U40"/>
    </row>
    <row r="41" spans="1:30" ht="15.75" thickBot="1">
      <c r="B41" s="40"/>
      <c r="C41" s="27" t="s">
        <v>15</v>
      </c>
      <c r="D41" s="28" t="s">
        <v>42</v>
      </c>
      <c r="E41" s="29" t="s">
        <v>43</v>
      </c>
      <c r="F41" s="30" t="s">
        <v>44</v>
      </c>
      <c r="G41" s="30" t="s">
        <v>32</v>
      </c>
      <c r="H41" s="30" t="s">
        <v>45</v>
      </c>
      <c r="I41" s="88" t="s">
        <v>46</v>
      </c>
      <c r="J41" s="33"/>
      <c r="K41" s="27" t="s">
        <v>15</v>
      </c>
      <c r="L41" s="28" t="s">
        <v>42</v>
      </c>
      <c r="M41" s="29" t="s">
        <v>43</v>
      </c>
      <c r="N41" s="30" t="s">
        <v>44</v>
      </c>
      <c r="O41" s="30" t="s">
        <v>32</v>
      </c>
      <c r="P41" s="30" t="s">
        <v>45</v>
      </c>
      <c r="Q41" s="88" t="s">
        <v>46</v>
      </c>
      <c r="R41"/>
      <c r="S41"/>
      <c r="T41"/>
      <c r="U41"/>
    </row>
    <row r="42" spans="1:30">
      <c r="B42" s="31" t="s">
        <v>27</v>
      </c>
      <c r="C42" s="135">
        <v>4.2595279600000007</v>
      </c>
      <c r="D42" s="136">
        <v>4.805216229623773</v>
      </c>
      <c r="E42" s="135">
        <v>4.6612405728099802</v>
      </c>
      <c r="F42" s="137">
        <v>5.0388439378201504</v>
      </c>
      <c r="G42" s="137">
        <v>5.7903445751896125</v>
      </c>
      <c r="H42" s="137">
        <v>6.17</v>
      </c>
      <c r="I42" s="92"/>
      <c r="J42" s="33"/>
      <c r="K42" s="250">
        <f>+C42/LOOKUP(dms_PRCP_BaseYear,$D$14:$N$14,$D$17:$N$17)*(1+LOOKUP(dms_PRCP_BaseYear,$D$14:$N$14,$D$16:$N$16))^0.5</f>
        <v>5.4341424895969075</v>
      </c>
      <c r="L42" s="251">
        <f t="shared" ref="L42" si="7">+D42/I$17*(1+I$16)^0.5</f>
        <v>5.9828974621559112</v>
      </c>
      <c r="M42" s="252">
        <f>+E42/J$17*(1+J$16)^0.5</f>
        <v>5.7050948116335594</v>
      </c>
      <c r="N42" s="253">
        <f>+F42/K$17*(1+K$16)^0.5</f>
        <v>5.8741864186663664</v>
      </c>
      <c r="O42" s="253">
        <f>+G42/L$17*(1+L$16)^0.5</f>
        <v>6.3630266562683664</v>
      </c>
      <c r="P42" s="251">
        <f>+H42/M$17*(1+M$16)^0.5</f>
        <v>6.4626004739026746</v>
      </c>
      <c r="Q42" s="243"/>
      <c r="R42"/>
      <c r="S42"/>
      <c r="T42"/>
      <c r="U42"/>
    </row>
    <row r="43" spans="1:30">
      <c r="B43" s="42" t="s">
        <v>28</v>
      </c>
      <c r="C43" s="138"/>
      <c r="D43" s="139"/>
      <c r="E43" s="138"/>
      <c r="F43" s="140"/>
      <c r="G43" s="140"/>
      <c r="H43" s="141"/>
      <c r="I43" s="41"/>
      <c r="J43" s="20"/>
      <c r="K43" s="229"/>
      <c r="L43" s="230"/>
      <c r="M43" s="231"/>
      <c r="N43" s="232"/>
      <c r="O43" s="232"/>
      <c r="P43" s="230"/>
      <c r="Q43" s="244"/>
      <c r="R43"/>
      <c r="S43"/>
      <c r="T43"/>
      <c r="U43"/>
    </row>
    <row r="44" spans="1:30">
      <c r="B44" s="43" t="str">
        <f>B31</f>
        <v>Debt raising costs</v>
      </c>
      <c r="C44" s="82">
        <v>0</v>
      </c>
      <c r="D44" s="142">
        <v>-7.9483370623773503E-2</v>
      </c>
      <c r="E44" s="81">
        <v>-8.1724289809979478E-2</v>
      </c>
      <c r="F44" s="82">
        <v>-8.081951382015061E-2</v>
      </c>
      <c r="G44" s="82">
        <v>-8.4121540189612168E-2</v>
      </c>
      <c r="H44" s="82">
        <v>-0.08</v>
      </c>
      <c r="I44" s="41"/>
      <c r="J44" s="33"/>
      <c r="K44" s="254">
        <f t="shared" ref="K44:K49" si="8">+C44/LOOKUP(dms_PRCP_BaseYear,$D$14:$N$14,$D$17:$N$17)*(1+LOOKUP(dms_PRCP_BaseYear,$D$14:$N$14,$D$16:$N$16))^0.5</f>
        <v>0</v>
      </c>
      <c r="L44" s="255">
        <f t="shared" ref="L44:M49" si="9">D44/I$17*(1+I$16)^0.5</f>
        <v>-9.896346671288192E-2</v>
      </c>
      <c r="M44" s="236">
        <f>E44/J$17*(1+J$16)^0.5</f>
        <v>-0.10002590823118157</v>
      </c>
      <c r="N44" s="236">
        <f t="shared" ref="N44:P49" si="10">F44/K$17*(1+K$16)^0.5</f>
        <v>-9.4217819861856664E-2</v>
      </c>
      <c r="O44" s="236">
        <f t="shared" si="10"/>
        <v>-9.2441407526308556E-2</v>
      </c>
      <c r="P44" s="236">
        <f t="shared" si="10"/>
        <v>-8.3793847311541977E-2</v>
      </c>
      <c r="Q44" s="244"/>
      <c r="R44"/>
      <c r="S44"/>
      <c r="T44"/>
      <c r="U44"/>
    </row>
    <row r="45" spans="1:30">
      <c r="B45" s="43" t="str">
        <f>B32</f>
        <v>Insurance</v>
      </c>
      <c r="C45" s="82">
        <v>-0.40899999999999997</v>
      </c>
      <c r="D45" s="142">
        <v>-0.46700000000000003</v>
      </c>
      <c r="E45" s="81">
        <v>-0.54100000000000004</v>
      </c>
      <c r="F45" s="82">
        <v>-0.81699999999999995</v>
      </c>
      <c r="G45" s="82">
        <v>-0.86499999999999999</v>
      </c>
      <c r="H45" s="82">
        <v>-0.95</v>
      </c>
      <c r="I45" s="41"/>
      <c r="J45" s="20"/>
      <c r="K45" s="254">
        <f t="shared" si="8"/>
        <v>-0.52178652167953721</v>
      </c>
      <c r="L45" s="255">
        <f t="shared" si="9"/>
        <v>-0.58145419088571781</v>
      </c>
      <c r="M45" s="236">
        <f t="shared" si="9"/>
        <v>-0.66215339991197197</v>
      </c>
      <c r="N45" s="236">
        <f t="shared" si="10"/>
        <v>-0.95244273553084147</v>
      </c>
      <c r="O45" s="236">
        <f t="shared" si="10"/>
        <v>-0.95055103995981116</v>
      </c>
      <c r="P45" s="236">
        <f t="shared" si="10"/>
        <v>-0.99505193682456095</v>
      </c>
      <c r="Q45" s="244"/>
      <c r="R45"/>
      <c r="S45"/>
      <c r="T45"/>
      <c r="U45"/>
    </row>
    <row r="46" spans="1:30">
      <c r="B46" s="43" t="str">
        <f>B33</f>
        <v xml:space="preserve"> </v>
      </c>
      <c r="C46" s="119"/>
      <c r="D46" s="120"/>
      <c r="E46" s="121"/>
      <c r="F46" s="119"/>
      <c r="G46" s="119"/>
      <c r="H46" s="119"/>
      <c r="I46" s="41"/>
      <c r="J46" s="20"/>
      <c r="K46" s="254">
        <f t="shared" si="8"/>
        <v>0</v>
      </c>
      <c r="L46" s="255">
        <f t="shared" si="9"/>
        <v>0</v>
      </c>
      <c r="M46" s="236">
        <f t="shared" si="9"/>
        <v>0</v>
      </c>
      <c r="N46" s="236">
        <f t="shared" si="10"/>
        <v>0</v>
      </c>
      <c r="O46" s="236">
        <f t="shared" si="10"/>
        <v>0</v>
      </c>
      <c r="P46" s="236">
        <f t="shared" si="10"/>
        <v>0</v>
      </c>
      <c r="Q46" s="244"/>
      <c r="R46"/>
      <c r="S46" s="200" t="s">
        <v>57</v>
      </c>
      <c r="T46" s="201"/>
      <c r="U46"/>
    </row>
    <row r="47" spans="1:30" ht="15" customHeight="1">
      <c r="B47" s="44" t="s">
        <v>29</v>
      </c>
      <c r="C47" s="119"/>
      <c r="D47" s="120"/>
      <c r="E47" s="121"/>
      <c r="F47" s="119"/>
      <c r="G47" s="119"/>
      <c r="H47" s="119"/>
      <c r="I47" s="41"/>
      <c r="J47" s="32"/>
      <c r="K47" s="254">
        <f t="shared" si="8"/>
        <v>0</v>
      </c>
      <c r="L47" s="255">
        <f t="shared" si="9"/>
        <v>0</v>
      </c>
      <c r="M47" s="236">
        <f t="shared" si="9"/>
        <v>0</v>
      </c>
      <c r="N47" s="236">
        <f t="shared" si="10"/>
        <v>0</v>
      </c>
      <c r="O47" s="236">
        <f t="shared" si="10"/>
        <v>0</v>
      </c>
      <c r="P47" s="236">
        <f t="shared" si="10"/>
        <v>0</v>
      </c>
      <c r="Q47" s="245"/>
      <c r="R47"/>
      <c r="S47" s="202"/>
      <c r="T47" s="203"/>
      <c r="U47"/>
      <c r="X47" s="173"/>
    </row>
    <row r="48" spans="1:30" ht="15" customHeight="1">
      <c r="B48" s="44" t="s">
        <v>30</v>
      </c>
      <c r="C48" s="119"/>
      <c r="D48" s="120"/>
      <c r="E48" s="121"/>
      <c r="F48" s="119"/>
      <c r="G48" s="119"/>
      <c r="H48" s="119"/>
      <c r="I48" s="41"/>
      <c r="J48" s="32"/>
      <c r="K48" s="254">
        <f t="shared" si="8"/>
        <v>0</v>
      </c>
      <c r="L48" s="255">
        <f t="shared" si="9"/>
        <v>0</v>
      </c>
      <c r="M48" s="236">
        <f t="shared" si="9"/>
        <v>0</v>
      </c>
      <c r="N48" s="236">
        <f t="shared" si="10"/>
        <v>0</v>
      </c>
      <c r="O48" s="236">
        <f t="shared" si="10"/>
        <v>0</v>
      </c>
      <c r="P48" s="236">
        <f t="shared" si="10"/>
        <v>0</v>
      </c>
      <c r="Q48" s="245"/>
      <c r="R48"/>
      <c r="S48" s="202"/>
      <c r="T48" s="203"/>
      <c r="U48"/>
      <c r="X48" s="173"/>
    </row>
    <row r="49" spans="1:30" ht="15.75" customHeight="1" thickBot="1">
      <c r="B49" s="93" t="s">
        <v>23</v>
      </c>
      <c r="C49" s="122"/>
      <c r="D49" s="123"/>
      <c r="E49" s="124"/>
      <c r="F49" s="122"/>
      <c r="G49" s="122"/>
      <c r="H49" s="122"/>
      <c r="I49" s="94"/>
      <c r="J49" s="32"/>
      <c r="K49" s="256">
        <f t="shared" si="8"/>
        <v>0</v>
      </c>
      <c r="L49" s="257">
        <f t="shared" si="9"/>
        <v>0</v>
      </c>
      <c r="M49" s="240">
        <f t="shared" si="9"/>
        <v>0</v>
      </c>
      <c r="N49" s="240">
        <f t="shared" si="10"/>
        <v>0</v>
      </c>
      <c r="O49" s="240">
        <f t="shared" si="10"/>
        <v>0</v>
      </c>
      <c r="P49" s="240">
        <f t="shared" si="10"/>
        <v>0</v>
      </c>
      <c r="Q49" s="246"/>
      <c r="R49"/>
      <c r="S49" s="202"/>
      <c r="T49" s="203"/>
      <c r="U49"/>
      <c r="X49" s="173"/>
    </row>
    <row r="50" spans="1:30" ht="15.75" customHeight="1" thickBot="1">
      <c r="B50" s="45" t="s">
        <v>31</v>
      </c>
      <c r="C50" s="155">
        <f t="shared" ref="C50:D50" si="11">SUM(C42:C49)</f>
        <v>3.8505279600000009</v>
      </c>
      <c r="D50" s="155">
        <f t="shared" si="11"/>
        <v>4.2587328590000002</v>
      </c>
      <c r="E50" s="155">
        <f>SUM(E42:E49)</f>
        <v>4.0385162829999999</v>
      </c>
      <c r="F50" s="155">
        <f>SUM(F42:F49)</f>
        <v>4.1410244239999994</v>
      </c>
      <c r="G50" s="155">
        <f>SUM(G42:G49)</f>
        <v>4.8412230350000005</v>
      </c>
      <c r="H50" s="155">
        <f>SUM(H42:H49)</f>
        <v>5.14</v>
      </c>
      <c r="I50" s="91"/>
      <c r="J50" s="20"/>
      <c r="K50" s="247">
        <f t="shared" ref="K50" si="12">K42+SUM(K44:K49)</f>
        <v>4.9123559679173701</v>
      </c>
      <c r="L50" s="248">
        <f t="shared" ref="L50" si="13">L42+SUM(L44:L49)</f>
        <v>5.3024798045573114</v>
      </c>
      <c r="M50" s="248">
        <f t="shared" ref="M50:P50" si="14">M42+SUM(M44:M49)</f>
        <v>4.942915503490406</v>
      </c>
      <c r="N50" s="248">
        <f t="shared" si="14"/>
        <v>4.8275258632736682</v>
      </c>
      <c r="O50" s="248">
        <f t="shared" si="14"/>
        <v>5.3200342087822463</v>
      </c>
      <c r="P50" s="248">
        <f t="shared" si="14"/>
        <v>5.3837546897665716</v>
      </c>
      <c r="Q50" s="249">
        <f>Q36-(LOOKUP($R$50,M28:P28,M36:P36)-LOOKUP($R$50,M41:P41,M50:P50))+R51</f>
        <v>5.3918928745984767</v>
      </c>
      <c r="R50" s="112" t="s">
        <v>32</v>
      </c>
      <c r="S50" s="204"/>
      <c r="T50" s="205"/>
      <c r="U50"/>
      <c r="V50"/>
      <c r="W50"/>
      <c r="X50"/>
    </row>
    <row r="51" spans="1:30" ht="15.6" customHeight="1" thickBo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 s="113"/>
      <c r="S51" s="106" t="s">
        <v>58</v>
      </c>
      <c r="T51"/>
      <c r="U51"/>
      <c r="V51"/>
      <c r="W51"/>
      <c r="X51"/>
    </row>
    <row r="52" spans="1:30" s="174" customFormat="1" ht="18.75" thickBot="1">
      <c r="A52" s="161"/>
      <c r="B52" s="72"/>
      <c r="C52" s="72"/>
      <c r="D52" s="72"/>
      <c r="E52" s="72"/>
      <c r="F52" s="72"/>
      <c r="G52" s="73"/>
      <c r="H52" s="73"/>
      <c r="I52" s="73"/>
      <c r="J52" s="73"/>
      <c r="K52" s="97" t="s">
        <v>59</v>
      </c>
      <c r="L52" s="47"/>
      <c r="M52" s="46"/>
      <c r="N52" s="47"/>
      <c r="O52" s="47"/>
      <c r="P52" s="47"/>
      <c r="Q52" s="48"/>
      <c r="R52"/>
      <c r="S52"/>
      <c r="T52"/>
      <c r="U52"/>
      <c r="V52"/>
      <c r="W52"/>
      <c r="X52"/>
      <c r="Y52" s="157"/>
      <c r="Z52" s="157"/>
      <c r="AA52" s="157"/>
      <c r="AB52" s="157"/>
      <c r="AC52" s="157"/>
      <c r="AD52" s="157"/>
    </row>
    <row r="53" spans="1:30" ht="15.75" thickBot="1">
      <c r="B53" s="72"/>
      <c r="C53" s="72"/>
      <c r="D53" s="72"/>
      <c r="E53" s="72"/>
      <c r="F53" s="72"/>
      <c r="G53" s="73"/>
      <c r="H53" s="73"/>
      <c r="I53" s="73"/>
      <c r="J53" s="73"/>
      <c r="K53" s="49"/>
      <c r="L53" s="96"/>
      <c r="M53" s="50">
        <f>(M36-M50)-((L36-L50)-(K36-K50))-C24/$I$17</f>
        <v>0.47850740998520447</v>
      </c>
      <c r="N53" s="51">
        <f>(N36-N50)-(M36-M50)</f>
        <v>0.14475087775786122</v>
      </c>
      <c r="O53" s="51">
        <f>(O36-O50)-(N36-N50)</f>
        <v>-0.45764064502393165</v>
      </c>
      <c r="P53" s="51">
        <f>(P36-P50)-(O36-O50)</f>
        <v>-2.8955017074042466E-2</v>
      </c>
      <c r="Q53" s="52">
        <f>(Q36-Q50)-(P36-P50)</f>
        <v>2.8955017074042466E-2</v>
      </c>
      <c r="R53"/>
      <c r="S53"/>
      <c r="T53"/>
      <c r="U53"/>
      <c r="V53"/>
      <c r="W53"/>
      <c r="X53"/>
    </row>
    <row r="54" spans="1:30" ht="23.25" customHeight="1" thickBot="1">
      <c r="B54" s="72"/>
      <c r="C54" s="72"/>
      <c r="D54" s="72"/>
      <c r="E54" s="72"/>
      <c r="F54" s="72"/>
      <c r="G54" s="72"/>
      <c r="H54" s="72"/>
      <c r="I54" s="73"/>
      <c r="J54" s="73"/>
      <c r="K54" s="177"/>
      <c r="L54" s="53"/>
      <c r="M54" s="178"/>
      <c r="N54" s="178"/>
      <c r="O54" s="178"/>
      <c r="P54" s="178"/>
      <c r="Q54" s="178"/>
      <c r="R54"/>
      <c r="S54"/>
      <c r="T54"/>
      <c r="U54"/>
      <c r="V54"/>
      <c r="W54"/>
      <c r="X54"/>
    </row>
    <row r="55" spans="1:30" s="174" customFormat="1" ht="18.75" thickBot="1">
      <c r="A55" s="161"/>
      <c r="B55" s="72"/>
      <c r="C55" s="221"/>
      <c r="D55" s="72"/>
      <c r="E55" s="72"/>
      <c r="F55" s="72"/>
      <c r="G55" s="73"/>
      <c r="H55" s="73"/>
      <c r="I55" s="73"/>
      <c r="J55" s="73"/>
      <c r="K55" s="54" t="s">
        <v>33</v>
      </c>
      <c r="L55" s="55"/>
      <c r="M55" s="47"/>
      <c r="N55" s="47"/>
      <c r="O55" s="47"/>
      <c r="P55" s="47"/>
      <c r="Q55" s="47"/>
      <c r="R55" s="47"/>
      <c r="S55" s="47"/>
      <c r="T55" s="47"/>
      <c r="U55" s="47"/>
      <c r="V55" s="56"/>
      <c r="W55" s="57"/>
      <c r="X55"/>
      <c r="Y55" s="157"/>
      <c r="Z55" s="157"/>
      <c r="AA55" s="157"/>
      <c r="AB55" s="157"/>
    </row>
    <row r="56" spans="1:30" ht="30.2" customHeight="1">
      <c r="B56" s="72"/>
      <c r="C56" s="72"/>
      <c r="D56" s="72"/>
      <c r="E56" s="72"/>
      <c r="F56" s="72"/>
      <c r="G56" s="73"/>
      <c r="H56" s="73"/>
      <c r="I56" s="73"/>
      <c r="J56" s="73"/>
      <c r="K56" s="58"/>
      <c r="L56" s="59"/>
      <c r="M56" s="185" t="s">
        <v>17</v>
      </c>
      <c r="N56" s="186"/>
      <c r="O56" s="186"/>
      <c r="P56" s="186"/>
      <c r="Q56" s="186"/>
      <c r="R56" s="187" t="s">
        <v>34</v>
      </c>
      <c r="S56" s="188"/>
      <c r="T56" s="188"/>
      <c r="U56" s="188"/>
      <c r="V56" s="188"/>
      <c r="W56" s="86"/>
      <c r="X56"/>
    </row>
    <row r="57" spans="1:30">
      <c r="B57" s="72"/>
      <c r="C57" s="72"/>
      <c r="D57" s="72"/>
      <c r="E57" s="72"/>
      <c r="F57" s="72"/>
      <c r="G57" s="73"/>
      <c r="H57" s="73"/>
      <c r="I57" s="73"/>
      <c r="J57" s="73"/>
      <c r="K57" s="60"/>
      <c r="L57" s="61"/>
      <c r="M57" s="62" t="s">
        <v>55</v>
      </c>
      <c r="N57" s="63"/>
      <c r="O57" s="63"/>
      <c r="P57" s="63"/>
      <c r="Q57" s="63"/>
      <c r="R57" s="63"/>
      <c r="S57" s="63"/>
      <c r="T57" s="64"/>
      <c r="U57" s="65"/>
      <c r="V57" s="66"/>
      <c r="W57" s="87"/>
      <c r="X57"/>
    </row>
    <row r="58" spans="1:30" ht="15.75" thickBot="1">
      <c r="B58" s="72"/>
      <c r="C58" s="72"/>
      <c r="D58" s="72"/>
      <c r="E58" s="72"/>
      <c r="F58" s="72"/>
      <c r="G58" s="73"/>
      <c r="H58" s="73"/>
      <c r="I58" s="73"/>
      <c r="J58" s="73"/>
      <c r="K58" s="60"/>
      <c r="L58" s="61"/>
      <c r="M58" s="67" t="s">
        <v>43</v>
      </c>
      <c r="N58" s="104" t="s">
        <v>44</v>
      </c>
      <c r="O58" s="104" t="s">
        <v>32</v>
      </c>
      <c r="P58" s="104" t="s">
        <v>45</v>
      </c>
      <c r="Q58" s="104" t="s">
        <v>46</v>
      </c>
      <c r="R58" s="105" t="s">
        <v>1</v>
      </c>
      <c r="S58" s="105" t="s">
        <v>47</v>
      </c>
      <c r="T58" s="105" t="s">
        <v>4</v>
      </c>
      <c r="U58" s="105" t="s">
        <v>48</v>
      </c>
      <c r="V58" s="105" t="s">
        <v>49</v>
      </c>
      <c r="W58" s="68" t="s">
        <v>35</v>
      </c>
      <c r="X58"/>
    </row>
    <row r="59" spans="1:30" ht="15.75" thickBot="1">
      <c r="B59" s="72"/>
      <c r="C59" s="72"/>
      <c r="D59" s="72"/>
      <c r="E59" s="72"/>
      <c r="F59" s="72"/>
      <c r="G59" s="73"/>
      <c r="H59" s="73"/>
      <c r="I59" s="73"/>
      <c r="J59" s="73"/>
      <c r="K59" s="179" t="s">
        <v>43</v>
      </c>
      <c r="L59" s="180"/>
      <c r="M59" s="69"/>
      <c r="N59" s="258">
        <f>$M$53</f>
        <v>0.47850740998520447</v>
      </c>
      <c r="O59" s="259">
        <f>$M$53</f>
        <v>0.47850740998520447</v>
      </c>
      <c r="P59" s="260">
        <f>$M$53</f>
        <v>0.47850740998520447</v>
      </c>
      <c r="Q59" s="259">
        <f>$M$53</f>
        <v>0.47850740998520447</v>
      </c>
      <c r="R59" s="261">
        <f>$M$53</f>
        <v>0.47850740998520447</v>
      </c>
      <c r="S59" s="262"/>
      <c r="T59" s="262"/>
      <c r="U59" s="262"/>
      <c r="V59" s="262"/>
      <c r="W59" s="263"/>
      <c r="X59"/>
    </row>
    <row r="60" spans="1:30" ht="15.75" thickBot="1">
      <c r="B60" s="72"/>
      <c r="C60" s="221"/>
      <c r="D60" s="72"/>
      <c r="E60" s="72"/>
      <c r="F60" s="72"/>
      <c r="G60" s="73"/>
      <c r="H60" s="73"/>
      <c r="I60" s="73"/>
      <c r="J60" s="73"/>
      <c r="K60" s="181" t="s">
        <v>44</v>
      </c>
      <c r="L60" s="182"/>
      <c r="M60" s="69"/>
      <c r="N60" s="264"/>
      <c r="O60" s="265">
        <f>$N$53</f>
        <v>0.14475087775786122</v>
      </c>
      <c r="P60" s="266">
        <f>$N$53</f>
        <v>0.14475087775786122</v>
      </c>
      <c r="Q60" s="267">
        <f>$N$53</f>
        <v>0.14475087775786122</v>
      </c>
      <c r="R60" s="266">
        <f>$N$53</f>
        <v>0.14475087775786122</v>
      </c>
      <c r="S60" s="261">
        <f>$N$53</f>
        <v>0.14475087775786122</v>
      </c>
      <c r="T60" s="262"/>
      <c r="U60" s="262"/>
      <c r="V60" s="262"/>
      <c r="W60" s="263"/>
      <c r="X60"/>
    </row>
    <row r="61" spans="1:30" ht="15.75" thickBot="1">
      <c r="B61" s="72"/>
      <c r="C61" s="72"/>
      <c r="D61" s="72"/>
      <c r="E61" s="72"/>
      <c r="F61" s="72"/>
      <c r="G61" s="73"/>
      <c r="H61" s="73"/>
      <c r="I61" s="73"/>
      <c r="J61" s="73"/>
      <c r="K61" s="181" t="s">
        <v>32</v>
      </c>
      <c r="L61" s="182"/>
      <c r="M61" s="70"/>
      <c r="N61" s="262"/>
      <c r="O61" s="264"/>
      <c r="P61" s="268">
        <f>$O$53</f>
        <v>-0.45764064502393165</v>
      </c>
      <c r="Q61" s="267">
        <f>$O$53</f>
        <v>-0.45764064502393165</v>
      </c>
      <c r="R61" s="266">
        <f>$O$53</f>
        <v>-0.45764064502393165</v>
      </c>
      <c r="S61" s="267">
        <f>$O$53</f>
        <v>-0.45764064502393165</v>
      </c>
      <c r="T61" s="269">
        <f>$O$53</f>
        <v>-0.45764064502393165</v>
      </c>
      <c r="U61" s="270"/>
      <c r="V61" s="262"/>
      <c r="W61" s="263"/>
      <c r="X61"/>
    </row>
    <row r="62" spans="1:30" ht="15.75" thickBot="1">
      <c r="B62" s="72"/>
      <c r="C62" s="72"/>
      <c r="D62" s="72"/>
      <c r="E62" s="72"/>
      <c r="F62" s="72"/>
      <c r="G62" s="73"/>
      <c r="H62" s="73"/>
      <c r="I62" s="73"/>
      <c r="J62" s="73"/>
      <c r="K62" s="181" t="s">
        <v>45</v>
      </c>
      <c r="L62" s="182"/>
      <c r="M62" s="70"/>
      <c r="N62" s="262"/>
      <c r="O62" s="262"/>
      <c r="P62" s="264"/>
      <c r="Q62" s="265">
        <f>$P$53</f>
        <v>-2.8955017074042466E-2</v>
      </c>
      <c r="R62" s="267">
        <f>$P$53</f>
        <v>-2.8955017074042466E-2</v>
      </c>
      <c r="S62" s="271">
        <f>$P$53</f>
        <v>-2.8955017074042466E-2</v>
      </c>
      <c r="T62" s="266">
        <f>$P$53</f>
        <v>-2.8955017074042466E-2</v>
      </c>
      <c r="U62" s="272">
        <f>$P$53</f>
        <v>-2.8955017074042466E-2</v>
      </c>
      <c r="V62" s="270"/>
      <c r="W62" s="263"/>
      <c r="X62"/>
    </row>
    <row r="63" spans="1:30" ht="15.75" thickBot="1">
      <c r="B63" s="72"/>
      <c r="C63" s="72"/>
      <c r="D63" s="72"/>
      <c r="E63" s="72"/>
      <c r="F63" s="72"/>
      <c r="G63" s="73"/>
      <c r="H63" s="73"/>
      <c r="I63" s="73"/>
      <c r="J63" s="73"/>
      <c r="K63" s="183" t="s">
        <v>46</v>
      </c>
      <c r="L63" s="184"/>
      <c r="M63" s="71"/>
      <c r="N63" s="273"/>
      <c r="O63" s="262"/>
      <c r="P63" s="273"/>
      <c r="Q63" s="264"/>
      <c r="R63" s="274">
        <f>+$Q$53</f>
        <v>2.8955017074042466E-2</v>
      </c>
      <c r="S63" s="271">
        <f>+$Q$53</f>
        <v>2.8955017074042466E-2</v>
      </c>
      <c r="T63" s="275">
        <f>+$Q$53</f>
        <v>2.8955017074042466E-2</v>
      </c>
      <c r="U63" s="276">
        <f>+$Q$53</f>
        <v>2.8955017074042466E-2</v>
      </c>
      <c r="V63" s="277">
        <f>+$Q$53</f>
        <v>2.8955017074042466E-2</v>
      </c>
      <c r="W63" s="263"/>
      <c r="X63"/>
    </row>
    <row r="64" spans="1:30" ht="15.75" thickBot="1">
      <c r="B64" s="72"/>
      <c r="C64" s="72"/>
      <c r="D64" s="72"/>
      <c r="E64" s="72"/>
      <c r="F64" s="72"/>
      <c r="G64" s="73"/>
      <c r="H64" s="73"/>
      <c r="I64" s="73"/>
      <c r="J64" s="73"/>
      <c r="K64" s="74" t="s">
        <v>60</v>
      </c>
      <c r="L64" s="75"/>
      <c r="M64" s="76"/>
      <c r="N64" s="278"/>
      <c r="O64" s="278"/>
      <c r="P64" s="278"/>
      <c r="Q64" s="278"/>
      <c r="R64" s="279">
        <f>+SUM(R59:R63)</f>
        <v>0.16561764271913404</v>
      </c>
      <c r="S64" s="278">
        <f>+SUM(S60:S63)</f>
        <v>-0.31288976726607043</v>
      </c>
      <c r="T64" s="278">
        <f>+SUM(T61:T63)</f>
        <v>-0.45764064502393165</v>
      </c>
      <c r="U64" s="278">
        <f>+SUM(U62:U63)</f>
        <v>0</v>
      </c>
      <c r="V64" s="280">
        <f>+SUM(V63)</f>
        <v>2.8955017074042466E-2</v>
      </c>
      <c r="W64" s="280">
        <f>+SUM(R64:V64)</f>
        <v>-0.57595775249682557</v>
      </c>
      <c r="X64"/>
    </row>
    <row r="65" spans="2:24" ht="15.75" thickBot="1">
      <c r="B65" s="72"/>
      <c r="C65" s="72"/>
      <c r="D65" s="72"/>
      <c r="E65" s="72"/>
      <c r="F65" s="72"/>
      <c r="G65" s="73"/>
      <c r="H65" s="73"/>
      <c r="I65" s="73"/>
      <c r="J65" s="73"/>
      <c r="K65" s="176"/>
      <c r="L65" s="77"/>
      <c r="M65" s="77"/>
      <c r="N65" s="77"/>
      <c r="O65" s="77"/>
      <c r="P65" s="77"/>
      <c r="Q65" s="77"/>
      <c r="R65" s="103"/>
      <c r="S65" s="103"/>
      <c r="T65" s="103"/>
      <c r="U65" s="103"/>
      <c r="V65" s="103"/>
      <c r="W65" s="103"/>
      <c r="X65"/>
    </row>
    <row r="66" spans="2:24" ht="15.75" thickBot="1">
      <c r="B66" s="72"/>
      <c r="C66" s="72"/>
      <c r="D66" s="72"/>
      <c r="E66" s="72"/>
      <c r="F66" s="72"/>
      <c r="G66" s="72"/>
      <c r="H66" s="72"/>
      <c r="I66" s="72"/>
      <c r="J66" s="72"/>
      <c r="K66" s="78" t="s">
        <v>61</v>
      </c>
      <c r="L66" s="79"/>
      <c r="M66" s="80"/>
      <c r="N66" s="80"/>
      <c r="O66" s="80"/>
      <c r="P66" s="80"/>
      <c r="Q66" s="80"/>
      <c r="R66" s="281">
        <f>R64</f>
        <v>0.16561764271913404</v>
      </c>
      <c r="S66" s="282">
        <f>S64</f>
        <v>-0.31288976726607043</v>
      </c>
      <c r="T66" s="282">
        <f>T64</f>
        <v>-0.45764064502393165</v>
      </c>
      <c r="U66" s="282">
        <f>U64</f>
        <v>0</v>
      </c>
      <c r="V66" s="283">
        <f>V64</f>
        <v>2.8955017074042466E-2</v>
      </c>
      <c r="W66" s="280">
        <f>+SUM(R66:V66)</f>
        <v>-0.57595775249682557</v>
      </c>
      <c r="X66"/>
    </row>
    <row r="67" spans="2:24">
      <c r="I67" s="158"/>
      <c r="J67" s="158"/>
      <c r="K67" s="158"/>
      <c r="L67" s="158"/>
      <c r="M67" s="159"/>
      <c r="N67" s="158"/>
      <c r="O67" s="158"/>
      <c r="P67" s="158"/>
      <c r="Q67" s="159"/>
      <c r="R67" s="159"/>
      <c r="S67" s="159"/>
      <c r="T67" s="160"/>
      <c r="U67" s="160"/>
    </row>
  </sheetData>
  <sheetProtection autoFilter="0"/>
  <mergeCells count="24">
    <mergeCell ref="B8:M8"/>
    <mergeCell ref="C13:L13"/>
    <mergeCell ref="M13:N13"/>
    <mergeCell ref="C26:D26"/>
    <mergeCell ref="E26:I26"/>
    <mergeCell ref="K26:Q26"/>
    <mergeCell ref="M56:Q56"/>
    <mergeCell ref="R56:V56"/>
    <mergeCell ref="C27:D27"/>
    <mergeCell ref="E27:I27"/>
    <mergeCell ref="K27:L27"/>
    <mergeCell ref="M27:Q27"/>
    <mergeCell ref="C39:I39"/>
    <mergeCell ref="K39:Q39"/>
    <mergeCell ref="C40:D40"/>
    <mergeCell ref="E40:I40"/>
    <mergeCell ref="K40:L40"/>
    <mergeCell ref="M40:Q40"/>
    <mergeCell ref="S46:T50"/>
    <mergeCell ref="K59:L59"/>
    <mergeCell ref="K60:L60"/>
    <mergeCell ref="K61:L61"/>
    <mergeCell ref="K62:L62"/>
    <mergeCell ref="K63:L63"/>
  </mergeCells>
  <conditionalFormatting sqref="C42:H42 C46:H49 C33:I35 E32:I32">
    <cfRule type="expression" dxfId="13" priority="13">
      <formula>dms_TradingName = "Endeavour Energy"</formula>
    </cfRule>
    <cfRule type="expression" dxfId="12" priority="14">
      <formula>dms_TradingName = "TasNetworks (T)"</formula>
    </cfRule>
  </conditionalFormatting>
  <conditionalFormatting sqref="D29:I29">
    <cfRule type="expression" dxfId="11" priority="11">
      <formula>dms_TradingName = "Endeavour Energy"</formula>
    </cfRule>
    <cfRule type="expression" dxfId="10" priority="12">
      <formula>dms_TradingName = "TasNetworks (T)"</formula>
    </cfRule>
  </conditionalFormatting>
  <conditionalFormatting sqref="C29">
    <cfRule type="expression" dxfId="9" priority="9">
      <formula>dms_TradingName = "Endeavour Energy"</formula>
    </cfRule>
    <cfRule type="expression" dxfId="8" priority="10">
      <formula>dms_TradingName = "TasNetworks (T)"</formula>
    </cfRule>
  </conditionalFormatting>
  <conditionalFormatting sqref="C31:I31">
    <cfRule type="expression" dxfId="7" priority="7">
      <formula>dms_TradingName = "Endeavour Energy"</formula>
    </cfRule>
    <cfRule type="expression" dxfId="6" priority="8">
      <formula>dms_TradingName = "TasNetworks (T)"</formula>
    </cfRule>
  </conditionalFormatting>
  <conditionalFormatting sqref="C44:H45">
    <cfRule type="expression" dxfId="5" priority="5">
      <formula>dms_TradingName = "Endeavour Energy"</formula>
    </cfRule>
    <cfRule type="expression" dxfId="4" priority="6">
      <formula>dms_TradingName = "TasNetworks (T)"</formula>
    </cfRule>
  </conditionalFormatting>
  <conditionalFormatting sqref="C32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D32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3">
    <dataValidation type="list" allowBlank="1" showInputMessage="1" showErrorMessage="1" sqref="C23" xr:uid="{9883D1D1-B5A9-4FCC-AA34-175C8DD515CC}">
      <formula1>$E$14:$I$14</formula1>
    </dataValidation>
    <dataValidation type="list" allowBlank="1" showInputMessage="1" showErrorMessage="1" sqref="R50" xr:uid="{9D573C37-9FE0-4072-ABCA-D2760036C753}">
      <formula1>$M$41:$P$41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I29" xr:uid="{52A12FC3-2EE7-4AE8-9AC7-A3388B6F5CA7}">
      <formula1>ISNUMBER(C29)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50" min="1" max="25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'Draft Decision'!dms_PRCP_BaseYear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2024-09-15T23:55:26Z</dcterms:created>
  <dcterms:modified xsi:type="dcterms:W3CDTF">2024-09-15T23:55:44Z</dcterms:modified>
  <cp:category/>
  <cp:contentStatus/>
</cp:coreProperties>
</file>